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Default Extension="jpeg" ContentType="image/jpeg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15480" windowHeight="8505" tabRatio="799"/>
  </bookViews>
  <sheets>
    <sheet name="Instruction" sheetId="8" r:id="rId1"/>
    <sheet name="List of Remitter Ac nos" sheetId="5" r:id="rId2"/>
    <sheet name="List of Beneficiary Ac nos" sheetId="6" r:id="rId3"/>
    <sheet name="Fill Details" sheetId="3" r:id="rId4"/>
    <sheet name="Cheque Print" sheetId="4" r:id="rId5"/>
    <sheet name="RTGS_NEFT Print" sheetId="12" r:id="rId6"/>
    <sheet name="Rs in Word" sheetId="2" state="veryHidden" r:id="rId7"/>
    <sheet name="Sheet2" sheetId="10" state="hidden" r:id="rId8"/>
    <sheet name="Payments Reasons List" sheetId="11" r:id="rId9"/>
    <sheet name="List Of Banks" sheetId="13" r:id="rId10"/>
    <sheet name="RTGS_NEFT Print (Bloak Manual)" sheetId="14" r:id="rId11"/>
    <sheet name="Cheque Print (Blank Manual)" sheetId="15" r:id="rId12"/>
  </sheets>
  <definedNames>
    <definedName name="amtinwards">'Rs in Word'!$B$4:$F$108</definedName>
    <definedName name="BankShortName" localSheetId="9">'List Of Banks'!$D$3:$E$200</definedName>
    <definedName name="BankShortNameRIW">'Rs in Word'!$J$111:$K$283</definedName>
    <definedName name="BENEF_Sheet">'List of Beneficiary Ac nos'!$C$5</definedName>
    <definedName name="BenefAbbList">'Fill Details'!$E$24</definedName>
    <definedName name="BenefAbbre">'List of Beneficiary Ac nos'!$B$5:$B$100</definedName>
    <definedName name="BenfAddrress">'Fill Details'!$E$30</definedName>
    <definedName name="BenfAmount">'Fill Details'!$E$35</definedName>
    <definedName name="BenfBankAcNo">'Fill Details'!$E$27</definedName>
    <definedName name="BenfBankAcNoReConf">'Fill Details'!$E$28</definedName>
    <definedName name="BenfBankBrnch">'Fill Details'!$E$28</definedName>
    <definedName name="BenfBankBrnchAddr">'Fill Details'!$E$32</definedName>
    <definedName name="BenfBankIFCSCode">'Fill Details'!$E$33</definedName>
    <definedName name="BenfBankName">'Fill Details'!$E$31</definedName>
    <definedName name="BenfBanknBrnch">'Fill Details'!$E$31</definedName>
    <definedName name="BenfMobileNo">'Fill Details'!$E$34</definedName>
    <definedName name="BenfName">'Fill Details'!$E$26</definedName>
    <definedName name="ChqNo">'Fill Details'!$E$6</definedName>
    <definedName name="CHQPRINT_Sheet">'Cheque Print'!$B$5</definedName>
    <definedName name="Date">'Fill Details'!$E$5</definedName>
    <definedName name="FILL_Sheet">'Fill Details'!$E$4</definedName>
    <definedName name="ListOfBanks" localSheetId="9">'List Of Banks'!$D$4:$D$200</definedName>
    <definedName name="ListofBenefi">'List of Beneficiary Ac nos'!$B$4:$K$101</definedName>
    <definedName name="ListOfPaymentReasons">'Payments Reasons List'!$B$3:$B$22</definedName>
    <definedName name="LstofAcBenf" localSheetId="2">'List of Beneficiary Ac nos'!$C$5:$K$100</definedName>
    <definedName name="LstofAcRemt">'List of Remitter Ac nos'!$B$5:$I$15</definedName>
    <definedName name="ModeofRTGS">'Fill Details'!$E$16</definedName>
    <definedName name="Number">'Rs in Word'!$B$5:$C$107</definedName>
    <definedName name="_xlnm.Print_Area" localSheetId="4">'Cheque Print'!$A$4:$AA$14</definedName>
    <definedName name="_xlnm.Print_Area" localSheetId="11">'Cheque Print (Blank Manual)'!$A$4:$AA$14</definedName>
    <definedName name="_xlnm.Print_Area" localSheetId="3">'Fill Details'!$A$1:$E$43</definedName>
    <definedName name="_xlnm.Print_Area" localSheetId="0">Instruction!$A$1:$D$24</definedName>
    <definedName name="_xlnm.Print_Area" localSheetId="8">'Payments Reasons List'!$A$1:$B$22</definedName>
    <definedName name="_xlnm.Print_Area" localSheetId="5">'RTGS_NEFT Print'!$B$2:$DB$121</definedName>
    <definedName name="_xlnm.Print_Area" localSheetId="10">'RTGS_NEFT Print (Bloak Manual)'!$B$2:$DB$121</definedName>
    <definedName name="Remarks">'Fill Details'!$E$20</definedName>
    <definedName name="RemitAbbre">'Fill Details'!$E$12</definedName>
    <definedName name="RemitAbbretion">'List of Remitter Ac nos'!$B$4:$B$15</definedName>
    <definedName name="REMT_Sheet">'List of Remitter Ac nos'!$E$5</definedName>
    <definedName name="RemtrAcNo">'Fill Details'!$E$15</definedName>
    <definedName name="RemtrAddress">'Fill Details'!$E$19</definedName>
    <definedName name="RemtrCNR">'Fill Details'!$E$17</definedName>
    <definedName name="RemtrEMail">'Fill Details'!$E$18</definedName>
    <definedName name="RemtrName">'Fill Details'!$E$14</definedName>
  </definedNames>
  <calcPr calcId="125725"/>
</workbook>
</file>

<file path=xl/calcChain.xml><?xml version="1.0" encoding="utf-8"?>
<calcChain xmlns="http://schemas.openxmlformats.org/spreadsheetml/2006/main">
  <c r="T7" i="14"/>
  <c r="AE113"/>
  <c r="W113"/>
  <c r="AY77"/>
  <c r="AO77"/>
  <c r="BW115"/>
  <c r="K115"/>
  <c r="CA113"/>
  <c r="AV113"/>
  <c r="G47" i="6"/>
  <c r="H14" i="15"/>
  <c r="E200" i="13"/>
  <c r="A200"/>
  <c r="E199"/>
  <c r="A199"/>
  <c r="E198"/>
  <c r="A198"/>
  <c r="E197"/>
  <c r="A197"/>
  <c r="E196"/>
  <c r="A196"/>
  <c r="E195"/>
  <c r="A195"/>
  <c r="E194"/>
  <c r="A194"/>
  <c r="E193"/>
  <c r="A193"/>
  <c r="E192"/>
  <c r="A192"/>
  <c r="E191"/>
  <c r="A191"/>
  <c r="E190"/>
  <c r="A190"/>
  <c r="E189"/>
  <c r="A189"/>
  <c r="E188"/>
  <c r="A188"/>
  <c r="E187"/>
  <c r="A187"/>
  <c r="E186"/>
  <c r="A186"/>
  <c r="E185"/>
  <c r="A185"/>
  <c r="E184"/>
  <c r="A184"/>
  <c r="E183"/>
  <c r="A183"/>
  <c r="E182"/>
  <c r="A182"/>
  <c r="E181"/>
  <c r="A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A51"/>
  <c r="E50"/>
  <c r="A50"/>
  <c r="E49"/>
  <c r="A49"/>
  <c r="E48"/>
  <c r="A48"/>
  <c r="E47"/>
  <c r="E46"/>
  <c r="E45"/>
  <c r="E44"/>
  <c r="E43"/>
  <c r="E42"/>
  <c r="E41"/>
  <c r="E40"/>
  <c r="E39"/>
  <c r="E38"/>
  <c r="E37"/>
  <c r="E36"/>
  <c r="E35"/>
  <c r="E34"/>
  <c r="E33"/>
  <c r="E32"/>
  <c r="E31"/>
  <c r="A31"/>
  <c r="E30"/>
  <c r="A30"/>
  <c r="E29"/>
  <c r="A29"/>
  <c r="E28"/>
  <c r="A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A6"/>
  <c r="E5"/>
  <c r="A5"/>
  <c r="E4"/>
  <c r="E2"/>
  <c r="A8" l="1"/>
  <c r="A7"/>
  <c r="A9" l="1"/>
  <c r="A10"/>
  <c r="A11" l="1"/>
  <c r="A12" l="1"/>
  <c r="A15" l="1"/>
  <c r="A13"/>
  <c r="A14"/>
  <c r="A16" l="1"/>
  <c r="A17" l="1"/>
  <c r="A18" l="1"/>
  <c r="A19" l="1"/>
  <c r="A20" s="1"/>
  <c r="A21" s="1"/>
  <c r="A22" s="1"/>
  <c r="A23" s="1"/>
  <c r="A24" s="1"/>
  <c r="A25" s="1"/>
  <c r="A26" s="1"/>
  <c r="A27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B100" i="6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E31" i="3" s="1"/>
  <c r="C16"/>
  <c r="C15"/>
  <c r="C14"/>
  <c r="B14" i="5"/>
  <c r="B13"/>
  <c r="B12"/>
  <c r="B11"/>
  <c r="B10"/>
  <c r="B9"/>
  <c r="B8"/>
  <c r="B7"/>
  <c r="B6"/>
  <c r="B5"/>
  <c r="E18" i="3" s="1"/>
  <c r="E32"/>
  <c r="E34"/>
  <c r="H34" s="1"/>
  <c r="C29"/>
  <c r="C27"/>
  <c r="C30"/>
  <c r="C20"/>
  <c r="E20"/>
  <c r="AM73" i="12" s="1"/>
  <c r="C26" i="3"/>
  <c r="C17"/>
  <c r="C19"/>
  <c r="C18"/>
  <c r="H31" l="1"/>
  <c r="H18"/>
  <c r="I18" s="1"/>
  <c r="AM43" i="12"/>
  <c r="H32" i="3"/>
  <c r="I32" s="1"/>
  <c r="E29"/>
  <c r="CY46" i="12" s="1"/>
  <c r="E19" i="3"/>
  <c r="E17"/>
  <c r="E16"/>
  <c r="E14"/>
  <c r="E10" s="1"/>
  <c r="E33"/>
  <c r="E30"/>
  <c r="H20"/>
  <c r="I20" s="1"/>
  <c r="AY77" i="12"/>
  <c r="AO77"/>
  <c r="BM10"/>
  <c r="AE113" s="1"/>
  <c r="BC10"/>
  <c r="W113" s="1"/>
  <c r="E5" i="3"/>
  <c r="T7" i="12" l="1"/>
  <c r="H33" i="3"/>
  <c r="H19"/>
  <c r="I19" s="1"/>
  <c r="E15"/>
  <c r="H15" s="1"/>
  <c r="I15" s="1"/>
  <c r="AM40" i="12"/>
  <c r="H30" i="3"/>
  <c r="CL46" i="12"/>
  <c r="H29" i="3"/>
  <c r="G29" s="1"/>
  <c r="I29" s="1"/>
  <c r="AM64" i="12"/>
  <c r="AW61"/>
  <c r="AS61"/>
  <c r="T12"/>
  <c r="CA113" s="1"/>
  <c r="AO61"/>
  <c r="Z5" i="4"/>
  <c r="AA5"/>
  <c r="X5"/>
  <c r="Y5"/>
  <c r="V5"/>
  <c r="W5"/>
  <c r="T5"/>
  <c r="U5"/>
  <c r="A21" i="11"/>
  <c r="A22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6"/>
  <c r="A5"/>
  <c r="A4"/>
  <c r="E35" i="3"/>
  <c r="H35" s="1"/>
  <c r="H8"/>
  <c r="I8" s="1"/>
  <c r="H7"/>
  <c r="I7" s="1"/>
  <c r="K282" i="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BI61" i="12" l="1"/>
  <c r="AM61"/>
  <c r="BK61"/>
  <c r="BA61"/>
  <c r="BC61"/>
  <c r="BE61"/>
  <c r="BG61"/>
  <c r="AQ61"/>
  <c r="AY61"/>
  <c r="BO61"/>
  <c r="BM61"/>
  <c r="AU61"/>
  <c r="R10" i="4"/>
  <c r="H14" s="1"/>
  <c r="AV113" i="12"/>
  <c r="E26" i="3"/>
  <c r="E22" s="1"/>
  <c r="BC49" i="12"/>
  <c r="AU49"/>
  <c r="AM49"/>
  <c r="AX12"/>
  <c r="AP12"/>
  <c r="AW49"/>
  <c r="AO49"/>
  <c r="AZ12"/>
  <c r="AR12"/>
  <c r="AY49"/>
  <c r="AQ49"/>
  <c r="BB12"/>
  <c r="AT12"/>
  <c r="BA49"/>
  <c r="AS49"/>
  <c r="BD12"/>
  <c r="AV12"/>
  <c r="AN12"/>
  <c r="AM52"/>
  <c r="C9" i="4"/>
  <c r="BW115" i="12"/>
  <c r="E27" i="3"/>
  <c r="E28"/>
  <c r="H28" l="1"/>
  <c r="I28" s="1"/>
  <c r="C7" i="4"/>
  <c r="K115" i="12"/>
  <c r="H27" i="3"/>
  <c r="I27" s="1"/>
  <c r="G31"/>
  <c r="I31" s="1"/>
  <c r="G30"/>
  <c r="I30" s="1"/>
  <c r="AJ115" i="12"/>
  <c r="BS37"/>
  <c r="BK37"/>
  <c r="BC37"/>
  <c r="AU37"/>
  <c r="AM37"/>
  <c r="BM37"/>
  <c r="AW37"/>
  <c r="AO37"/>
  <c r="AY37"/>
  <c r="BI37"/>
  <c r="BU37"/>
  <c r="BE37"/>
  <c r="BO37"/>
  <c r="BG37"/>
  <c r="AQ37"/>
  <c r="BQ37"/>
  <c r="BA37"/>
  <c r="AS37"/>
  <c r="BO34"/>
  <c r="BG34"/>
  <c r="AY34"/>
  <c r="AQ34"/>
  <c r="BI34"/>
  <c r="AS34"/>
  <c r="BS34"/>
  <c r="BC34"/>
  <c r="AM34"/>
  <c r="BU34"/>
  <c r="BM34"/>
  <c r="AW34"/>
  <c r="BQ34"/>
  <c r="BA34"/>
  <c r="BK34"/>
  <c r="AU34"/>
  <c r="BE34"/>
  <c r="AO34"/>
  <c r="BK46"/>
  <c r="BC46"/>
  <c r="AU46"/>
  <c r="AM46"/>
  <c r="AO46"/>
  <c r="BO46"/>
  <c r="AY46"/>
  <c r="BQ46"/>
  <c r="BA46"/>
  <c r="BM46"/>
  <c r="BE46"/>
  <c r="AW46"/>
  <c r="BG46"/>
  <c r="AQ46"/>
  <c r="BI46"/>
  <c r="AS46"/>
  <c r="AM31"/>
  <c r="I35" i="3" l="1"/>
  <c r="I34"/>
  <c r="I33"/>
  <c r="H26"/>
  <c r="H5"/>
  <c r="I5" s="1"/>
  <c r="H6"/>
  <c r="I6" s="1"/>
  <c r="G26" l="1"/>
  <c r="I26" s="1"/>
  <c r="H36"/>
  <c r="I36" s="1"/>
  <c r="AM58" i="12" l="1"/>
  <c r="H14" i="3"/>
  <c r="G14" s="1"/>
  <c r="I14" s="1"/>
  <c r="AM70" i="12"/>
  <c r="BV67"/>
  <c r="BI67" l="1"/>
  <c r="AO67"/>
  <c r="AY67"/>
  <c r="H17" i="3"/>
  <c r="I17" s="1"/>
  <c r="BC67" i="12"/>
  <c r="BA67"/>
  <c r="AU67"/>
  <c r="AS67"/>
  <c r="BE67"/>
  <c r="BG67"/>
  <c r="AQ67"/>
  <c r="AM67"/>
  <c r="AW67"/>
</calcChain>
</file>

<file path=xl/comments1.xml><?xml version="1.0" encoding="utf-8"?>
<comments xmlns="http://schemas.openxmlformats.org/spreadsheetml/2006/main">
  <authors>
    <author>santosh</author>
  </authors>
  <commentList>
    <comment ref="E4" authorId="0">
      <text>
        <r>
          <rPr>
            <b/>
            <u/>
            <sz val="9"/>
            <color indexed="81"/>
            <rFont val="Tahoma"/>
            <family val="2"/>
          </rPr>
          <t>NOTE:</t>
        </r>
        <r>
          <rPr>
            <b/>
            <sz val="9"/>
            <color indexed="81"/>
            <rFont val="Tahoma"/>
            <family val="2"/>
          </rPr>
          <t xml:space="preserve"> 
Less than 2 Lacs through "NEFT"
                            &amp; 
Greter than or equil to 2 Lacs through "RTGS"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<sst xmlns="http://schemas.openxmlformats.org/spreadsheetml/2006/main" count="1274" uniqueCount="538">
  <si>
    <t>Remitter Detail</t>
  </si>
  <si>
    <t>Beneficiary Details</t>
  </si>
  <si>
    <t>Reconfirm Account Number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</si>
  <si>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</si>
  <si>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</si>
  <si>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</si>
  <si>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</si>
  <si>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</si>
  <si>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</si>
  <si>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</si>
  <si>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</si>
  <si>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</si>
  <si>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</si>
  <si>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</si>
  <si>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</si>
  <si>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</si>
  <si>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</si>
  <si>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</si>
  <si>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</si>
  <si>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</si>
  <si>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</si>
  <si>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</si>
  <si>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</si>
  <si>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</si>
  <si>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</si>
  <si>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</si>
  <si>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</si>
  <si>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</si>
  <si>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</si>
  <si>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</si>
  <si>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</si>
  <si>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</si>
  <si>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</si>
  <si>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</si>
  <si>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</si>
  <si>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</si>
  <si>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</si>
  <si>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</si>
  <si>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</si>
  <si>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</si>
  <si>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</si>
  <si>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</si>
  <si>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</si>
  <si>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</si>
  <si>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</si>
  <si>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</si>
  <si>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</si>
  <si>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</si>
  <si>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</si>
  <si>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</si>
  <si>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Eight</t>
  </si>
  <si>
    <t>Forty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</si>
  <si>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</si>
  <si>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</si>
  <si>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</si>
  <si>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</si>
  <si>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</si>
  <si>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</si>
  <si>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</si>
  <si>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</si>
  <si>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</si>
  <si>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</si>
  <si>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</si>
  <si>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</si>
  <si>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</si>
  <si>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</si>
  <si>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</si>
  <si>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</si>
  <si>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</si>
  <si>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</si>
  <si>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</si>
  <si>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</si>
  <si>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</si>
  <si>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</si>
  <si>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</si>
  <si>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</si>
  <si>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</si>
  <si>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</si>
  <si>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</si>
  <si>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</si>
  <si>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</si>
  <si>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</si>
  <si>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</si>
  <si>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</si>
  <si>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</si>
  <si>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</si>
  <si>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</si>
  <si>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</si>
  <si>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</si>
  <si>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</si>
  <si>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</si>
  <si>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</si>
  <si>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</si>
  <si>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</si>
  <si>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</si>
  <si>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</si>
  <si>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</si>
  <si>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</si>
  <si>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</si>
  <si>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</si>
  <si>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</si>
  <si>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</si>
  <si>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Hundred</t>
  </si>
  <si>
    <t>:</t>
  </si>
  <si>
    <t>Date</t>
  </si>
  <si>
    <t>Basic Detail</t>
  </si>
  <si>
    <t>Bank's IFSC Code</t>
  </si>
  <si>
    <t>Mob. No.</t>
  </si>
  <si>
    <t>Amount (in figures)</t>
  </si>
  <si>
    <t>Cheque No.</t>
  </si>
  <si>
    <t>Amount (in words)</t>
  </si>
  <si>
    <t>(Short)/Excess</t>
  </si>
  <si>
    <t>Bank Account Number</t>
  </si>
  <si>
    <t>Avlvl. Space</t>
  </si>
  <si>
    <t>---&gt;---&gt;</t>
  </si>
  <si>
    <t>=TRIM(IF(E29&gt;1.99,"Rupees :- "," Rupee :- ")&amp;(IF(E29&gt;0,IF((ROUNDDOWN(E29,-11)/100000000000)&gt;0,VLOOKUP((ROUNDDOWN(E29,-11)/100000000000),amtinwards,2,0)&amp;" Kharab "," ")&amp;IF((ROUNDDOWN(E29,-9)-ROUNDDOWN(E29,-11))/1000000000&gt;0,VLOOKUP((ROUNDDOWN(E29,-9)-ROUNDDOWN(E29,-11))/1000000000,amtinwards,2,0)&amp;" Arab "," ")&amp;IF((ROUNDDOWN(E29,-7)-ROUNDDOWN(E29,-9))/10000000&gt;0,VLOOKUP((ROUNDDOWN(E29,-7)-ROUNDDOWN(E29,-9))/10000000,amtinwards,2,0)&amp;" Crore "," ")&amp;IF((ROUNDDOWN(E29,-5)-ROUNDDOWN(E29,-7))/100000&gt;0,VLOOKUP((ROUNDDOWN(E29,-5)-ROUNDDOWN(E29,-7))/100000,amtinwards,2,0)&amp;" Lakh "," ")&amp;IF((ROUNDDOWN(E29,-3)-ROUNDDOWN(E29,-5))/1000&gt;0,VLOOKUP((ROUNDDOWN(E29,-3)-ROUNDDOWN(E29,-5))/1000,amtinwards,2,0)&amp;" Thousand ","")&amp;IF((ROUNDDOWN(E29,-2)-ROUNDDOWN(E29,-3))/100&gt;0,VLOOKUP((ROUNDDOWN(E29,-2)-ROUNDDOWN(E29,-3))/100,amtinwards,2,0)&amp;" Hundred ","")&amp;IF(ROUNDDOWN(E29,0)-ROUNDDOWN(E29,-2)&gt;0,VLOOKUP(ROUNDDOWN(E29,0)-ROUNDDOWN(E29,-2),amtinwards,2,0)," ")&amp;IF(ROUND((E29-ROUND(E29,0))*100,0)&gt;0," &amp; Paise "&amp;VLOOKUP(ROUND((E29-ROUND(E29,0))*100,0),amtinwards,2,0)," ")&amp;" Only","Rupees Nil")))</t>
  </si>
  <si>
    <t>File Developed By SANTOSH KUMAR CHOUDHARY Mob. No. 9958486885</t>
  </si>
  <si>
    <t>Choudhary Brothers Pvt.Ltd.</t>
  </si>
  <si>
    <t>123456789012345</t>
  </si>
  <si>
    <t>Beneficiary Abbreviation</t>
  </si>
  <si>
    <t>ABHYUDAYA CO-OP BANK LTD</t>
  </si>
  <si>
    <t>ABU DHABI COMMERCIAL BANK</t>
  </si>
  <si>
    <t>ALLAHABAD BANK</t>
  </si>
  <si>
    <t>ANDHRA BANK</t>
  </si>
  <si>
    <t>ANDHRA PRAGATHI GRAMEENA BANK</t>
  </si>
  <si>
    <t>BANK OF AMERICA</t>
  </si>
  <si>
    <t>BANK OF BAHRAIN AND KUWAIT</t>
  </si>
  <si>
    <t>BANK OF BARODA</t>
  </si>
  <si>
    <t>BANK OF CEYLON</t>
  </si>
  <si>
    <t>BANK OF INDIA</t>
  </si>
  <si>
    <t>BANK OF MAHARASHTRA</t>
  </si>
  <si>
    <t>BARCLAYS BANK PLC</t>
  </si>
  <si>
    <t>BHARATIYA MAHILA BANK LIMITED</t>
  </si>
  <si>
    <t>BNP PARIBAS</t>
  </si>
  <si>
    <t>CANARA BANK</t>
  </si>
  <si>
    <t>CATHOLIC SYRIAN BANK LTD.</t>
  </si>
  <si>
    <t>CENTRAL BANK OF INDIA</t>
  </si>
  <si>
    <t>COMMONWEALTH BANK OF AUSTRALIA</t>
  </si>
  <si>
    <t>CORPORATION BANK</t>
  </si>
  <si>
    <t>CREDIT SUISSE AG</t>
  </si>
  <si>
    <t>DENA BANK</t>
  </si>
  <si>
    <t>DEVELOPMENT CREDIT BANK LIMITED</t>
  </si>
  <si>
    <t>HSBC</t>
  </si>
  <si>
    <t>ICICI BANK LTD</t>
  </si>
  <si>
    <t>INDIAN BANK</t>
  </si>
  <si>
    <t>INDIAN OVERSEAS BANK</t>
  </si>
  <si>
    <t>KARNATAKA VIKAS GRAMEENA BANK</t>
  </si>
  <si>
    <t>ORIENTAL BANK OF COMMERCE</t>
  </si>
  <si>
    <t>PRATHAMA BANK</t>
  </si>
  <si>
    <t>PUNJAB AND SIND BANK</t>
  </si>
  <si>
    <t>PUNJAB NATIONAL BANK</t>
  </si>
  <si>
    <t>SHINHAN BANK</t>
  </si>
  <si>
    <t>SOCIETE GENERALE</t>
  </si>
  <si>
    <t>SOUTH INDIAN BANK</t>
  </si>
  <si>
    <t>STATE BANK OF BIKANER AND JAIPUR</t>
  </si>
  <si>
    <t>STATE BANK OF HYDERABAD</t>
  </si>
  <si>
    <t>STATE BANK OF INDIA</t>
  </si>
  <si>
    <t>STATE BANK OF MYSORE</t>
  </si>
  <si>
    <t>STATE BANK OF PATIALA</t>
  </si>
  <si>
    <t>STATE BANK OF TRAVANCORE</t>
  </si>
  <si>
    <t>SUMITOMO MITSUI BANKING CORPORATION</t>
  </si>
  <si>
    <t>SYNDICATE BANK</t>
  </si>
  <si>
    <t>TAMILNAD MERCANTILE BANK LTD</t>
  </si>
  <si>
    <t>TJSB SAHAKARI BANK LTD.</t>
  </si>
  <si>
    <t>UBS AG</t>
  </si>
  <si>
    <t>UCO BANK</t>
  </si>
  <si>
    <t>UNION BANK OF INDIA</t>
  </si>
  <si>
    <t>UNITED BANK OF INDIA</t>
  </si>
  <si>
    <t>VASAI VIKAS SAHAKARI BANK LTD.</t>
  </si>
  <si>
    <t>VIJAYA BANK</t>
  </si>
  <si>
    <t>WESTPAC BANKING CORPORATION</t>
  </si>
  <si>
    <t>WOORI BANK</t>
  </si>
  <si>
    <t>ALLA</t>
  </si>
  <si>
    <t>ANDB</t>
  </si>
  <si>
    <t>BARB</t>
  </si>
  <si>
    <t>BKID</t>
  </si>
  <si>
    <t>MAHB</t>
  </si>
  <si>
    <t>CNRB</t>
  </si>
  <si>
    <t>CBIN</t>
  </si>
  <si>
    <t>CORP</t>
  </si>
  <si>
    <t>BKDN</t>
  </si>
  <si>
    <t>IDIB</t>
  </si>
  <si>
    <t>IOBA</t>
  </si>
  <si>
    <t>ORBC</t>
  </si>
  <si>
    <t>PUNB</t>
  </si>
  <si>
    <t>SBBJ</t>
  </si>
  <si>
    <t>SBHY</t>
  </si>
  <si>
    <t>SBIN</t>
  </si>
  <si>
    <t>SBMY</t>
  </si>
  <si>
    <t>STBP</t>
  </si>
  <si>
    <t>SBTR</t>
  </si>
  <si>
    <t>SYNB</t>
  </si>
  <si>
    <t>UCBA</t>
  </si>
  <si>
    <t>UBIN</t>
  </si>
  <si>
    <t>UTBI</t>
  </si>
  <si>
    <t>VIJB</t>
  </si>
  <si>
    <t>CSBK</t>
  </si>
  <si>
    <t>BARC</t>
  </si>
  <si>
    <t>BNPA</t>
  </si>
  <si>
    <t>BCEY</t>
  </si>
  <si>
    <t>CIUB</t>
  </si>
  <si>
    <t>MHCB</t>
  </si>
  <si>
    <t>SOGE</t>
  </si>
  <si>
    <t>PSIB</t>
  </si>
  <si>
    <t>UTIB</t>
  </si>
  <si>
    <t>INDB</t>
  </si>
  <si>
    <t>ICIC</t>
  </si>
  <si>
    <t>VYSA</t>
  </si>
  <si>
    <t>KKBK</t>
  </si>
  <si>
    <t>KARB</t>
  </si>
  <si>
    <t>KVBL</t>
  </si>
  <si>
    <t>TMBL</t>
  </si>
  <si>
    <t>DLXB</t>
  </si>
  <si>
    <t>FDRL</t>
  </si>
  <si>
    <t>HDFC</t>
  </si>
  <si>
    <t>JAKA</t>
  </si>
  <si>
    <t>NTBL</t>
  </si>
  <si>
    <t>LAVB</t>
  </si>
  <si>
    <t>YESB</t>
  </si>
  <si>
    <t>ABHY</t>
  </si>
  <si>
    <t>Nationised  Bank</t>
  </si>
  <si>
    <t>Private Sec Bank</t>
  </si>
  <si>
    <t>DHANALAKSHMI BANK LTD.</t>
  </si>
  <si>
    <t>FEDERAL BANK LTD.</t>
  </si>
  <si>
    <t>HDFC BANK LTD.</t>
  </si>
  <si>
    <t>INDUSIND BANK LTD.</t>
  </si>
  <si>
    <t>JAMMU AND KASHMIR BANK LTD.</t>
  </si>
  <si>
    <t>KARNATAKA BANK LTD.</t>
  </si>
  <si>
    <t>KOTAK MAHINDRA BANK LTD.</t>
  </si>
  <si>
    <t>KARUR VYSYA BANK LTD.</t>
  </si>
  <si>
    <t>LAXMI VILAS BANK LTD.</t>
  </si>
  <si>
    <t>NAINITAL BANK LTD.</t>
  </si>
  <si>
    <t>AXIS BANK LTD</t>
  </si>
  <si>
    <t>ING VYSYA BANK LTD.</t>
  </si>
  <si>
    <t>YES BANK LTD.</t>
  </si>
  <si>
    <t>ABNA</t>
  </si>
  <si>
    <t>ROYAL BANK OF SCOTLAND plc.</t>
  </si>
  <si>
    <t>ACEB</t>
  </si>
  <si>
    <t>Ace CO-OP BANK LTD.</t>
  </si>
  <si>
    <t>ADCB</t>
  </si>
  <si>
    <t>ADCC</t>
  </si>
  <si>
    <t>AKOLA DISTRICT CENTRAL CO-OPERATIVE BANK LTD.</t>
  </si>
  <si>
    <t>AKJB</t>
  </si>
  <si>
    <t>AKOLA JANATA COMMERCIAL COOPERATIVE BANK LTD.</t>
  </si>
  <si>
    <t>AMCB</t>
  </si>
  <si>
    <t>AHMEDABAD MERC COOP BK LTD</t>
  </si>
  <si>
    <t>ANZB</t>
  </si>
  <si>
    <t>AUSTRALIA &amp; NEW ZEALAND BANKING GROUP LTD.</t>
  </si>
  <si>
    <t>APBL</t>
  </si>
  <si>
    <t>ANDHRA PRADESH STATE CO-OPERATIVE BANK LTD.</t>
  </si>
  <si>
    <t>APGB</t>
  </si>
  <si>
    <t>APMC</t>
  </si>
  <si>
    <t>A P MAHESH CO-OP URBAN BANK LTD.</t>
  </si>
  <si>
    <t>ASBL</t>
  </si>
  <si>
    <t>APNA SAHAKARI BANK LTD.</t>
  </si>
  <si>
    <t>AUCB</t>
  </si>
  <si>
    <t>ALMORA URBAN BANK LTD.</t>
  </si>
  <si>
    <t>BACB</t>
  </si>
  <si>
    <t>BASSIN CATHOLIC COOP BANK LTD.</t>
  </si>
  <si>
    <t>BBKM</t>
  </si>
  <si>
    <t>BCBM</t>
  </si>
  <si>
    <t>BHARAT COOPERATIVE BANK LTD</t>
  </si>
  <si>
    <t>BDBL</t>
  </si>
  <si>
    <t>BANDHAN BANK LIMITED</t>
  </si>
  <si>
    <t>BMBL</t>
  </si>
  <si>
    <t>BOFA</t>
  </si>
  <si>
    <t>BOTM</t>
  </si>
  <si>
    <t>BANK OF TOKYO MITSUBISHI UFJ LTD.</t>
  </si>
  <si>
    <t>CCBL</t>
  </si>
  <si>
    <t>CITIZEN CRDIT CO-OP BANK LTD.</t>
  </si>
  <si>
    <t>CHAS</t>
  </si>
  <si>
    <t>JP MORGAN CHASE BANK, N A</t>
  </si>
  <si>
    <t>CITI</t>
  </si>
  <si>
    <t>CITI BANK N A</t>
  </si>
  <si>
    <t>CITY UNION BANK LTD.</t>
  </si>
  <si>
    <t>CLBL</t>
  </si>
  <si>
    <t>CAPITAL LOCAL AREA BANK</t>
  </si>
  <si>
    <t>COSB</t>
  </si>
  <si>
    <t>COSMOS CO-OPERATIVE  BANK</t>
  </si>
  <si>
    <t>CRES</t>
  </si>
  <si>
    <t>CRLY</t>
  </si>
  <si>
    <t>CREDIT AGRICOLE CORPORATE AND INVESTMENT BANK</t>
  </si>
  <si>
    <t>CRUB</t>
  </si>
  <si>
    <t>SHRI CHHATRAPATI RAJARSHI SHAHU URBAN CO-OP. BANK LTD.</t>
  </si>
  <si>
    <t>CTBA</t>
  </si>
  <si>
    <t>CTCB</t>
  </si>
  <si>
    <t>CTBC BANK CO. LTD.</t>
  </si>
  <si>
    <t>DBSS</t>
  </si>
  <si>
    <t>DBS BANK</t>
  </si>
  <si>
    <t>DCBL</t>
  </si>
  <si>
    <t>DEUT</t>
  </si>
  <si>
    <t>DEUTSCHE BANK LTD</t>
  </si>
  <si>
    <t>DICG</t>
  </si>
  <si>
    <t>DEPOSIT INS AND CR GUAR CORPN</t>
  </si>
  <si>
    <t>DLSC</t>
  </si>
  <si>
    <t>DELHI STATE COOPERATIVE BANK LTD.</t>
  </si>
  <si>
    <t>DMKJ</t>
  </si>
  <si>
    <t>DMK JAOLI BANK</t>
  </si>
  <si>
    <t>DNSB</t>
  </si>
  <si>
    <t>DOMBIVLI NAGARI SAHAKARI BANK</t>
  </si>
  <si>
    <t>DOHB</t>
  </si>
  <si>
    <t>DOHA BANK</t>
  </si>
  <si>
    <t>FIRN</t>
  </si>
  <si>
    <t>FIRSTRAND BANK</t>
  </si>
  <si>
    <t>GBCB</t>
  </si>
  <si>
    <t>GREATER BOMBAY CO-OP BANK</t>
  </si>
  <si>
    <t>GDCB</t>
  </si>
  <si>
    <t>GADCHIROLI DISTRICT CENTRAL CO-OP BANK LTD.</t>
  </si>
  <si>
    <t>GSCB</t>
  </si>
  <si>
    <t>GUJARAT STATE COOPERATIVE BANK LTD.</t>
  </si>
  <si>
    <t>HCBL</t>
  </si>
  <si>
    <t>HASTI COOPERATIVE BANK LTD.</t>
  </si>
  <si>
    <t>HONGKONG &amp; SHANGHAI BKG CORPORATION</t>
  </si>
  <si>
    <t>HVBK</t>
  </si>
  <si>
    <t>IBBK</t>
  </si>
  <si>
    <t>BANK INTERNATIONAL INDONESIA</t>
  </si>
  <si>
    <t>IBKL</t>
  </si>
  <si>
    <t>IDBI LTD.</t>
  </si>
  <si>
    <t>IBKO</t>
  </si>
  <si>
    <t>INDUSTRIAL BANK OF KOREA</t>
  </si>
  <si>
    <t>ICBK</t>
  </si>
  <si>
    <t>INDUSTRIAL AND COMMERCIAL BANK OF CHINA LTD.</t>
  </si>
  <si>
    <t>IDFB</t>
  </si>
  <si>
    <t>IDFC BANK LIMITED</t>
  </si>
  <si>
    <t>JANA</t>
  </si>
  <si>
    <t>JANASEVA SAHAKARI BANK LTD., PUNE</t>
  </si>
  <si>
    <t>JASB</t>
  </si>
  <si>
    <t>JANASEVA SAHAKARI BANK (BORIVLI) LTD.</t>
  </si>
  <si>
    <t>JJSB</t>
  </si>
  <si>
    <t>JALGAON JANTA SAHAKARI BANK LTD.</t>
  </si>
  <si>
    <t>JPCB</t>
  </si>
  <si>
    <t>JALGAON PEOPLES' COOPERATIVE BANK LTD.</t>
  </si>
  <si>
    <t>JSBL</t>
  </si>
  <si>
    <t>JANAKALYAN SAHAKARI BANK LTD.</t>
  </si>
  <si>
    <t>JSBP</t>
  </si>
  <si>
    <t>JANATA SAHAKARI BANK LTD., PUNE</t>
  </si>
  <si>
    <t>KACE</t>
  </si>
  <si>
    <t>KANGRA CENTRAL CO-OP. BANK LTD.</t>
  </si>
  <si>
    <t>KAIJ</t>
  </si>
  <si>
    <t>KALLAPANNA AWADE ICHALKARANJI JANATA SAHAKARI BANK LTD.</t>
  </si>
  <si>
    <t>KANG</t>
  </si>
  <si>
    <t>KANGRA CO-OPERATIVE BANK LTD.</t>
  </si>
  <si>
    <t>KCBL</t>
  </si>
  <si>
    <t>KAPOL CO-OP BANK LTD</t>
  </si>
  <si>
    <t>KCCB</t>
  </si>
  <si>
    <t>KALUPUR COMMERCIAL CO-OP BANK</t>
  </si>
  <si>
    <t>KJSB</t>
  </si>
  <si>
    <t>KALYAN JANATA SAH BANK LTD</t>
  </si>
  <si>
    <t>KLGB</t>
  </si>
  <si>
    <t>KERALA GRAMIN BANK</t>
  </si>
  <si>
    <t>KNSB</t>
  </si>
  <si>
    <t>KURMANCHAL NAGAR SAHAKARI BANK LTD.</t>
  </si>
  <si>
    <t>KRTH</t>
  </si>
  <si>
    <t>KRUNG THAI BANK PCL</t>
  </si>
  <si>
    <t>KSCB</t>
  </si>
  <si>
    <t>KARNATAKA STATE APEX COOP BANK</t>
  </si>
  <si>
    <t>KUCB</t>
  </si>
  <si>
    <t>KARAD URBAN CO-OP. BANK LTD.</t>
  </si>
  <si>
    <t>KVGB</t>
  </si>
  <si>
    <t>MCBL</t>
  </si>
  <si>
    <t>MAHANAGAR CO-OP.BANK LTD.</t>
  </si>
  <si>
    <t>MDCB</t>
  </si>
  <si>
    <t>MUMBAI DISTRICT CENTRAL COOP BANK LTD.</t>
  </si>
  <si>
    <t>MIZUHO CORPORATE BANK LTD.</t>
  </si>
  <si>
    <t>MSCI</t>
  </si>
  <si>
    <t>MAHARASHTRA STATE CO-OP BANK LTD.</t>
  </si>
  <si>
    <t>MSHQ</t>
  </si>
  <si>
    <t>MASHREQ BANK</t>
  </si>
  <si>
    <t>MSNU</t>
  </si>
  <si>
    <t>MEHSANA URBAN COOPERATIVE BANK LTD.</t>
  </si>
  <si>
    <t>MUBL</t>
  </si>
  <si>
    <t>MUNICIPAL COOPERATIVE BANK LTD.</t>
  </si>
  <si>
    <t>NGSB</t>
  </si>
  <si>
    <t>NAGPUR NAGARIK SAHAKARI BANK LTD.</t>
  </si>
  <si>
    <t>NICB</t>
  </si>
  <si>
    <t>NEW INDIA CO-OP BANK</t>
  </si>
  <si>
    <t>NKGS</t>
  </si>
  <si>
    <t>NKGSB COOP BANK LTD.</t>
  </si>
  <si>
    <t>NMCB</t>
  </si>
  <si>
    <t>NASIK MARCHANT'S CO-OP BANK LTD.</t>
  </si>
  <si>
    <t>NNSB</t>
  </si>
  <si>
    <t>NUTAN NAGARIK SAHAKARI BANK LTD.</t>
  </si>
  <si>
    <t>NOSC</t>
  </si>
  <si>
    <t>BANK OF NOVA SCOTIA</t>
  </si>
  <si>
    <t>NUCB</t>
  </si>
  <si>
    <t>NAGAR URBAN COOPERATIVE BANK LTD.</t>
  </si>
  <si>
    <t>OIBA</t>
  </si>
  <si>
    <t>HSBC BANK OMAN SAOG</t>
  </si>
  <si>
    <t>ORCB</t>
  </si>
  <si>
    <t>ORISSA STATE COOPERATIVE BANK BANK LTD.</t>
  </si>
  <si>
    <t>PJSB</t>
  </si>
  <si>
    <t>GOPINATH PATIL PARSIK JANATA SAHAKARI BK LTD.</t>
  </si>
  <si>
    <t>PKGB</t>
  </si>
  <si>
    <t>PRAGATHI KRISHNA GRAMIN BANK</t>
  </si>
  <si>
    <t>PMCB</t>
  </si>
  <si>
    <t>PUNJAB &amp; MAHARASTRA CO-OP BANK</t>
  </si>
  <si>
    <t>PMEC</t>
  </si>
  <si>
    <t>PRIME CO-OPERATIVE BANK LTD.</t>
  </si>
  <si>
    <t>PRTH</t>
  </si>
  <si>
    <t>PUCB</t>
  </si>
  <si>
    <t>PANDHARPUR URBAN CO OP. BANK LTD.</t>
  </si>
  <si>
    <t>RABO</t>
  </si>
  <si>
    <t>RABOBANK INTERNATIONAL</t>
  </si>
  <si>
    <t>RATN</t>
  </si>
  <si>
    <t>RATNAKAR BANK LIMITED</t>
  </si>
  <si>
    <t>RNSB</t>
  </si>
  <si>
    <t>RAJKOT NAGARIK SAHAKARI BANK LTD.</t>
  </si>
  <si>
    <t>RSBL</t>
  </si>
  <si>
    <t>RAJGURUNAGAR SAHAKARI BANK LIMITED</t>
  </si>
  <si>
    <t>RSCB</t>
  </si>
  <si>
    <t>RAJASTHAN STATE COOPERATIVE BANK LTD.</t>
  </si>
  <si>
    <t>SAHE</t>
  </si>
  <si>
    <t>SAHEBRAO DESHMUKH CO-OP BANK LTD.</t>
  </si>
  <si>
    <t>SCBL</t>
  </si>
  <si>
    <t>STANDARD CHARTERED BANK LTD.</t>
  </si>
  <si>
    <t>SDCB</t>
  </si>
  <si>
    <t>SURAT DISTRICT COOPERATIVE BANK LTD.</t>
  </si>
  <si>
    <t>SDCE</t>
  </si>
  <si>
    <t>SATARA DISTRICT CENTRAL CO OP BANK LTD</t>
  </si>
  <si>
    <t>SHBK</t>
  </si>
  <si>
    <t>SIBL</t>
  </si>
  <si>
    <t>SJSB</t>
  </si>
  <si>
    <t>SOLAPUR JANATA SAHAKARI BANK LTD.</t>
  </si>
  <si>
    <t>SMBC</t>
  </si>
  <si>
    <t>SPCB</t>
  </si>
  <si>
    <t>SURAT PEOPLES COOP BANK LTD.</t>
  </si>
  <si>
    <t>SRCB</t>
  </si>
  <si>
    <t>SARASWAT CO-OPERATIVE BANK LTD.</t>
  </si>
  <si>
    <t>STCB</t>
  </si>
  <si>
    <t>STATE BANK OF MAURITIUS</t>
  </si>
  <si>
    <t>SUNB</t>
  </si>
  <si>
    <t>SURAT NATIONAL COOPERATIVE BANK</t>
  </si>
  <si>
    <t>SUTB</t>
  </si>
  <si>
    <t>SUTEX CO-OPERATIVE BANK LTD.</t>
  </si>
  <si>
    <t>SVCB</t>
  </si>
  <si>
    <t>SHAMRAO  VITHHAL CO-OP BANK LTD.</t>
  </si>
  <si>
    <t>TBSB</t>
  </si>
  <si>
    <t>THANE BHARAT SAHAKARI BANK LTD.</t>
  </si>
  <si>
    <t>TDCB</t>
  </si>
  <si>
    <t>THANE DISTRICT CENTRAL CO-OP. BANK LTD.</t>
  </si>
  <si>
    <t>TGMB</t>
  </si>
  <si>
    <t>TUMKUR GRAIN MERCHANTS CO-OP. BANK LTD.</t>
  </si>
  <si>
    <t>TJSB</t>
  </si>
  <si>
    <t>TNSC</t>
  </si>
  <si>
    <t>TAMIL NADU STATE APEX COOP BANK LTD.</t>
  </si>
  <si>
    <t>UBSW</t>
  </si>
  <si>
    <t>UOVB</t>
  </si>
  <si>
    <t>UNITED OVERSEAS BANK LTD.</t>
  </si>
  <si>
    <t>VARA</t>
  </si>
  <si>
    <t>VARACHHA COOPERATIVE BANK LTD.</t>
  </si>
  <si>
    <t>VSBL</t>
  </si>
  <si>
    <t>VISHESHWAR SAHAKARI BANK LTD.</t>
  </si>
  <si>
    <t>VVSB</t>
  </si>
  <si>
    <t>WBSC</t>
  </si>
  <si>
    <t>WEST BENGAL STATE COOP BANK LTD.</t>
  </si>
  <si>
    <t>WPAC</t>
  </si>
  <si>
    <t>ZCBL</t>
  </si>
  <si>
    <t>ZOROASTRIAN COOPERATIVE BANK LTD.</t>
  </si>
  <si>
    <t>ZSBL</t>
  </si>
  <si>
    <t>ZILA SAHAKARI BANK LTD GHAZIABAD</t>
  </si>
  <si>
    <t xml:space="preserve">Gagan </t>
  </si>
  <si>
    <t>A/C Name of Beneficiary</t>
  </si>
  <si>
    <t>Steps for use the file</t>
  </si>
  <si>
    <t>List of Beneficiary's Account Details</t>
  </si>
  <si>
    <t>Choudhary Brothers Pvt. Ltd.</t>
  </si>
  <si>
    <t>Length</t>
  </si>
  <si>
    <r>
      <t xml:space="preserve">RTGS / NEFT </t>
    </r>
    <r>
      <rPr>
        <b/>
        <sz val="12"/>
        <color rgb="FFFF0000"/>
        <rFont val="Calibri"/>
        <family val="2"/>
        <scheme val="minor"/>
      </rPr>
      <t>(Select)</t>
    </r>
  </si>
  <si>
    <r>
      <t>Go to sheet "</t>
    </r>
    <r>
      <rPr>
        <b/>
        <u/>
        <sz val="16"/>
        <rFont val="Calibri"/>
        <family val="2"/>
      </rPr>
      <t>List of Beneficiary Ac nos</t>
    </r>
    <r>
      <rPr>
        <sz val="16"/>
        <rFont val="Calibri"/>
        <family val="2"/>
      </rPr>
      <t>" &amp; Fill all of your Parties' bank details which will use for Remitee</t>
    </r>
  </si>
  <si>
    <r>
      <t>Go to sheet "</t>
    </r>
    <r>
      <rPr>
        <b/>
        <u/>
        <sz val="16"/>
        <rFont val="Calibri"/>
        <family val="2"/>
      </rPr>
      <t>List of Remitter Ac nos</t>
    </r>
    <r>
      <rPr>
        <sz val="16"/>
        <rFont val="Calibri"/>
        <family val="2"/>
      </rPr>
      <t>" &amp; Fill all of your bank details in which will use for Remitter</t>
    </r>
  </si>
  <si>
    <r>
      <t>Go to sheet "</t>
    </r>
    <r>
      <rPr>
        <b/>
        <u/>
        <sz val="16"/>
        <rFont val="Calibri"/>
        <family val="2"/>
      </rPr>
      <t>Fill Details</t>
    </r>
    <r>
      <rPr>
        <sz val="16"/>
        <rFont val="Calibri"/>
        <family val="2"/>
      </rPr>
      <t>" and Fill &amp; Select Blue cells only</t>
    </r>
  </si>
  <si>
    <r>
      <t>Go to sheet "</t>
    </r>
    <r>
      <rPr>
        <b/>
        <u/>
        <sz val="16"/>
        <rFont val="Calibri"/>
        <family val="2"/>
      </rPr>
      <t>Cheque Print</t>
    </r>
    <r>
      <rPr>
        <sz val="16"/>
        <rFont val="Calibri"/>
        <family val="2"/>
      </rPr>
      <t>" and take print out of Cheque</t>
    </r>
  </si>
  <si>
    <r>
      <t>Go to sheet "</t>
    </r>
    <r>
      <rPr>
        <b/>
        <u/>
        <sz val="16"/>
        <rFont val="Calibri"/>
        <family val="2"/>
      </rPr>
      <t>Fill Details</t>
    </r>
    <r>
      <rPr>
        <sz val="16"/>
        <rFont val="Calibri"/>
        <family val="2"/>
      </rPr>
      <t>" and Fill Cheque No.</t>
    </r>
  </si>
  <si>
    <r>
      <t>Go to sheet "</t>
    </r>
    <r>
      <rPr>
        <b/>
        <u/>
        <sz val="16"/>
        <rFont val="Calibri"/>
        <family val="2"/>
      </rPr>
      <t>RTGS_NEFT Print</t>
    </r>
    <r>
      <rPr>
        <sz val="16"/>
        <rFont val="Calibri"/>
        <family val="2"/>
      </rPr>
      <t>" and take print out of RTGS / NEFT Form</t>
    </r>
  </si>
  <si>
    <t>Frankfinn Institute of Air Hostess Training</t>
  </si>
  <si>
    <t>Parietal Innovative Solutions Pvt. Ltd.</t>
  </si>
  <si>
    <t>31993508070</t>
  </si>
  <si>
    <t>SBIN0004234</t>
  </si>
  <si>
    <t>9820530307</t>
  </si>
  <si>
    <t>Internal Fund Transfer</t>
  </si>
  <si>
    <t>delhi</t>
  </si>
  <si>
    <t xml:space="preserve">Powai, Mumbai </t>
  </si>
  <si>
    <t>utib0000207</t>
  </si>
  <si>
    <t>9958486885</t>
  </si>
  <si>
    <t>Parietal-SBIN-070</t>
  </si>
  <si>
    <t>Salary Payment</t>
  </si>
  <si>
    <t>Credit Card Payment</t>
  </si>
  <si>
    <t>Capital Account</t>
  </si>
  <si>
    <t>Investment</t>
  </si>
  <si>
    <t>Loan Repayment</t>
  </si>
  <si>
    <t>Loan Disbursement</t>
  </si>
  <si>
    <t>Imprest Payment</t>
  </si>
  <si>
    <t>List of Details of Payment (Reasons of Payment)</t>
  </si>
  <si>
    <t>#</t>
  </si>
  <si>
    <t>Particulars</t>
  </si>
  <si>
    <r>
      <rPr>
        <b/>
        <sz val="12"/>
        <color rgb="FFFF0000"/>
        <rFont val="Calibri"/>
        <family val="2"/>
        <scheme val="minor"/>
      </rPr>
      <t>&lt;&lt;-</t>
    </r>
    <r>
      <rPr>
        <b/>
        <sz val="12"/>
        <color theme="0"/>
        <rFont val="Calibri"/>
        <family val="2"/>
        <scheme val="minor"/>
      </rPr>
      <t>Select</t>
    </r>
  </si>
  <si>
    <t>&lt;&lt;-Fill</t>
  </si>
  <si>
    <t>List of Remitter's HDFC Account Details</t>
  </si>
  <si>
    <t>Remitter's HDFC Account No.</t>
  </si>
  <si>
    <t>E-Mail ID</t>
  </si>
  <si>
    <t>yeskumares@gmail.com</t>
  </si>
  <si>
    <t>Address of the Remitter</t>
  </si>
  <si>
    <t>Remitter (Applicant) Name</t>
  </si>
  <si>
    <t>201, Suneja Tower - 2, District Center, Janakpuri, Delhi</t>
  </si>
  <si>
    <t>Mobile / Phone Number  of Remitter (Mandatory) *</t>
  </si>
  <si>
    <t>Remarks</t>
  </si>
  <si>
    <t>Beneficiary Address</t>
  </si>
  <si>
    <t>f 5lorence road , mumbai</t>
  </si>
  <si>
    <t>Beneficiary Bank Name</t>
  </si>
  <si>
    <t>Beneficiary Bank Branch</t>
  </si>
  <si>
    <t>12345678901234</t>
  </si>
  <si>
    <t>101298630000349</t>
  </si>
  <si>
    <t>Beneficiary Bank Name &amp; Branch</t>
  </si>
  <si>
    <t>Resident</t>
  </si>
  <si>
    <t>Non Resident</t>
  </si>
  <si>
    <t>By Cheque HDFC</t>
  </si>
  <si>
    <t>By Cash</t>
  </si>
  <si>
    <t>Remitter's Abbreviation</t>
  </si>
  <si>
    <t>Santosh Kumar Choudhary</t>
  </si>
  <si>
    <r>
      <t xml:space="preserve">NEFT / RTGS done 
</t>
    </r>
    <r>
      <rPr>
        <b/>
        <sz val="14"/>
        <rFont val="Arial"/>
        <family val="2"/>
      </rPr>
      <t>(Select)</t>
    </r>
  </si>
  <si>
    <t>finance@frankfinn.com</t>
  </si>
  <si>
    <t>Vendor Payment</t>
  </si>
  <si>
    <t>Fill Sheet</t>
  </si>
  <si>
    <r>
      <t xml:space="preserve">Account Type
</t>
    </r>
    <r>
      <rPr>
        <b/>
        <sz val="14"/>
        <color rgb="FFE90618"/>
        <rFont val="Arial"/>
        <family val="2"/>
      </rPr>
      <t>Select</t>
    </r>
  </si>
  <si>
    <r>
      <t xml:space="preserve">Beneficiary Bank Name
</t>
    </r>
    <r>
      <rPr>
        <b/>
        <sz val="14"/>
        <color rgb="FFE90618"/>
        <rFont val="Arial"/>
        <family val="2"/>
      </rPr>
      <t>Select</t>
    </r>
  </si>
  <si>
    <t>santosh choudhary</t>
  </si>
  <si>
    <t>-: List of Banks to be Add :-</t>
  </si>
  <si>
    <t>Sl No.</t>
  </si>
  <si>
    <t>Bank Type</t>
  </si>
  <si>
    <t>IFSC First 4 Dig</t>
  </si>
  <si>
    <t>Bank Name</t>
  </si>
  <si>
    <t>Other Banks</t>
  </si>
  <si>
    <t>ü</t>
  </si>
  <si>
    <t>û</t>
  </si>
  <si>
    <r>
      <t xml:space="preserve">Remitter's Abbreviation </t>
    </r>
    <r>
      <rPr>
        <b/>
        <sz val="18"/>
        <color rgb="FFFF0000"/>
        <rFont val="Calibri"/>
        <family val="2"/>
        <scheme val="minor"/>
      </rPr>
      <t>(Select)</t>
    </r>
  </si>
  <si>
    <r>
      <t xml:space="preserve">Beneficiary Abbreviation </t>
    </r>
    <r>
      <rPr>
        <b/>
        <sz val="18"/>
        <color rgb="FFFF0000"/>
        <rFont val="Calibri"/>
        <family val="2"/>
        <scheme val="minor"/>
      </rPr>
      <t xml:space="preserve"> (Select)</t>
    </r>
  </si>
  <si>
    <t>Frankfinn-0349</t>
  </si>
  <si>
    <t>NEFT</t>
  </si>
  <si>
    <t>456759874521</t>
  </si>
</sst>
</file>

<file path=xl/styles.xml><?xml version="1.0" encoding="utf-8"?>
<styleSheet xmlns="http://schemas.openxmlformats.org/spreadsheetml/2006/main">
  <numFmts count="13">
    <numFmt numFmtId="43" formatCode="_(* #,##0.00_);_(* \(#,##0.00\);_(* &quot;-&quot;??_);_(@_)"/>
    <numFmt numFmtId="164" formatCode="_ * #,##0.00_ ;_ * \-#,##0.00_ ;_ * &quot;-&quot;??_ ;_ @_ "/>
    <numFmt numFmtId="165" formatCode="&quot;***&quot;#,##0"/>
    <numFmt numFmtId="166" formatCode="&quot;***&quot;#,##0&quot;/-&quot;"/>
    <numFmt numFmtId="167" formatCode="dd/mmm/yyyy\ \ \ \ \ \ \(dddd\)"/>
    <numFmt numFmtId="168" formatCode="0&quot;.&quot;"/>
    <numFmt numFmtId="169" formatCode="_(* #,##0_);_(* \(#,##0\);_(* &quot;-&quot;??_);_(@_)"/>
    <numFmt numFmtId="170" formatCode="[$-F800]dddd\,\ mmmm\ dd\,\ yyyy"/>
    <numFmt numFmtId="171" formatCode="[$-F400]h:mm:ss\ AM/PM"/>
    <numFmt numFmtId="172" formatCode="[$₹ -439]\ #,##0"/>
    <numFmt numFmtId="173" formatCode="000000"/>
    <numFmt numFmtId="174" formatCode="#,###,##0&quot;/-&quot;"/>
    <numFmt numFmtId="175" formatCode="&quot;Rs.&quot;#,###,##0&quot;/-&quot;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2060"/>
      <name val="Calibri"/>
      <family val="2"/>
      <scheme val="minor"/>
    </font>
    <font>
      <sz val="10"/>
      <color indexed="10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rgb="FFC60618"/>
      <name val="Calibri"/>
      <family val="2"/>
      <scheme val="minor"/>
    </font>
    <font>
      <sz val="10"/>
      <color rgb="FF000000"/>
      <name val="Arial"/>
      <family val="2"/>
    </font>
    <font>
      <sz val="15"/>
      <color theme="1"/>
      <name val="Calibri"/>
      <family val="2"/>
      <scheme val="minor"/>
    </font>
    <font>
      <sz val="15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464032"/>
      <name val="Georgia"/>
      <family val="1"/>
    </font>
    <font>
      <sz val="11"/>
      <color rgb="FF242424"/>
      <name val="PTSans-Regula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6"/>
      <name val="Calibri"/>
      <family val="2"/>
    </font>
    <font>
      <b/>
      <u/>
      <sz val="16"/>
      <name val="Calibri"/>
      <family val="2"/>
    </font>
    <font>
      <b/>
      <sz val="36"/>
      <color theme="4" tint="-0.499984740745262"/>
      <name val="Eraser"/>
    </font>
    <font>
      <b/>
      <sz val="26"/>
      <color theme="0"/>
      <name val="Arial Black"/>
      <family val="2"/>
    </font>
    <font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Wingdings"/>
      <charset val="2"/>
    </font>
    <font>
      <b/>
      <sz val="16"/>
      <color rgb="FFFFFF00"/>
      <name val="Calibri"/>
      <family val="2"/>
      <scheme val="minor"/>
    </font>
    <font>
      <b/>
      <sz val="28"/>
      <color theme="0"/>
      <name val="Calibri"/>
      <family val="2"/>
    </font>
    <font>
      <b/>
      <sz val="28"/>
      <color theme="0"/>
      <name val="Calibri"/>
      <family val="2"/>
      <scheme val="minor"/>
    </font>
    <font>
      <sz val="12"/>
      <name val="Calibri"/>
      <family val="2"/>
      <scheme val="minor"/>
    </font>
    <font>
      <sz val="24"/>
      <color theme="0"/>
      <name val="Arial Black"/>
      <family val="2"/>
    </font>
    <font>
      <b/>
      <sz val="14"/>
      <name val="Arial"/>
      <family val="2"/>
    </font>
    <font>
      <sz val="14"/>
      <name val="Calibri"/>
      <family val="2"/>
    </font>
    <font>
      <b/>
      <u/>
      <sz val="11"/>
      <color theme="0"/>
      <name val="Calibri"/>
      <family val="2"/>
    </font>
    <font>
      <b/>
      <sz val="14"/>
      <color rgb="FFE90618"/>
      <name val="Arial"/>
      <family val="2"/>
    </font>
    <font>
      <sz val="5"/>
      <color theme="3" tint="0.59999389629810485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22"/>
      <color theme="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12B4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90">
        <stop position="0">
          <color theme="5"/>
        </stop>
        <stop position="0.5">
          <color theme="9" tint="0.59999389629810485"/>
        </stop>
        <stop position="1">
          <color theme="5"/>
        </stop>
      </gradientFill>
    </fill>
    <fill>
      <gradientFill degree="90">
        <stop position="0">
          <color theme="5" tint="0.59999389629810485"/>
        </stop>
        <stop position="0.5">
          <color theme="5" tint="-0.25098422193060094"/>
        </stop>
        <stop position="1">
          <color theme="5" tint="0.59999389629810485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3" tint="0.80001220740379042"/>
        </stop>
        <stop position="0.5">
          <color theme="3" tint="0.40000610370189521"/>
        </stop>
        <stop position="1">
          <color theme="3" tint="0.80001220740379042"/>
        </stop>
      </gradientFill>
    </fill>
    <fill>
      <patternFill patternType="solid">
        <fgColor rgb="FFE7E7E9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9" tint="-0.25098422193060094"/>
        </stop>
        <stop position="0.5">
          <color theme="4"/>
        </stop>
        <stop position="1">
          <color theme="9" tint="-0.25098422193060094"/>
        </stop>
      </gradientFill>
    </fill>
    <fill>
      <gradientFill degree="90">
        <stop position="0">
          <color theme="8" tint="-0.25098422193060094"/>
        </stop>
        <stop position="0.5">
          <color theme="1"/>
        </stop>
        <stop position="1">
          <color theme="8" tint="-0.25098422193060094"/>
        </stop>
      </gradientFill>
    </fill>
    <fill>
      <patternFill patternType="solid">
        <fgColor theme="3" tint="0.59999389629810485"/>
        <bgColor indexed="64"/>
      </patternFill>
    </fill>
    <fill>
      <gradientFill degree="90">
        <stop position="0">
          <color theme="9" tint="-0.25098422193060094"/>
        </stop>
        <stop position="0.5">
          <color theme="5" tint="-0.49803155613879818"/>
        </stop>
        <stop position="1">
          <color theme="9" tint="-0.25098422193060094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5" tint="0.59999389629810485"/>
        </stop>
        <stop position="0.5">
          <color theme="0" tint="-0.34900967436750391"/>
        </stop>
        <stop position="1">
          <color theme="5" tint="0.59999389629810485"/>
        </stop>
      </gradientFill>
    </fill>
    <fill>
      <gradientFill degree="90">
        <stop position="0">
          <color theme="5" tint="-0.25098422193060094"/>
        </stop>
        <stop position="0.5">
          <color theme="5" tint="-0.49803155613879818"/>
        </stop>
        <stop position="1">
          <color theme="5" tint="-0.25098422193060094"/>
        </stop>
      </gradientFill>
    </fill>
    <fill>
      <gradientFill degree="90">
        <stop position="0">
          <color theme="5" tint="0.40000610370189521"/>
        </stop>
        <stop position="0.5">
          <color theme="6" tint="-0.25098422193060094"/>
        </stop>
        <stop position="1">
          <color theme="5" tint="0.40000610370189521"/>
        </stop>
      </gradientFill>
    </fill>
    <fill>
      <patternFill patternType="solid">
        <fgColor rgb="FFF7F7F7"/>
        <bgColor indexed="64"/>
      </patternFill>
    </fill>
    <fill>
      <patternFill patternType="solid">
        <fgColor rgb="FFECF1F8"/>
        <bgColor indexed="64"/>
      </patternFill>
    </fill>
    <fill>
      <gradientFill degree="90">
        <stop position="0">
          <color theme="4" tint="0.40000610370189521"/>
        </stop>
        <stop position="0.5">
          <color rgb="FFFFFF00"/>
        </stop>
        <stop position="1">
          <color theme="4" tint="0.40000610370189521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3" tint="0.40000610370189521"/>
        </stop>
        <stop position="0.5">
          <color theme="9" tint="-0.25098422193060094"/>
        </stop>
        <stop position="1">
          <color theme="3" tint="0.40000610370189521"/>
        </stop>
      </gradientFill>
    </fill>
    <fill>
      <gradientFill degree="90">
        <stop position="0">
          <color theme="3" tint="0.80001220740379042"/>
        </stop>
        <stop position="0.5">
          <color theme="0" tint="-0.34900967436750391"/>
        </stop>
        <stop position="1">
          <color theme="3" tint="0.80001220740379042"/>
        </stop>
      </gradient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267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Protection="1">
      <protection hidden="1"/>
    </xf>
    <xf numFmtId="0" fontId="10" fillId="0" borderId="0" xfId="4" applyFont="1" applyProtection="1">
      <protection hidden="1"/>
    </xf>
    <xf numFmtId="0" fontId="0" fillId="0" borderId="0" xfId="0" applyBorder="1" applyProtection="1"/>
    <xf numFmtId="0" fontId="0" fillId="0" borderId="0" xfId="0" applyBorder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5" fillId="2" borderId="15" xfId="0" applyFont="1" applyFill="1" applyBorder="1" applyAlignment="1" applyProtection="1">
      <alignment vertical="center"/>
    </xf>
    <xf numFmtId="0" fontId="0" fillId="2" borderId="15" xfId="0" applyFill="1" applyBorder="1" applyProtection="1"/>
    <xf numFmtId="0" fontId="0" fillId="2" borderId="16" xfId="0" applyFill="1" applyBorder="1" applyProtection="1"/>
    <xf numFmtId="0" fontId="4" fillId="2" borderId="14" xfId="0" applyFont="1" applyFill="1" applyBorder="1" applyAlignment="1" applyProtection="1">
      <alignment horizontal="center" vertical="center"/>
    </xf>
    <xf numFmtId="0" fontId="0" fillId="2" borderId="13" xfId="0" applyFill="1" applyBorder="1" applyProtection="1"/>
    <xf numFmtId="0" fontId="2" fillId="0" borderId="0" xfId="0" applyFont="1" applyBorder="1" applyProtection="1"/>
    <xf numFmtId="0" fontId="2" fillId="0" borderId="17" xfId="0" applyFont="1" applyBorder="1" applyProtection="1"/>
    <xf numFmtId="0" fontId="2" fillId="0" borderId="0" xfId="0" applyFont="1" applyProtection="1"/>
    <xf numFmtId="0" fontId="2" fillId="5" borderId="1" xfId="0" applyFont="1" applyFill="1" applyBorder="1" applyAlignment="1" applyProtection="1">
      <alignment horizontal="left" vertical="center" indent="1"/>
    </xf>
    <xf numFmtId="0" fontId="11" fillId="5" borderId="1" xfId="0" applyFont="1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2" borderId="19" xfId="0" applyFill="1" applyBorder="1" applyAlignment="1" applyProtection="1">
      <alignment vertical="center"/>
    </xf>
    <xf numFmtId="0" fontId="0" fillId="0" borderId="17" xfId="0" applyBorder="1" applyProtection="1"/>
    <xf numFmtId="0" fontId="0" fillId="0" borderId="0" xfId="0" applyAlignment="1" applyProtection="1">
      <alignment vertical="top"/>
    </xf>
    <xf numFmtId="0" fontId="0" fillId="4" borderId="1" xfId="0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14" fillId="2" borderId="14" xfId="0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horizontal="center" vertical="center" wrapText="1"/>
    </xf>
    <xf numFmtId="0" fontId="2" fillId="0" borderId="0" xfId="0" quotePrefix="1" applyFont="1" applyAlignment="1" applyProtection="1">
      <alignment vertical="center"/>
    </xf>
    <xf numFmtId="0" fontId="0" fillId="0" borderId="23" xfId="0" applyBorder="1" applyProtection="1"/>
    <xf numFmtId="0" fontId="0" fillId="0" borderId="24" xfId="0" applyBorder="1" applyProtection="1"/>
    <xf numFmtId="0" fontId="16" fillId="0" borderId="0" xfId="0" applyFont="1" applyAlignment="1" applyProtection="1">
      <alignment textRotation="30"/>
    </xf>
    <xf numFmtId="0" fontId="2" fillId="0" borderId="23" xfId="0" applyFont="1" applyBorder="1" applyProtection="1"/>
    <xf numFmtId="0" fontId="2" fillId="0" borderId="24" xfId="0" applyFont="1" applyBorder="1" applyProtection="1"/>
    <xf numFmtId="0" fontId="5" fillId="7" borderId="15" xfId="0" applyFont="1" applyFill="1" applyBorder="1" applyAlignment="1" applyProtection="1">
      <alignment vertical="center"/>
    </xf>
    <xf numFmtId="0" fontId="0" fillId="7" borderId="15" xfId="0" applyFill="1" applyBorder="1" applyProtection="1"/>
    <xf numFmtId="0" fontId="0" fillId="7" borderId="13" xfId="0" applyFill="1" applyBorder="1" applyProtection="1"/>
    <xf numFmtId="0" fontId="0" fillId="7" borderId="13" xfId="0" applyFill="1" applyBorder="1" applyAlignment="1" applyProtection="1">
      <alignment vertical="center"/>
    </xf>
    <xf numFmtId="0" fontId="5" fillId="8" borderId="15" xfId="0" applyFont="1" applyFill="1" applyBorder="1" applyAlignment="1" applyProtection="1">
      <alignment vertical="center"/>
    </xf>
    <xf numFmtId="0" fontId="0" fillId="8" borderId="15" xfId="0" applyFill="1" applyBorder="1" applyProtection="1"/>
    <xf numFmtId="0" fontId="0" fillId="8" borderId="13" xfId="0" applyFill="1" applyBorder="1" applyProtection="1"/>
    <xf numFmtId="0" fontId="0" fillId="8" borderId="13" xfId="0" applyFill="1" applyBorder="1" applyAlignment="1" applyProtection="1">
      <alignment vertical="center"/>
    </xf>
    <xf numFmtId="0" fontId="0" fillId="8" borderId="19" xfId="0" applyFill="1" applyBorder="1" applyAlignment="1" applyProtection="1">
      <alignment vertical="top"/>
    </xf>
    <xf numFmtId="0" fontId="18" fillId="8" borderId="16" xfId="0" applyFont="1" applyFill="1" applyBorder="1" applyAlignment="1" applyProtection="1">
      <alignment horizontal="right" vertical="center" shrinkToFit="1"/>
    </xf>
    <xf numFmtId="0" fontId="0" fillId="0" borderId="0" xfId="0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Fill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left" indent="17"/>
      <protection hidden="1"/>
    </xf>
    <xf numFmtId="0" fontId="6" fillId="0" borderId="0" xfId="0" applyFont="1" applyFill="1" applyBorder="1" applyAlignment="1" applyProtection="1">
      <alignment horizontal="left" indent="18"/>
      <protection hidden="1"/>
    </xf>
    <xf numFmtId="0" fontId="20" fillId="0" borderId="0" xfId="0" applyFont="1" applyFill="1" applyBorder="1" applyAlignment="1" applyProtection="1">
      <protection hidden="1"/>
    </xf>
    <xf numFmtId="0" fontId="20" fillId="0" borderId="0" xfId="0" applyFont="1" applyFill="1" applyBorder="1" applyAlignment="1" applyProtection="1">
      <alignment horizontal="left" indent="18"/>
      <protection hidden="1"/>
    </xf>
    <xf numFmtId="4" fontId="21" fillId="3" borderId="0" xfId="0" applyNumberFormat="1" applyFont="1" applyFill="1" applyBorder="1" applyAlignment="1" applyProtection="1">
      <alignment horizontal="left" vertical="center" indent="5"/>
      <protection hidden="1"/>
    </xf>
    <xf numFmtId="0" fontId="0" fillId="0" borderId="0" xfId="0" applyFo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left" indent="18"/>
      <protection hidden="1"/>
    </xf>
    <xf numFmtId="165" fontId="22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3" applyProtection="1">
      <protection hidden="1"/>
    </xf>
    <xf numFmtId="49" fontId="0" fillId="0" borderId="0" xfId="0" applyNumberFormat="1" applyProtection="1"/>
    <xf numFmtId="0" fontId="2" fillId="5" borderId="18" xfId="0" applyFont="1" applyFill="1" applyBorder="1" applyAlignment="1" applyProtection="1">
      <alignment horizontal="left" vertical="center" indent="1"/>
    </xf>
    <xf numFmtId="49" fontId="2" fillId="9" borderId="18" xfId="3" applyNumberFormat="1" applyFont="1" applyFill="1" applyBorder="1" applyAlignment="1" applyProtection="1">
      <alignment horizontal="left" vertical="center" indent="1" shrinkToFit="1"/>
      <protection locked="0"/>
    </xf>
    <xf numFmtId="49" fontId="2" fillId="9" borderId="21" xfId="3" applyNumberFormat="1" applyFont="1" applyFill="1" applyBorder="1" applyAlignment="1" applyProtection="1">
      <alignment horizontal="left" vertical="center" indent="1" shrinkToFit="1"/>
      <protection locked="0"/>
    </xf>
    <xf numFmtId="0" fontId="0" fillId="8" borderId="33" xfId="0" applyFill="1" applyBorder="1" applyAlignment="1" applyProtection="1">
      <alignment vertical="center"/>
    </xf>
    <xf numFmtId="49" fontId="2" fillId="9" borderId="11" xfId="3" applyNumberFormat="1" applyFont="1" applyFill="1" applyBorder="1" applyAlignment="1" applyProtection="1">
      <alignment horizontal="left" vertical="center"/>
      <protection locked="0"/>
    </xf>
    <xf numFmtId="49" fontId="2" fillId="9" borderId="32" xfId="3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/>
    <xf numFmtId="0" fontId="26" fillId="0" borderId="0" xfId="0" applyFont="1" applyAlignment="1">
      <alignment horizontal="left" wrapText="1" indent="1"/>
    </xf>
    <xf numFmtId="0" fontId="12" fillId="0" borderId="0" xfId="5" applyAlignment="1" applyProtection="1">
      <alignment horizontal="left" wrapText="1" indent="1"/>
    </xf>
    <xf numFmtId="0" fontId="26" fillId="0" borderId="0" xfId="0" applyFont="1"/>
    <xf numFmtId="0" fontId="12" fillId="0" borderId="0" xfId="5" applyAlignment="1" applyProtection="1"/>
    <xf numFmtId="0" fontId="27" fillId="0" borderId="1" xfId="0" applyFont="1" applyFill="1" applyBorder="1"/>
    <xf numFmtId="0" fontId="27" fillId="0" borderId="1" xfId="0" applyFont="1" applyBorder="1" applyAlignment="1">
      <alignment horizontal="left"/>
    </xf>
    <xf numFmtId="0" fontId="27" fillId="0" borderId="0" xfId="0" applyFont="1" applyFill="1"/>
    <xf numFmtId="0" fontId="0" fillId="0" borderId="1" xfId="0" applyFill="1" applyBorder="1" applyAlignment="1">
      <alignment horizontal="left"/>
    </xf>
    <xf numFmtId="0" fontId="27" fillId="0" borderId="1" xfId="0" applyFont="1" applyFill="1" applyBorder="1" applyAlignment="1">
      <alignment horizontal="left" vertical="center"/>
    </xf>
    <xf numFmtId="0" fontId="2" fillId="9" borderId="1" xfId="3" applyFont="1" applyFill="1" applyBorder="1" applyAlignment="1" applyProtection="1">
      <alignment horizontal="left" vertical="center" indent="1" shrinkToFit="1"/>
      <protection locked="0"/>
    </xf>
    <xf numFmtId="0" fontId="2" fillId="9" borderId="20" xfId="3" applyFont="1" applyFill="1" applyBorder="1" applyAlignment="1" applyProtection="1">
      <alignment horizontal="left" vertical="center" indent="1" shrinkToFit="1"/>
      <protection locked="0"/>
    </xf>
    <xf numFmtId="0" fontId="2" fillId="9" borderId="11" xfId="3" applyFont="1" applyFill="1" applyBorder="1" applyAlignment="1" applyProtection="1">
      <alignment horizontal="left" vertical="center" indent="1" shrinkToFit="1"/>
      <protection locked="0"/>
    </xf>
    <xf numFmtId="0" fontId="2" fillId="9" borderId="32" xfId="3" applyFont="1" applyFill="1" applyBorder="1" applyAlignment="1" applyProtection="1">
      <alignment horizontal="left" vertical="center" indent="1" shrinkToFit="1"/>
      <protection locked="0"/>
    </xf>
    <xf numFmtId="49" fontId="2" fillId="6" borderId="11" xfId="0" applyNumberFormat="1" applyFont="1" applyFill="1" applyBorder="1" applyAlignment="1" applyProtection="1">
      <alignment horizontal="left" vertical="center"/>
      <protection locked="0"/>
    </xf>
    <xf numFmtId="49" fontId="2" fillId="9" borderId="25" xfId="3" applyNumberFormat="1" applyFont="1" applyFill="1" applyBorder="1" applyAlignment="1" applyProtection="1">
      <alignment horizontal="left" vertical="center"/>
      <protection locked="0"/>
    </xf>
    <xf numFmtId="0" fontId="2" fillId="5" borderId="36" xfId="3" applyFont="1" applyFill="1" applyBorder="1" applyAlignment="1" applyProtection="1">
      <alignment horizontal="left" vertical="center" wrapText="1" indent="1"/>
      <protection hidden="1"/>
    </xf>
    <xf numFmtId="49" fontId="2" fillId="6" borderId="32" xfId="0" applyNumberFormat="1" applyFont="1" applyFill="1" applyBorder="1" applyAlignment="1" applyProtection="1">
      <alignment horizontal="left" vertical="center"/>
      <protection locked="0"/>
    </xf>
    <xf numFmtId="49" fontId="2" fillId="9" borderId="22" xfId="3" applyNumberFormat="1" applyFont="1" applyFill="1" applyBorder="1" applyAlignment="1" applyProtection="1">
      <alignment horizontal="left" vertical="center"/>
      <protection locked="0"/>
    </xf>
    <xf numFmtId="49" fontId="17" fillId="11" borderId="18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/>
    </xf>
    <xf numFmtId="168" fontId="13" fillId="5" borderId="35" xfId="0" applyNumberFormat="1" applyFont="1" applyFill="1" applyBorder="1" applyAlignment="1">
      <alignment horizontal="center" vertical="top"/>
    </xf>
    <xf numFmtId="168" fontId="13" fillId="10" borderId="36" xfId="0" applyNumberFormat="1" applyFont="1" applyFill="1" applyBorder="1" applyAlignment="1">
      <alignment horizontal="center" vertical="top"/>
    </xf>
    <xf numFmtId="168" fontId="13" fillId="5" borderId="36" xfId="0" applyNumberFormat="1" applyFont="1" applyFill="1" applyBorder="1" applyAlignment="1">
      <alignment horizontal="center" vertical="top"/>
    </xf>
    <xf numFmtId="168" fontId="13" fillId="10" borderId="37" xfId="0" applyNumberFormat="1" applyFont="1" applyFill="1" applyBorder="1" applyAlignment="1">
      <alignment horizontal="center" vertical="top"/>
    </xf>
    <xf numFmtId="0" fontId="24" fillId="13" borderId="27" xfId="3" applyFont="1" applyFill="1" applyBorder="1" applyAlignment="1" applyProtection="1">
      <alignment horizontal="center" vertical="center" wrapText="1"/>
      <protection hidden="1"/>
    </xf>
    <xf numFmtId="0" fontId="29" fillId="10" borderId="18" xfId="5" applyFont="1" applyFill="1" applyBorder="1" applyAlignment="1" applyProtection="1">
      <alignment vertical="top" wrapText="1"/>
    </xf>
    <xf numFmtId="0" fontId="29" fillId="5" borderId="18" xfId="5" applyFont="1" applyFill="1" applyBorder="1" applyAlignment="1" applyProtection="1">
      <alignment vertical="top" wrapText="1"/>
    </xf>
    <xf numFmtId="0" fontId="29" fillId="5" borderId="16" xfId="5" applyFont="1" applyFill="1" applyBorder="1" applyAlignment="1" applyProtection="1">
      <alignment vertical="top" wrapText="1"/>
    </xf>
    <xf numFmtId="0" fontId="0" fillId="14" borderId="0" xfId="0" applyFill="1"/>
    <xf numFmtId="0" fontId="0" fillId="14" borderId="0" xfId="0" applyFill="1" applyAlignment="1">
      <alignment vertical="top"/>
    </xf>
    <xf numFmtId="0" fontId="23" fillId="15" borderId="27" xfId="3" applyFont="1" applyFill="1" applyBorder="1" applyAlignment="1" applyProtection="1">
      <alignment horizontal="center" vertical="center" wrapText="1"/>
      <protection hidden="1"/>
    </xf>
    <xf numFmtId="0" fontId="23" fillId="15" borderId="31" xfId="3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left" vertical="center" wrapText="1" indent="1"/>
    </xf>
    <xf numFmtId="0" fontId="23" fillId="15" borderId="28" xfId="3" applyFont="1" applyFill="1" applyBorder="1" applyAlignment="1" applyProtection="1">
      <alignment horizontal="center" vertical="center" wrapText="1"/>
      <protection hidden="1"/>
    </xf>
    <xf numFmtId="0" fontId="0" fillId="16" borderId="11" xfId="0" applyFill="1" applyBorder="1" applyProtection="1">
      <protection hidden="1"/>
    </xf>
    <xf numFmtId="0" fontId="0" fillId="16" borderId="3" xfId="0" applyFill="1" applyBorder="1" applyProtection="1">
      <protection hidden="1"/>
    </xf>
    <xf numFmtId="0" fontId="0" fillId="16" borderId="12" xfId="0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locked="0"/>
    </xf>
    <xf numFmtId="0" fontId="16" fillId="0" borderId="0" xfId="0" applyFont="1" applyProtection="1">
      <protection hidden="1"/>
    </xf>
    <xf numFmtId="0" fontId="0" fillId="17" borderId="40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10" borderId="36" xfId="0" applyFill="1" applyBorder="1" applyAlignment="1" applyProtection="1">
      <alignment horizontal="center" vertical="center"/>
      <protection hidden="1"/>
    </xf>
    <xf numFmtId="0" fontId="0" fillId="17" borderId="36" xfId="0" applyFill="1" applyBorder="1" applyAlignment="1" applyProtection="1">
      <alignment horizontal="center" vertical="center"/>
      <protection hidden="1"/>
    </xf>
    <xf numFmtId="0" fontId="0" fillId="10" borderId="37" xfId="0" applyFill="1" applyBorder="1" applyAlignment="1" applyProtection="1">
      <alignment horizontal="center" vertical="center"/>
      <protection hidden="1"/>
    </xf>
    <xf numFmtId="0" fontId="0" fillId="17" borderId="39" xfId="0" applyFill="1" applyBorder="1" applyAlignment="1" applyProtection="1">
      <alignment horizontal="left" vertical="center" indent="1"/>
      <protection locked="0"/>
    </xf>
    <xf numFmtId="0" fontId="0" fillId="10" borderId="18" xfId="0" applyFill="1" applyBorder="1" applyAlignment="1" applyProtection="1">
      <alignment horizontal="left" vertical="center" indent="1"/>
      <protection locked="0"/>
    </xf>
    <xf numFmtId="0" fontId="0" fillId="17" borderId="18" xfId="0" applyFill="1" applyBorder="1" applyAlignment="1" applyProtection="1">
      <alignment horizontal="left" vertical="center" indent="1"/>
      <protection locked="0"/>
    </xf>
    <xf numFmtId="0" fontId="0" fillId="10" borderId="21" xfId="0" applyFill="1" applyBorder="1" applyAlignment="1" applyProtection="1">
      <alignment horizontal="left" vertical="center" indent="1"/>
      <protection locked="0"/>
    </xf>
    <xf numFmtId="0" fontId="36" fillId="18" borderId="26" xfId="0" applyFont="1" applyFill="1" applyBorder="1" applyAlignment="1" applyProtection="1">
      <alignment horizontal="center" vertical="center"/>
      <protection hidden="1"/>
    </xf>
    <xf numFmtId="0" fontId="36" fillId="18" borderId="28" xfId="0" applyFont="1" applyFill="1" applyBorder="1" applyAlignment="1" applyProtection="1">
      <alignment horizontal="left" vertical="center" indent="9"/>
      <protection hidden="1"/>
    </xf>
    <xf numFmtId="0" fontId="24" fillId="13" borderId="28" xfId="3" applyFont="1" applyFill="1" applyBorder="1" applyAlignment="1" applyProtection="1">
      <alignment horizontal="center" vertical="center" wrapText="1"/>
      <protection hidden="1"/>
    </xf>
    <xf numFmtId="167" fontId="2" fillId="11" borderId="18" xfId="0" applyNumberFormat="1" applyFont="1" applyFill="1" applyBorder="1" applyAlignment="1" applyProtection="1">
      <alignment horizontal="center" vertical="center"/>
      <protection locked="0"/>
    </xf>
    <xf numFmtId="0" fontId="37" fillId="7" borderId="14" xfId="5" applyFont="1" applyFill="1" applyBorder="1" applyAlignment="1" applyProtection="1">
      <alignment vertical="center"/>
    </xf>
    <xf numFmtId="0" fontId="38" fillId="2" borderId="14" xfId="0" applyFont="1" applyFill="1" applyBorder="1" applyAlignment="1" applyProtection="1">
      <alignment vertical="center"/>
    </xf>
    <xf numFmtId="0" fontId="15" fillId="19" borderId="0" xfId="0" applyFont="1" applyFill="1" applyAlignment="1" applyProtection="1">
      <alignment horizontal="center" vertical="center"/>
    </xf>
    <xf numFmtId="0" fontId="37" fillId="8" borderId="14" xfId="5" applyFont="1" applyFill="1" applyBorder="1" applyAlignment="1" applyProtection="1">
      <alignment vertical="center"/>
    </xf>
    <xf numFmtId="0" fontId="33" fillId="20" borderId="18" xfId="0" applyFont="1" applyFill="1" applyBorder="1" applyAlignment="1" applyProtection="1">
      <alignment horizontal="center" vertical="center"/>
      <protection locked="0"/>
    </xf>
    <xf numFmtId="0" fontId="15" fillId="21" borderId="0" xfId="0" applyFont="1" applyFill="1" applyAlignment="1" applyProtection="1">
      <alignment horizontal="center" vertical="center"/>
    </xf>
    <xf numFmtId="0" fontId="34" fillId="0" borderId="0" xfId="0" applyFont="1" applyBorder="1" applyAlignment="1" applyProtection="1">
      <alignment horizontal="left" vertical="center"/>
      <protection hidden="1"/>
    </xf>
    <xf numFmtId="0" fontId="0" fillId="0" borderId="41" xfId="0" applyBorder="1" applyProtection="1"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0" fillId="0" borderId="44" xfId="0" applyBorder="1" applyProtection="1">
      <protection hidden="1"/>
    </xf>
    <xf numFmtId="0" fontId="0" fillId="0" borderId="45" xfId="0" applyBorder="1" applyProtection="1">
      <protection hidden="1"/>
    </xf>
    <xf numFmtId="0" fontId="0" fillId="0" borderId="46" xfId="0" applyBorder="1" applyProtection="1">
      <protection hidden="1"/>
    </xf>
    <xf numFmtId="0" fontId="0" fillId="0" borderId="47" xfId="0" applyBorder="1" applyProtection="1">
      <protection hidden="1"/>
    </xf>
    <xf numFmtId="0" fontId="0" fillId="0" borderId="48" xfId="0" applyBorder="1" applyProtection="1">
      <protection hidden="1"/>
    </xf>
    <xf numFmtId="0" fontId="35" fillId="0" borderId="0" xfId="0" applyFont="1" applyBorder="1" applyAlignment="1" applyProtection="1">
      <alignment horizontal="center" vertical="center"/>
      <protection hidden="1"/>
    </xf>
    <xf numFmtId="0" fontId="0" fillId="5" borderId="11" xfId="0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0" fillId="5" borderId="12" xfId="0" applyFill="1" applyBorder="1" applyProtection="1">
      <protection hidden="1"/>
    </xf>
    <xf numFmtId="0" fontId="34" fillId="0" borderId="7" xfId="0" applyFont="1" applyBorder="1" applyAlignment="1" applyProtection="1">
      <alignment horizontal="left" vertical="center"/>
      <protection hidden="1"/>
    </xf>
    <xf numFmtId="0" fontId="34" fillId="0" borderId="0" xfId="0" applyFont="1" applyBorder="1" applyProtection="1">
      <protection hidden="1"/>
    </xf>
    <xf numFmtId="0" fontId="2" fillId="6" borderId="1" xfId="3" applyFont="1" applyFill="1" applyBorder="1" applyAlignment="1" applyProtection="1">
      <alignment horizontal="left" vertical="center" indent="1" shrinkToFit="1"/>
      <protection locked="0"/>
    </xf>
    <xf numFmtId="0" fontId="7" fillId="0" borderId="8" xfId="3" applyBorder="1" applyProtection="1">
      <protection hidden="1"/>
    </xf>
    <xf numFmtId="0" fontId="28" fillId="6" borderId="1" xfId="3" applyNumberFormat="1" applyFont="1" applyFill="1" applyBorder="1" applyAlignment="1" applyProtection="1">
      <alignment horizontal="center" vertical="center" shrinkToFit="1"/>
      <protection locked="0"/>
    </xf>
    <xf numFmtId="0" fontId="24" fillId="13" borderId="34" xfId="3" applyFont="1" applyFill="1" applyBorder="1" applyAlignment="1" applyProtection="1">
      <alignment horizontal="center" vertical="center" wrapText="1"/>
      <protection hidden="1"/>
    </xf>
    <xf numFmtId="0" fontId="7" fillId="0" borderId="7" xfId="3" applyBorder="1" applyProtection="1">
      <protection hidden="1"/>
    </xf>
    <xf numFmtId="49" fontId="39" fillId="6" borderId="18" xfId="3" applyNumberFormat="1" applyFont="1" applyFill="1" applyBorder="1" applyAlignment="1" applyProtection="1">
      <alignment horizontal="left" vertical="center" indent="1" shrinkToFit="1"/>
      <protection locked="0"/>
    </xf>
    <xf numFmtId="0" fontId="0" fillId="7" borderId="0" xfId="0" applyFill="1" applyBorder="1" applyAlignment="1" applyProtection="1">
      <alignment vertical="center"/>
    </xf>
    <xf numFmtId="49" fontId="2" fillId="9" borderId="1" xfId="3" applyNumberFormat="1" applyFont="1" applyFill="1" applyBorder="1" applyAlignment="1" applyProtection="1">
      <alignment horizontal="left" vertical="center"/>
      <protection locked="0"/>
    </xf>
    <xf numFmtId="0" fontId="2" fillId="5" borderId="30" xfId="3" applyFont="1" applyFill="1" applyBorder="1" applyAlignment="1" applyProtection="1">
      <alignment horizontal="left" vertical="center" wrapText="1" indent="1"/>
      <protection hidden="1"/>
    </xf>
    <xf numFmtId="49" fontId="2" fillId="6" borderId="12" xfId="3" applyNumberFormat="1" applyFont="1" applyFill="1" applyBorder="1" applyAlignment="1" applyProtection="1">
      <alignment horizontal="left" vertical="center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3" fillId="23" borderId="29" xfId="3" applyFont="1" applyFill="1" applyBorder="1" applyAlignment="1" applyProtection="1">
      <alignment horizontal="center" vertical="center" wrapText="1"/>
      <protection hidden="1"/>
    </xf>
    <xf numFmtId="169" fontId="2" fillId="5" borderId="18" xfId="6" applyNumberFormat="1" applyFont="1" applyFill="1" applyBorder="1" applyAlignment="1" applyProtection="1">
      <alignment horizontal="left" vertical="center" wrapText="1"/>
      <protection hidden="1"/>
    </xf>
    <xf numFmtId="0" fontId="42" fillId="20" borderId="18" xfId="5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left" vertical="center" wrapText="1" indent="1"/>
    </xf>
    <xf numFmtId="49" fontId="12" fillId="6" borderId="3" xfId="5" applyNumberFormat="1" applyFill="1" applyBorder="1" applyAlignment="1" applyProtection="1">
      <alignment horizontal="left" vertical="center" indent="1" shrinkToFit="1"/>
      <protection locked="0"/>
    </xf>
    <xf numFmtId="0" fontId="43" fillId="24" borderId="0" xfId="5" applyFont="1" applyFill="1" applyAlignment="1" applyProtection="1">
      <alignment horizontal="center" vertical="center"/>
      <protection locked="0"/>
    </xf>
    <xf numFmtId="0" fontId="45" fillId="0" borderId="47" xfId="0" applyFont="1" applyBorder="1" applyAlignment="1" applyProtection="1">
      <alignment horizontal="right" vertical="center"/>
      <protection hidden="1"/>
    </xf>
    <xf numFmtId="0" fontId="11" fillId="25" borderId="1" xfId="0" applyFont="1" applyFill="1" applyBorder="1" applyAlignment="1" applyProtection="1">
      <alignment horizontal="center" vertical="center"/>
      <protection hidden="1"/>
    </xf>
    <xf numFmtId="0" fontId="47" fillId="25" borderId="1" xfId="0" applyFont="1" applyFill="1" applyBorder="1" applyAlignment="1" applyProtection="1">
      <alignment horizontal="center" vertical="center" wrapText="1"/>
      <protection hidden="1"/>
    </xf>
    <xf numFmtId="0" fontId="47" fillId="25" borderId="1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168" fontId="0" fillId="22" borderId="1" xfId="0" applyNumberFormat="1" applyFill="1" applyBorder="1" applyAlignment="1" applyProtection="1">
      <alignment horizontal="center"/>
      <protection hidden="1"/>
    </xf>
    <xf numFmtId="0" fontId="0" fillId="22" borderId="1" xfId="0" applyFill="1" applyBorder="1" applyProtection="1">
      <protection hidden="1"/>
    </xf>
    <xf numFmtId="0" fontId="27" fillId="6" borderId="1" xfId="0" applyFont="1" applyFill="1" applyBorder="1" applyProtection="1">
      <protection locked="0"/>
    </xf>
    <xf numFmtId="0" fontId="27" fillId="6" borderId="1" xfId="0" applyFont="1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27" fillId="6" borderId="1" xfId="0" applyFont="1" applyFill="1" applyBorder="1" applyAlignment="1" applyProtection="1">
      <alignment horizontal="left" vertical="center"/>
      <protection locked="0"/>
    </xf>
    <xf numFmtId="0" fontId="0" fillId="6" borderId="1" xfId="0" applyFill="1" applyBorder="1" applyProtection="1">
      <protection locked="0"/>
    </xf>
    <xf numFmtId="0" fontId="34" fillId="0" borderId="0" xfId="0" applyFont="1" applyBorder="1" applyAlignment="1" applyProtection="1">
      <alignment shrinkToFit="1"/>
      <protection hidden="1"/>
    </xf>
    <xf numFmtId="0" fontId="34" fillId="0" borderId="0" xfId="0" applyFont="1" applyBorder="1" applyProtection="1">
      <protection hidden="1"/>
    </xf>
    <xf numFmtId="0" fontId="34" fillId="0" borderId="0" xfId="0" applyFont="1" applyBorder="1" applyAlignment="1" applyProtection="1">
      <alignment horizontal="left" vertical="center"/>
      <protection hidden="1"/>
    </xf>
    <xf numFmtId="0" fontId="0" fillId="0" borderId="9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49" fontId="48" fillId="28" borderId="18" xfId="0" applyNumberFormat="1" applyFont="1" applyFill="1" applyBorder="1" applyAlignment="1" applyProtection="1">
      <alignment horizontal="left" vertical="center"/>
      <protection locked="0"/>
    </xf>
    <xf numFmtId="0" fontId="48" fillId="28" borderId="18" xfId="0" applyFont="1" applyFill="1" applyBorder="1" applyAlignment="1" applyProtection="1">
      <alignment vertical="center"/>
      <protection locked="0"/>
    </xf>
    <xf numFmtId="0" fontId="48" fillId="5" borderId="1" xfId="0" applyFont="1" applyFill="1" applyBorder="1" applyAlignment="1" applyProtection="1">
      <alignment horizontal="left" vertical="center" indent="1"/>
    </xf>
    <xf numFmtId="172" fontId="50" fillId="11" borderId="18" xfId="6" applyNumberFormat="1" applyFont="1" applyFill="1" applyBorder="1" applyAlignment="1" applyProtection="1">
      <alignment horizontal="center" vertical="center" wrapText="1"/>
      <protection locked="0"/>
    </xf>
    <xf numFmtId="0" fontId="23" fillId="31" borderId="26" xfId="3" applyFont="1" applyFill="1" applyBorder="1" applyAlignment="1" applyProtection="1">
      <alignment horizontal="center" vertical="center" wrapText="1"/>
      <protection hidden="1"/>
    </xf>
    <xf numFmtId="173" fontId="3" fillId="11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18" xfId="0" applyNumberFormat="1" applyFont="1" applyFill="1" applyBorder="1" applyAlignment="1" applyProtection="1">
      <alignment horizontal="left" vertical="center" indent="1"/>
    </xf>
    <xf numFmtId="0" fontId="54" fillId="7" borderId="16" xfId="0" applyFont="1" applyFill="1" applyBorder="1" applyAlignment="1" applyProtection="1">
      <alignment horizontal="right" vertical="center" shrinkToFit="1"/>
    </xf>
    <xf numFmtId="0" fontId="31" fillId="12" borderId="29" xfId="0" applyFont="1" applyFill="1" applyBorder="1" applyAlignment="1">
      <alignment horizontal="center" vertical="center"/>
    </xf>
    <xf numFmtId="0" fontId="31" fillId="12" borderId="38" xfId="0" applyFont="1" applyFill="1" applyBorder="1" applyAlignment="1">
      <alignment horizontal="center" vertical="center"/>
    </xf>
    <xf numFmtId="0" fontId="40" fillId="29" borderId="0" xfId="3" applyFont="1" applyFill="1" applyAlignment="1" applyProtection="1">
      <alignment horizontal="center" vertical="center"/>
      <protection hidden="1"/>
    </xf>
    <xf numFmtId="0" fontId="32" fillId="30" borderId="0" xfId="3" applyFont="1" applyFill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left" vertical="top" wrapText="1" indent="5"/>
      <protection hidden="1"/>
    </xf>
    <xf numFmtId="166" fontId="2" fillId="0" borderId="0" xfId="0" applyNumberFormat="1" applyFont="1" applyFill="1" applyBorder="1" applyAlignment="1" applyProtection="1">
      <alignment horizontal="left" vertical="center" indent="8"/>
      <protection hidden="1"/>
    </xf>
    <xf numFmtId="165" fontId="22" fillId="0" borderId="0" xfId="0" applyNumberFormat="1" applyFont="1" applyFill="1" applyBorder="1" applyAlignment="1" applyProtection="1">
      <alignment horizontal="left" indent="7"/>
      <protection hidden="1"/>
    </xf>
    <xf numFmtId="0" fontId="2" fillId="0" borderId="0" xfId="0" applyFont="1" applyFill="1" applyBorder="1" applyAlignment="1" applyProtection="1">
      <alignment horizontal="left" vertical="center" indent="1"/>
      <protection hidden="1"/>
    </xf>
    <xf numFmtId="0" fontId="34" fillId="0" borderId="0" xfId="0" applyFont="1" applyBorder="1" applyProtection="1">
      <protection hidden="1"/>
    </xf>
    <xf numFmtId="0" fontId="35" fillId="0" borderId="11" xfId="0" applyFont="1" applyBorder="1" applyAlignment="1" applyProtection="1">
      <alignment horizontal="center" vertical="center"/>
      <protection hidden="1"/>
    </xf>
    <xf numFmtId="0" fontId="35" fillId="0" borderId="12" xfId="0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shrinkToFit="1"/>
      <protection hidden="1"/>
    </xf>
    <xf numFmtId="173" fontId="16" fillId="0" borderId="0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left" vertical="center"/>
      <protection hidden="1"/>
    </xf>
    <xf numFmtId="0" fontId="0" fillId="0" borderId="49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2" xfId="0" applyBorder="1" applyProtection="1">
      <protection hidden="1"/>
    </xf>
    <xf numFmtId="0" fontId="16" fillId="4" borderId="11" xfId="0" applyFont="1" applyFill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 applyProtection="1">
      <alignment horizontal="center" vertical="center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170" fontId="16" fillId="4" borderId="11" xfId="0" applyNumberFormat="1" applyFont="1" applyFill="1" applyBorder="1" applyAlignment="1" applyProtection="1">
      <alignment horizontal="center" vertical="center"/>
      <protection locked="0"/>
    </xf>
    <xf numFmtId="170" fontId="16" fillId="4" borderId="3" xfId="0" applyNumberFormat="1" applyFont="1" applyFill="1" applyBorder="1" applyAlignment="1" applyProtection="1">
      <alignment horizontal="center" vertical="center"/>
      <protection locked="0"/>
    </xf>
    <xf numFmtId="170" fontId="16" fillId="4" borderId="12" xfId="0" applyNumberFormat="1" applyFont="1" applyFill="1" applyBorder="1" applyAlignment="1" applyProtection="1">
      <alignment horizontal="center" vertical="center"/>
      <protection locked="0"/>
    </xf>
    <xf numFmtId="171" fontId="16" fillId="4" borderId="11" xfId="0" applyNumberFormat="1" applyFont="1" applyFill="1" applyBorder="1" applyAlignment="1" applyProtection="1">
      <alignment horizontal="center"/>
      <protection locked="0"/>
    </xf>
    <xf numFmtId="171" fontId="16" fillId="4" borderId="3" xfId="0" applyNumberFormat="1" applyFont="1" applyFill="1" applyBorder="1" applyAlignment="1" applyProtection="1">
      <alignment horizontal="center"/>
      <protection locked="0"/>
    </xf>
    <xf numFmtId="171" fontId="16" fillId="4" borderId="12" xfId="0" applyNumberFormat="1" applyFont="1" applyFill="1" applyBorder="1" applyAlignment="1" applyProtection="1">
      <alignment horizontal="center"/>
      <protection locked="0"/>
    </xf>
    <xf numFmtId="0" fontId="0" fillId="22" borderId="11" xfId="0" applyFill="1" applyBorder="1" applyProtection="1">
      <protection hidden="1"/>
    </xf>
    <xf numFmtId="0" fontId="0" fillId="22" borderId="3" xfId="0" applyFill="1" applyBorder="1" applyProtection="1">
      <protection hidden="1"/>
    </xf>
    <xf numFmtId="0" fontId="0" fillId="22" borderId="12" xfId="0" applyFill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center" wrapText="1"/>
      <protection hidden="1"/>
    </xf>
    <xf numFmtId="43" fontId="34" fillId="0" borderId="0" xfId="6" applyFont="1" applyBorder="1" applyAlignment="1" applyProtection="1">
      <alignment horizontal="center"/>
      <protection hidden="1"/>
    </xf>
    <xf numFmtId="173" fontId="34" fillId="0" borderId="0" xfId="0" applyNumberFormat="1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left" vertical="center" wrapText="1"/>
      <protection hidden="1"/>
    </xf>
    <xf numFmtId="0" fontId="46" fillId="14" borderId="2" xfId="0" quotePrefix="1" applyFont="1" applyFill="1" applyBorder="1" applyAlignment="1" applyProtection="1">
      <alignment horizontal="center" vertical="center"/>
      <protection hidden="1"/>
    </xf>
    <xf numFmtId="0" fontId="46" fillId="14" borderId="2" xfId="0" applyFont="1" applyFill="1" applyBorder="1" applyAlignment="1" applyProtection="1">
      <alignment horizontal="center" vertical="center"/>
      <protection hidden="1"/>
    </xf>
    <xf numFmtId="0" fontId="16" fillId="27" borderId="0" xfId="0" applyFont="1" applyFill="1" applyBorder="1" applyAlignment="1" applyProtection="1">
      <alignment horizontal="left" vertical="center"/>
      <protection locked="0"/>
    </xf>
    <xf numFmtId="0" fontId="16" fillId="27" borderId="0" xfId="0" applyFont="1" applyFill="1" applyBorder="1" applyAlignment="1" applyProtection="1">
      <alignment vertical="center"/>
      <protection locked="0"/>
    </xf>
    <xf numFmtId="175" fontId="16" fillId="27" borderId="0" xfId="0" applyNumberFormat="1" applyFont="1" applyFill="1" applyBorder="1" applyAlignment="1" applyProtection="1">
      <alignment horizontal="left" vertical="center"/>
      <protection locked="0"/>
    </xf>
    <xf numFmtId="0" fontId="35" fillId="27" borderId="11" xfId="0" applyFont="1" applyFill="1" applyBorder="1" applyAlignment="1" applyProtection="1">
      <alignment horizontal="center" vertical="center"/>
      <protection locked="0"/>
    </xf>
    <xf numFmtId="0" fontId="35" fillId="27" borderId="12" xfId="0" applyFont="1" applyFill="1" applyBorder="1" applyAlignment="1" applyProtection="1">
      <alignment horizontal="center" vertical="center"/>
      <protection locked="0"/>
    </xf>
    <xf numFmtId="174" fontId="16" fillId="27" borderId="0" xfId="0" applyNumberFormat="1" applyFont="1" applyFill="1" applyBorder="1" applyAlignment="1" applyProtection="1">
      <alignment horizontal="center" vertical="center"/>
      <protection locked="0"/>
    </xf>
    <xf numFmtId="173" fontId="16" fillId="27" borderId="0" xfId="0" applyNumberFormat="1" applyFont="1" applyFill="1" applyBorder="1" applyAlignment="1" applyProtection="1">
      <alignment horizontal="center" vertical="center"/>
      <protection locked="0"/>
    </xf>
    <xf numFmtId="0" fontId="34" fillId="27" borderId="0" xfId="0" applyFont="1" applyFill="1" applyBorder="1" applyAlignment="1" applyProtection="1">
      <alignment horizontal="center"/>
      <protection locked="0"/>
    </xf>
    <xf numFmtId="0" fontId="34" fillId="27" borderId="0" xfId="0" applyFont="1" applyFill="1" applyBorder="1" applyAlignment="1" applyProtection="1">
      <alignment horizontal="center" shrinkToFit="1"/>
      <protection locked="0"/>
    </xf>
    <xf numFmtId="0" fontId="34" fillId="27" borderId="0" xfId="0" applyFont="1" applyFill="1" applyBorder="1" applyAlignment="1" applyProtection="1">
      <alignment horizontal="left" vertical="top" wrapText="1"/>
      <protection locked="0"/>
    </xf>
    <xf numFmtId="0" fontId="34" fillId="27" borderId="0" xfId="0" applyFont="1" applyFill="1" applyBorder="1" applyAlignment="1" applyProtection="1">
      <alignment horizontal="left" vertical="center"/>
      <protection locked="0"/>
    </xf>
    <xf numFmtId="171" fontId="16" fillId="27" borderId="11" xfId="0" applyNumberFormat="1" applyFont="1" applyFill="1" applyBorder="1" applyAlignment="1" applyProtection="1">
      <alignment horizontal="center"/>
      <protection locked="0"/>
    </xf>
    <xf numFmtId="171" fontId="16" fillId="27" borderId="3" xfId="0" applyNumberFormat="1" applyFont="1" applyFill="1" applyBorder="1" applyAlignment="1" applyProtection="1">
      <alignment horizontal="center"/>
      <protection locked="0"/>
    </xf>
    <xf numFmtId="171" fontId="16" fillId="27" borderId="12" xfId="0" applyNumberFormat="1" applyFont="1" applyFill="1" applyBorder="1" applyAlignment="1" applyProtection="1">
      <alignment horizontal="center"/>
      <protection locked="0"/>
    </xf>
    <xf numFmtId="0" fontId="16" fillId="27" borderId="11" xfId="0" applyFont="1" applyFill="1" applyBorder="1" applyAlignment="1" applyProtection="1">
      <alignment horizontal="center" vertical="center"/>
      <protection locked="0"/>
    </xf>
    <xf numFmtId="0" fontId="16" fillId="27" borderId="3" xfId="0" applyFont="1" applyFill="1" applyBorder="1" applyAlignment="1" applyProtection="1">
      <alignment horizontal="center" vertical="center"/>
      <protection locked="0"/>
    </xf>
    <xf numFmtId="0" fontId="16" fillId="27" borderId="12" xfId="0" applyFont="1" applyFill="1" applyBorder="1" applyAlignment="1" applyProtection="1">
      <alignment horizontal="center" vertical="center"/>
      <protection locked="0"/>
    </xf>
    <xf numFmtId="170" fontId="16" fillId="27" borderId="11" xfId="0" applyNumberFormat="1" applyFont="1" applyFill="1" applyBorder="1" applyAlignment="1" applyProtection="1">
      <alignment horizontal="center" vertical="center"/>
      <protection locked="0"/>
    </xf>
    <xf numFmtId="170" fontId="16" fillId="27" borderId="3" xfId="0" applyNumberFormat="1" applyFont="1" applyFill="1" applyBorder="1" applyAlignment="1" applyProtection="1">
      <alignment horizontal="center" vertical="center"/>
      <protection locked="0"/>
    </xf>
    <xf numFmtId="170" fontId="16" fillId="27" borderId="12" xfId="0" applyNumberFormat="1" applyFont="1" applyFill="1" applyBorder="1" applyAlignment="1" applyProtection="1">
      <alignment horizontal="center" vertical="center"/>
      <protection locked="0"/>
    </xf>
    <xf numFmtId="0" fontId="0" fillId="26" borderId="50" xfId="0" applyFont="1" applyFill="1" applyBorder="1" applyAlignment="1" applyProtection="1">
      <alignment horizontal="center" vertical="center"/>
      <protection locked="0"/>
    </xf>
    <xf numFmtId="0" fontId="2" fillId="26" borderId="51" xfId="0" applyFont="1" applyFill="1" applyBorder="1" applyAlignment="1" applyProtection="1">
      <alignment horizontal="left" vertical="center" indent="1"/>
      <protection locked="0"/>
    </xf>
    <xf numFmtId="0" fontId="2" fillId="26" borderId="52" xfId="0" applyFont="1" applyFill="1" applyBorder="1" applyAlignment="1" applyProtection="1">
      <alignment horizontal="left" vertical="center" indent="1"/>
      <protection locked="0"/>
    </xf>
    <xf numFmtId="0" fontId="2" fillId="26" borderId="53" xfId="0" applyFont="1" applyFill="1" applyBorder="1" applyAlignment="1" applyProtection="1">
      <alignment horizontal="left" vertical="center" indent="1"/>
      <protection locked="0"/>
    </xf>
    <xf numFmtId="0" fontId="0" fillId="26" borderId="54" xfId="0" applyFont="1" applyFill="1" applyBorder="1" applyAlignment="1" applyProtection="1">
      <alignment horizontal="left" vertical="top" wrapText="1" indent="5"/>
      <protection locked="0"/>
    </xf>
    <xf numFmtId="0" fontId="0" fillId="26" borderId="55" xfId="0" applyFont="1" applyFill="1" applyBorder="1" applyAlignment="1" applyProtection="1">
      <alignment horizontal="left" vertical="top" wrapText="1" indent="5"/>
      <protection locked="0"/>
    </xf>
    <xf numFmtId="0" fontId="0" fillId="26" borderId="56" xfId="0" applyFont="1" applyFill="1" applyBorder="1" applyAlignment="1" applyProtection="1">
      <alignment horizontal="left" vertical="top" wrapText="1" indent="5"/>
      <protection locked="0"/>
    </xf>
    <xf numFmtId="0" fontId="0" fillId="26" borderId="57" xfId="0" applyFont="1" applyFill="1" applyBorder="1" applyAlignment="1" applyProtection="1">
      <alignment horizontal="left" vertical="top" wrapText="1" indent="5"/>
      <protection locked="0"/>
    </xf>
    <xf numFmtId="0" fontId="0" fillId="26" borderId="58" xfId="0" applyFont="1" applyFill="1" applyBorder="1" applyAlignment="1" applyProtection="1">
      <alignment horizontal="left" vertical="top" wrapText="1" indent="5"/>
      <protection locked="0"/>
    </xf>
    <xf numFmtId="0" fontId="0" fillId="26" borderId="59" xfId="0" applyFont="1" applyFill="1" applyBorder="1" applyAlignment="1" applyProtection="1">
      <alignment horizontal="left" vertical="top" wrapText="1" indent="5"/>
      <protection locked="0"/>
    </xf>
    <xf numFmtId="166" fontId="2" fillId="26" borderId="52" xfId="0" applyNumberFormat="1" applyFont="1" applyFill="1" applyBorder="1" applyAlignment="1" applyProtection="1">
      <alignment horizontal="left" vertical="center" indent="8"/>
      <protection locked="0"/>
    </xf>
    <xf numFmtId="166" fontId="2" fillId="26" borderId="53" xfId="0" applyNumberFormat="1" applyFont="1" applyFill="1" applyBorder="1" applyAlignment="1" applyProtection="1">
      <alignment horizontal="left" vertical="center" indent="8"/>
      <protection locked="0"/>
    </xf>
  </cellXfs>
  <cellStyles count="7">
    <cellStyle name="Comma" xfId="6" builtinId="3"/>
    <cellStyle name="Comma 2" xfId="2"/>
    <cellStyle name="Comma 3" xfId="1"/>
    <cellStyle name="Hyperlink" xfId="5" builtinId="8"/>
    <cellStyle name="Normal" xfId="0" builtinId="0"/>
    <cellStyle name="Normal 2" xfId="3"/>
    <cellStyle name="Normal_prof1" xfId="4"/>
  </cellStyles>
  <dxfs count="10"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ECF1F8"/>
      <color rgb="FFF7F7F7"/>
      <color rgb="FFFBFBFB"/>
      <color rgb="FFC9DFE8"/>
      <color rgb="FFE90618"/>
      <color rgb="FFCCECFF"/>
      <color rgb="FFE7E7E9"/>
      <color rgb="FFB12B44"/>
      <color rgb="FFC60618"/>
      <color rgb="FFEA067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9" Type="http://schemas.openxmlformats.org/officeDocument/2006/relationships/image" Target="../media/image44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63" Type="http://schemas.openxmlformats.org/officeDocument/2006/relationships/image" Target="../media/image6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61" Type="http://schemas.openxmlformats.org/officeDocument/2006/relationships/image" Target="../media/image66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9" Type="http://schemas.openxmlformats.org/officeDocument/2006/relationships/image" Target="../media/image44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63" Type="http://schemas.openxmlformats.org/officeDocument/2006/relationships/image" Target="../media/image6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61" Type="http://schemas.openxmlformats.org/officeDocument/2006/relationships/image" Target="../media/image66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10</xdr:row>
      <xdr:rowOff>0</xdr:rowOff>
    </xdr:from>
    <xdr:to>
      <xdr:col>2</xdr:col>
      <xdr:colOff>5711798</xdr:colOff>
      <xdr:row>22</xdr:row>
      <xdr:rowOff>62291</xdr:rowOff>
    </xdr:to>
    <xdr:sp macro="" textlink="">
      <xdr:nvSpPr>
        <xdr:cNvPr id="2" name="Explosion 2 1"/>
        <xdr:cNvSpPr/>
      </xdr:nvSpPr>
      <xdr:spPr>
        <a:xfrm rot="21261022">
          <a:off x="1247775" y="4552950"/>
          <a:ext cx="5064098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261938</xdr:colOff>
      <xdr:row>0</xdr:row>
      <xdr:rowOff>119065</xdr:rowOff>
    </xdr:from>
    <xdr:to>
      <xdr:col>7</xdr:col>
      <xdr:colOff>3401615</xdr:colOff>
      <xdr:row>0</xdr:row>
      <xdr:rowOff>547689</xdr:rowOff>
    </xdr:to>
    <xdr:pic>
      <xdr:nvPicPr>
        <xdr:cNvPr id="8193" name="Picture 1" descr="https://upload.wikimedia.org/wikipedia/commons/thumb/2/28/HDFC_Bank_Logo.svg/1280px-HDFC_Bank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10938" y="119065"/>
          <a:ext cx="3139677" cy="4286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259556</xdr:colOff>
      <xdr:row>0</xdr:row>
      <xdr:rowOff>92872</xdr:rowOff>
    </xdr:from>
    <xdr:to>
      <xdr:col>3</xdr:col>
      <xdr:colOff>279796</xdr:colOff>
      <xdr:row>0</xdr:row>
      <xdr:rowOff>521496</xdr:rowOff>
    </xdr:to>
    <xdr:pic>
      <xdr:nvPicPr>
        <xdr:cNvPr id="3" name="Picture 1" descr="https://upload.wikimedia.org/wikipedia/commons/thumb/2/28/HDFC_Bank_Logo.svg/1280px-HDFC_Bank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619" y="92872"/>
          <a:ext cx="3139677" cy="42862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36548</xdr:colOff>
      <xdr:row>37</xdr:row>
      <xdr:rowOff>37909</xdr:rowOff>
    </xdr:from>
    <xdr:to>
      <xdr:col>4</xdr:col>
      <xdr:colOff>2200813</xdr:colOff>
      <xdr:row>42</xdr:row>
      <xdr:rowOff>1560700</xdr:rowOff>
    </xdr:to>
    <xdr:sp macro="" textlink="">
      <xdr:nvSpPr>
        <xdr:cNvPr id="2" name="Explosion 2 1"/>
        <xdr:cNvSpPr/>
      </xdr:nvSpPr>
      <xdr:spPr>
        <a:xfrm rot="21261022">
          <a:off x="191329" y="8967597"/>
          <a:ext cx="5057484" cy="2356228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4</xdr:col>
      <xdr:colOff>723887</xdr:colOff>
      <xdr:row>1</xdr:row>
      <xdr:rowOff>45242</xdr:rowOff>
    </xdr:from>
    <xdr:to>
      <xdr:col>4</xdr:col>
      <xdr:colOff>3979846</xdr:colOff>
      <xdr:row>1</xdr:row>
      <xdr:rowOff>378617</xdr:rowOff>
    </xdr:to>
    <xdr:pic>
      <xdr:nvPicPr>
        <xdr:cNvPr id="4" name="Picture 1" descr="https://upload.wikimedia.org/wikipedia/commons/thumb/2/28/HDFC_Bank_Logo.svg/1280px-HDFC_Bank_Logo.sv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0137" y="116680"/>
          <a:ext cx="3255959" cy="333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230087</xdr:colOff>
      <xdr:row>11</xdr:row>
      <xdr:rowOff>257557</xdr:rowOff>
    </xdr:from>
    <xdr:to>
      <xdr:col>11</xdr:col>
      <xdr:colOff>229908</xdr:colOff>
      <xdr:row>12</xdr:row>
      <xdr:rowOff>257607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048712">
          <a:off x="2444650" y="3186495"/>
          <a:ext cx="1047571" cy="309612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</xdr:row>
      <xdr:rowOff>35726</xdr:rowOff>
    </xdr:from>
    <xdr:to>
      <xdr:col>21</xdr:col>
      <xdr:colOff>39660</xdr:colOff>
      <xdr:row>32</xdr:row>
      <xdr:rowOff>98017</xdr:rowOff>
    </xdr:to>
    <xdr:sp macro="" textlink="">
      <xdr:nvSpPr>
        <xdr:cNvPr id="4" name="Explosion 2 3"/>
        <xdr:cNvSpPr/>
      </xdr:nvSpPr>
      <xdr:spPr>
        <a:xfrm rot="21261022">
          <a:off x="904875" y="4357695"/>
          <a:ext cx="5064098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0</xdr:col>
      <xdr:colOff>23813</xdr:colOff>
      <xdr:row>0</xdr:row>
      <xdr:rowOff>11907</xdr:rowOff>
    </xdr:from>
    <xdr:to>
      <xdr:col>8</xdr:col>
      <xdr:colOff>83344</xdr:colOff>
      <xdr:row>2</xdr:row>
      <xdr:rowOff>79475</xdr:rowOff>
    </xdr:to>
    <xdr:pic>
      <xdr:nvPicPr>
        <xdr:cNvPr id="3077" name="Picture 5" descr="http://www.sukanyasamriddhiaccountyojana.in/wp-content/uploads/2015/05/Sukanya-Samriddhi-Account-in-HDFC-Bank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3" y="11907"/>
          <a:ext cx="2536031" cy="817662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130968</xdr:colOff>
      <xdr:row>0</xdr:row>
      <xdr:rowOff>226218</xdr:rowOff>
    </xdr:from>
    <xdr:to>
      <xdr:col>25</xdr:col>
      <xdr:colOff>177515</xdr:colOff>
      <xdr:row>2</xdr:row>
      <xdr:rowOff>95249</xdr:rowOff>
    </xdr:to>
    <xdr:pic>
      <xdr:nvPicPr>
        <xdr:cNvPr id="3078" name="Picture 6" descr="https://upload.wikimedia.org/wikipedia/commons/thumb/2/28/HDFC_Bank_Logo.svg/225px-HDFC_Bank_Logo.svg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31343" y="226218"/>
          <a:ext cx="3546985" cy="6191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64869</xdr:colOff>
      <xdr:row>16</xdr:row>
      <xdr:rowOff>21761</xdr:rowOff>
    </xdr:from>
    <xdr:to>
      <xdr:col>12</xdr:col>
      <xdr:colOff>47372</xdr:colOff>
      <xdr:row>16</xdr:row>
      <xdr:rowOff>228327</xdr:rowOff>
    </xdr:to>
    <xdr:pic>
      <xdr:nvPicPr>
        <xdr:cNvPr id="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6548" y="3083368"/>
          <a:ext cx="744503" cy="206566"/>
        </a:xfrm>
        <a:prstGeom prst="rect">
          <a:avLst/>
        </a:prstGeom>
        <a:noFill/>
      </xdr:spPr>
    </xdr:pic>
    <xdr:clientData/>
  </xdr:twoCellAnchor>
  <xdr:twoCellAnchor>
    <xdr:from>
      <xdr:col>17</xdr:col>
      <xdr:colOff>90682</xdr:colOff>
      <xdr:row>16</xdr:row>
      <xdr:rowOff>43619</xdr:rowOff>
    </xdr:from>
    <xdr:to>
      <xdr:col>26</xdr:col>
      <xdr:colOff>12375</xdr:colOff>
      <xdr:row>16</xdr:row>
      <xdr:rowOff>219583</xdr:rowOff>
    </xdr:to>
    <xdr:pic>
      <xdr:nvPicPr>
        <xdr:cNvPr id="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18687"/>
        <a:stretch>
          <a:fillRect/>
        </a:stretch>
      </xdr:blipFill>
      <xdr:spPr bwMode="auto">
        <a:xfrm>
          <a:off x="2308646" y="3105226"/>
          <a:ext cx="901408" cy="175964"/>
        </a:xfrm>
        <a:prstGeom prst="rect">
          <a:avLst/>
        </a:prstGeom>
        <a:noFill/>
      </xdr:spPr>
    </xdr:pic>
    <xdr:clientData/>
  </xdr:twoCellAnchor>
  <xdr:twoCellAnchor>
    <xdr:from>
      <xdr:col>51</xdr:col>
      <xdr:colOff>79411</xdr:colOff>
      <xdr:row>16</xdr:row>
      <xdr:rowOff>43618</xdr:rowOff>
    </xdr:from>
    <xdr:to>
      <xdr:col>59</xdr:col>
      <xdr:colOff>100484</xdr:colOff>
      <xdr:row>17</xdr:row>
      <xdr:rowOff>9026</xdr:rowOff>
    </xdr:to>
    <xdr:pic>
      <xdr:nvPicPr>
        <xdr:cNvPr id="1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98518" y="3105225"/>
          <a:ext cx="891930" cy="196730"/>
        </a:xfrm>
        <a:prstGeom prst="rect">
          <a:avLst/>
        </a:prstGeom>
        <a:noFill/>
      </xdr:spPr>
    </xdr:pic>
    <xdr:clientData/>
  </xdr:twoCellAnchor>
  <xdr:twoCellAnchor>
    <xdr:from>
      <xdr:col>2</xdr:col>
      <xdr:colOff>7790</xdr:colOff>
      <xdr:row>14</xdr:row>
      <xdr:rowOff>47881</xdr:rowOff>
    </xdr:from>
    <xdr:to>
      <xdr:col>18</xdr:col>
      <xdr:colOff>32379</xdr:colOff>
      <xdr:row>14</xdr:row>
      <xdr:rowOff>254447</xdr:rowOff>
    </xdr:to>
    <xdr:pic>
      <xdr:nvPicPr>
        <xdr:cNvPr id="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92897" y="2810131"/>
          <a:ext cx="1766303" cy="206566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106070</xdr:colOff>
      <xdr:row>17</xdr:row>
      <xdr:rowOff>41814</xdr:rowOff>
    </xdr:from>
    <xdr:to>
      <xdr:col>79</xdr:col>
      <xdr:colOff>54712</xdr:colOff>
      <xdr:row>17</xdr:row>
      <xdr:rowOff>228707</xdr:rowOff>
    </xdr:to>
    <xdr:pic>
      <xdr:nvPicPr>
        <xdr:cNvPr id="1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91177" y="3334743"/>
          <a:ext cx="8330642" cy="186893"/>
        </a:xfrm>
        <a:prstGeom prst="rect">
          <a:avLst/>
        </a:prstGeom>
        <a:noFill/>
      </xdr:spPr>
    </xdr:pic>
    <xdr:clientData/>
  </xdr:twoCellAnchor>
  <xdr:twoCellAnchor>
    <xdr:from>
      <xdr:col>2</xdr:col>
      <xdr:colOff>6037</xdr:colOff>
      <xdr:row>18</xdr:row>
      <xdr:rowOff>50942</xdr:rowOff>
    </xdr:from>
    <xdr:to>
      <xdr:col>19</xdr:col>
      <xdr:colOff>4613</xdr:colOff>
      <xdr:row>18</xdr:row>
      <xdr:rowOff>247672</xdr:rowOff>
    </xdr:to>
    <xdr:pic>
      <xdr:nvPicPr>
        <xdr:cNvPr id="1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91144" y="3575192"/>
          <a:ext cx="1849148" cy="19673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104360</xdr:colOff>
      <xdr:row>20</xdr:row>
      <xdr:rowOff>57608</xdr:rowOff>
    </xdr:from>
    <xdr:to>
      <xdr:col>19</xdr:col>
      <xdr:colOff>13034</xdr:colOff>
      <xdr:row>20</xdr:row>
      <xdr:rowOff>224828</xdr:rowOff>
    </xdr:to>
    <xdr:pic>
      <xdr:nvPicPr>
        <xdr:cNvPr id="1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0610" y="3881215"/>
          <a:ext cx="1868103" cy="167220"/>
        </a:xfrm>
        <a:prstGeom prst="rect">
          <a:avLst/>
        </a:prstGeom>
        <a:noFill/>
      </xdr:spPr>
    </xdr:pic>
    <xdr:clientData/>
  </xdr:twoCellAnchor>
  <xdr:twoCellAnchor>
    <xdr:from>
      <xdr:col>2</xdr:col>
      <xdr:colOff>7793</xdr:colOff>
      <xdr:row>23</xdr:row>
      <xdr:rowOff>28810</xdr:rowOff>
    </xdr:from>
    <xdr:to>
      <xdr:col>13</xdr:col>
      <xdr:colOff>23819</xdr:colOff>
      <xdr:row>23</xdr:row>
      <xdr:rowOff>196030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92900" y="4165381"/>
          <a:ext cx="1213455" cy="16722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53420</xdr:colOff>
      <xdr:row>26</xdr:row>
      <xdr:rowOff>12170</xdr:rowOff>
    </xdr:from>
    <xdr:to>
      <xdr:col>16</xdr:col>
      <xdr:colOff>33170</xdr:colOff>
      <xdr:row>26</xdr:row>
      <xdr:rowOff>179390</xdr:rowOff>
    </xdr:to>
    <xdr:pic>
      <xdr:nvPicPr>
        <xdr:cNvPr id="1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38527" y="4461706"/>
          <a:ext cx="1503750" cy="16722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53420</xdr:colOff>
      <xdr:row>124</xdr:row>
      <xdr:rowOff>0</xdr:rowOff>
    </xdr:from>
    <xdr:to>
      <xdr:col>9</xdr:col>
      <xdr:colOff>30658</xdr:colOff>
      <xdr:row>124</xdr:row>
      <xdr:rowOff>0</xdr:rowOff>
    </xdr:to>
    <xdr:pic>
      <xdr:nvPicPr>
        <xdr:cNvPr id="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38527" y="5382242"/>
          <a:ext cx="739238" cy="15738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95249</xdr:colOff>
      <xdr:row>1</xdr:row>
      <xdr:rowOff>69279</xdr:rowOff>
    </xdr:from>
    <xdr:to>
      <xdr:col>105</xdr:col>
      <xdr:colOff>69271</xdr:colOff>
      <xdr:row>4</xdr:row>
      <xdr:rowOff>86597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80158" y="277097"/>
          <a:ext cx="12581658" cy="60613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</xdr:colOff>
      <xdr:row>5</xdr:row>
      <xdr:rowOff>40821</xdr:rowOff>
    </xdr:from>
    <xdr:to>
      <xdr:col>15</xdr:col>
      <xdr:colOff>81642</xdr:colOff>
      <xdr:row>5</xdr:row>
      <xdr:rowOff>193221</xdr:rowOff>
    </xdr:to>
    <xdr:pic>
      <xdr:nvPicPr>
        <xdr:cNvPr id="51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25928" y="952500"/>
          <a:ext cx="1455964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</xdr:colOff>
      <xdr:row>6</xdr:row>
      <xdr:rowOff>40821</xdr:rowOff>
    </xdr:from>
    <xdr:to>
      <xdr:col>5</xdr:col>
      <xdr:colOff>81642</xdr:colOff>
      <xdr:row>6</xdr:row>
      <xdr:rowOff>183696</xdr:rowOff>
    </xdr:to>
    <xdr:pic>
      <xdr:nvPicPr>
        <xdr:cNvPr id="512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25928" y="1183821"/>
          <a:ext cx="367393" cy="142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54429</xdr:colOff>
      <xdr:row>7</xdr:row>
      <xdr:rowOff>54429</xdr:rowOff>
    </xdr:from>
    <xdr:to>
      <xdr:col>6</xdr:col>
      <xdr:colOff>5443</xdr:colOff>
      <xdr:row>7</xdr:row>
      <xdr:rowOff>197304</xdr:rowOff>
    </xdr:to>
    <xdr:pic>
      <xdr:nvPicPr>
        <xdr:cNvPr id="512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39536" y="1428750"/>
          <a:ext cx="386443" cy="142875"/>
        </a:xfrm>
        <a:prstGeom prst="rect">
          <a:avLst/>
        </a:prstGeom>
        <a:noFill/>
      </xdr:spPr>
    </xdr:pic>
    <xdr:clientData/>
  </xdr:twoCellAnchor>
  <xdr:twoCellAnchor editAs="oneCell">
    <xdr:from>
      <xdr:col>67</xdr:col>
      <xdr:colOff>40822</xdr:colOff>
      <xdr:row>5</xdr:row>
      <xdr:rowOff>40821</xdr:rowOff>
    </xdr:from>
    <xdr:to>
      <xdr:col>92</xdr:col>
      <xdr:colOff>81643</xdr:colOff>
      <xdr:row>5</xdr:row>
      <xdr:rowOff>202746</xdr:rowOff>
    </xdr:to>
    <xdr:pic>
      <xdr:nvPicPr>
        <xdr:cNvPr id="513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701643" y="952500"/>
          <a:ext cx="2762250" cy="161925"/>
        </a:xfrm>
        <a:prstGeom prst="rect">
          <a:avLst/>
        </a:prstGeom>
        <a:noFill/>
      </xdr:spPr>
    </xdr:pic>
    <xdr:clientData/>
  </xdr:twoCellAnchor>
  <xdr:twoCellAnchor editAs="oneCell">
    <xdr:from>
      <xdr:col>54</xdr:col>
      <xdr:colOff>13607</xdr:colOff>
      <xdr:row>6</xdr:row>
      <xdr:rowOff>54428</xdr:rowOff>
    </xdr:from>
    <xdr:to>
      <xdr:col>67</xdr:col>
      <xdr:colOff>73479</xdr:colOff>
      <xdr:row>6</xdr:row>
      <xdr:rowOff>187778</xdr:rowOff>
    </xdr:to>
    <xdr:pic>
      <xdr:nvPicPr>
        <xdr:cNvPr id="513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891893" y="1238249"/>
          <a:ext cx="1475014" cy="133350"/>
        </a:xfrm>
        <a:prstGeom prst="rect">
          <a:avLst/>
        </a:prstGeom>
        <a:noFill/>
      </xdr:spPr>
    </xdr:pic>
    <xdr:clientData/>
  </xdr:twoCellAnchor>
  <xdr:twoCellAnchor editAs="oneCell">
    <xdr:from>
      <xdr:col>54</xdr:col>
      <xdr:colOff>0</xdr:colOff>
      <xdr:row>7</xdr:row>
      <xdr:rowOff>68036</xdr:rowOff>
    </xdr:from>
    <xdr:to>
      <xdr:col>85</xdr:col>
      <xdr:colOff>97972</xdr:colOff>
      <xdr:row>7</xdr:row>
      <xdr:rowOff>191861</xdr:rowOff>
    </xdr:to>
    <xdr:pic>
      <xdr:nvPicPr>
        <xdr:cNvPr id="513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878286" y="1524000"/>
          <a:ext cx="3472543" cy="123825"/>
        </a:xfrm>
        <a:prstGeom prst="rect">
          <a:avLst/>
        </a:prstGeom>
        <a:noFill/>
      </xdr:spPr>
    </xdr:pic>
    <xdr:clientData/>
  </xdr:twoCellAnchor>
  <xdr:twoCellAnchor editAs="oneCell">
    <xdr:from>
      <xdr:col>88</xdr:col>
      <xdr:colOff>54429</xdr:colOff>
      <xdr:row>6</xdr:row>
      <xdr:rowOff>54428</xdr:rowOff>
    </xdr:from>
    <xdr:to>
      <xdr:col>94</xdr:col>
      <xdr:colOff>53068</xdr:colOff>
      <xdr:row>6</xdr:row>
      <xdr:rowOff>187778</xdr:rowOff>
    </xdr:to>
    <xdr:pic>
      <xdr:nvPicPr>
        <xdr:cNvPr id="513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001250" y="1197428"/>
          <a:ext cx="651782" cy="133350"/>
        </a:xfrm>
        <a:prstGeom prst="rect">
          <a:avLst/>
        </a:prstGeom>
        <a:noFill/>
      </xdr:spPr>
    </xdr:pic>
    <xdr:clientData/>
  </xdr:twoCellAnchor>
  <xdr:twoCellAnchor editAs="oneCell">
    <xdr:from>
      <xdr:col>88</xdr:col>
      <xdr:colOff>40822</xdr:colOff>
      <xdr:row>7</xdr:row>
      <xdr:rowOff>40822</xdr:rowOff>
    </xdr:from>
    <xdr:to>
      <xdr:col>100</xdr:col>
      <xdr:colOff>31297</xdr:colOff>
      <xdr:row>7</xdr:row>
      <xdr:rowOff>183697</xdr:rowOff>
    </xdr:to>
    <xdr:pic>
      <xdr:nvPicPr>
        <xdr:cNvPr id="513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987643" y="1415143"/>
          <a:ext cx="1323975" cy="142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54429</xdr:colOff>
      <xdr:row>9</xdr:row>
      <xdr:rowOff>13607</xdr:rowOff>
    </xdr:from>
    <xdr:to>
      <xdr:col>52</xdr:col>
      <xdr:colOff>72118</xdr:colOff>
      <xdr:row>10</xdr:row>
      <xdr:rowOff>6803</xdr:rowOff>
    </xdr:to>
    <xdr:pic>
      <xdr:nvPicPr>
        <xdr:cNvPr id="514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39536" y="1823357"/>
          <a:ext cx="5460546" cy="251732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81642</xdr:colOff>
      <xdr:row>9</xdr:row>
      <xdr:rowOff>40822</xdr:rowOff>
    </xdr:from>
    <xdr:to>
      <xdr:col>63</xdr:col>
      <xdr:colOff>9524</xdr:colOff>
      <xdr:row>9</xdr:row>
      <xdr:rowOff>244929</xdr:rowOff>
    </xdr:to>
    <xdr:pic>
      <xdr:nvPicPr>
        <xdr:cNvPr id="514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545035" y="1850572"/>
          <a:ext cx="689882" cy="204107"/>
        </a:xfrm>
        <a:prstGeom prst="rect">
          <a:avLst/>
        </a:prstGeom>
        <a:noFill/>
      </xdr:spPr>
    </xdr:pic>
    <xdr:clientData/>
  </xdr:twoCellAnchor>
  <xdr:twoCellAnchor editAs="oneCell">
    <xdr:from>
      <xdr:col>67</xdr:col>
      <xdr:colOff>81644</xdr:colOff>
      <xdr:row>9</xdr:row>
      <xdr:rowOff>27214</xdr:rowOff>
    </xdr:from>
    <xdr:to>
      <xdr:col>85</xdr:col>
      <xdr:colOff>99333</xdr:colOff>
      <xdr:row>9</xdr:row>
      <xdr:rowOff>240846</xdr:rowOff>
    </xdr:to>
    <xdr:pic>
      <xdr:nvPicPr>
        <xdr:cNvPr id="514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742465" y="1836964"/>
          <a:ext cx="1977118" cy="21363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54428</xdr:colOff>
      <xdr:row>11</xdr:row>
      <xdr:rowOff>81642</xdr:rowOff>
    </xdr:from>
    <xdr:to>
      <xdr:col>18</xdr:col>
      <xdr:colOff>34018</xdr:colOff>
      <xdr:row>12</xdr:row>
      <xdr:rowOff>40820</xdr:rowOff>
    </xdr:to>
    <xdr:pic>
      <xdr:nvPicPr>
        <xdr:cNvPr id="514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39535" y="2149928"/>
          <a:ext cx="1721304" cy="1905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54429</xdr:colOff>
      <xdr:row>12</xdr:row>
      <xdr:rowOff>27214</xdr:rowOff>
    </xdr:from>
    <xdr:to>
      <xdr:col>32</xdr:col>
      <xdr:colOff>34018</xdr:colOff>
      <xdr:row>13</xdr:row>
      <xdr:rowOff>24493</xdr:rowOff>
    </xdr:to>
    <xdr:pic>
      <xdr:nvPicPr>
        <xdr:cNvPr id="514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905000" y="2490107"/>
          <a:ext cx="1612446" cy="38100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68036</xdr:colOff>
      <xdr:row>11</xdr:row>
      <xdr:rowOff>54428</xdr:rowOff>
    </xdr:from>
    <xdr:to>
      <xdr:col>37</xdr:col>
      <xdr:colOff>76200</xdr:colOff>
      <xdr:row>12</xdr:row>
      <xdr:rowOff>27213</xdr:rowOff>
    </xdr:to>
    <xdr:pic>
      <xdr:nvPicPr>
        <xdr:cNvPr id="515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918857" y="2122714"/>
          <a:ext cx="552450" cy="204107"/>
        </a:xfrm>
        <a:prstGeom prst="rect">
          <a:avLst/>
        </a:prstGeom>
        <a:noFill/>
      </xdr:spPr>
    </xdr:pic>
    <xdr:clientData/>
  </xdr:twoCellAnchor>
  <xdr:twoCellAnchor editAs="oneCell">
    <xdr:from>
      <xdr:col>38</xdr:col>
      <xdr:colOff>13607</xdr:colOff>
      <xdr:row>11</xdr:row>
      <xdr:rowOff>217714</xdr:rowOff>
    </xdr:from>
    <xdr:to>
      <xdr:col>60</xdr:col>
      <xdr:colOff>2721</xdr:colOff>
      <xdr:row>13</xdr:row>
      <xdr:rowOff>21771</xdr:rowOff>
    </xdr:to>
    <xdr:pic>
      <xdr:nvPicPr>
        <xdr:cNvPr id="515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150178" y="2449285"/>
          <a:ext cx="2383971" cy="76200"/>
        </a:xfrm>
        <a:prstGeom prst="rect">
          <a:avLst/>
        </a:prstGeom>
        <a:noFill/>
      </xdr:spPr>
    </xdr:pic>
    <xdr:clientData/>
  </xdr:twoCellAnchor>
  <xdr:twoCellAnchor editAs="oneCell">
    <xdr:from>
      <xdr:col>60</xdr:col>
      <xdr:colOff>54429</xdr:colOff>
      <xdr:row>11</xdr:row>
      <xdr:rowOff>40821</xdr:rowOff>
    </xdr:from>
    <xdr:to>
      <xdr:col>105</xdr:col>
      <xdr:colOff>19050</xdr:colOff>
      <xdr:row>11</xdr:row>
      <xdr:rowOff>212271</xdr:rowOff>
    </xdr:to>
    <xdr:pic>
      <xdr:nvPicPr>
        <xdr:cNvPr id="5154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6953250" y="2149928"/>
          <a:ext cx="4958443" cy="1714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81643</xdr:colOff>
      <xdr:row>13</xdr:row>
      <xdr:rowOff>81643</xdr:rowOff>
    </xdr:from>
    <xdr:to>
      <xdr:col>38</xdr:col>
      <xdr:colOff>89807</xdr:colOff>
      <xdr:row>13</xdr:row>
      <xdr:rowOff>262618</xdr:rowOff>
    </xdr:to>
    <xdr:pic>
      <xdr:nvPicPr>
        <xdr:cNvPr id="5156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66750" y="2462893"/>
          <a:ext cx="3927021" cy="18097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95251</xdr:colOff>
      <xdr:row>28</xdr:row>
      <xdr:rowOff>27213</xdr:rowOff>
    </xdr:from>
    <xdr:to>
      <xdr:col>65</xdr:col>
      <xdr:colOff>106925</xdr:colOff>
      <xdr:row>29</xdr:row>
      <xdr:rowOff>0</xdr:rowOff>
    </xdr:to>
    <xdr:pic>
      <xdr:nvPicPr>
        <xdr:cNvPr id="5158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993822" y="2843892"/>
          <a:ext cx="2188817" cy="27214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74083</xdr:colOff>
      <xdr:row>30</xdr:row>
      <xdr:rowOff>42333</xdr:rowOff>
    </xdr:from>
    <xdr:to>
      <xdr:col>15</xdr:col>
      <xdr:colOff>15875</xdr:colOff>
      <xdr:row>31</xdr:row>
      <xdr:rowOff>9524</xdr:rowOff>
    </xdr:to>
    <xdr:pic>
      <xdr:nvPicPr>
        <xdr:cNvPr id="5160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66750" y="3079750"/>
          <a:ext cx="1455208" cy="2106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84667</xdr:colOff>
      <xdr:row>33</xdr:row>
      <xdr:rowOff>21166</xdr:rowOff>
    </xdr:from>
    <xdr:to>
      <xdr:col>22</xdr:col>
      <xdr:colOff>74084</xdr:colOff>
      <xdr:row>33</xdr:row>
      <xdr:rowOff>222249</xdr:rowOff>
    </xdr:to>
    <xdr:pic>
      <xdr:nvPicPr>
        <xdr:cNvPr id="516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77334" y="3386666"/>
          <a:ext cx="2317750" cy="20108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95249</xdr:colOff>
      <xdr:row>36</xdr:row>
      <xdr:rowOff>31750</xdr:rowOff>
    </xdr:from>
    <xdr:to>
      <xdr:col>22</xdr:col>
      <xdr:colOff>84666</xdr:colOff>
      <xdr:row>36</xdr:row>
      <xdr:rowOff>232833</xdr:rowOff>
    </xdr:to>
    <xdr:pic>
      <xdr:nvPicPr>
        <xdr:cNvPr id="5164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87916" y="3725333"/>
          <a:ext cx="2317750" cy="20108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74084</xdr:colOff>
      <xdr:row>39</xdr:row>
      <xdr:rowOff>10583</xdr:rowOff>
    </xdr:from>
    <xdr:to>
      <xdr:col>16</xdr:col>
      <xdr:colOff>53976</xdr:colOff>
      <xdr:row>39</xdr:row>
      <xdr:rowOff>221191</xdr:rowOff>
    </xdr:to>
    <xdr:pic>
      <xdr:nvPicPr>
        <xdr:cNvPr id="5166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66751" y="4032250"/>
          <a:ext cx="1609725" cy="2106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84666</xdr:colOff>
      <xdr:row>42</xdr:row>
      <xdr:rowOff>10584</xdr:rowOff>
    </xdr:from>
    <xdr:to>
      <xdr:col>25</xdr:col>
      <xdr:colOff>95250</xdr:colOff>
      <xdr:row>42</xdr:row>
      <xdr:rowOff>221192</xdr:rowOff>
    </xdr:to>
    <xdr:pic>
      <xdr:nvPicPr>
        <xdr:cNvPr id="5168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77333" y="4360334"/>
          <a:ext cx="2688167" cy="2106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105833</xdr:colOff>
      <xdr:row>44</xdr:row>
      <xdr:rowOff>31750</xdr:rowOff>
    </xdr:from>
    <xdr:to>
      <xdr:col>22</xdr:col>
      <xdr:colOff>57150</xdr:colOff>
      <xdr:row>45</xdr:row>
      <xdr:rowOff>200025</xdr:rowOff>
    </xdr:to>
    <xdr:pic>
      <xdr:nvPicPr>
        <xdr:cNvPr id="5170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98500" y="4667250"/>
          <a:ext cx="2279650" cy="210608"/>
        </a:xfrm>
        <a:prstGeom prst="rect">
          <a:avLst/>
        </a:prstGeom>
        <a:noFill/>
      </xdr:spPr>
    </xdr:pic>
    <xdr:clientData/>
  </xdr:twoCellAnchor>
  <xdr:twoCellAnchor editAs="oneCell">
    <xdr:from>
      <xdr:col>72</xdr:col>
      <xdr:colOff>84666</xdr:colOff>
      <xdr:row>45</xdr:row>
      <xdr:rowOff>21167</xdr:rowOff>
    </xdr:from>
    <xdr:to>
      <xdr:col>88</xdr:col>
      <xdr:colOff>55032</xdr:colOff>
      <xdr:row>45</xdr:row>
      <xdr:rowOff>231775</xdr:rowOff>
    </xdr:to>
    <xdr:pic>
      <xdr:nvPicPr>
        <xdr:cNvPr id="5172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8826499" y="4699000"/>
          <a:ext cx="1833033" cy="210608"/>
        </a:xfrm>
        <a:prstGeom prst="rect">
          <a:avLst/>
        </a:prstGeom>
        <a:noFill/>
      </xdr:spPr>
    </xdr:pic>
    <xdr:clientData/>
  </xdr:twoCellAnchor>
  <xdr:twoCellAnchor editAs="oneCell">
    <xdr:from>
      <xdr:col>92</xdr:col>
      <xdr:colOff>52915</xdr:colOff>
      <xdr:row>45</xdr:row>
      <xdr:rowOff>31751</xdr:rowOff>
    </xdr:from>
    <xdr:to>
      <xdr:col>101</xdr:col>
      <xdr:colOff>88898</xdr:colOff>
      <xdr:row>45</xdr:row>
      <xdr:rowOff>203201</xdr:rowOff>
    </xdr:to>
    <xdr:pic>
      <xdr:nvPicPr>
        <xdr:cNvPr id="5174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1123082" y="4709584"/>
          <a:ext cx="1115483" cy="1714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105833</xdr:colOff>
      <xdr:row>48</xdr:row>
      <xdr:rowOff>10583</xdr:rowOff>
    </xdr:from>
    <xdr:to>
      <xdr:col>25</xdr:col>
      <xdr:colOff>85725</xdr:colOff>
      <xdr:row>48</xdr:row>
      <xdr:rowOff>230716</xdr:rowOff>
    </xdr:to>
    <xdr:pic>
      <xdr:nvPicPr>
        <xdr:cNvPr id="517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98500" y="5016500"/>
          <a:ext cx="2657475" cy="2201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51</xdr:row>
      <xdr:rowOff>21167</xdr:rowOff>
    </xdr:from>
    <xdr:to>
      <xdr:col>25</xdr:col>
      <xdr:colOff>56092</xdr:colOff>
      <xdr:row>51</xdr:row>
      <xdr:rowOff>231775</xdr:rowOff>
    </xdr:to>
    <xdr:pic>
      <xdr:nvPicPr>
        <xdr:cNvPr id="5178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87917" y="5355167"/>
          <a:ext cx="2638425" cy="210608"/>
        </a:xfrm>
        <a:prstGeom prst="rect">
          <a:avLst/>
        </a:prstGeom>
        <a:noFill/>
      </xdr:spPr>
    </xdr:pic>
    <xdr:clientData/>
  </xdr:twoCellAnchor>
  <xdr:twoCellAnchor editAs="oneCell">
    <xdr:from>
      <xdr:col>42</xdr:col>
      <xdr:colOff>58965</xdr:colOff>
      <xdr:row>55</xdr:row>
      <xdr:rowOff>34773</xdr:rowOff>
    </xdr:from>
    <xdr:to>
      <xdr:col>67</xdr:col>
      <xdr:colOff>91874</xdr:colOff>
      <xdr:row>55</xdr:row>
      <xdr:rowOff>285750</xdr:rowOff>
    </xdr:to>
    <xdr:pic>
      <xdr:nvPicPr>
        <xdr:cNvPr id="5180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630965" y="5913059"/>
          <a:ext cx="2754337" cy="25097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84666</xdr:colOff>
      <xdr:row>57</xdr:row>
      <xdr:rowOff>42334</xdr:rowOff>
    </xdr:from>
    <xdr:to>
      <xdr:col>21</xdr:col>
      <xdr:colOff>16933</xdr:colOff>
      <xdr:row>57</xdr:row>
      <xdr:rowOff>232834</xdr:rowOff>
    </xdr:to>
    <xdr:pic>
      <xdr:nvPicPr>
        <xdr:cNvPr id="5182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677333" y="6106584"/>
          <a:ext cx="2144183" cy="1905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20</xdr:col>
      <xdr:colOff>96308</xdr:colOff>
      <xdr:row>60</xdr:row>
      <xdr:rowOff>220133</xdr:rowOff>
    </xdr:to>
    <xdr:pic>
      <xdr:nvPicPr>
        <xdr:cNvPr id="5184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709083" y="6392333"/>
          <a:ext cx="2075392" cy="2201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63</xdr:row>
      <xdr:rowOff>21166</xdr:rowOff>
    </xdr:from>
    <xdr:to>
      <xdr:col>33</xdr:col>
      <xdr:colOff>65617</xdr:colOff>
      <xdr:row>63</xdr:row>
      <xdr:rowOff>241299</xdr:rowOff>
    </xdr:to>
    <xdr:pic>
      <xdr:nvPicPr>
        <xdr:cNvPr id="5186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687917" y="6741583"/>
          <a:ext cx="3579283" cy="22013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66</xdr:row>
      <xdr:rowOff>31751</xdr:rowOff>
    </xdr:from>
    <xdr:to>
      <xdr:col>36</xdr:col>
      <xdr:colOff>39158</xdr:colOff>
      <xdr:row>67</xdr:row>
      <xdr:rowOff>8467</xdr:rowOff>
    </xdr:to>
    <xdr:pic>
      <xdr:nvPicPr>
        <xdr:cNvPr id="5190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09083" y="7080251"/>
          <a:ext cx="3880908" cy="2201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95249</xdr:colOff>
      <xdr:row>69</xdr:row>
      <xdr:rowOff>63500</xdr:rowOff>
    </xdr:from>
    <xdr:to>
      <xdr:col>36</xdr:col>
      <xdr:colOff>65616</xdr:colOff>
      <xdr:row>69</xdr:row>
      <xdr:rowOff>426508</xdr:rowOff>
    </xdr:to>
    <xdr:pic>
      <xdr:nvPicPr>
        <xdr:cNvPr id="5192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687916" y="7440083"/>
          <a:ext cx="3928533" cy="3630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105832</xdr:colOff>
      <xdr:row>72</xdr:row>
      <xdr:rowOff>0</xdr:rowOff>
    </xdr:from>
    <xdr:to>
      <xdr:col>9</xdr:col>
      <xdr:colOff>19049</xdr:colOff>
      <xdr:row>72</xdr:row>
      <xdr:rowOff>201083</xdr:rowOff>
    </xdr:to>
    <xdr:pic>
      <xdr:nvPicPr>
        <xdr:cNvPr id="5194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98499" y="7969250"/>
          <a:ext cx="728133" cy="20108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63500</xdr:colOff>
      <xdr:row>74</xdr:row>
      <xdr:rowOff>108857</xdr:rowOff>
    </xdr:from>
    <xdr:to>
      <xdr:col>38</xdr:col>
      <xdr:colOff>83608</xdr:colOff>
      <xdr:row>77</xdr:row>
      <xdr:rowOff>28424</xdr:rowOff>
    </xdr:to>
    <xdr:pic>
      <xdr:nvPicPr>
        <xdr:cNvPr id="5196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539750" y="8300357"/>
          <a:ext cx="4047822" cy="46385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87689</xdr:colOff>
      <xdr:row>77</xdr:row>
      <xdr:rowOff>21164</xdr:rowOff>
    </xdr:from>
    <xdr:to>
      <xdr:col>105</xdr:col>
      <xdr:colOff>80222</xdr:colOff>
      <xdr:row>109</xdr:row>
      <xdr:rowOff>163285</xdr:rowOff>
    </xdr:to>
    <xdr:pic>
      <xdr:nvPicPr>
        <xdr:cNvPr id="5198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96546" y="8756950"/>
          <a:ext cx="11408926" cy="7054550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18143</xdr:colOff>
      <xdr:row>76</xdr:row>
      <xdr:rowOff>45357</xdr:rowOff>
    </xdr:from>
    <xdr:to>
      <xdr:col>49</xdr:col>
      <xdr:colOff>38251</xdr:colOff>
      <xdr:row>77</xdr:row>
      <xdr:rowOff>1511</xdr:rowOff>
    </xdr:to>
    <xdr:pic>
      <xdr:nvPicPr>
        <xdr:cNvPr id="5200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5066393" y="8536214"/>
          <a:ext cx="673251" cy="201083"/>
        </a:xfrm>
        <a:prstGeom prst="rect">
          <a:avLst/>
        </a:prstGeom>
        <a:noFill/>
      </xdr:spPr>
    </xdr:pic>
    <xdr:clientData/>
  </xdr:twoCellAnchor>
  <xdr:twoCellAnchor editAs="oneCell">
    <xdr:from>
      <xdr:col>53</xdr:col>
      <xdr:colOff>31750</xdr:colOff>
      <xdr:row>76</xdr:row>
      <xdr:rowOff>34773</xdr:rowOff>
    </xdr:from>
    <xdr:to>
      <xdr:col>96</xdr:col>
      <xdr:colOff>30692</xdr:colOff>
      <xdr:row>77</xdr:row>
      <xdr:rowOff>21015</xdr:rowOff>
    </xdr:to>
    <xdr:pic>
      <xdr:nvPicPr>
        <xdr:cNvPr id="5202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6168571" y="8525630"/>
          <a:ext cx="4679800" cy="231171"/>
        </a:xfrm>
        <a:prstGeom prst="rect">
          <a:avLst/>
        </a:prstGeom>
        <a:noFill/>
      </xdr:spPr>
    </xdr:pic>
    <xdr:clientData/>
  </xdr:twoCellAnchor>
  <xdr:twoCellAnchor editAs="oneCell">
    <xdr:from>
      <xdr:col>41</xdr:col>
      <xdr:colOff>42334</xdr:colOff>
      <xdr:row>110</xdr:row>
      <xdr:rowOff>21166</xdr:rowOff>
    </xdr:from>
    <xdr:to>
      <xdr:col>66</xdr:col>
      <xdr:colOff>100543</xdr:colOff>
      <xdr:row>110</xdr:row>
      <xdr:rowOff>269874</xdr:rowOff>
    </xdr:to>
    <xdr:pic>
      <xdr:nvPicPr>
        <xdr:cNvPr id="5204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5175251" y="15874999"/>
          <a:ext cx="2968625" cy="2487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83154</xdr:colOff>
      <xdr:row>112</xdr:row>
      <xdr:rowOff>68789</xdr:rowOff>
    </xdr:from>
    <xdr:to>
      <xdr:col>21</xdr:col>
      <xdr:colOff>32505</xdr:colOff>
      <xdr:row>113</xdr:row>
      <xdr:rowOff>26455</xdr:rowOff>
    </xdr:to>
    <xdr:pic>
      <xdr:nvPicPr>
        <xdr:cNvPr id="5206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668261" y="16166039"/>
          <a:ext cx="2017637" cy="188988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54431</xdr:colOff>
      <xdr:row>112</xdr:row>
      <xdr:rowOff>42334</xdr:rowOff>
    </xdr:from>
    <xdr:to>
      <xdr:col>29</xdr:col>
      <xdr:colOff>22832</xdr:colOff>
      <xdr:row>112</xdr:row>
      <xdr:rowOff>213784</xdr:rowOff>
    </xdr:to>
    <xdr:pic>
      <xdr:nvPicPr>
        <xdr:cNvPr id="5208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34395" y="16139584"/>
          <a:ext cx="512687" cy="171450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81653</xdr:colOff>
      <xdr:row>112</xdr:row>
      <xdr:rowOff>54428</xdr:rowOff>
    </xdr:from>
    <xdr:to>
      <xdr:col>45</xdr:col>
      <xdr:colOff>42192</xdr:colOff>
      <xdr:row>112</xdr:row>
      <xdr:rowOff>216353</xdr:rowOff>
    </xdr:to>
    <xdr:pic>
      <xdr:nvPicPr>
        <xdr:cNvPr id="5210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932474" y="16151678"/>
          <a:ext cx="1375682" cy="16192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40824</xdr:colOff>
      <xdr:row>113</xdr:row>
      <xdr:rowOff>0</xdr:rowOff>
    </xdr:from>
    <xdr:to>
      <xdr:col>60</xdr:col>
      <xdr:colOff>77563</xdr:colOff>
      <xdr:row>113</xdr:row>
      <xdr:rowOff>47625</xdr:rowOff>
    </xdr:to>
    <xdr:pic>
      <xdr:nvPicPr>
        <xdr:cNvPr id="5212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5306788" y="16328571"/>
          <a:ext cx="1669596" cy="47625"/>
        </a:xfrm>
        <a:prstGeom prst="rect">
          <a:avLst/>
        </a:prstGeom>
        <a:noFill/>
      </xdr:spPr>
    </xdr:pic>
    <xdr:clientData/>
  </xdr:twoCellAnchor>
  <xdr:twoCellAnchor editAs="oneCell">
    <xdr:from>
      <xdr:col>61</xdr:col>
      <xdr:colOff>1</xdr:colOff>
      <xdr:row>112</xdr:row>
      <xdr:rowOff>68035</xdr:rowOff>
    </xdr:from>
    <xdr:to>
      <xdr:col>77</xdr:col>
      <xdr:colOff>8166</xdr:colOff>
      <xdr:row>113</xdr:row>
      <xdr:rowOff>17688</xdr:rowOff>
    </xdr:to>
    <xdr:pic>
      <xdr:nvPicPr>
        <xdr:cNvPr id="5214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7007680" y="16165285"/>
          <a:ext cx="1749879" cy="180975"/>
        </a:xfrm>
        <a:prstGeom prst="rect">
          <a:avLst/>
        </a:prstGeom>
        <a:noFill/>
      </xdr:spPr>
    </xdr:pic>
    <xdr:clientData/>
  </xdr:twoCellAnchor>
  <xdr:twoCellAnchor editAs="oneCell">
    <xdr:from>
      <xdr:col>89</xdr:col>
      <xdr:colOff>81642</xdr:colOff>
      <xdr:row>112</xdr:row>
      <xdr:rowOff>81642</xdr:rowOff>
    </xdr:from>
    <xdr:to>
      <xdr:col>104</xdr:col>
      <xdr:colOff>40821</xdr:colOff>
      <xdr:row>112</xdr:row>
      <xdr:rowOff>224517</xdr:rowOff>
    </xdr:to>
    <xdr:pic>
      <xdr:nvPicPr>
        <xdr:cNvPr id="5216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0137321" y="16178892"/>
          <a:ext cx="1673679" cy="142875"/>
        </a:xfrm>
        <a:prstGeom prst="rect">
          <a:avLst/>
        </a:prstGeom>
        <a:noFill/>
      </xdr:spPr>
    </xdr:pic>
    <xdr:clientData/>
  </xdr:twoCellAnchor>
  <xdr:twoCellAnchor editAs="oneCell">
    <xdr:from>
      <xdr:col>77</xdr:col>
      <xdr:colOff>13607</xdr:colOff>
      <xdr:row>113</xdr:row>
      <xdr:rowOff>0</xdr:rowOff>
    </xdr:from>
    <xdr:to>
      <xdr:col>89</xdr:col>
      <xdr:colOff>50346</xdr:colOff>
      <xdr:row>113</xdr:row>
      <xdr:rowOff>76200</xdr:rowOff>
    </xdr:to>
    <xdr:pic>
      <xdr:nvPicPr>
        <xdr:cNvPr id="5222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8667750" y="16736786"/>
          <a:ext cx="1343025" cy="76200"/>
        </a:xfrm>
        <a:prstGeom prst="rect">
          <a:avLst/>
        </a:prstGeom>
        <a:noFill/>
      </xdr:spPr>
    </xdr:pic>
    <xdr:clientData/>
  </xdr:twoCellAnchor>
  <xdr:twoCellAnchor editAs="oneCell">
    <xdr:from>
      <xdr:col>64</xdr:col>
      <xdr:colOff>13607</xdr:colOff>
      <xdr:row>66</xdr:row>
      <xdr:rowOff>27214</xdr:rowOff>
    </xdr:from>
    <xdr:to>
      <xdr:col>72</xdr:col>
      <xdr:colOff>40821</xdr:colOff>
      <xdr:row>66</xdr:row>
      <xdr:rowOff>231321</xdr:rowOff>
    </xdr:to>
    <xdr:pic>
      <xdr:nvPicPr>
        <xdr:cNvPr id="5224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7347857" y="7048500"/>
          <a:ext cx="898071" cy="2041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114</xdr:row>
      <xdr:rowOff>68035</xdr:rowOff>
    </xdr:from>
    <xdr:to>
      <xdr:col>8</xdr:col>
      <xdr:colOff>13607</xdr:colOff>
      <xdr:row>114</xdr:row>
      <xdr:rowOff>220435</xdr:rowOff>
    </xdr:to>
    <xdr:pic>
      <xdr:nvPicPr>
        <xdr:cNvPr id="5226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680357" y="16505464"/>
          <a:ext cx="571500" cy="1524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95250</xdr:colOff>
      <xdr:row>114</xdr:row>
      <xdr:rowOff>217714</xdr:rowOff>
    </xdr:from>
    <xdr:to>
      <xdr:col>32</xdr:col>
      <xdr:colOff>36740</xdr:colOff>
      <xdr:row>115</xdr:row>
      <xdr:rowOff>54428</xdr:rowOff>
    </xdr:to>
    <xdr:pic>
      <xdr:nvPicPr>
        <xdr:cNvPr id="5228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224643" y="16655143"/>
          <a:ext cx="2662918" cy="68036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81644</xdr:colOff>
      <xdr:row>114</xdr:row>
      <xdr:rowOff>108856</xdr:rowOff>
    </xdr:from>
    <xdr:to>
      <xdr:col>34</xdr:col>
      <xdr:colOff>44904</xdr:colOff>
      <xdr:row>115</xdr:row>
      <xdr:rowOff>39459</xdr:rowOff>
    </xdr:to>
    <xdr:pic>
      <xdr:nvPicPr>
        <xdr:cNvPr id="5230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3932465" y="16546285"/>
          <a:ext cx="180975" cy="161925"/>
        </a:xfrm>
        <a:prstGeom prst="rect">
          <a:avLst/>
        </a:prstGeom>
        <a:noFill/>
      </xdr:spPr>
    </xdr:pic>
    <xdr:clientData/>
  </xdr:twoCellAnchor>
  <xdr:twoCellAnchor editAs="oneCell">
    <xdr:from>
      <xdr:col>34</xdr:col>
      <xdr:colOff>13606</xdr:colOff>
      <xdr:row>115</xdr:row>
      <xdr:rowOff>13606</xdr:rowOff>
    </xdr:from>
    <xdr:to>
      <xdr:col>57</xdr:col>
      <xdr:colOff>83003</xdr:colOff>
      <xdr:row>115</xdr:row>
      <xdr:rowOff>70756</xdr:rowOff>
    </xdr:to>
    <xdr:pic>
      <xdr:nvPicPr>
        <xdr:cNvPr id="5232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82142" y="16682356"/>
          <a:ext cx="2573111" cy="57150"/>
        </a:xfrm>
        <a:prstGeom prst="rect">
          <a:avLst/>
        </a:prstGeom>
        <a:noFill/>
      </xdr:spPr>
    </xdr:pic>
    <xdr:clientData/>
  </xdr:twoCellAnchor>
  <xdr:twoCellAnchor editAs="oneCell">
    <xdr:from>
      <xdr:col>57</xdr:col>
      <xdr:colOff>95249</xdr:colOff>
      <xdr:row>114</xdr:row>
      <xdr:rowOff>95250</xdr:rowOff>
    </xdr:from>
    <xdr:to>
      <xdr:col>71</xdr:col>
      <xdr:colOff>103413</xdr:colOff>
      <xdr:row>115</xdr:row>
      <xdr:rowOff>6803</xdr:rowOff>
    </xdr:to>
    <xdr:pic>
      <xdr:nvPicPr>
        <xdr:cNvPr id="5234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6667499" y="16532679"/>
          <a:ext cx="1532164" cy="142875"/>
        </a:xfrm>
        <a:prstGeom prst="rect">
          <a:avLst/>
        </a:prstGeom>
        <a:noFill/>
      </xdr:spPr>
    </xdr:pic>
    <xdr:clientData/>
  </xdr:twoCellAnchor>
  <xdr:twoCellAnchor editAs="oneCell">
    <xdr:from>
      <xdr:col>71</xdr:col>
      <xdr:colOff>95250</xdr:colOff>
      <xdr:row>115</xdr:row>
      <xdr:rowOff>13608</xdr:rowOff>
    </xdr:from>
    <xdr:to>
      <xdr:col>92</xdr:col>
      <xdr:colOff>103414</xdr:colOff>
      <xdr:row>115</xdr:row>
      <xdr:rowOff>51708</xdr:rowOff>
    </xdr:to>
    <xdr:pic>
      <xdr:nvPicPr>
        <xdr:cNvPr id="5236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8191500" y="16682358"/>
          <a:ext cx="2294164" cy="38100"/>
        </a:xfrm>
        <a:prstGeom prst="rect">
          <a:avLst/>
        </a:prstGeom>
        <a:noFill/>
      </xdr:spPr>
    </xdr:pic>
    <xdr:clientData/>
  </xdr:twoCellAnchor>
  <xdr:twoCellAnchor editAs="oneCell">
    <xdr:from>
      <xdr:col>93</xdr:col>
      <xdr:colOff>27215</xdr:colOff>
      <xdr:row>114</xdr:row>
      <xdr:rowOff>95250</xdr:rowOff>
    </xdr:from>
    <xdr:to>
      <xdr:col>104</xdr:col>
      <xdr:colOff>24493</xdr:colOff>
      <xdr:row>115</xdr:row>
      <xdr:rowOff>44903</xdr:rowOff>
    </xdr:to>
    <xdr:pic>
      <xdr:nvPicPr>
        <xdr:cNvPr id="5238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0518322" y="16532679"/>
          <a:ext cx="1276350" cy="1809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54429</xdr:colOff>
      <xdr:row>115</xdr:row>
      <xdr:rowOff>217714</xdr:rowOff>
    </xdr:from>
    <xdr:to>
      <xdr:col>102</xdr:col>
      <xdr:colOff>59872</xdr:colOff>
      <xdr:row>118</xdr:row>
      <xdr:rowOff>32657</xdr:rowOff>
    </xdr:to>
    <xdr:pic>
      <xdr:nvPicPr>
        <xdr:cNvPr id="5240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72143" y="16940893"/>
          <a:ext cx="10945586" cy="61776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495300</xdr:colOff>
      <xdr:row>91</xdr:row>
      <xdr:rowOff>180975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277725" cy="175164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64869</xdr:colOff>
      <xdr:row>16</xdr:row>
      <xdr:rowOff>21761</xdr:rowOff>
    </xdr:from>
    <xdr:to>
      <xdr:col>12</xdr:col>
      <xdr:colOff>47372</xdr:colOff>
      <xdr:row>16</xdr:row>
      <xdr:rowOff>228327</xdr:rowOff>
    </xdr:to>
    <xdr:pic>
      <xdr:nvPicPr>
        <xdr:cNvPr id="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3069" y="2771775"/>
          <a:ext cx="782603" cy="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90682</xdr:colOff>
      <xdr:row>16</xdr:row>
      <xdr:rowOff>43619</xdr:rowOff>
    </xdr:from>
    <xdr:to>
      <xdr:col>26</xdr:col>
      <xdr:colOff>12375</xdr:colOff>
      <xdr:row>16</xdr:row>
      <xdr:rowOff>219583</xdr:rowOff>
    </xdr:to>
    <xdr:pic>
      <xdr:nvPicPr>
        <xdr:cNvPr id="3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18687"/>
        <a:stretch>
          <a:fillRect/>
        </a:stretch>
      </xdr:blipFill>
      <xdr:spPr bwMode="auto">
        <a:xfrm>
          <a:off x="2300482" y="2771775"/>
          <a:ext cx="950393" cy="0"/>
        </a:xfrm>
        <a:prstGeom prst="rect">
          <a:avLst/>
        </a:prstGeom>
        <a:noFill/>
      </xdr:spPr>
    </xdr:pic>
    <xdr:clientData/>
  </xdr:twoCellAnchor>
  <xdr:twoCellAnchor>
    <xdr:from>
      <xdr:col>51</xdr:col>
      <xdr:colOff>79411</xdr:colOff>
      <xdr:row>16</xdr:row>
      <xdr:rowOff>43618</xdr:rowOff>
    </xdr:from>
    <xdr:to>
      <xdr:col>59</xdr:col>
      <xdr:colOff>100484</xdr:colOff>
      <xdr:row>17</xdr:row>
      <xdr:rowOff>9026</xdr:rowOff>
    </xdr:to>
    <xdr:pic>
      <xdr:nvPicPr>
        <xdr:cNvPr id="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75411" y="2771775"/>
          <a:ext cx="935473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7790</xdr:colOff>
      <xdr:row>14</xdr:row>
      <xdr:rowOff>47881</xdr:rowOff>
    </xdr:from>
    <xdr:to>
      <xdr:col>18</xdr:col>
      <xdr:colOff>32379</xdr:colOff>
      <xdr:row>14</xdr:row>
      <xdr:rowOff>254447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3090" y="2771775"/>
          <a:ext cx="1853389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106070</xdr:colOff>
      <xdr:row>17</xdr:row>
      <xdr:rowOff>41814</xdr:rowOff>
    </xdr:from>
    <xdr:to>
      <xdr:col>79</xdr:col>
      <xdr:colOff>54712</xdr:colOff>
      <xdr:row>17</xdr:row>
      <xdr:rowOff>228707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1370" y="2771775"/>
          <a:ext cx="8749742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6037</xdr:colOff>
      <xdr:row>18</xdr:row>
      <xdr:rowOff>50942</xdr:rowOff>
    </xdr:from>
    <xdr:to>
      <xdr:col>19</xdr:col>
      <xdr:colOff>4613</xdr:colOff>
      <xdr:row>18</xdr:row>
      <xdr:rowOff>247672</xdr:rowOff>
    </xdr:to>
    <xdr:pic>
      <xdr:nvPicPr>
        <xdr:cNvPr id="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01337" y="2771775"/>
          <a:ext cx="1941676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104360</xdr:colOff>
      <xdr:row>20</xdr:row>
      <xdr:rowOff>57608</xdr:rowOff>
    </xdr:from>
    <xdr:to>
      <xdr:col>19</xdr:col>
      <xdr:colOff>13034</xdr:colOff>
      <xdr:row>20</xdr:row>
      <xdr:rowOff>224828</xdr:rowOff>
    </xdr:to>
    <xdr:pic>
      <xdr:nvPicPr>
        <xdr:cNvPr id="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5360" y="2771775"/>
          <a:ext cx="1966074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7793</xdr:colOff>
      <xdr:row>23</xdr:row>
      <xdr:rowOff>28810</xdr:rowOff>
    </xdr:from>
    <xdr:to>
      <xdr:col>13</xdr:col>
      <xdr:colOff>23819</xdr:colOff>
      <xdr:row>23</xdr:row>
      <xdr:rowOff>196030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3093" y="2771775"/>
          <a:ext cx="1273326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53420</xdr:colOff>
      <xdr:row>26</xdr:row>
      <xdr:rowOff>12170</xdr:rowOff>
    </xdr:from>
    <xdr:to>
      <xdr:col>16</xdr:col>
      <xdr:colOff>33170</xdr:colOff>
      <xdr:row>26</xdr:row>
      <xdr:rowOff>179390</xdr:rowOff>
    </xdr:to>
    <xdr:pic>
      <xdr:nvPicPr>
        <xdr:cNvPr id="1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48720" y="2771775"/>
          <a:ext cx="157995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53420</xdr:colOff>
      <xdr:row>124</xdr:row>
      <xdr:rowOff>0</xdr:rowOff>
    </xdr:from>
    <xdr:to>
      <xdr:col>9</xdr:col>
      <xdr:colOff>30658</xdr:colOff>
      <xdr:row>124</xdr:row>
      <xdr:rowOff>0</xdr:rowOff>
    </xdr:to>
    <xdr:pic>
      <xdr:nvPicPr>
        <xdr:cNvPr id="1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48720" y="18468975"/>
          <a:ext cx="777338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95249</xdr:colOff>
      <xdr:row>1</xdr:row>
      <xdr:rowOff>69279</xdr:rowOff>
    </xdr:from>
    <xdr:to>
      <xdr:col>105</xdr:col>
      <xdr:colOff>69271</xdr:colOff>
      <xdr:row>4</xdr:row>
      <xdr:rowOff>86597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249" y="269304"/>
          <a:ext cx="11927897" cy="59834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</xdr:colOff>
      <xdr:row>5</xdr:row>
      <xdr:rowOff>40821</xdr:rowOff>
    </xdr:from>
    <xdr:to>
      <xdr:col>15</xdr:col>
      <xdr:colOff>81642</xdr:colOff>
      <xdr:row>5</xdr:row>
      <xdr:rowOff>193221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36121" y="945696"/>
          <a:ext cx="1526721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</xdr:colOff>
      <xdr:row>6</xdr:row>
      <xdr:rowOff>40821</xdr:rowOff>
    </xdr:from>
    <xdr:to>
      <xdr:col>5</xdr:col>
      <xdr:colOff>81642</xdr:colOff>
      <xdr:row>6</xdr:row>
      <xdr:rowOff>183696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36121" y="1221921"/>
          <a:ext cx="383721" cy="142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54429</xdr:colOff>
      <xdr:row>7</xdr:row>
      <xdr:rowOff>54429</xdr:rowOff>
    </xdr:from>
    <xdr:to>
      <xdr:col>6</xdr:col>
      <xdr:colOff>5443</xdr:colOff>
      <xdr:row>7</xdr:row>
      <xdr:rowOff>197304</xdr:rowOff>
    </xdr:to>
    <xdr:pic>
      <xdr:nvPicPr>
        <xdr:cNvPr id="1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49729" y="1511754"/>
          <a:ext cx="408214" cy="142875"/>
        </a:xfrm>
        <a:prstGeom prst="rect">
          <a:avLst/>
        </a:prstGeom>
        <a:noFill/>
      </xdr:spPr>
    </xdr:pic>
    <xdr:clientData/>
  </xdr:twoCellAnchor>
  <xdr:twoCellAnchor editAs="oneCell">
    <xdr:from>
      <xdr:col>67</xdr:col>
      <xdr:colOff>40822</xdr:colOff>
      <xdr:row>5</xdr:row>
      <xdr:rowOff>40821</xdr:rowOff>
    </xdr:from>
    <xdr:to>
      <xdr:col>92</xdr:col>
      <xdr:colOff>81643</xdr:colOff>
      <xdr:row>5</xdr:row>
      <xdr:rowOff>202746</xdr:rowOff>
    </xdr:to>
    <xdr:pic>
      <xdr:nvPicPr>
        <xdr:cNvPr id="1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965622" y="945696"/>
          <a:ext cx="2898321" cy="161925"/>
        </a:xfrm>
        <a:prstGeom prst="rect">
          <a:avLst/>
        </a:prstGeom>
        <a:noFill/>
      </xdr:spPr>
    </xdr:pic>
    <xdr:clientData/>
  </xdr:twoCellAnchor>
  <xdr:twoCellAnchor editAs="oneCell">
    <xdr:from>
      <xdr:col>54</xdr:col>
      <xdr:colOff>13607</xdr:colOff>
      <xdr:row>6</xdr:row>
      <xdr:rowOff>54428</xdr:rowOff>
    </xdr:from>
    <xdr:to>
      <xdr:col>67</xdr:col>
      <xdr:colOff>73479</xdr:colOff>
      <xdr:row>6</xdr:row>
      <xdr:rowOff>187778</xdr:rowOff>
    </xdr:to>
    <xdr:pic>
      <xdr:nvPicPr>
        <xdr:cNvPr id="1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452507" y="1235528"/>
          <a:ext cx="1545772" cy="133350"/>
        </a:xfrm>
        <a:prstGeom prst="rect">
          <a:avLst/>
        </a:prstGeom>
        <a:noFill/>
      </xdr:spPr>
    </xdr:pic>
    <xdr:clientData/>
  </xdr:twoCellAnchor>
  <xdr:twoCellAnchor editAs="oneCell">
    <xdr:from>
      <xdr:col>54</xdr:col>
      <xdr:colOff>0</xdr:colOff>
      <xdr:row>7</xdr:row>
      <xdr:rowOff>68036</xdr:rowOff>
    </xdr:from>
    <xdr:to>
      <xdr:col>85</xdr:col>
      <xdr:colOff>97972</xdr:colOff>
      <xdr:row>7</xdr:row>
      <xdr:rowOff>191861</xdr:rowOff>
    </xdr:to>
    <xdr:pic>
      <xdr:nvPicPr>
        <xdr:cNvPr id="1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438900" y="1525361"/>
          <a:ext cx="3641272" cy="123825"/>
        </a:xfrm>
        <a:prstGeom prst="rect">
          <a:avLst/>
        </a:prstGeom>
        <a:noFill/>
      </xdr:spPr>
    </xdr:pic>
    <xdr:clientData/>
  </xdr:twoCellAnchor>
  <xdr:twoCellAnchor editAs="oneCell">
    <xdr:from>
      <xdr:col>88</xdr:col>
      <xdr:colOff>54429</xdr:colOff>
      <xdr:row>6</xdr:row>
      <xdr:rowOff>54428</xdr:rowOff>
    </xdr:from>
    <xdr:to>
      <xdr:col>94</xdr:col>
      <xdr:colOff>53068</xdr:colOff>
      <xdr:row>6</xdr:row>
      <xdr:rowOff>187778</xdr:rowOff>
    </xdr:to>
    <xdr:pic>
      <xdr:nvPicPr>
        <xdr:cNvPr id="1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379529" y="1235528"/>
          <a:ext cx="684439" cy="133350"/>
        </a:xfrm>
        <a:prstGeom prst="rect">
          <a:avLst/>
        </a:prstGeom>
        <a:noFill/>
      </xdr:spPr>
    </xdr:pic>
    <xdr:clientData/>
  </xdr:twoCellAnchor>
  <xdr:twoCellAnchor editAs="oneCell">
    <xdr:from>
      <xdr:col>88</xdr:col>
      <xdr:colOff>40822</xdr:colOff>
      <xdr:row>7</xdr:row>
      <xdr:rowOff>40822</xdr:rowOff>
    </xdr:from>
    <xdr:to>
      <xdr:col>100</xdr:col>
      <xdr:colOff>31297</xdr:colOff>
      <xdr:row>7</xdr:row>
      <xdr:rowOff>183697</xdr:rowOff>
    </xdr:to>
    <xdr:pic>
      <xdr:nvPicPr>
        <xdr:cNvPr id="2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365922" y="1498147"/>
          <a:ext cx="1381125" cy="142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54429</xdr:colOff>
      <xdr:row>9</xdr:row>
      <xdr:rowOff>13607</xdr:rowOff>
    </xdr:from>
    <xdr:to>
      <xdr:col>52</xdr:col>
      <xdr:colOff>72118</xdr:colOff>
      <xdr:row>10</xdr:row>
      <xdr:rowOff>6803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9729" y="1956707"/>
          <a:ext cx="5732689" cy="250371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81642</xdr:colOff>
      <xdr:row>9</xdr:row>
      <xdr:rowOff>40822</xdr:rowOff>
    </xdr:from>
    <xdr:to>
      <xdr:col>63</xdr:col>
      <xdr:colOff>9524</xdr:colOff>
      <xdr:row>9</xdr:row>
      <xdr:rowOff>244929</xdr:rowOff>
    </xdr:to>
    <xdr:pic>
      <xdr:nvPicPr>
        <xdr:cNvPr id="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749142" y="1983922"/>
          <a:ext cx="727982" cy="204107"/>
        </a:xfrm>
        <a:prstGeom prst="rect">
          <a:avLst/>
        </a:prstGeom>
        <a:noFill/>
      </xdr:spPr>
    </xdr:pic>
    <xdr:clientData/>
  </xdr:twoCellAnchor>
  <xdr:twoCellAnchor editAs="oneCell">
    <xdr:from>
      <xdr:col>67</xdr:col>
      <xdr:colOff>81644</xdr:colOff>
      <xdr:row>9</xdr:row>
      <xdr:rowOff>27214</xdr:rowOff>
    </xdr:from>
    <xdr:to>
      <xdr:col>85</xdr:col>
      <xdr:colOff>99333</xdr:colOff>
      <xdr:row>9</xdr:row>
      <xdr:rowOff>240846</xdr:rowOff>
    </xdr:to>
    <xdr:pic>
      <xdr:nvPicPr>
        <xdr:cNvPr id="2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8006444" y="1970314"/>
          <a:ext cx="2075089" cy="21363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54428</xdr:colOff>
      <xdr:row>11</xdr:row>
      <xdr:rowOff>81642</xdr:rowOff>
    </xdr:from>
    <xdr:to>
      <xdr:col>18</xdr:col>
      <xdr:colOff>34018</xdr:colOff>
      <xdr:row>12</xdr:row>
      <xdr:rowOff>40820</xdr:rowOff>
    </xdr:to>
    <xdr:pic>
      <xdr:nvPicPr>
        <xdr:cNvPr id="2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549728" y="2320017"/>
          <a:ext cx="1808390" cy="18777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54429</xdr:colOff>
      <xdr:row>12</xdr:row>
      <xdr:rowOff>27214</xdr:rowOff>
    </xdr:from>
    <xdr:to>
      <xdr:col>32</xdr:col>
      <xdr:colOff>34018</xdr:colOff>
      <xdr:row>13</xdr:row>
      <xdr:rowOff>24493</xdr:rowOff>
    </xdr:to>
    <xdr:pic>
      <xdr:nvPicPr>
        <xdr:cNvPr id="25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264229" y="2494189"/>
          <a:ext cx="1694089" cy="35379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68036</xdr:colOff>
      <xdr:row>11</xdr:row>
      <xdr:rowOff>54428</xdr:rowOff>
    </xdr:from>
    <xdr:to>
      <xdr:col>37</xdr:col>
      <xdr:colOff>76200</xdr:colOff>
      <xdr:row>12</xdr:row>
      <xdr:rowOff>27213</xdr:rowOff>
    </xdr:to>
    <xdr:pic>
      <xdr:nvPicPr>
        <xdr:cNvPr id="2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992336" y="2292803"/>
          <a:ext cx="579664" cy="201385"/>
        </a:xfrm>
        <a:prstGeom prst="rect">
          <a:avLst/>
        </a:prstGeom>
        <a:noFill/>
      </xdr:spPr>
    </xdr:pic>
    <xdr:clientData/>
  </xdr:twoCellAnchor>
  <xdr:twoCellAnchor editAs="oneCell">
    <xdr:from>
      <xdr:col>38</xdr:col>
      <xdr:colOff>13607</xdr:colOff>
      <xdr:row>11</xdr:row>
      <xdr:rowOff>217714</xdr:rowOff>
    </xdr:from>
    <xdr:to>
      <xdr:col>60</xdr:col>
      <xdr:colOff>2721</xdr:colOff>
      <xdr:row>13</xdr:row>
      <xdr:rowOff>21771</xdr:rowOff>
    </xdr:to>
    <xdr:pic>
      <xdr:nvPicPr>
        <xdr:cNvPr id="2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623707" y="2456089"/>
          <a:ext cx="2503714" cy="70757"/>
        </a:xfrm>
        <a:prstGeom prst="rect">
          <a:avLst/>
        </a:prstGeom>
        <a:noFill/>
      </xdr:spPr>
    </xdr:pic>
    <xdr:clientData/>
  </xdr:twoCellAnchor>
  <xdr:twoCellAnchor editAs="oneCell">
    <xdr:from>
      <xdr:col>60</xdr:col>
      <xdr:colOff>54429</xdr:colOff>
      <xdr:row>11</xdr:row>
      <xdr:rowOff>40821</xdr:rowOff>
    </xdr:from>
    <xdr:to>
      <xdr:col>105</xdr:col>
      <xdr:colOff>19050</xdr:colOff>
      <xdr:row>11</xdr:row>
      <xdr:rowOff>212271</xdr:rowOff>
    </xdr:to>
    <xdr:pic>
      <xdr:nvPicPr>
        <xdr:cNvPr id="2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7179129" y="2279196"/>
          <a:ext cx="5174796" cy="1714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81643</xdr:colOff>
      <xdr:row>13</xdr:row>
      <xdr:rowOff>81643</xdr:rowOff>
    </xdr:from>
    <xdr:to>
      <xdr:col>38</xdr:col>
      <xdr:colOff>89807</xdr:colOff>
      <xdr:row>13</xdr:row>
      <xdr:rowOff>262618</xdr:rowOff>
    </xdr:to>
    <xdr:pic>
      <xdr:nvPicPr>
        <xdr:cNvPr id="2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576943" y="2586718"/>
          <a:ext cx="4122964" cy="18097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95251</xdr:colOff>
      <xdr:row>28</xdr:row>
      <xdr:rowOff>27213</xdr:rowOff>
    </xdr:from>
    <xdr:to>
      <xdr:col>65</xdr:col>
      <xdr:colOff>106925</xdr:colOff>
      <xdr:row>29</xdr:row>
      <xdr:rowOff>0</xdr:rowOff>
    </xdr:to>
    <xdr:pic>
      <xdr:nvPicPr>
        <xdr:cNvPr id="3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5505451" y="2837088"/>
          <a:ext cx="2297674" cy="26806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74083</xdr:colOff>
      <xdr:row>30</xdr:row>
      <xdr:rowOff>42333</xdr:rowOff>
    </xdr:from>
    <xdr:to>
      <xdr:col>15</xdr:col>
      <xdr:colOff>15875</xdr:colOff>
      <xdr:row>31</xdr:row>
      <xdr:rowOff>9524</xdr:rowOff>
    </xdr:to>
    <xdr:pic>
      <xdr:nvPicPr>
        <xdr:cNvPr id="31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69383" y="3185583"/>
          <a:ext cx="1427692" cy="21484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84667</xdr:colOff>
      <xdr:row>33</xdr:row>
      <xdr:rowOff>21166</xdr:rowOff>
    </xdr:from>
    <xdr:to>
      <xdr:col>22</xdr:col>
      <xdr:colOff>74084</xdr:colOff>
      <xdr:row>33</xdr:row>
      <xdr:rowOff>222249</xdr:rowOff>
    </xdr:to>
    <xdr:pic>
      <xdr:nvPicPr>
        <xdr:cNvPr id="3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579967" y="3488266"/>
          <a:ext cx="2275417" cy="20108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95249</xdr:colOff>
      <xdr:row>36</xdr:row>
      <xdr:rowOff>31750</xdr:rowOff>
    </xdr:from>
    <xdr:to>
      <xdr:col>22</xdr:col>
      <xdr:colOff>84666</xdr:colOff>
      <xdr:row>36</xdr:row>
      <xdr:rowOff>232833</xdr:rowOff>
    </xdr:to>
    <xdr:pic>
      <xdr:nvPicPr>
        <xdr:cNvPr id="33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590549" y="3822700"/>
          <a:ext cx="2275417" cy="20108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74084</xdr:colOff>
      <xdr:row>39</xdr:row>
      <xdr:rowOff>10583</xdr:rowOff>
    </xdr:from>
    <xdr:to>
      <xdr:col>16</xdr:col>
      <xdr:colOff>53976</xdr:colOff>
      <xdr:row>39</xdr:row>
      <xdr:rowOff>221191</xdr:rowOff>
    </xdr:to>
    <xdr:pic>
      <xdr:nvPicPr>
        <xdr:cNvPr id="3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569384" y="4125383"/>
          <a:ext cx="1580092" cy="2106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84666</xdr:colOff>
      <xdr:row>42</xdr:row>
      <xdr:rowOff>10584</xdr:rowOff>
    </xdr:from>
    <xdr:to>
      <xdr:col>25</xdr:col>
      <xdr:colOff>95250</xdr:colOff>
      <xdr:row>42</xdr:row>
      <xdr:rowOff>221192</xdr:rowOff>
    </xdr:to>
    <xdr:pic>
      <xdr:nvPicPr>
        <xdr:cNvPr id="3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579966" y="4449234"/>
          <a:ext cx="2639484" cy="2106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105833</xdr:colOff>
      <xdr:row>44</xdr:row>
      <xdr:rowOff>31750</xdr:rowOff>
    </xdr:from>
    <xdr:to>
      <xdr:col>22</xdr:col>
      <xdr:colOff>57150</xdr:colOff>
      <xdr:row>45</xdr:row>
      <xdr:rowOff>200025</xdr:rowOff>
    </xdr:to>
    <xdr:pic>
      <xdr:nvPicPr>
        <xdr:cNvPr id="36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01133" y="4756150"/>
          <a:ext cx="2237317" cy="206375"/>
        </a:xfrm>
        <a:prstGeom prst="rect">
          <a:avLst/>
        </a:prstGeom>
        <a:noFill/>
      </xdr:spPr>
    </xdr:pic>
    <xdr:clientData/>
  </xdr:twoCellAnchor>
  <xdr:twoCellAnchor editAs="oneCell">
    <xdr:from>
      <xdr:col>72</xdr:col>
      <xdr:colOff>84666</xdr:colOff>
      <xdr:row>45</xdr:row>
      <xdr:rowOff>21167</xdr:rowOff>
    </xdr:from>
    <xdr:to>
      <xdr:col>88</xdr:col>
      <xdr:colOff>55032</xdr:colOff>
      <xdr:row>45</xdr:row>
      <xdr:rowOff>231775</xdr:rowOff>
    </xdr:to>
    <xdr:pic>
      <xdr:nvPicPr>
        <xdr:cNvPr id="37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8580966" y="4783667"/>
          <a:ext cx="1799166" cy="210608"/>
        </a:xfrm>
        <a:prstGeom prst="rect">
          <a:avLst/>
        </a:prstGeom>
        <a:noFill/>
      </xdr:spPr>
    </xdr:pic>
    <xdr:clientData/>
  </xdr:twoCellAnchor>
  <xdr:twoCellAnchor editAs="oneCell">
    <xdr:from>
      <xdr:col>92</xdr:col>
      <xdr:colOff>52915</xdr:colOff>
      <xdr:row>45</xdr:row>
      <xdr:rowOff>31751</xdr:rowOff>
    </xdr:from>
    <xdr:to>
      <xdr:col>101</xdr:col>
      <xdr:colOff>88898</xdr:colOff>
      <xdr:row>45</xdr:row>
      <xdr:rowOff>203201</xdr:rowOff>
    </xdr:to>
    <xdr:pic>
      <xdr:nvPicPr>
        <xdr:cNvPr id="3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0835215" y="4794251"/>
          <a:ext cx="1093258" cy="1714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105833</xdr:colOff>
      <xdr:row>48</xdr:row>
      <xdr:rowOff>10583</xdr:rowOff>
    </xdr:from>
    <xdr:to>
      <xdr:col>25</xdr:col>
      <xdr:colOff>85725</xdr:colOff>
      <xdr:row>48</xdr:row>
      <xdr:rowOff>230716</xdr:rowOff>
    </xdr:to>
    <xdr:pic>
      <xdr:nvPicPr>
        <xdr:cNvPr id="3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01133" y="5096933"/>
          <a:ext cx="2608792" cy="2201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51</xdr:row>
      <xdr:rowOff>21167</xdr:rowOff>
    </xdr:from>
    <xdr:to>
      <xdr:col>25</xdr:col>
      <xdr:colOff>56092</xdr:colOff>
      <xdr:row>51</xdr:row>
      <xdr:rowOff>231775</xdr:rowOff>
    </xdr:to>
    <xdr:pic>
      <xdr:nvPicPr>
        <xdr:cNvPr id="4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590550" y="5431367"/>
          <a:ext cx="2589742" cy="210608"/>
        </a:xfrm>
        <a:prstGeom prst="rect">
          <a:avLst/>
        </a:prstGeom>
        <a:noFill/>
      </xdr:spPr>
    </xdr:pic>
    <xdr:clientData/>
  </xdr:twoCellAnchor>
  <xdr:twoCellAnchor editAs="oneCell">
    <xdr:from>
      <xdr:col>42</xdr:col>
      <xdr:colOff>58965</xdr:colOff>
      <xdr:row>55</xdr:row>
      <xdr:rowOff>34773</xdr:rowOff>
    </xdr:from>
    <xdr:to>
      <xdr:col>67</xdr:col>
      <xdr:colOff>91874</xdr:colOff>
      <xdr:row>55</xdr:row>
      <xdr:rowOff>285750</xdr:rowOff>
    </xdr:to>
    <xdr:pic>
      <xdr:nvPicPr>
        <xdr:cNvPr id="41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5126265" y="5883123"/>
          <a:ext cx="2890409" cy="25097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84666</xdr:colOff>
      <xdr:row>57</xdr:row>
      <xdr:rowOff>42334</xdr:rowOff>
    </xdr:from>
    <xdr:to>
      <xdr:col>21</xdr:col>
      <xdr:colOff>16933</xdr:colOff>
      <xdr:row>57</xdr:row>
      <xdr:rowOff>232834</xdr:rowOff>
    </xdr:to>
    <xdr:pic>
      <xdr:nvPicPr>
        <xdr:cNvPr id="42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579966" y="6243109"/>
          <a:ext cx="2103967" cy="1905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20</xdr:col>
      <xdr:colOff>96308</xdr:colOff>
      <xdr:row>60</xdr:row>
      <xdr:rowOff>220133</xdr:rowOff>
    </xdr:to>
    <xdr:pic>
      <xdr:nvPicPr>
        <xdr:cNvPr id="43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609600" y="6524625"/>
          <a:ext cx="2039408" cy="22013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63</xdr:row>
      <xdr:rowOff>21166</xdr:rowOff>
    </xdr:from>
    <xdr:to>
      <xdr:col>33</xdr:col>
      <xdr:colOff>65617</xdr:colOff>
      <xdr:row>63</xdr:row>
      <xdr:rowOff>241299</xdr:rowOff>
    </xdr:to>
    <xdr:pic>
      <xdr:nvPicPr>
        <xdr:cNvPr id="44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590550" y="6869641"/>
          <a:ext cx="3513667" cy="22013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66</xdr:row>
      <xdr:rowOff>31751</xdr:rowOff>
    </xdr:from>
    <xdr:to>
      <xdr:col>36</xdr:col>
      <xdr:colOff>39158</xdr:colOff>
      <xdr:row>67</xdr:row>
      <xdr:rowOff>8467</xdr:rowOff>
    </xdr:to>
    <xdr:pic>
      <xdr:nvPicPr>
        <xdr:cNvPr id="45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609600" y="7204076"/>
          <a:ext cx="3811058" cy="22436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95249</xdr:colOff>
      <xdr:row>69</xdr:row>
      <xdr:rowOff>63500</xdr:rowOff>
    </xdr:from>
    <xdr:to>
      <xdr:col>36</xdr:col>
      <xdr:colOff>65616</xdr:colOff>
      <xdr:row>69</xdr:row>
      <xdr:rowOff>426508</xdr:rowOff>
    </xdr:to>
    <xdr:pic>
      <xdr:nvPicPr>
        <xdr:cNvPr id="46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590549" y="7559675"/>
          <a:ext cx="3856567" cy="3630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105832</xdr:colOff>
      <xdr:row>72</xdr:row>
      <xdr:rowOff>0</xdr:rowOff>
    </xdr:from>
    <xdr:to>
      <xdr:col>9</xdr:col>
      <xdr:colOff>19049</xdr:colOff>
      <xdr:row>72</xdr:row>
      <xdr:rowOff>201083</xdr:rowOff>
    </xdr:to>
    <xdr:pic>
      <xdr:nvPicPr>
        <xdr:cNvPr id="47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01132" y="8077200"/>
          <a:ext cx="713317" cy="20108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63500</xdr:colOff>
      <xdr:row>74</xdr:row>
      <xdr:rowOff>108857</xdr:rowOff>
    </xdr:from>
    <xdr:to>
      <xdr:col>38</xdr:col>
      <xdr:colOff>83608</xdr:colOff>
      <xdr:row>77</xdr:row>
      <xdr:rowOff>28424</xdr:rowOff>
    </xdr:to>
    <xdr:pic>
      <xdr:nvPicPr>
        <xdr:cNvPr id="48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44500" y="8471807"/>
          <a:ext cx="4249208" cy="46249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87689</xdr:colOff>
      <xdr:row>77</xdr:row>
      <xdr:rowOff>21164</xdr:rowOff>
    </xdr:from>
    <xdr:to>
      <xdr:col>105</xdr:col>
      <xdr:colOff>80222</xdr:colOff>
      <xdr:row>109</xdr:row>
      <xdr:rowOff>163285</xdr:rowOff>
    </xdr:to>
    <xdr:pic>
      <xdr:nvPicPr>
        <xdr:cNvPr id="49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68689" y="8927039"/>
          <a:ext cx="11946408" cy="7000121"/>
        </a:xfrm>
        <a:prstGeom prst="rect">
          <a:avLst/>
        </a:prstGeom>
        <a:noFill/>
      </xdr:spPr>
    </xdr:pic>
    <xdr:clientData/>
  </xdr:twoCellAnchor>
  <xdr:twoCellAnchor editAs="oneCell">
    <xdr:from>
      <xdr:col>43</xdr:col>
      <xdr:colOff>18143</xdr:colOff>
      <xdr:row>76</xdr:row>
      <xdr:rowOff>45357</xdr:rowOff>
    </xdr:from>
    <xdr:to>
      <xdr:col>49</xdr:col>
      <xdr:colOff>38251</xdr:colOff>
      <xdr:row>77</xdr:row>
      <xdr:rowOff>1511</xdr:rowOff>
    </xdr:to>
    <xdr:pic>
      <xdr:nvPicPr>
        <xdr:cNvPr id="50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5199743" y="8703582"/>
          <a:ext cx="705908" cy="203804"/>
        </a:xfrm>
        <a:prstGeom prst="rect">
          <a:avLst/>
        </a:prstGeom>
        <a:noFill/>
      </xdr:spPr>
    </xdr:pic>
    <xdr:clientData/>
  </xdr:twoCellAnchor>
  <xdr:twoCellAnchor editAs="oneCell">
    <xdr:from>
      <xdr:col>53</xdr:col>
      <xdr:colOff>31750</xdr:colOff>
      <xdr:row>76</xdr:row>
      <xdr:rowOff>34773</xdr:rowOff>
    </xdr:from>
    <xdr:to>
      <xdr:col>96</xdr:col>
      <xdr:colOff>30692</xdr:colOff>
      <xdr:row>77</xdr:row>
      <xdr:rowOff>21015</xdr:rowOff>
    </xdr:to>
    <xdr:pic>
      <xdr:nvPicPr>
        <xdr:cNvPr id="51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6356350" y="8692998"/>
          <a:ext cx="4913842" cy="233892"/>
        </a:xfrm>
        <a:prstGeom prst="rect">
          <a:avLst/>
        </a:prstGeom>
        <a:noFill/>
      </xdr:spPr>
    </xdr:pic>
    <xdr:clientData/>
  </xdr:twoCellAnchor>
  <xdr:twoCellAnchor editAs="oneCell">
    <xdr:from>
      <xdr:col>41</xdr:col>
      <xdr:colOff>42334</xdr:colOff>
      <xdr:row>110</xdr:row>
      <xdr:rowOff>21166</xdr:rowOff>
    </xdr:from>
    <xdr:to>
      <xdr:col>66</xdr:col>
      <xdr:colOff>100543</xdr:colOff>
      <xdr:row>110</xdr:row>
      <xdr:rowOff>269874</xdr:rowOff>
    </xdr:to>
    <xdr:pic>
      <xdr:nvPicPr>
        <xdr:cNvPr id="52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995334" y="16080316"/>
          <a:ext cx="2915709" cy="24870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83154</xdr:colOff>
      <xdr:row>112</xdr:row>
      <xdr:rowOff>68789</xdr:rowOff>
    </xdr:from>
    <xdr:to>
      <xdr:col>21</xdr:col>
      <xdr:colOff>32505</xdr:colOff>
      <xdr:row>113</xdr:row>
      <xdr:rowOff>26455</xdr:rowOff>
    </xdr:to>
    <xdr:pic>
      <xdr:nvPicPr>
        <xdr:cNvPr id="53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578454" y="16461314"/>
          <a:ext cx="2121051" cy="186266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54431</xdr:colOff>
      <xdr:row>112</xdr:row>
      <xdr:rowOff>42334</xdr:rowOff>
    </xdr:from>
    <xdr:to>
      <xdr:col>29</xdr:col>
      <xdr:colOff>22832</xdr:colOff>
      <xdr:row>112</xdr:row>
      <xdr:rowOff>213784</xdr:rowOff>
    </xdr:to>
    <xdr:pic>
      <xdr:nvPicPr>
        <xdr:cNvPr id="54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64331" y="16434859"/>
          <a:ext cx="539901" cy="171450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81653</xdr:colOff>
      <xdr:row>112</xdr:row>
      <xdr:rowOff>54428</xdr:rowOff>
    </xdr:from>
    <xdr:to>
      <xdr:col>45</xdr:col>
      <xdr:colOff>42192</xdr:colOff>
      <xdr:row>112</xdr:row>
      <xdr:rowOff>216353</xdr:rowOff>
    </xdr:to>
    <xdr:pic>
      <xdr:nvPicPr>
        <xdr:cNvPr id="55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05953" y="16446953"/>
          <a:ext cx="1446439" cy="16192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40824</xdr:colOff>
      <xdr:row>113</xdr:row>
      <xdr:rowOff>27214</xdr:rowOff>
    </xdr:from>
    <xdr:to>
      <xdr:col>60</xdr:col>
      <xdr:colOff>77563</xdr:colOff>
      <xdr:row>113</xdr:row>
      <xdr:rowOff>74839</xdr:rowOff>
    </xdr:to>
    <xdr:pic>
      <xdr:nvPicPr>
        <xdr:cNvPr id="5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5211538" y="16764000"/>
          <a:ext cx="1669596" cy="47625"/>
        </a:xfrm>
        <a:prstGeom prst="rect">
          <a:avLst/>
        </a:prstGeom>
        <a:noFill/>
      </xdr:spPr>
    </xdr:pic>
    <xdr:clientData/>
  </xdr:twoCellAnchor>
  <xdr:twoCellAnchor editAs="oneCell">
    <xdr:from>
      <xdr:col>61</xdr:col>
      <xdr:colOff>1</xdr:colOff>
      <xdr:row>112</xdr:row>
      <xdr:rowOff>68035</xdr:rowOff>
    </xdr:from>
    <xdr:to>
      <xdr:col>77</xdr:col>
      <xdr:colOff>8166</xdr:colOff>
      <xdr:row>113</xdr:row>
      <xdr:rowOff>17688</xdr:rowOff>
    </xdr:to>
    <xdr:pic>
      <xdr:nvPicPr>
        <xdr:cNvPr id="57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7239001" y="16460560"/>
          <a:ext cx="1836965" cy="178253"/>
        </a:xfrm>
        <a:prstGeom prst="rect">
          <a:avLst/>
        </a:prstGeom>
        <a:noFill/>
      </xdr:spPr>
    </xdr:pic>
    <xdr:clientData/>
  </xdr:twoCellAnchor>
  <xdr:twoCellAnchor editAs="oneCell">
    <xdr:from>
      <xdr:col>89</xdr:col>
      <xdr:colOff>81642</xdr:colOff>
      <xdr:row>112</xdr:row>
      <xdr:rowOff>81642</xdr:rowOff>
    </xdr:from>
    <xdr:to>
      <xdr:col>104</xdr:col>
      <xdr:colOff>40821</xdr:colOff>
      <xdr:row>112</xdr:row>
      <xdr:rowOff>224517</xdr:rowOff>
    </xdr:to>
    <xdr:pic>
      <xdr:nvPicPr>
        <xdr:cNvPr id="58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0521042" y="16474167"/>
          <a:ext cx="1730829" cy="142875"/>
        </a:xfrm>
        <a:prstGeom prst="rect">
          <a:avLst/>
        </a:prstGeom>
        <a:noFill/>
      </xdr:spPr>
    </xdr:pic>
    <xdr:clientData/>
  </xdr:twoCellAnchor>
  <xdr:twoCellAnchor editAs="oneCell">
    <xdr:from>
      <xdr:col>77</xdr:col>
      <xdr:colOff>13607</xdr:colOff>
      <xdr:row>113</xdr:row>
      <xdr:rowOff>27214</xdr:rowOff>
    </xdr:from>
    <xdr:to>
      <xdr:col>89</xdr:col>
      <xdr:colOff>50346</xdr:colOff>
      <xdr:row>113</xdr:row>
      <xdr:rowOff>103414</xdr:rowOff>
    </xdr:to>
    <xdr:pic>
      <xdr:nvPicPr>
        <xdr:cNvPr id="59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8667750" y="16764000"/>
          <a:ext cx="1343025" cy="76200"/>
        </a:xfrm>
        <a:prstGeom prst="rect">
          <a:avLst/>
        </a:prstGeom>
        <a:noFill/>
      </xdr:spPr>
    </xdr:pic>
    <xdr:clientData/>
  </xdr:twoCellAnchor>
  <xdr:twoCellAnchor editAs="oneCell">
    <xdr:from>
      <xdr:col>64</xdr:col>
      <xdr:colOff>13607</xdr:colOff>
      <xdr:row>66</xdr:row>
      <xdr:rowOff>27214</xdr:rowOff>
    </xdr:from>
    <xdr:to>
      <xdr:col>72</xdr:col>
      <xdr:colOff>40821</xdr:colOff>
      <xdr:row>66</xdr:row>
      <xdr:rowOff>231321</xdr:rowOff>
    </xdr:to>
    <xdr:pic>
      <xdr:nvPicPr>
        <xdr:cNvPr id="60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7595507" y="7199539"/>
          <a:ext cx="941614" cy="2041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95250</xdr:colOff>
      <xdr:row>114</xdr:row>
      <xdr:rowOff>68035</xdr:rowOff>
    </xdr:from>
    <xdr:to>
      <xdr:col>8</xdr:col>
      <xdr:colOff>13607</xdr:colOff>
      <xdr:row>114</xdr:row>
      <xdr:rowOff>220435</xdr:rowOff>
    </xdr:to>
    <xdr:pic>
      <xdr:nvPicPr>
        <xdr:cNvPr id="61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590550" y="16851085"/>
          <a:ext cx="604157" cy="1524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95250</xdr:colOff>
      <xdr:row>115</xdr:row>
      <xdr:rowOff>40820</xdr:rowOff>
    </xdr:from>
    <xdr:to>
      <xdr:col>32</xdr:col>
      <xdr:colOff>36740</xdr:colOff>
      <xdr:row>115</xdr:row>
      <xdr:rowOff>108856</xdr:rowOff>
    </xdr:to>
    <xdr:pic>
      <xdr:nvPicPr>
        <xdr:cNvPr id="6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129393" y="17172213"/>
          <a:ext cx="2662918" cy="68036"/>
        </a:xfrm>
        <a:prstGeom prst="rect">
          <a:avLst/>
        </a:prstGeom>
        <a:noFill/>
      </xdr:spPr>
    </xdr:pic>
    <xdr:clientData/>
  </xdr:twoCellAnchor>
  <xdr:twoCellAnchor editAs="oneCell">
    <xdr:from>
      <xdr:col>32</xdr:col>
      <xdr:colOff>81644</xdr:colOff>
      <xdr:row>114</xdr:row>
      <xdr:rowOff>108856</xdr:rowOff>
    </xdr:from>
    <xdr:to>
      <xdr:col>34</xdr:col>
      <xdr:colOff>44904</xdr:colOff>
      <xdr:row>115</xdr:row>
      <xdr:rowOff>39459</xdr:rowOff>
    </xdr:to>
    <xdr:pic>
      <xdr:nvPicPr>
        <xdr:cNvPr id="63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5944" y="16891906"/>
          <a:ext cx="191860" cy="159203"/>
        </a:xfrm>
        <a:prstGeom prst="rect">
          <a:avLst/>
        </a:prstGeom>
        <a:noFill/>
      </xdr:spPr>
    </xdr:pic>
    <xdr:clientData/>
  </xdr:twoCellAnchor>
  <xdr:twoCellAnchor editAs="oneCell">
    <xdr:from>
      <xdr:col>34</xdr:col>
      <xdr:colOff>13606</xdr:colOff>
      <xdr:row>115</xdr:row>
      <xdr:rowOff>54427</xdr:rowOff>
    </xdr:from>
    <xdr:to>
      <xdr:col>57</xdr:col>
      <xdr:colOff>83003</xdr:colOff>
      <xdr:row>115</xdr:row>
      <xdr:rowOff>111577</xdr:rowOff>
    </xdr:to>
    <xdr:pic>
      <xdr:nvPicPr>
        <xdr:cNvPr id="64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3986892" y="17185820"/>
          <a:ext cx="2573111" cy="57150"/>
        </a:xfrm>
        <a:prstGeom prst="rect">
          <a:avLst/>
        </a:prstGeom>
        <a:noFill/>
      </xdr:spPr>
    </xdr:pic>
    <xdr:clientData/>
  </xdr:twoCellAnchor>
  <xdr:twoCellAnchor editAs="oneCell">
    <xdr:from>
      <xdr:col>57</xdr:col>
      <xdr:colOff>95249</xdr:colOff>
      <xdr:row>114</xdr:row>
      <xdr:rowOff>95250</xdr:rowOff>
    </xdr:from>
    <xdr:to>
      <xdr:col>71</xdr:col>
      <xdr:colOff>103413</xdr:colOff>
      <xdr:row>115</xdr:row>
      <xdr:rowOff>6803</xdr:rowOff>
    </xdr:to>
    <xdr:pic>
      <xdr:nvPicPr>
        <xdr:cNvPr id="65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6877049" y="16878300"/>
          <a:ext cx="1608364" cy="140153"/>
        </a:xfrm>
        <a:prstGeom prst="rect">
          <a:avLst/>
        </a:prstGeom>
        <a:noFill/>
      </xdr:spPr>
    </xdr:pic>
    <xdr:clientData/>
  </xdr:twoCellAnchor>
  <xdr:twoCellAnchor editAs="oneCell">
    <xdr:from>
      <xdr:col>71</xdr:col>
      <xdr:colOff>95250</xdr:colOff>
      <xdr:row>115</xdr:row>
      <xdr:rowOff>40822</xdr:rowOff>
    </xdr:from>
    <xdr:to>
      <xdr:col>92</xdr:col>
      <xdr:colOff>103414</xdr:colOff>
      <xdr:row>115</xdr:row>
      <xdr:rowOff>78922</xdr:rowOff>
    </xdr:to>
    <xdr:pic>
      <xdr:nvPicPr>
        <xdr:cNvPr id="66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8096250" y="17172215"/>
          <a:ext cx="2294164" cy="38100"/>
        </a:xfrm>
        <a:prstGeom prst="rect">
          <a:avLst/>
        </a:prstGeom>
        <a:noFill/>
      </xdr:spPr>
    </xdr:pic>
    <xdr:clientData/>
  </xdr:twoCellAnchor>
  <xdr:twoCellAnchor editAs="oneCell">
    <xdr:from>
      <xdr:col>93</xdr:col>
      <xdr:colOff>27215</xdr:colOff>
      <xdr:row>114</xdr:row>
      <xdr:rowOff>95250</xdr:rowOff>
    </xdr:from>
    <xdr:to>
      <xdr:col>104</xdr:col>
      <xdr:colOff>24493</xdr:colOff>
      <xdr:row>115</xdr:row>
      <xdr:rowOff>44903</xdr:rowOff>
    </xdr:to>
    <xdr:pic>
      <xdr:nvPicPr>
        <xdr:cNvPr id="67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0923815" y="16878300"/>
          <a:ext cx="1311728" cy="17825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54429</xdr:colOff>
      <xdr:row>115</xdr:row>
      <xdr:rowOff>217714</xdr:rowOff>
    </xdr:from>
    <xdr:to>
      <xdr:col>102</xdr:col>
      <xdr:colOff>59872</xdr:colOff>
      <xdr:row>118</xdr:row>
      <xdr:rowOff>32657</xdr:rowOff>
    </xdr:to>
    <xdr:pic>
      <xdr:nvPicPr>
        <xdr:cNvPr id="68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549729" y="17229364"/>
          <a:ext cx="11473543" cy="61504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230087</xdr:colOff>
      <xdr:row>11</xdr:row>
      <xdr:rowOff>257557</xdr:rowOff>
    </xdr:from>
    <xdr:to>
      <xdr:col>11</xdr:col>
      <xdr:colOff>229908</xdr:colOff>
      <xdr:row>12</xdr:row>
      <xdr:rowOff>257607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048712">
          <a:off x="2468462" y="3181732"/>
          <a:ext cx="1066621" cy="3143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</xdr:row>
      <xdr:rowOff>35726</xdr:rowOff>
    </xdr:from>
    <xdr:to>
      <xdr:col>21</xdr:col>
      <xdr:colOff>39660</xdr:colOff>
      <xdr:row>32</xdr:row>
      <xdr:rowOff>98017</xdr:rowOff>
    </xdr:to>
    <xdr:sp macro="" textlink="">
      <xdr:nvSpPr>
        <xdr:cNvPr id="3" name="Explosion 2 2"/>
        <xdr:cNvSpPr/>
      </xdr:nvSpPr>
      <xdr:spPr>
        <a:xfrm rot="21261022">
          <a:off x="904875" y="4912526"/>
          <a:ext cx="4821210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0</xdr:col>
      <xdr:colOff>23813</xdr:colOff>
      <xdr:row>0</xdr:row>
      <xdr:rowOff>11907</xdr:rowOff>
    </xdr:from>
    <xdr:to>
      <xdr:col>8</xdr:col>
      <xdr:colOff>83344</xdr:colOff>
      <xdr:row>2</xdr:row>
      <xdr:rowOff>79475</xdr:rowOff>
    </xdr:to>
    <xdr:pic>
      <xdr:nvPicPr>
        <xdr:cNvPr id="4" name="Picture 5" descr="http://www.sukanyasamriddhiaccountyojana.in/wp-content/uploads/2015/05/Sukanya-Samriddhi-Account-in-HDFC-Bank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3" y="11907"/>
          <a:ext cx="2564606" cy="82004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130968</xdr:colOff>
      <xdr:row>0</xdr:row>
      <xdr:rowOff>226218</xdr:rowOff>
    </xdr:from>
    <xdr:to>
      <xdr:col>25</xdr:col>
      <xdr:colOff>201328</xdr:colOff>
      <xdr:row>2</xdr:row>
      <xdr:rowOff>95249</xdr:rowOff>
    </xdr:to>
    <xdr:pic>
      <xdr:nvPicPr>
        <xdr:cNvPr id="5" name="Picture 6" descr="https://upload.wikimedia.org/wikipedia/commons/thumb/2/28/HDFC_Bank_Logo.svg/225px-HDFC_Bank_Logo.svg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69443" y="226218"/>
          <a:ext cx="3566035" cy="6215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image" Target="../media/image73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nance@frankfinn.com" TargetMode="External"/><Relationship Id="rId2" Type="http://schemas.openxmlformats.org/officeDocument/2006/relationships/hyperlink" Target="mailto:frank@grsh.bad" TargetMode="External"/><Relationship Id="rId1" Type="http://schemas.openxmlformats.org/officeDocument/2006/relationships/hyperlink" Target="mailto:yeskumares@gmail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finance@frankfinn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image" Target="../media/image2.jpeg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01">
    <tabColor rgb="FFFFFF00"/>
  </sheetPr>
  <dimension ref="A1:E26"/>
  <sheetViews>
    <sheetView showGridLines="0" showRowColHeaders="0" tabSelected="1" view="pageBreakPreview" zoomScale="110" zoomScaleNormal="100" zoomScaleSheetLayoutView="110" workbookViewId="0">
      <selection activeCell="E2" sqref="E2"/>
    </sheetView>
  </sheetViews>
  <sheetFormatPr defaultColWidth="0" defaultRowHeight="15" zeroHeight="1"/>
  <cols>
    <col min="1" max="1" width="2.28515625" customWidth="1"/>
    <col min="2" max="2" width="6.7109375" customWidth="1"/>
    <col min="3" max="3" width="109" customWidth="1"/>
    <col min="4" max="4" width="1.7109375" customWidth="1"/>
    <col min="5" max="5" width="9.140625" customWidth="1"/>
    <col min="6" max="16384" width="9.140625" hidden="1"/>
  </cols>
  <sheetData>
    <row r="1" spans="1:4" ht="8.25" customHeight="1" thickBot="1">
      <c r="A1" s="92"/>
      <c r="B1" s="92"/>
      <c r="C1" s="92"/>
      <c r="D1" s="92"/>
    </row>
    <row r="2" spans="1:4" ht="44.25" customHeight="1" thickBot="1">
      <c r="A2" s="92"/>
      <c r="B2" s="189" t="s">
        <v>462</v>
      </c>
      <c r="C2" s="190"/>
      <c r="D2" s="92"/>
    </row>
    <row r="3" spans="1:4" ht="10.5" customHeight="1" thickBot="1">
      <c r="A3" s="92"/>
      <c r="B3" s="92"/>
      <c r="C3" s="92"/>
      <c r="D3" s="92"/>
    </row>
    <row r="4" spans="1:4" s="83" customFormat="1" ht="47.25" customHeight="1">
      <c r="A4" s="93"/>
      <c r="B4" s="84">
        <v>1</v>
      </c>
      <c r="C4" s="91" t="s">
        <v>468</v>
      </c>
      <c r="D4" s="93"/>
    </row>
    <row r="5" spans="1:4" s="83" customFormat="1" ht="47.25" customHeight="1">
      <c r="A5" s="93"/>
      <c r="B5" s="85">
        <v>2</v>
      </c>
      <c r="C5" s="89" t="s">
        <v>467</v>
      </c>
      <c r="D5" s="93"/>
    </row>
    <row r="6" spans="1:4" s="83" customFormat="1" ht="47.25" customHeight="1">
      <c r="A6" s="93"/>
      <c r="B6" s="86">
        <v>3</v>
      </c>
      <c r="C6" s="90" t="s">
        <v>469</v>
      </c>
      <c r="D6" s="93"/>
    </row>
    <row r="7" spans="1:4" s="83" customFormat="1" ht="47.25" customHeight="1">
      <c r="A7" s="93"/>
      <c r="B7" s="85">
        <v>4</v>
      </c>
      <c r="C7" s="89" t="s">
        <v>470</v>
      </c>
      <c r="D7" s="93"/>
    </row>
    <row r="8" spans="1:4" s="83" customFormat="1" ht="47.25" customHeight="1">
      <c r="A8" s="93"/>
      <c r="B8" s="86">
        <v>5</v>
      </c>
      <c r="C8" s="90" t="s">
        <v>471</v>
      </c>
      <c r="D8" s="93"/>
    </row>
    <row r="9" spans="1:4" s="83" customFormat="1" ht="47.25" customHeight="1" thickBot="1">
      <c r="A9" s="93"/>
      <c r="B9" s="87">
        <v>6</v>
      </c>
      <c r="C9" s="89" t="s">
        <v>472</v>
      </c>
      <c r="D9" s="93"/>
    </row>
    <row r="10" spans="1:4">
      <c r="A10" s="92"/>
      <c r="B10" s="92"/>
      <c r="C10" s="92"/>
      <c r="D10" s="92"/>
    </row>
    <row r="11" spans="1:4">
      <c r="A11" s="92"/>
      <c r="B11" s="92"/>
      <c r="C11" s="92"/>
      <c r="D11" s="92"/>
    </row>
    <row r="12" spans="1:4">
      <c r="A12" s="92"/>
      <c r="B12" s="92"/>
      <c r="C12" s="92"/>
      <c r="D12" s="92"/>
    </row>
    <row r="13" spans="1:4">
      <c r="A13" s="92"/>
      <c r="B13" s="92"/>
      <c r="C13" s="92"/>
      <c r="D13" s="92"/>
    </row>
    <row r="14" spans="1:4">
      <c r="A14" s="92"/>
      <c r="B14" s="92"/>
      <c r="C14" s="92"/>
      <c r="D14" s="92"/>
    </row>
    <row r="15" spans="1:4">
      <c r="A15" s="92"/>
      <c r="B15" s="92"/>
      <c r="C15" s="92"/>
      <c r="D15" s="92"/>
    </row>
    <row r="16" spans="1:4">
      <c r="A16" s="92"/>
      <c r="B16" s="92"/>
      <c r="C16" s="92"/>
      <c r="D16" s="92"/>
    </row>
    <row r="17" spans="1:4">
      <c r="A17" s="92"/>
      <c r="B17" s="92"/>
      <c r="C17" s="92"/>
      <c r="D17" s="92"/>
    </row>
    <row r="18" spans="1:4">
      <c r="A18" s="92"/>
      <c r="B18" s="92"/>
      <c r="C18" s="92"/>
      <c r="D18" s="92"/>
    </row>
    <row r="19" spans="1:4">
      <c r="A19" s="92"/>
      <c r="B19" s="92"/>
      <c r="C19" s="92"/>
      <c r="D19" s="92"/>
    </row>
    <row r="20" spans="1:4">
      <c r="A20" s="92"/>
      <c r="B20" s="92"/>
      <c r="C20" s="92"/>
      <c r="D20" s="92"/>
    </row>
    <row r="21" spans="1:4">
      <c r="A21" s="92"/>
      <c r="B21" s="92"/>
      <c r="C21" s="92"/>
      <c r="D21" s="92"/>
    </row>
    <row r="22" spans="1:4">
      <c r="A22" s="92"/>
      <c r="B22" s="92"/>
      <c r="C22" s="92"/>
      <c r="D22" s="92"/>
    </row>
    <row r="23" spans="1:4">
      <c r="A23" s="92"/>
      <c r="B23" s="92"/>
      <c r="C23" s="92"/>
      <c r="D23" s="92"/>
    </row>
    <row r="24" spans="1:4">
      <c r="A24" s="92"/>
      <c r="B24" s="92"/>
      <c r="C24" s="92"/>
      <c r="D24" s="92"/>
    </row>
    <row r="25" spans="1:4"/>
    <row r="26" spans="1:4"/>
  </sheetData>
  <sheetProtection password="CB7C" sheet="1" objects="1" scenarios="1"/>
  <mergeCells count="1">
    <mergeCell ref="B2:C2"/>
  </mergeCells>
  <hyperlinks>
    <hyperlink ref="C4" location="REMT_Sheet" display="Go to sheet &quot;List of Remitter Ac nos&quot; &amp; Fill all of your bank details in which will use for Remitter"/>
    <hyperlink ref="C5" location="BENEF_Sheet" display="Go to sheet &quot;List of Beneficiary Ac nos&quot; &amp; Fill all of your Parties' bank details which will use for Remitee"/>
    <hyperlink ref="C6" location="FILL_Sheet" display="Go to sheet &quot;Fill Details&quot; and Fill &amp; Select Blue cells only"/>
    <hyperlink ref="C7" location="CHQPRINT_Sheet" display="Go to sheet &quot;Cheque Print&quot; and take print out of Cheque"/>
    <hyperlink ref="C8" location="FILL_Sheet" display="Go to sheet &quot;Fill Details&quot; and Fill Cheque No."/>
    <hyperlink ref="C9" location="'RTGS_NEFT Print'!A1" display="Go to sheet &quot;RTGS_NEFT Print&quot; and take print out of RTGS / NEFT Form"/>
  </hyperlinks>
  <printOptions horizontalCentered="1" verticalCentered="1"/>
  <pageMargins left="0.2" right="0.2" top="0.25" bottom="0.2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2"/>
  <dimension ref="A1:H201"/>
  <sheetViews>
    <sheetView workbookViewId="0">
      <pane xSplit="2" ySplit="3" topLeftCell="C37" activePane="bottomRight" state="frozen"/>
      <selection pane="topRight" activeCell="C1" sqref="C1"/>
      <selection pane="bottomLeft" activeCell="A4" sqref="A4"/>
      <selection pane="bottomRight" activeCell="C48" sqref="C48"/>
    </sheetView>
  </sheetViews>
  <sheetFormatPr defaultColWidth="0" defaultRowHeight="15" zeroHeight="1"/>
  <cols>
    <col min="1" max="1" width="7.7109375" style="43" customWidth="1"/>
    <col min="2" max="2" width="20.85546875" style="43" customWidth="1"/>
    <col min="3" max="3" width="13.140625" style="43" customWidth="1"/>
    <col min="4" max="4" width="67.28515625" style="43" customWidth="1"/>
    <col min="5" max="5" width="9.140625" style="43" hidden="1" customWidth="1"/>
    <col min="6" max="8" width="0" style="43" hidden="1" customWidth="1"/>
    <col min="9" max="16384" width="9.140625" style="43" hidden="1"/>
  </cols>
  <sheetData>
    <row r="1" spans="1:5" ht="43.5" customHeight="1">
      <c r="A1" s="233" t="s">
        <v>525</v>
      </c>
      <c r="B1" s="234"/>
      <c r="C1" s="234"/>
      <c r="D1" s="234"/>
    </row>
    <row r="2" spans="1:5" ht="48.75" customHeight="1">
      <c r="A2" s="164" t="s">
        <v>526</v>
      </c>
      <c r="B2" s="164" t="s">
        <v>527</v>
      </c>
      <c r="C2" s="165" t="s">
        <v>528</v>
      </c>
      <c r="D2" s="166" t="s">
        <v>529</v>
      </c>
      <c r="E2" s="43" t="str">
        <f>C2</f>
        <v>IFSC First 4 Dig</v>
      </c>
    </row>
    <row r="3" spans="1:5" ht="4.5" customHeight="1">
      <c r="A3" s="167"/>
      <c r="B3" s="167"/>
    </row>
    <row r="4" spans="1:5">
      <c r="A4" s="168">
        <v>1</v>
      </c>
      <c r="B4" s="169" t="s">
        <v>220</v>
      </c>
      <c r="C4" s="170" t="s">
        <v>172</v>
      </c>
      <c r="D4" s="170" t="s">
        <v>122</v>
      </c>
      <c r="E4" s="43" t="str">
        <f t="shared" ref="E4:E67" si="0">C4</f>
        <v>ALLA</v>
      </c>
    </row>
    <row r="5" spans="1:5">
      <c r="A5" s="168">
        <f>IF(D5&gt;0.005,MAX($A$4:A4)+1,"")</f>
        <v>2</v>
      </c>
      <c r="B5" s="169" t="s">
        <v>220</v>
      </c>
      <c r="C5" s="170" t="s">
        <v>173</v>
      </c>
      <c r="D5" s="170" t="s">
        <v>123</v>
      </c>
      <c r="E5" s="43" t="str">
        <f t="shared" si="0"/>
        <v>ANDB</v>
      </c>
    </row>
    <row r="6" spans="1:5">
      <c r="A6" s="168">
        <f>IF(D6&gt;0.005,MAX($A$4:A5)+1,"")</f>
        <v>3</v>
      </c>
      <c r="B6" s="169" t="s">
        <v>220</v>
      </c>
      <c r="C6" s="170" t="s">
        <v>174</v>
      </c>
      <c r="D6" s="170" t="s">
        <v>127</v>
      </c>
      <c r="E6" s="43" t="str">
        <f t="shared" si="0"/>
        <v>BARB</v>
      </c>
    </row>
    <row r="7" spans="1:5">
      <c r="A7" s="168">
        <f>IF(D7&gt;0.005,MAX($A$4:A6)+1,"")</f>
        <v>4</v>
      </c>
      <c r="B7" s="169" t="s">
        <v>220</v>
      </c>
      <c r="C7" s="170" t="s">
        <v>180</v>
      </c>
      <c r="D7" s="170" t="s">
        <v>140</v>
      </c>
      <c r="E7" s="43" t="str">
        <f t="shared" si="0"/>
        <v>BKDN</v>
      </c>
    </row>
    <row r="8" spans="1:5">
      <c r="A8" s="168">
        <f>IF(D8&gt;0.005,MAX($A$4:A7)+1,"")</f>
        <v>5</v>
      </c>
      <c r="B8" s="169" t="s">
        <v>220</v>
      </c>
      <c r="C8" s="170" t="s">
        <v>175</v>
      </c>
      <c r="D8" s="170" t="s">
        <v>129</v>
      </c>
      <c r="E8" s="43" t="str">
        <f t="shared" si="0"/>
        <v>BKID</v>
      </c>
    </row>
    <row r="9" spans="1:5">
      <c r="A9" s="168">
        <f>IF(D9&gt;0.005,MAX($A$4:A8)+1,"")</f>
        <v>6</v>
      </c>
      <c r="B9" s="169" t="s">
        <v>220</v>
      </c>
      <c r="C9" s="170" t="s">
        <v>178</v>
      </c>
      <c r="D9" s="170" t="s">
        <v>136</v>
      </c>
      <c r="E9" s="43" t="str">
        <f t="shared" si="0"/>
        <v>CBIN</v>
      </c>
    </row>
    <row r="10" spans="1:5">
      <c r="A10" s="168">
        <f>IF(D10&gt;0.005,MAX($A$4:A9)+1,"")</f>
        <v>7</v>
      </c>
      <c r="B10" s="169" t="s">
        <v>220</v>
      </c>
      <c r="C10" s="170" t="s">
        <v>177</v>
      </c>
      <c r="D10" s="170" t="s">
        <v>134</v>
      </c>
      <c r="E10" s="43" t="str">
        <f t="shared" si="0"/>
        <v>CNRB</v>
      </c>
    </row>
    <row r="11" spans="1:5">
      <c r="A11" s="168">
        <f>IF(D11&gt;0.005,MAX($A$4:A10)+1,"")</f>
        <v>8</v>
      </c>
      <c r="B11" s="169" t="s">
        <v>220</v>
      </c>
      <c r="C11" s="170" t="s">
        <v>179</v>
      </c>
      <c r="D11" s="170" t="s">
        <v>138</v>
      </c>
      <c r="E11" s="43" t="str">
        <f t="shared" si="0"/>
        <v>CORP</v>
      </c>
    </row>
    <row r="12" spans="1:5">
      <c r="A12" s="168">
        <f>IF(D12&gt;0.005,MAX($A$4:A11)+1,"")</f>
        <v>9</v>
      </c>
      <c r="B12" s="169" t="s">
        <v>220</v>
      </c>
      <c r="C12" s="170" t="s">
        <v>181</v>
      </c>
      <c r="D12" s="170" t="s">
        <v>144</v>
      </c>
      <c r="E12" s="43" t="str">
        <f t="shared" si="0"/>
        <v>IDIB</v>
      </c>
    </row>
    <row r="13" spans="1:5">
      <c r="A13" s="168">
        <f>IF(D13&gt;0.005,MAX($A$4:A12)+1,"")</f>
        <v>10</v>
      </c>
      <c r="B13" s="169" t="s">
        <v>220</v>
      </c>
      <c r="C13" s="170" t="s">
        <v>182</v>
      </c>
      <c r="D13" s="170" t="s">
        <v>145</v>
      </c>
      <c r="E13" s="43" t="str">
        <f t="shared" si="0"/>
        <v>IOBA</v>
      </c>
    </row>
    <row r="14" spans="1:5">
      <c r="A14" s="168">
        <f>IF(D14&gt;0.005,MAX($A$4:A13)+1,"")</f>
        <v>11</v>
      </c>
      <c r="B14" s="169" t="s">
        <v>220</v>
      </c>
      <c r="C14" s="170" t="s">
        <v>176</v>
      </c>
      <c r="D14" s="170" t="s">
        <v>130</v>
      </c>
      <c r="E14" s="43" t="str">
        <f t="shared" si="0"/>
        <v>MAHB</v>
      </c>
    </row>
    <row r="15" spans="1:5">
      <c r="A15" s="168">
        <f>IF(D15&gt;0.005,MAX($A$4:A14)+1,"")</f>
        <v>12</v>
      </c>
      <c r="B15" s="169" t="s">
        <v>220</v>
      </c>
      <c r="C15" s="170" t="s">
        <v>183</v>
      </c>
      <c r="D15" s="170" t="s">
        <v>147</v>
      </c>
      <c r="E15" s="43" t="str">
        <f t="shared" si="0"/>
        <v>ORBC</v>
      </c>
    </row>
    <row r="16" spans="1:5">
      <c r="A16" s="168">
        <f>IF(D16&gt;0.005,MAX($A$4:A15)+1,"")</f>
        <v>13</v>
      </c>
      <c r="B16" s="169" t="s">
        <v>220</v>
      </c>
      <c r="C16" s="170" t="s">
        <v>203</v>
      </c>
      <c r="D16" s="170" t="s">
        <v>149</v>
      </c>
      <c r="E16" s="43" t="str">
        <f t="shared" si="0"/>
        <v>PSIB</v>
      </c>
    </row>
    <row r="17" spans="1:5">
      <c r="A17" s="168">
        <f>IF(D17&gt;0.005,MAX($A$4:A16)+1,"")</f>
        <v>14</v>
      </c>
      <c r="B17" s="169" t="s">
        <v>220</v>
      </c>
      <c r="C17" s="170" t="s">
        <v>184</v>
      </c>
      <c r="D17" s="170" t="s">
        <v>150</v>
      </c>
      <c r="E17" s="43" t="str">
        <f t="shared" si="0"/>
        <v>PUNB</v>
      </c>
    </row>
    <row r="18" spans="1:5">
      <c r="A18" s="168">
        <f>IF(D18&gt;0.005,MAX($A$4:A17)+1,"")</f>
        <v>15</v>
      </c>
      <c r="B18" s="169" t="s">
        <v>220</v>
      </c>
      <c r="C18" s="170" t="s">
        <v>186</v>
      </c>
      <c r="D18" s="170" t="s">
        <v>155</v>
      </c>
      <c r="E18" s="43" t="str">
        <f t="shared" si="0"/>
        <v>SBHY</v>
      </c>
    </row>
    <row r="19" spans="1:5">
      <c r="A19" s="168">
        <f>IF(D19&gt;0.005,MAX($A$4:A18)+1,"")</f>
        <v>16</v>
      </c>
      <c r="B19" s="169" t="s">
        <v>220</v>
      </c>
      <c r="C19" s="170" t="s">
        <v>187</v>
      </c>
      <c r="D19" s="170" t="s">
        <v>156</v>
      </c>
      <c r="E19" s="43" t="str">
        <f t="shared" si="0"/>
        <v>SBIN</v>
      </c>
    </row>
    <row r="20" spans="1:5">
      <c r="A20" s="168">
        <f>IF(D20&gt;0.005,MAX($A$4:A19)+1,"")</f>
        <v>17</v>
      </c>
      <c r="B20" s="169" t="s">
        <v>220</v>
      </c>
      <c r="C20" s="170" t="s">
        <v>188</v>
      </c>
      <c r="D20" s="170" t="s">
        <v>157</v>
      </c>
      <c r="E20" s="43" t="str">
        <f t="shared" si="0"/>
        <v>SBMY</v>
      </c>
    </row>
    <row r="21" spans="1:5">
      <c r="A21" s="168">
        <f>IF(D21&gt;0.005,MAX($A$4:A20)+1,"")</f>
        <v>18</v>
      </c>
      <c r="B21" s="169" t="s">
        <v>220</v>
      </c>
      <c r="C21" s="170" t="s">
        <v>190</v>
      </c>
      <c r="D21" s="170" t="s">
        <v>159</v>
      </c>
      <c r="E21" s="43" t="str">
        <f t="shared" si="0"/>
        <v>SBTR</v>
      </c>
    </row>
    <row r="22" spans="1:5">
      <c r="A22" s="168">
        <f>IF(D22&gt;0.005,MAX($A$4:A21)+1,"")</f>
        <v>19</v>
      </c>
      <c r="B22" s="169" t="s">
        <v>220</v>
      </c>
      <c r="C22" s="170" t="s">
        <v>189</v>
      </c>
      <c r="D22" s="170" t="s">
        <v>158</v>
      </c>
      <c r="E22" s="43" t="str">
        <f t="shared" si="0"/>
        <v>STBP</v>
      </c>
    </row>
    <row r="23" spans="1:5">
      <c r="A23" s="168">
        <f>IF(D23&gt;0.005,MAX($A$4:A22)+1,"")</f>
        <v>20</v>
      </c>
      <c r="B23" s="169" t="s">
        <v>220</v>
      </c>
      <c r="C23" s="170" t="s">
        <v>191</v>
      </c>
      <c r="D23" s="170" t="s">
        <v>161</v>
      </c>
      <c r="E23" s="43" t="str">
        <f t="shared" si="0"/>
        <v>SYNB</v>
      </c>
    </row>
    <row r="24" spans="1:5">
      <c r="A24" s="168">
        <f>IF(D24&gt;0.005,MAX($A$4:A23)+1,"")</f>
        <v>21</v>
      </c>
      <c r="B24" s="169" t="s">
        <v>220</v>
      </c>
      <c r="C24" s="170" t="s">
        <v>193</v>
      </c>
      <c r="D24" s="170" t="s">
        <v>166</v>
      </c>
      <c r="E24" s="43" t="str">
        <f t="shared" si="0"/>
        <v>UBIN</v>
      </c>
    </row>
    <row r="25" spans="1:5">
      <c r="A25" s="168">
        <f>IF(D25&gt;0.005,MAX($A$4:A24)+1,"")</f>
        <v>22</v>
      </c>
      <c r="B25" s="169" t="s">
        <v>220</v>
      </c>
      <c r="C25" s="170" t="s">
        <v>192</v>
      </c>
      <c r="D25" s="170" t="s">
        <v>165</v>
      </c>
      <c r="E25" s="43" t="str">
        <f t="shared" si="0"/>
        <v>UCBA</v>
      </c>
    </row>
    <row r="26" spans="1:5">
      <c r="A26" s="168">
        <f>IF(D26&gt;0.005,MAX($A$4:A25)+1,"")</f>
        <v>23</v>
      </c>
      <c r="B26" s="169" t="s">
        <v>220</v>
      </c>
      <c r="C26" s="170" t="s">
        <v>194</v>
      </c>
      <c r="D26" s="170" t="s">
        <v>167</v>
      </c>
      <c r="E26" s="43" t="str">
        <f t="shared" si="0"/>
        <v>UTBI</v>
      </c>
    </row>
    <row r="27" spans="1:5">
      <c r="A27" s="168">
        <f>IF(D27&gt;0.005,MAX($A$4:A26)+1,"")</f>
        <v>24</v>
      </c>
      <c r="B27" s="169" t="s">
        <v>220</v>
      </c>
      <c r="C27" s="170" t="s">
        <v>195</v>
      </c>
      <c r="D27" s="170" t="s">
        <v>169</v>
      </c>
      <c r="E27" s="43" t="str">
        <f t="shared" si="0"/>
        <v>VIJB</v>
      </c>
    </row>
    <row r="28" spans="1:5">
      <c r="A28" s="168" t="str">
        <f>IF(D28&gt;0.005,MAX($A$4:A27)+1,"")</f>
        <v/>
      </c>
      <c r="B28" s="169" t="s">
        <v>220</v>
      </c>
      <c r="C28" s="170"/>
      <c r="D28" s="170"/>
      <c r="E28" s="43">
        <f t="shared" si="0"/>
        <v>0</v>
      </c>
    </row>
    <row r="29" spans="1:5">
      <c r="A29" s="168" t="str">
        <f>IF(D29&gt;0.005,MAX($A$4:A28)+1,"")</f>
        <v/>
      </c>
      <c r="B29" s="169" t="s">
        <v>220</v>
      </c>
      <c r="C29" s="170"/>
      <c r="D29" s="170"/>
      <c r="E29" s="43">
        <f t="shared" si="0"/>
        <v>0</v>
      </c>
    </row>
    <row r="30" spans="1:5">
      <c r="A30" s="168" t="str">
        <f>IF(D30&gt;0.005,MAX($A$4:A29)+1,"")</f>
        <v/>
      </c>
      <c r="B30" s="169" t="s">
        <v>220</v>
      </c>
      <c r="C30" s="170"/>
      <c r="D30" s="170"/>
      <c r="E30" s="43">
        <f t="shared" si="0"/>
        <v>0</v>
      </c>
    </row>
    <row r="31" spans="1:5">
      <c r="A31" s="168" t="str">
        <f>IF(D31&gt;0.005,MAX($A$4:A30)+1,"")</f>
        <v/>
      </c>
      <c r="B31" s="169"/>
      <c r="C31" s="170"/>
      <c r="D31" s="170"/>
      <c r="E31" s="43">
        <f t="shared" si="0"/>
        <v>0</v>
      </c>
    </row>
    <row r="32" spans="1:5">
      <c r="A32" s="168">
        <f>IF(D32&gt;0.005,MAX($A$4:A31)+1,"")</f>
        <v>25</v>
      </c>
      <c r="B32" s="169" t="s">
        <v>221</v>
      </c>
      <c r="C32" s="170" t="s">
        <v>204</v>
      </c>
      <c r="D32" s="170" t="s">
        <v>232</v>
      </c>
      <c r="E32" s="43" t="str">
        <f t="shared" si="0"/>
        <v>UTIB</v>
      </c>
    </row>
    <row r="33" spans="1:5">
      <c r="A33" s="168">
        <f>IF(D33&gt;0.005,MAX($A$4:A32)+1,"")</f>
        <v>26</v>
      </c>
      <c r="B33" s="169" t="s">
        <v>221</v>
      </c>
      <c r="C33" s="170" t="s">
        <v>196</v>
      </c>
      <c r="D33" s="170" t="s">
        <v>135</v>
      </c>
      <c r="E33" s="43" t="str">
        <f t="shared" si="0"/>
        <v>CSBK</v>
      </c>
    </row>
    <row r="34" spans="1:5">
      <c r="A34" s="168">
        <f>IF(D34&gt;0.005,MAX($A$4:A33)+1,"")</f>
        <v>27</v>
      </c>
      <c r="B34" s="169" t="s">
        <v>221</v>
      </c>
      <c r="C34" s="170" t="s">
        <v>212</v>
      </c>
      <c r="D34" s="170" t="s">
        <v>222</v>
      </c>
      <c r="E34" s="43" t="str">
        <f t="shared" si="0"/>
        <v>DLXB</v>
      </c>
    </row>
    <row r="35" spans="1:5">
      <c r="A35" s="168">
        <f>IF(D35&gt;0.005,MAX($A$4:A34)+1,"")</f>
        <v>28</v>
      </c>
      <c r="B35" s="169" t="s">
        <v>221</v>
      </c>
      <c r="C35" s="170" t="s">
        <v>213</v>
      </c>
      <c r="D35" s="170" t="s">
        <v>223</v>
      </c>
      <c r="E35" s="43" t="str">
        <f t="shared" si="0"/>
        <v>FDRL</v>
      </c>
    </row>
    <row r="36" spans="1:5">
      <c r="A36" s="168">
        <f>IF(D36&gt;0.005,MAX($A$4:A35)+1,"")</f>
        <v>29</v>
      </c>
      <c r="B36" s="169" t="s">
        <v>221</v>
      </c>
      <c r="C36" s="170" t="s">
        <v>214</v>
      </c>
      <c r="D36" s="170" t="s">
        <v>224</v>
      </c>
      <c r="E36" s="43" t="str">
        <f t="shared" si="0"/>
        <v>HDFC</v>
      </c>
    </row>
    <row r="37" spans="1:5">
      <c r="A37" s="168">
        <f>IF(D37&gt;0.005,MAX($A$4:A36)+1,"")</f>
        <v>30</v>
      </c>
      <c r="B37" s="169" t="s">
        <v>221</v>
      </c>
      <c r="C37" s="170" t="s">
        <v>206</v>
      </c>
      <c r="D37" s="170" t="s">
        <v>143</v>
      </c>
      <c r="E37" s="43" t="str">
        <f t="shared" si="0"/>
        <v>ICIC</v>
      </c>
    </row>
    <row r="38" spans="1:5">
      <c r="A38" s="168">
        <f>IF(D38&gt;0.005,MAX($A$4:A37)+1,"")</f>
        <v>31</v>
      </c>
      <c r="B38" s="169" t="s">
        <v>221</v>
      </c>
      <c r="C38" s="170" t="s">
        <v>205</v>
      </c>
      <c r="D38" s="170" t="s">
        <v>225</v>
      </c>
      <c r="E38" s="43" t="str">
        <f t="shared" si="0"/>
        <v>INDB</v>
      </c>
    </row>
    <row r="39" spans="1:5">
      <c r="A39" s="168">
        <f>IF(D39&gt;0.005,MAX($A$4:A38)+1,"")</f>
        <v>32</v>
      </c>
      <c r="B39" s="169" t="s">
        <v>221</v>
      </c>
      <c r="C39" s="170" t="s">
        <v>207</v>
      </c>
      <c r="D39" s="170" t="s">
        <v>233</v>
      </c>
      <c r="E39" s="43" t="str">
        <f t="shared" si="0"/>
        <v>VYSA</v>
      </c>
    </row>
    <row r="40" spans="1:5">
      <c r="A40" s="168">
        <f>IF(D40&gt;0.005,MAX($A$4:A39)+1,"")</f>
        <v>33</v>
      </c>
      <c r="B40" s="169" t="s">
        <v>221</v>
      </c>
      <c r="C40" s="170" t="s">
        <v>215</v>
      </c>
      <c r="D40" s="170" t="s">
        <v>226</v>
      </c>
      <c r="E40" s="43" t="str">
        <f t="shared" si="0"/>
        <v>JAKA</v>
      </c>
    </row>
    <row r="41" spans="1:5">
      <c r="A41" s="168">
        <f>IF(D41&gt;0.005,MAX($A$4:A40)+1,"")</f>
        <v>34</v>
      </c>
      <c r="B41" s="169" t="s">
        <v>221</v>
      </c>
      <c r="C41" s="170" t="s">
        <v>209</v>
      </c>
      <c r="D41" s="170" t="s">
        <v>227</v>
      </c>
      <c r="E41" s="43" t="str">
        <f t="shared" si="0"/>
        <v>KARB</v>
      </c>
    </row>
    <row r="42" spans="1:5">
      <c r="A42" s="168">
        <f>IF(D42&gt;0.005,MAX($A$4:A41)+1,"")</f>
        <v>35</v>
      </c>
      <c r="B42" s="169" t="s">
        <v>221</v>
      </c>
      <c r="C42" s="170" t="s">
        <v>210</v>
      </c>
      <c r="D42" s="170" t="s">
        <v>229</v>
      </c>
      <c r="E42" s="43" t="str">
        <f t="shared" si="0"/>
        <v>KVBL</v>
      </c>
    </row>
    <row r="43" spans="1:5">
      <c r="A43" s="168">
        <f>IF(D43&gt;0.005,MAX($A$4:A42)+1,"")</f>
        <v>36</v>
      </c>
      <c r="B43" s="169" t="s">
        <v>221</v>
      </c>
      <c r="C43" s="170" t="s">
        <v>208</v>
      </c>
      <c r="D43" s="170" t="s">
        <v>228</v>
      </c>
      <c r="E43" s="43" t="str">
        <f t="shared" si="0"/>
        <v>KKBK</v>
      </c>
    </row>
    <row r="44" spans="1:5">
      <c r="A44" s="168">
        <f>IF(D44&gt;0.005,MAX($A$4:A43)+1,"")</f>
        <v>37</v>
      </c>
      <c r="B44" s="169" t="s">
        <v>221</v>
      </c>
      <c r="C44" s="170" t="s">
        <v>217</v>
      </c>
      <c r="D44" s="170" t="s">
        <v>230</v>
      </c>
      <c r="E44" s="43" t="str">
        <f t="shared" si="0"/>
        <v>LAVB</v>
      </c>
    </row>
    <row r="45" spans="1:5">
      <c r="A45" s="168">
        <f>IF(D45&gt;0.005,MAX($A$4:A44)+1,"")</f>
        <v>38</v>
      </c>
      <c r="B45" s="169" t="s">
        <v>221</v>
      </c>
      <c r="C45" s="170" t="s">
        <v>216</v>
      </c>
      <c r="D45" s="170" t="s">
        <v>231</v>
      </c>
      <c r="E45" s="43" t="str">
        <f t="shared" si="0"/>
        <v>NTBL</v>
      </c>
    </row>
    <row r="46" spans="1:5">
      <c r="A46" s="168">
        <f>IF(D46&gt;0.005,MAX($A$4:A45)+1,"")</f>
        <v>39</v>
      </c>
      <c r="B46" s="169" t="s">
        <v>221</v>
      </c>
      <c r="C46" s="170" t="s">
        <v>211</v>
      </c>
      <c r="D46" s="170" t="s">
        <v>162</v>
      </c>
      <c r="E46" s="43" t="str">
        <f t="shared" si="0"/>
        <v>TMBL</v>
      </c>
    </row>
    <row r="47" spans="1:5">
      <c r="A47" s="168">
        <f>IF(D47&gt;0.005,MAX($A$4:A46)+1,"")</f>
        <v>40</v>
      </c>
      <c r="B47" s="169" t="s">
        <v>221</v>
      </c>
      <c r="C47" s="170" t="s">
        <v>218</v>
      </c>
      <c r="D47" s="170" t="s">
        <v>234</v>
      </c>
      <c r="E47" s="43" t="str">
        <f t="shared" si="0"/>
        <v>YESB</v>
      </c>
    </row>
    <row r="48" spans="1:5">
      <c r="A48" s="168" t="str">
        <f>IF(D48&gt;0.005,MAX($A$4:A47)+1,"")</f>
        <v/>
      </c>
      <c r="B48" s="169" t="s">
        <v>221</v>
      </c>
      <c r="C48" s="170"/>
      <c r="D48" s="170"/>
      <c r="E48" s="43">
        <f t="shared" si="0"/>
        <v>0</v>
      </c>
    </row>
    <row r="49" spans="1:5">
      <c r="A49" s="168" t="str">
        <f>IF(D49&gt;0.005,MAX($A$4:A48)+1,"")</f>
        <v/>
      </c>
      <c r="B49" s="169" t="s">
        <v>221</v>
      </c>
      <c r="C49" s="170"/>
      <c r="D49" s="170"/>
      <c r="E49" s="43">
        <f t="shared" si="0"/>
        <v>0</v>
      </c>
    </row>
    <row r="50" spans="1:5">
      <c r="A50" s="168" t="str">
        <f>IF(D50&gt;0.005,MAX($A$4:A49)+1,"")</f>
        <v/>
      </c>
      <c r="B50" s="169" t="s">
        <v>221</v>
      </c>
      <c r="C50" s="170"/>
      <c r="D50" s="170"/>
      <c r="E50" s="43">
        <f t="shared" si="0"/>
        <v>0</v>
      </c>
    </row>
    <row r="51" spans="1:5">
      <c r="A51" s="168" t="str">
        <f>IF(D51&gt;0.005,MAX($A$4:A50)+1,"")</f>
        <v/>
      </c>
      <c r="B51" s="169"/>
      <c r="C51" s="170"/>
      <c r="D51" s="170"/>
      <c r="E51" s="43">
        <f t="shared" si="0"/>
        <v>0</v>
      </c>
    </row>
    <row r="52" spans="1:5">
      <c r="A52" s="168">
        <f>IF(D52&gt;0.005,MAX($A$4:A51)+1,"")</f>
        <v>41</v>
      </c>
      <c r="B52" s="169" t="s">
        <v>530</v>
      </c>
      <c r="C52" s="170" t="s">
        <v>219</v>
      </c>
      <c r="D52" s="170" t="s">
        <v>120</v>
      </c>
      <c r="E52" s="43" t="str">
        <f t="shared" si="0"/>
        <v>ABHY</v>
      </c>
    </row>
    <row r="53" spans="1:5">
      <c r="A53" s="168">
        <f>IF(D53&gt;0.005,MAX($A$4:A52)+1,"")</f>
        <v>42</v>
      </c>
      <c r="B53" s="169" t="s">
        <v>530</v>
      </c>
      <c r="C53" s="170" t="s">
        <v>235</v>
      </c>
      <c r="D53" s="170" t="s">
        <v>236</v>
      </c>
      <c r="E53" s="43" t="str">
        <f t="shared" si="0"/>
        <v>ABNA</v>
      </c>
    </row>
    <row r="54" spans="1:5">
      <c r="A54" s="168">
        <f>IF(D54&gt;0.005,MAX($A$4:A53)+1,"")</f>
        <v>43</v>
      </c>
      <c r="B54" s="169" t="s">
        <v>530</v>
      </c>
      <c r="C54" s="170" t="s">
        <v>237</v>
      </c>
      <c r="D54" s="170" t="s">
        <v>238</v>
      </c>
      <c r="E54" s="43" t="str">
        <f t="shared" si="0"/>
        <v>ACEB</v>
      </c>
    </row>
    <row r="55" spans="1:5">
      <c r="A55" s="168">
        <f>IF(D55&gt;0.005,MAX($A$4:A54)+1,"")</f>
        <v>44</v>
      </c>
      <c r="B55" s="169" t="s">
        <v>530</v>
      </c>
      <c r="C55" s="170" t="s">
        <v>239</v>
      </c>
      <c r="D55" s="170" t="s">
        <v>121</v>
      </c>
      <c r="E55" s="43" t="str">
        <f t="shared" si="0"/>
        <v>ADCB</v>
      </c>
    </row>
    <row r="56" spans="1:5">
      <c r="A56" s="168">
        <f>IF(D56&gt;0.005,MAX($A$4:A55)+1,"")</f>
        <v>45</v>
      </c>
      <c r="B56" s="169" t="s">
        <v>530</v>
      </c>
      <c r="C56" s="170" t="s">
        <v>240</v>
      </c>
      <c r="D56" s="170" t="s">
        <v>241</v>
      </c>
      <c r="E56" s="43" t="str">
        <f t="shared" si="0"/>
        <v>ADCC</v>
      </c>
    </row>
    <row r="57" spans="1:5">
      <c r="A57" s="168">
        <f>IF(D57&gt;0.005,MAX($A$4:A56)+1,"")</f>
        <v>46</v>
      </c>
      <c r="B57" s="169" t="s">
        <v>530</v>
      </c>
      <c r="C57" s="170" t="s">
        <v>242</v>
      </c>
      <c r="D57" s="170" t="s">
        <v>243</v>
      </c>
      <c r="E57" s="43" t="str">
        <f t="shared" si="0"/>
        <v>AKJB</v>
      </c>
    </row>
    <row r="58" spans="1:5">
      <c r="A58" s="168">
        <f>IF(D58&gt;0.005,MAX($A$4:A57)+1,"")</f>
        <v>47</v>
      </c>
      <c r="B58" s="169" t="s">
        <v>530</v>
      </c>
      <c r="C58" s="170" t="s">
        <v>244</v>
      </c>
      <c r="D58" s="170" t="s">
        <v>245</v>
      </c>
      <c r="E58" s="43" t="str">
        <f t="shared" si="0"/>
        <v>AMCB</v>
      </c>
    </row>
    <row r="59" spans="1:5">
      <c r="A59" s="168">
        <f>IF(D59&gt;0.005,MAX($A$4:A58)+1,"")</f>
        <v>48</v>
      </c>
      <c r="B59" s="169" t="s">
        <v>530</v>
      </c>
      <c r="C59" s="170" t="s">
        <v>246</v>
      </c>
      <c r="D59" s="170" t="s">
        <v>247</v>
      </c>
      <c r="E59" s="43" t="str">
        <f t="shared" si="0"/>
        <v>ANZB</v>
      </c>
    </row>
    <row r="60" spans="1:5">
      <c r="A60" s="168">
        <f>IF(D60&gt;0.005,MAX($A$4:A59)+1,"")</f>
        <v>49</v>
      </c>
      <c r="B60" s="169" t="s">
        <v>530</v>
      </c>
      <c r="C60" s="170" t="s">
        <v>248</v>
      </c>
      <c r="D60" s="170" t="s">
        <v>249</v>
      </c>
      <c r="E60" s="43" t="str">
        <f t="shared" si="0"/>
        <v>APBL</v>
      </c>
    </row>
    <row r="61" spans="1:5">
      <c r="A61" s="168">
        <f>IF(D61&gt;0.005,MAX($A$4:A60)+1,"")</f>
        <v>50</v>
      </c>
      <c r="B61" s="169" t="s">
        <v>530</v>
      </c>
      <c r="C61" s="170" t="s">
        <v>250</v>
      </c>
      <c r="D61" s="170" t="s">
        <v>124</v>
      </c>
      <c r="E61" s="43" t="str">
        <f t="shared" si="0"/>
        <v>APGB</v>
      </c>
    </row>
    <row r="62" spans="1:5">
      <c r="A62" s="168">
        <f>IF(D62&gt;0.005,MAX($A$4:A61)+1,"")</f>
        <v>51</v>
      </c>
      <c r="B62" s="169" t="s">
        <v>530</v>
      </c>
      <c r="C62" s="170" t="s">
        <v>251</v>
      </c>
      <c r="D62" s="170" t="s">
        <v>252</v>
      </c>
      <c r="E62" s="43" t="str">
        <f t="shared" si="0"/>
        <v>APMC</v>
      </c>
    </row>
    <row r="63" spans="1:5">
      <c r="A63" s="168">
        <f>IF(D63&gt;0.005,MAX($A$4:A62)+1,"")</f>
        <v>52</v>
      </c>
      <c r="B63" s="169" t="s">
        <v>530</v>
      </c>
      <c r="C63" s="170" t="s">
        <v>253</v>
      </c>
      <c r="D63" s="170" t="s">
        <v>254</v>
      </c>
      <c r="E63" s="43" t="str">
        <f t="shared" si="0"/>
        <v>ASBL</v>
      </c>
    </row>
    <row r="64" spans="1:5">
      <c r="A64" s="168">
        <f>IF(D64&gt;0.005,MAX($A$4:A63)+1,"")</f>
        <v>53</v>
      </c>
      <c r="B64" s="169" t="s">
        <v>530</v>
      </c>
      <c r="C64" s="170" t="s">
        <v>255</v>
      </c>
      <c r="D64" s="170" t="s">
        <v>256</v>
      </c>
      <c r="E64" s="43" t="str">
        <f t="shared" si="0"/>
        <v>AUCB</v>
      </c>
    </row>
    <row r="65" spans="1:5">
      <c r="A65" s="168">
        <f>IF(D65&gt;0.005,MAX($A$4:A64)+1,"")</f>
        <v>54</v>
      </c>
      <c r="B65" s="169" t="s">
        <v>530</v>
      </c>
      <c r="C65" s="170" t="s">
        <v>257</v>
      </c>
      <c r="D65" s="170" t="s">
        <v>258</v>
      </c>
      <c r="E65" s="43" t="str">
        <f t="shared" si="0"/>
        <v>BACB</v>
      </c>
    </row>
    <row r="66" spans="1:5">
      <c r="A66" s="168">
        <f>IF(D66&gt;0.005,MAX($A$4:A65)+1,"")</f>
        <v>55</v>
      </c>
      <c r="B66" s="169" t="s">
        <v>530</v>
      </c>
      <c r="C66" s="170" t="s">
        <v>197</v>
      </c>
      <c r="D66" s="170" t="s">
        <v>131</v>
      </c>
      <c r="E66" s="43" t="str">
        <f t="shared" si="0"/>
        <v>BARC</v>
      </c>
    </row>
    <row r="67" spans="1:5">
      <c r="A67" s="168">
        <f>IF(D67&gt;0.005,MAX($A$4:A66)+1,"")</f>
        <v>56</v>
      </c>
      <c r="B67" s="169" t="s">
        <v>530</v>
      </c>
      <c r="C67" s="170" t="s">
        <v>259</v>
      </c>
      <c r="D67" s="170" t="s">
        <v>126</v>
      </c>
      <c r="E67" s="43" t="str">
        <f t="shared" si="0"/>
        <v>BBKM</v>
      </c>
    </row>
    <row r="68" spans="1:5">
      <c r="A68" s="168">
        <f>IF(D68&gt;0.005,MAX($A$4:A67)+1,"")</f>
        <v>57</v>
      </c>
      <c r="B68" s="169" t="s">
        <v>530</v>
      </c>
      <c r="C68" s="170" t="s">
        <v>260</v>
      </c>
      <c r="D68" s="170" t="s">
        <v>261</v>
      </c>
      <c r="E68" s="43" t="str">
        <f t="shared" ref="E68:E131" si="1">C68</f>
        <v>BCBM</v>
      </c>
    </row>
    <row r="69" spans="1:5">
      <c r="A69" s="168">
        <f>IF(D69&gt;0.005,MAX($A$4:A68)+1,"")</f>
        <v>58</v>
      </c>
      <c r="B69" s="169" t="s">
        <v>530</v>
      </c>
      <c r="C69" s="170" t="s">
        <v>199</v>
      </c>
      <c r="D69" s="170" t="s">
        <v>128</v>
      </c>
      <c r="E69" s="43" t="str">
        <f t="shared" si="1"/>
        <v>BCEY</v>
      </c>
    </row>
    <row r="70" spans="1:5">
      <c r="A70" s="168">
        <f>IF(D70&gt;0.005,MAX($A$4:A69)+1,"")</f>
        <v>59</v>
      </c>
      <c r="B70" s="169" t="s">
        <v>530</v>
      </c>
      <c r="C70" s="170" t="s">
        <v>262</v>
      </c>
      <c r="D70" s="170" t="s">
        <v>263</v>
      </c>
      <c r="E70" s="43" t="str">
        <f t="shared" si="1"/>
        <v>BDBL</v>
      </c>
    </row>
    <row r="71" spans="1:5">
      <c r="A71" s="168">
        <f>IF(D71&gt;0.005,MAX($A$4:A70)+1,"")</f>
        <v>60</v>
      </c>
      <c r="B71" s="169" t="s">
        <v>530</v>
      </c>
      <c r="C71" s="170" t="s">
        <v>264</v>
      </c>
      <c r="D71" s="170" t="s">
        <v>132</v>
      </c>
      <c r="E71" s="43" t="str">
        <f t="shared" si="1"/>
        <v>BMBL</v>
      </c>
    </row>
    <row r="72" spans="1:5">
      <c r="A72" s="168">
        <f>IF(D72&gt;0.005,MAX($A$4:A71)+1,"")</f>
        <v>61</v>
      </c>
      <c r="B72" s="169" t="s">
        <v>530</v>
      </c>
      <c r="C72" s="170" t="s">
        <v>198</v>
      </c>
      <c r="D72" s="170" t="s">
        <v>133</v>
      </c>
      <c r="E72" s="43" t="str">
        <f t="shared" si="1"/>
        <v>BNPA</v>
      </c>
    </row>
    <row r="73" spans="1:5">
      <c r="A73" s="168">
        <f>IF(D73&gt;0.005,MAX($A$4:A72)+1,"")</f>
        <v>62</v>
      </c>
      <c r="B73" s="169" t="s">
        <v>530</v>
      </c>
      <c r="C73" s="170" t="s">
        <v>265</v>
      </c>
      <c r="D73" s="170" t="s">
        <v>125</v>
      </c>
      <c r="E73" s="43" t="str">
        <f t="shared" si="1"/>
        <v>BOFA</v>
      </c>
    </row>
    <row r="74" spans="1:5">
      <c r="A74" s="168">
        <f>IF(D74&gt;0.005,MAX($A$4:A73)+1,"")</f>
        <v>63</v>
      </c>
      <c r="B74" s="169" t="s">
        <v>530</v>
      </c>
      <c r="C74" s="170" t="s">
        <v>266</v>
      </c>
      <c r="D74" s="170" t="s">
        <v>267</v>
      </c>
      <c r="E74" s="43" t="str">
        <f t="shared" si="1"/>
        <v>BOTM</v>
      </c>
    </row>
    <row r="75" spans="1:5">
      <c r="A75" s="168">
        <f>IF(D75&gt;0.005,MAX($A$4:A74)+1,"")</f>
        <v>64</v>
      </c>
      <c r="B75" s="169" t="s">
        <v>530</v>
      </c>
      <c r="C75" s="170" t="s">
        <v>268</v>
      </c>
      <c r="D75" s="170" t="s">
        <v>269</v>
      </c>
      <c r="E75" s="43" t="str">
        <f t="shared" si="1"/>
        <v>CCBL</v>
      </c>
    </row>
    <row r="76" spans="1:5">
      <c r="A76" s="168">
        <f>IF(D76&gt;0.005,MAX($A$4:A75)+1,"")</f>
        <v>65</v>
      </c>
      <c r="B76" s="169" t="s">
        <v>530</v>
      </c>
      <c r="C76" s="170" t="s">
        <v>270</v>
      </c>
      <c r="D76" s="170" t="s">
        <v>271</v>
      </c>
      <c r="E76" s="43" t="str">
        <f t="shared" si="1"/>
        <v>CHAS</v>
      </c>
    </row>
    <row r="77" spans="1:5">
      <c r="A77" s="168">
        <f>IF(D77&gt;0.005,MAX($A$4:A76)+1,"")</f>
        <v>66</v>
      </c>
      <c r="B77" s="169" t="s">
        <v>530</v>
      </c>
      <c r="C77" s="170" t="s">
        <v>272</v>
      </c>
      <c r="D77" s="170" t="s">
        <v>273</v>
      </c>
      <c r="E77" s="43" t="str">
        <f t="shared" si="1"/>
        <v>CITI</v>
      </c>
    </row>
    <row r="78" spans="1:5">
      <c r="A78" s="168">
        <f>IF(D78&gt;0.005,MAX($A$4:A77)+1,"")</f>
        <v>67</v>
      </c>
      <c r="B78" s="169" t="s">
        <v>530</v>
      </c>
      <c r="C78" s="170" t="s">
        <v>200</v>
      </c>
      <c r="D78" s="170" t="s">
        <v>274</v>
      </c>
      <c r="E78" s="43" t="str">
        <f t="shared" si="1"/>
        <v>CIUB</v>
      </c>
    </row>
    <row r="79" spans="1:5">
      <c r="A79" s="168">
        <f>IF(D79&gt;0.005,MAX($A$4:A78)+1,"")</f>
        <v>68</v>
      </c>
      <c r="B79" s="169" t="s">
        <v>530</v>
      </c>
      <c r="C79" s="170" t="s">
        <v>275</v>
      </c>
      <c r="D79" s="170" t="s">
        <v>276</v>
      </c>
      <c r="E79" s="43" t="str">
        <f t="shared" si="1"/>
        <v>CLBL</v>
      </c>
    </row>
    <row r="80" spans="1:5">
      <c r="A80" s="168">
        <f>IF(D80&gt;0.005,MAX($A$4:A79)+1,"")</f>
        <v>69</v>
      </c>
      <c r="B80" s="169" t="s">
        <v>530</v>
      </c>
      <c r="C80" s="170" t="s">
        <v>277</v>
      </c>
      <c r="D80" s="170" t="s">
        <v>278</v>
      </c>
      <c r="E80" s="43" t="str">
        <f t="shared" si="1"/>
        <v>COSB</v>
      </c>
    </row>
    <row r="81" spans="1:5">
      <c r="A81" s="168">
        <f>IF(D81&gt;0.005,MAX($A$4:A80)+1,"")</f>
        <v>70</v>
      </c>
      <c r="B81" s="169" t="s">
        <v>530</v>
      </c>
      <c r="C81" s="170" t="s">
        <v>279</v>
      </c>
      <c r="D81" s="170" t="s">
        <v>139</v>
      </c>
      <c r="E81" s="43" t="str">
        <f t="shared" si="1"/>
        <v>CRES</v>
      </c>
    </row>
    <row r="82" spans="1:5">
      <c r="A82" s="168">
        <f>IF(D82&gt;0.005,MAX($A$4:A81)+1,"")</f>
        <v>71</v>
      </c>
      <c r="B82" s="169" t="s">
        <v>530</v>
      </c>
      <c r="C82" s="170" t="s">
        <v>280</v>
      </c>
      <c r="D82" s="170" t="s">
        <v>281</v>
      </c>
      <c r="E82" s="43" t="str">
        <f t="shared" si="1"/>
        <v>CRLY</v>
      </c>
    </row>
    <row r="83" spans="1:5">
      <c r="A83" s="168">
        <f>IF(D83&gt;0.005,MAX($A$4:A82)+1,"")</f>
        <v>72</v>
      </c>
      <c r="B83" s="169" t="s">
        <v>530</v>
      </c>
      <c r="C83" s="170" t="s">
        <v>282</v>
      </c>
      <c r="D83" s="170" t="s">
        <v>283</v>
      </c>
      <c r="E83" s="43" t="str">
        <f t="shared" si="1"/>
        <v>CRUB</v>
      </c>
    </row>
    <row r="84" spans="1:5">
      <c r="A84" s="168">
        <f>IF(D84&gt;0.005,MAX($A$4:A83)+1,"")</f>
        <v>73</v>
      </c>
      <c r="B84" s="169" t="s">
        <v>530</v>
      </c>
      <c r="C84" s="170" t="s">
        <v>284</v>
      </c>
      <c r="D84" s="170" t="s">
        <v>137</v>
      </c>
      <c r="E84" s="43" t="str">
        <f t="shared" si="1"/>
        <v>CTBA</v>
      </c>
    </row>
    <row r="85" spans="1:5">
      <c r="A85" s="168">
        <f>IF(D85&gt;0.005,MAX($A$4:A84)+1,"")</f>
        <v>74</v>
      </c>
      <c r="B85" s="169" t="s">
        <v>530</v>
      </c>
      <c r="C85" s="170" t="s">
        <v>285</v>
      </c>
      <c r="D85" s="170" t="s">
        <v>286</v>
      </c>
      <c r="E85" s="43" t="str">
        <f t="shared" si="1"/>
        <v>CTCB</v>
      </c>
    </row>
    <row r="86" spans="1:5">
      <c r="A86" s="168">
        <f>IF(D86&gt;0.005,MAX($A$4:A85)+1,"")</f>
        <v>75</v>
      </c>
      <c r="B86" s="169" t="s">
        <v>530</v>
      </c>
      <c r="C86" s="170" t="s">
        <v>287</v>
      </c>
      <c r="D86" s="170" t="s">
        <v>288</v>
      </c>
      <c r="E86" s="43" t="str">
        <f t="shared" si="1"/>
        <v>DBSS</v>
      </c>
    </row>
    <row r="87" spans="1:5">
      <c r="A87" s="168">
        <f>IF(D87&gt;0.005,MAX($A$4:A86)+1,"")</f>
        <v>76</v>
      </c>
      <c r="B87" s="169" t="s">
        <v>530</v>
      </c>
      <c r="C87" s="170" t="s">
        <v>289</v>
      </c>
      <c r="D87" s="170" t="s">
        <v>141</v>
      </c>
      <c r="E87" s="43" t="str">
        <f t="shared" si="1"/>
        <v>DCBL</v>
      </c>
    </row>
    <row r="88" spans="1:5">
      <c r="A88" s="168">
        <f>IF(D88&gt;0.005,MAX($A$4:A87)+1,"")</f>
        <v>77</v>
      </c>
      <c r="B88" s="169" t="s">
        <v>530</v>
      </c>
      <c r="C88" s="170" t="s">
        <v>290</v>
      </c>
      <c r="D88" s="170" t="s">
        <v>291</v>
      </c>
      <c r="E88" s="43" t="str">
        <f t="shared" si="1"/>
        <v>DEUT</v>
      </c>
    </row>
    <row r="89" spans="1:5">
      <c r="A89" s="168">
        <f>IF(D89&gt;0.005,MAX($A$4:A88)+1,"")</f>
        <v>78</v>
      </c>
      <c r="B89" s="169" t="s">
        <v>530</v>
      </c>
      <c r="C89" s="170" t="s">
        <v>292</v>
      </c>
      <c r="D89" s="170" t="s">
        <v>293</v>
      </c>
      <c r="E89" s="43" t="str">
        <f t="shared" si="1"/>
        <v>DICG</v>
      </c>
    </row>
    <row r="90" spans="1:5">
      <c r="A90" s="168">
        <f>IF(D90&gt;0.005,MAX($A$4:A89)+1,"")</f>
        <v>79</v>
      </c>
      <c r="B90" s="169" t="s">
        <v>530</v>
      </c>
      <c r="C90" s="170" t="s">
        <v>294</v>
      </c>
      <c r="D90" s="170" t="s">
        <v>295</v>
      </c>
      <c r="E90" s="43" t="str">
        <f t="shared" si="1"/>
        <v>DLSC</v>
      </c>
    </row>
    <row r="91" spans="1:5">
      <c r="A91" s="168">
        <f>IF(D91&gt;0.005,MAX($A$4:A90)+1,"")</f>
        <v>80</v>
      </c>
      <c r="B91" s="169" t="s">
        <v>530</v>
      </c>
      <c r="C91" s="170" t="s">
        <v>296</v>
      </c>
      <c r="D91" s="171" t="s">
        <v>297</v>
      </c>
      <c r="E91" s="43" t="str">
        <f t="shared" si="1"/>
        <v>DMKJ</v>
      </c>
    </row>
    <row r="92" spans="1:5">
      <c r="A92" s="168">
        <f>IF(D92&gt;0.005,MAX($A$4:A91)+1,"")</f>
        <v>81</v>
      </c>
      <c r="B92" s="169" t="s">
        <v>530</v>
      </c>
      <c r="C92" s="170" t="s">
        <v>298</v>
      </c>
      <c r="D92" s="170" t="s">
        <v>299</v>
      </c>
      <c r="E92" s="43" t="str">
        <f t="shared" si="1"/>
        <v>DNSB</v>
      </c>
    </row>
    <row r="93" spans="1:5">
      <c r="A93" s="168">
        <f>IF(D93&gt;0.005,MAX($A$4:A92)+1,"")</f>
        <v>82</v>
      </c>
      <c r="B93" s="169" t="s">
        <v>530</v>
      </c>
      <c r="C93" s="170" t="s">
        <v>300</v>
      </c>
      <c r="D93" s="170" t="s">
        <v>301</v>
      </c>
      <c r="E93" s="43" t="str">
        <f t="shared" si="1"/>
        <v>DOHB</v>
      </c>
    </row>
    <row r="94" spans="1:5">
      <c r="A94" s="168">
        <f>IF(D94&gt;0.005,MAX($A$4:A93)+1,"")</f>
        <v>83</v>
      </c>
      <c r="B94" s="169" t="s">
        <v>530</v>
      </c>
      <c r="C94" s="170" t="s">
        <v>302</v>
      </c>
      <c r="D94" s="170" t="s">
        <v>303</v>
      </c>
      <c r="E94" s="43" t="str">
        <f t="shared" si="1"/>
        <v>FIRN</v>
      </c>
    </row>
    <row r="95" spans="1:5">
      <c r="A95" s="168">
        <f>IF(D95&gt;0.005,MAX($A$4:A94)+1,"")</f>
        <v>84</v>
      </c>
      <c r="B95" s="169" t="s">
        <v>530</v>
      </c>
      <c r="C95" s="170" t="s">
        <v>304</v>
      </c>
      <c r="D95" s="170" t="s">
        <v>305</v>
      </c>
      <c r="E95" s="43" t="str">
        <f t="shared" si="1"/>
        <v>GBCB</v>
      </c>
    </row>
    <row r="96" spans="1:5">
      <c r="A96" s="168">
        <f>IF(D96&gt;0.005,MAX($A$4:A95)+1,"")</f>
        <v>85</v>
      </c>
      <c r="B96" s="169" t="s">
        <v>530</v>
      </c>
      <c r="C96" s="170" t="s">
        <v>306</v>
      </c>
      <c r="D96" s="170" t="s">
        <v>307</v>
      </c>
      <c r="E96" s="43" t="str">
        <f t="shared" si="1"/>
        <v>GDCB</v>
      </c>
    </row>
    <row r="97" spans="1:5">
      <c r="A97" s="168">
        <f>IF(D97&gt;0.005,MAX($A$4:A96)+1,"")</f>
        <v>86</v>
      </c>
      <c r="B97" s="169" t="s">
        <v>530</v>
      </c>
      <c r="C97" s="170" t="s">
        <v>308</v>
      </c>
      <c r="D97" s="170" t="s">
        <v>309</v>
      </c>
      <c r="E97" s="43" t="str">
        <f t="shared" si="1"/>
        <v>GSCB</v>
      </c>
    </row>
    <row r="98" spans="1:5">
      <c r="A98" s="168">
        <f>IF(D98&gt;0.005,MAX($A$4:A97)+1,"")</f>
        <v>87</v>
      </c>
      <c r="B98" s="169" t="s">
        <v>530</v>
      </c>
      <c r="C98" s="170" t="s">
        <v>310</v>
      </c>
      <c r="D98" s="170" t="s">
        <v>311</v>
      </c>
      <c r="E98" s="43" t="str">
        <f t="shared" si="1"/>
        <v>HCBL</v>
      </c>
    </row>
    <row r="99" spans="1:5">
      <c r="A99" s="168">
        <f>IF(D99&gt;0.005,MAX($A$4:A98)+1,"")</f>
        <v>88</v>
      </c>
      <c r="B99" s="169" t="s">
        <v>530</v>
      </c>
      <c r="C99" s="170" t="s">
        <v>142</v>
      </c>
      <c r="D99" s="170" t="s">
        <v>312</v>
      </c>
      <c r="E99" s="43" t="str">
        <f t="shared" si="1"/>
        <v>HSBC</v>
      </c>
    </row>
    <row r="100" spans="1:5">
      <c r="A100" s="168">
        <f>IF(D100&gt;0.005,MAX($A$4:A99)+1,"")</f>
        <v>89</v>
      </c>
      <c r="B100" s="169" t="s">
        <v>530</v>
      </c>
      <c r="C100" s="170" t="s">
        <v>313</v>
      </c>
      <c r="D100" s="170" t="s">
        <v>171</v>
      </c>
      <c r="E100" s="43" t="str">
        <f t="shared" si="1"/>
        <v>HVBK</v>
      </c>
    </row>
    <row r="101" spans="1:5">
      <c r="A101" s="168">
        <f>IF(D101&gt;0.005,MAX($A$4:A100)+1,"")</f>
        <v>90</v>
      </c>
      <c r="B101" s="169" t="s">
        <v>530</v>
      </c>
      <c r="C101" s="170" t="s">
        <v>314</v>
      </c>
      <c r="D101" s="170" t="s">
        <v>315</v>
      </c>
      <c r="E101" s="43" t="str">
        <f t="shared" si="1"/>
        <v>IBBK</v>
      </c>
    </row>
    <row r="102" spans="1:5">
      <c r="A102" s="168">
        <f>IF(D102&gt;0.005,MAX($A$4:A101)+1,"")</f>
        <v>91</v>
      </c>
      <c r="B102" s="169" t="s">
        <v>530</v>
      </c>
      <c r="C102" s="170" t="s">
        <v>316</v>
      </c>
      <c r="D102" s="170" t="s">
        <v>317</v>
      </c>
      <c r="E102" s="43" t="str">
        <f t="shared" si="1"/>
        <v>IBKL</v>
      </c>
    </row>
    <row r="103" spans="1:5">
      <c r="A103" s="168">
        <f>IF(D103&gt;0.005,MAX($A$4:A102)+1,"")</f>
        <v>92</v>
      </c>
      <c r="B103" s="169" t="s">
        <v>530</v>
      </c>
      <c r="C103" s="170" t="s">
        <v>318</v>
      </c>
      <c r="D103" s="170" t="s">
        <v>319</v>
      </c>
      <c r="E103" s="43" t="str">
        <f t="shared" si="1"/>
        <v>IBKO</v>
      </c>
    </row>
    <row r="104" spans="1:5">
      <c r="A104" s="168">
        <f>IF(D104&gt;0.005,MAX($A$4:A103)+1,"")</f>
        <v>93</v>
      </c>
      <c r="B104" s="169" t="s">
        <v>530</v>
      </c>
      <c r="C104" s="170" t="s">
        <v>320</v>
      </c>
      <c r="D104" s="170" t="s">
        <v>321</v>
      </c>
      <c r="E104" s="43" t="str">
        <f t="shared" si="1"/>
        <v>ICBK</v>
      </c>
    </row>
    <row r="105" spans="1:5">
      <c r="A105" s="168">
        <f>IF(D105&gt;0.005,MAX($A$4:A104)+1,"")</f>
        <v>94</v>
      </c>
      <c r="B105" s="169" t="s">
        <v>530</v>
      </c>
      <c r="C105" s="170" t="s">
        <v>322</v>
      </c>
      <c r="D105" s="170" t="s">
        <v>323</v>
      </c>
      <c r="E105" s="43" t="str">
        <f t="shared" si="1"/>
        <v>IDFB</v>
      </c>
    </row>
    <row r="106" spans="1:5">
      <c r="A106" s="168">
        <f>IF(D106&gt;0.005,MAX($A$4:A105)+1,"")</f>
        <v>95</v>
      </c>
      <c r="B106" s="169" t="s">
        <v>530</v>
      </c>
      <c r="C106" s="170" t="s">
        <v>324</v>
      </c>
      <c r="D106" s="170" t="s">
        <v>325</v>
      </c>
      <c r="E106" s="43" t="str">
        <f t="shared" si="1"/>
        <v>JANA</v>
      </c>
    </row>
    <row r="107" spans="1:5">
      <c r="A107" s="168">
        <f>IF(D107&gt;0.005,MAX($A$4:A106)+1,"")</f>
        <v>96</v>
      </c>
      <c r="B107" s="169" t="s">
        <v>530</v>
      </c>
      <c r="C107" s="170" t="s">
        <v>326</v>
      </c>
      <c r="D107" s="170" t="s">
        <v>327</v>
      </c>
      <c r="E107" s="43" t="str">
        <f t="shared" si="1"/>
        <v>JASB</v>
      </c>
    </row>
    <row r="108" spans="1:5">
      <c r="A108" s="168">
        <f>IF(D108&gt;0.005,MAX($A$4:A107)+1,"")</f>
        <v>97</v>
      </c>
      <c r="B108" s="169" t="s">
        <v>530</v>
      </c>
      <c r="C108" s="170" t="s">
        <v>328</v>
      </c>
      <c r="D108" s="170" t="s">
        <v>329</v>
      </c>
      <c r="E108" s="43" t="str">
        <f t="shared" si="1"/>
        <v>JJSB</v>
      </c>
    </row>
    <row r="109" spans="1:5">
      <c r="A109" s="168">
        <f>IF(D109&gt;0.005,MAX($A$4:A108)+1,"")</f>
        <v>98</v>
      </c>
      <c r="B109" s="169" t="s">
        <v>530</v>
      </c>
      <c r="C109" s="170" t="s">
        <v>330</v>
      </c>
      <c r="D109" s="170" t="s">
        <v>331</v>
      </c>
      <c r="E109" s="43" t="str">
        <f t="shared" si="1"/>
        <v>JPCB</v>
      </c>
    </row>
    <row r="110" spans="1:5">
      <c r="A110" s="168">
        <f>IF(D110&gt;0.005,MAX($A$4:A109)+1,"")</f>
        <v>99</v>
      </c>
      <c r="B110" s="169" t="s">
        <v>530</v>
      </c>
      <c r="C110" s="170" t="s">
        <v>332</v>
      </c>
      <c r="D110" s="170" t="s">
        <v>333</v>
      </c>
      <c r="E110" s="43" t="str">
        <f t="shared" si="1"/>
        <v>JSBL</v>
      </c>
    </row>
    <row r="111" spans="1:5">
      <c r="A111" s="168">
        <f>IF(D111&gt;0.005,MAX($A$4:A110)+1,"")</f>
        <v>100</v>
      </c>
      <c r="B111" s="169" t="s">
        <v>530</v>
      </c>
      <c r="C111" s="170" t="s">
        <v>334</v>
      </c>
      <c r="D111" s="170" t="s">
        <v>335</v>
      </c>
      <c r="E111" s="43" t="str">
        <f t="shared" si="1"/>
        <v>JSBP</v>
      </c>
    </row>
    <row r="112" spans="1:5">
      <c r="A112" s="168">
        <f>IF(D112&gt;0.005,MAX($A$4:A111)+1,"")</f>
        <v>101</v>
      </c>
      <c r="B112" s="169" t="s">
        <v>530</v>
      </c>
      <c r="C112" s="170" t="s">
        <v>336</v>
      </c>
      <c r="D112" s="170" t="s">
        <v>337</v>
      </c>
      <c r="E112" s="43" t="str">
        <f t="shared" si="1"/>
        <v>KACE</v>
      </c>
    </row>
    <row r="113" spans="1:5">
      <c r="A113" s="168">
        <f>IF(D113&gt;0.005,MAX($A$4:A112)+1,"")</f>
        <v>102</v>
      </c>
      <c r="B113" s="169" t="s">
        <v>530</v>
      </c>
      <c r="C113" s="170" t="s">
        <v>338</v>
      </c>
      <c r="D113" s="170" t="s">
        <v>339</v>
      </c>
      <c r="E113" s="43" t="str">
        <f t="shared" si="1"/>
        <v>KAIJ</v>
      </c>
    </row>
    <row r="114" spans="1:5">
      <c r="A114" s="168">
        <f>IF(D114&gt;0.005,MAX($A$4:A113)+1,"")</f>
        <v>103</v>
      </c>
      <c r="B114" s="169" t="s">
        <v>530</v>
      </c>
      <c r="C114" s="170" t="s">
        <v>340</v>
      </c>
      <c r="D114" s="170" t="s">
        <v>341</v>
      </c>
      <c r="E114" s="43" t="str">
        <f t="shared" si="1"/>
        <v>KANG</v>
      </c>
    </row>
    <row r="115" spans="1:5">
      <c r="A115" s="168">
        <f>IF(D115&gt;0.005,MAX($A$4:A114)+1,"")</f>
        <v>104</v>
      </c>
      <c r="B115" s="169" t="s">
        <v>530</v>
      </c>
      <c r="C115" s="170" t="s">
        <v>342</v>
      </c>
      <c r="D115" s="170" t="s">
        <v>343</v>
      </c>
      <c r="E115" s="43" t="str">
        <f t="shared" si="1"/>
        <v>KCBL</v>
      </c>
    </row>
    <row r="116" spans="1:5">
      <c r="A116" s="168">
        <f>IF(D116&gt;0.005,MAX($A$4:A115)+1,"")</f>
        <v>105</v>
      </c>
      <c r="B116" s="169" t="s">
        <v>530</v>
      </c>
      <c r="C116" s="170" t="s">
        <v>344</v>
      </c>
      <c r="D116" s="170" t="s">
        <v>345</v>
      </c>
      <c r="E116" s="43" t="str">
        <f t="shared" si="1"/>
        <v>KCCB</v>
      </c>
    </row>
    <row r="117" spans="1:5">
      <c r="A117" s="168">
        <f>IF(D117&gt;0.005,MAX($A$4:A116)+1,"")</f>
        <v>106</v>
      </c>
      <c r="B117" s="169" t="s">
        <v>530</v>
      </c>
      <c r="C117" s="170" t="s">
        <v>346</v>
      </c>
      <c r="D117" s="170" t="s">
        <v>347</v>
      </c>
      <c r="E117" s="43" t="str">
        <f t="shared" si="1"/>
        <v>KJSB</v>
      </c>
    </row>
    <row r="118" spans="1:5">
      <c r="A118" s="168">
        <f>IF(D118&gt;0.005,MAX($A$4:A117)+1,"")</f>
        <v>107</v>
      </c>
      <c r="B118" s="169" t="s">
        <v>530</v>
      </c>
      <c r="C118" s="170" t="s">
        <v>348</v>
      </c>
      <c r="D118" s="170" t="s">
        <v>349</v>
      </c>
      <c r="E118" s="43" t="str">
        <f t="shared" si="1"/>
        <v>KLGB</v>
      </c>
    </row>
    <row r="119" spans="1:5">
      <c r="A119" s="168">
        <f>IF(D119&gt;0.005,MAX($A$4:A118)+1,"")</f>
        <v>108</v>
      </c>
      <c r="B119" s="169" t="s">
        <v>530</v>
      </c>
      <c r="C119" s="170" t="s">
        <v>350</v>
      </c>
      <c r="D119" s="170" t="s">
        <v>351</v>
      </c>
      <c r="E119" s="43" t="str">
        <f t="shared" si="1"/>
        <v>KNSB</v>
      </c>
    </row>
    <row r="120" spans="1:5">
      <c r="A120" s="168">
        <f>IF(D120&gt;0.005,MAX($A$4:A119)+1,"")</f>
        <v>109</v>
      </c>
      <c r="B120" s="169" t="s">
        <v>530</v>
      </c>
      <c r="C120" s="170" t="s">
        <v>352</v>
      </c>
      <c r="D120" s="170" t="s">
        <v>353</v>
      </c>
      <c r="E120" s="43" t="str">
        <f t="shared" si="1"/>
        <v>KRTH</v>
      </c>
    </row>
    <row r="121" spans="1:5">
      <c r="A121" s="168">
        <f>IF(D121&gt;0.005,MAX($A$4:A120)+1,"")</f>
        <v>110</v>
      </c>
      <c r="B121" s="169" t="s">
        <v>530</v>
      </c>
      <c r="C121" s="170" t="s">
        <v>354</v>
      </c>
      <c r="D121" s="170" t="s">
        <v>355</v>
      </c>
      <c r="E121" s="43" t="str">
        <f t="shared" si="1"/>
        <v>KSCB</v>
      </c>
    </row>
    <row r="122" spans="1:5">
      <c r="A122" s="168">
        <f>IF(D122&gt;0.005,MAX($A$4:A121)+1,"")</f>
        <v>111</v>
      </c>
      <c r="B122" s="169" t="s">
        <v>530</v>
      </c>
      <c r="C122" s="170" t="s">
        <v>356</v>
      </c>
      <c r="D122" s="170" t="s">
        <v>357</v>
      </c>
      <c r="E122" s="43" t="str">
        <f t="shared" si="1"/>
        <v>KUCB</v>
      </c>
    </row>
    <row r="123" spans="1:5">
      <c r="A123" s="168">
        <f>IF(D123&gt;0.005,MAX($A$4:A122)+1,"")</f>
        <v>112</v>
      </c>
      <c r="B123" s="169" t="s">
        <v>530</v>
      </c>
      <c r="C123" s="170" t="s">
        <v>358</v>
      </c>
      <c r="D123" s="170" t="s">
        <v>146</v>
      </c>
      <c r="E123" s="43" t="str">
        <f t="shared" si="1"/>
        <v>KVGB</v>
      </c>
    </row>
    <row r="124" spans="1:5">
      <c r="A124" s="168">
        <f>IF(D124&gt;0.005,MAX($A$4:A123)+1,"")</f>
        <v>113</v>
      </c>
      <c r="B124" s="169" t="s">
        <v>530</v>
      </c>
      <c r="C124" s="170" t="s">
        <v>359</v>
      </c>
      <c r="D124" s="170" t="s">
        <v>360</v>
      </c>
      <c r="E124" s="43" t="str">
        <f t="shared" si="1"/>
        <v>MCBL</v>
      </c>
    </row>
    <row r="125" spans="1:5">
      <c r="A125" s="168">
        <f>IF(D125&gt;0.005,MAX($A$4:A124)+1,"")</f>
        <v>114</v>
      </c>
      <c r="B125" s="169" t="s">
        <v>530</v>
      </c>
      <c r="C125" s="170" t="s">
        <v>361</v>
      </c>
      <c r="D125" s="170" t="s">
        <v>362</v>
      </c>
      <c r="E125" s="43" t="str">
        <f t="shared" si="1"/>
        <v>MDCB</v>
      </c>
    </row>
    <row r="126" spans="1:5">
      <c r="A126" s="168">
        <f>IF(D126&gt;0.005,MAX($A$4:A125)+1,"")</f>
        <v>115</v>
      </c>
      <c r="B126" s="169" t="s">
        <v>530</v>
      </c>
      <c r="C126" s="170" t="s">
        <v>201</v>
      </c>
      <c r="D126" s="170" t="s">
        <v>363</v>
      </c>
      <c r="E126" s="43" t="str">
        <f t="shared" si="1"/>
        <v>MHCB</v>
      </c>
    </row>
    <row r="127" spans="1:5">
      <c r="A127" s="168">
        <f>IF(D127&gt;0.005,MAX($A$4:A126)+1,"")</f>
        <v>116</v>
      </c>
      <c r="B127" s="169" t="s">
        <v>530</v>
      </c>
      <c r="C127" s="170" t="s">
        <v>364</v>
      </c>
      <c r="D127" s="170" t="s">
        <v>365</v>
      </c>
      <c r="E127" s="43" t="str">
        <f t="shared" si="1"/>
        <v>MSCI</v>
      </c>
    </row>
    <row r="128" spans="1:5">
      <c r="A128" s="168">
        <f>IF(D128&gt;0.005,MAX($A$4:A127)+1,"")</f>
        <v>117</v>
      </c>
      <c r="B128" s="169" t="s">
        <v>530</v>
      </c>
      <c r="C128" s="170" t="s">
        <v>366</v>
      </c>
      <c r="D128" s="170" t="s">
        <v>367</v>
      </c>
      <c r="E128" s="43" t="str">
        <f t="shared" si="1"/>
        <v>MSHQ</v>
      </c>
    </row>
    <row r="129" spans="1:5">
      <c r="A129" s="168">
        <f>IF(D129&gt;0.005,MAX($A$4:A128)+1,"")</f>
        <v>118</v>
      </c>
      <c r="B129" s="169" t="s">
        <v>530</v>
      </c>
      <c r="C129" s="170" t="s">
        <v>368</v>
      </c>
      <c r="D129" s="170" t="s">
        <v>369</v>
      </c>
      <c r="E129" s="43" t="str">
        <f t="shared" si="1"/>
        <v>MSNU</v>
      </c>
    </row>
    <row r="130" spans="1:5">
      <c r="A130" s="168">
        <f>IF(D130&gt;0.005,MAX($A$4:A129)+1,"")</f>
        <v>119</v>
      </c>
      <c r="B130" s="169" t="s">
        <v>530</v>
      </c>
      <c r="C130" s="170" t="s">
        <v>370</v>
      </c>
      <c r="D130" s="170" t="s">
        <v>371</v>
      </c>
      <c r="E130" s="43" t="str">
        <f t="shared" si="1"/>
        <v>MUBL</v>
      </c>
    </row>
    <row r="131" spans="1:5">
      <c r="A131" s="168">
        <f>IF(D131&gt;0.005,MAX($A$4:A130)+1,"")</f>
        <v>120</v>
      </c>
      <c r="B131" s="169" t="s">
        <v>530</v>
      </c>
      <c r="C131" s="170" t="s">
        <v>372</v>
      </c>
      <c r="D131" s="170" t="s">
        <v>373</v>
      </c>
      <c r="E131" s="43" t="str">
        <f t="shared" si="1"/>
        <v>NGSB</v>
      </c>
    </row>
    <row r="132" spans="1:5">
      <c r="A132" s="168">
        <f>IF(D132&gt;0.005,MAX($A$4:A131)+1,"")</f>
        <v>121</v>
      </c>
      <c r="B132" s="169" t="s">
        <v>530</v>
      </c>
      <c r="C132" s="170" t="s">
        <v>374</v>
      </c>
      <c r="D132" s="170" t="s">
        <v>375</v>
      </c>
      <c r="E132" s="43" t="str">
        <f t="shared" ref="E132:E195" si="2">C132</f>
        <v>NICB</v>
      </c>
    </row>
    <row r="133" spans="1:5">
      <c r="A133" s="168">
        <f>IF(D133&gt;0.005,MAX($A$4:A132)+1,"")</f>
        <v>122</v>
      </c>
      <c r="B133" s="169" t="s">
        <v>530</v>
      </c>
      <c r="C133" s="170" t="s">
        <v>376</v>
      </c>
      <c r="D133" s="170" t="s">
        <v>377</v>
      </c>
      <c r="E133" s="43" t="str">
        <f t="shared" si="2"/>
        <v>NKGS</v>
      </c>
    </row>
    <row r="134" spans="1:5">
      <c r="A134" s="168">
        <f>IF(D134&gt;0.005,MAX($A$4:A133)+1,"")</f>
        <v>123</v>
      </c>
      <c r="B134" s="169" t="s">
        <v>530</v>
      </c>
      <c r="C134" s="170" t="s">
        <v>378</v>
      </c>
      <c r="D134" s="170" t="s">
        <v>379</v>
      </c>
      <c r="E134" s="43" t="str">
        <f t="shared" si="2"/>
        <v>NMCB</v>
      </c>
    </row>
    <row r="135" spans="1:5">
      <c r="A135" s="168">
        <f>IF(D135&gt;0.005,MAX($A$4:A134)+1,"")</f>
        <v>124</v>
      </c>
      <c r="B135" s="169" t="s">
        <v>530</v>
      </c>
      <c r="C135" s="170" t="s">
        <v>380</v>
      </c>
      <c r="D135" s="170" t="s">
        <v>381</v>
      </c>
      <c r="E135" s="43" t="str">
        <f t="shared" si="2"/>
        <v>NNSB</v>
      </c>
    </row>
    <row r="136" spans="1:5">
      <c r="A136" s="168">
        <f>IF(D136&gt;0.005,MAX($A$4:A135)+1,"")</f>
        <v>125</v>
      </c>
      <c r="B136" s="169" t="s">
        <v>530</v>
      </c>
      <c r="C136" s="170" t="s">
        <v>382</v>
      </c>
      <c r="D136" s="170" t="s">
        <v>383</v>
      </c>
      <c r="E136" s="43" t="str">
        <f t="shared" si="2"/>
        <v>NOSC</v>
      </c>
    </row>
    <row r="137" spans="1:5">
      <c r="A137" s="168">
        <f>IF(D137&gt;0.005,MAX($A$4:A136)+1,"")</f>
        <v>126</v>
      </c>
      <c r="B137" s="169" t="s">
        <v>530</v>
      </c>
      <c r="C137" s="170" t="s">
        <v>384</v>
      </c>
      <c r="D137" s="170" t="s">
        <v>385</v>
      </c>
      <c r="E137" s="43" t="str">
        <f t="shared" si="2"/>
        <v>NUCB</v>
      </c>
    </row>
    <row r="138" spans="1:5">
      <c r="A138" s="168">
        <f>IF(D138&gt;0.005,MAX($A$4:A137)+1,"")</f>
        <v>127</v>
      </c>
      <c r="B138" s="169" t="s">
        <v>530</v>
      </c>
      <c r="C138" s="170" t="s">
        <v>386</v>
      </c>
      <c r="D138" s="170" t="s">
        <v>387</v>
      </c>
      <c r="E138" s="43" t="str">
        <f t="shared" si="2"/>
        <v>OIBA</v>
      </c>
    </row>
    <row r="139" spans="1:5">
      <c r="A139" s="168">
        <f>IF(D139&gt;0.005,MAX($A$4:A138)+1,"")</f>
        <v>128</v>
      </c>
      <c r="B139" s="169" t="s">
        <v>530</v>
      </c>
      <c r="C139" s="170" t="s">
        <v>388</v>
      </c>
      <c r="D139" s="170" t="s">
        <v>389</v>
      </c>
      <c r="E139" s="43" t="str">
        <f t="shared" si="2"/>
        <v>ORCB</v>
      </c>
    </row>
    <row r="140" spans="1:5">
      <c r="A140" s="168">
        <f>IF(D140&gt;0.005,MAX($A$4:A139)+1,"")</f>
        <v>129</v>
      </c>
      <c r="B140" s="169" t="s">
        <v>530</v>
      </c>
      <c r="C140" s="170" t="s">
        <v>390</v>
      </c>
      <c r="D140" s="170" t="s">
        <v>391</v>
      </c>
      <c r="E140" s="43" t="str">
        <f t="shared" si="2"/>
        <v>PJSB</v>
      </c>
    </row>
    <row r="141" spans="1:5">
      <c r="A141" s="168">
        <f>IF(D141&gt;0.005,MAX($A$4:A140)+1,"")</f>
        <v>130</v>
      </c>
      <c r="B141" s="169" t="s">
        <v>530</v>
      </c>
      <c r="C141" s="170" t="s">
        <v>392</v>
      </c>
      <c r="D141" s="170" t="s">
        <v>393</v>
      </c>
      <c r="E141" s="43" t="str">
        <f t="shared" si="2"/>
        <v>PKGB</v>
      </c>
    </row>
    <row r="142" spans="1:5">
      <c r="A142" s="168">
        <f>IF(D142&gt;0.005,MAX($A$4:A141)+1,"")</f>
        <v>131</v>
      </c>
      <c r="B142" s="169" t="s">
        <v>530</v>
      </c>
      <c r="C142" s="170" t="s">
        <v>394</v>
      </c>
      <c r="D142" s="170" t="s">
        <v>395</v>
      </c>
      <c r="E142" s="43" t="str">
        <f t="shared" si="2"/>
        <v>PMCB</v>
      </c>
    </row>
    <row r="143" spans="1:5">
      <c r="A143" s="168">
        <f>IF(D143&gt;0.005,MAX($A$4:A142)+1,"")</f>
        <v>132</v>
      </c>
      <c r="B143" s="169" t="s">
        <v>530</v>
      </c>
      <c r="C143" s="170" t="s">
        <v>396</v>
      </c>
      <c r="D143" s="170" t="s">
        <v>397</v>
      </c>
      <c r="E143" s="43" t="str">
        <f t="shared" si="2"/>
        <v>PMEC</v>
      </c>
    </row>
    <row r="144" spans="1:5">
      <c r="A144" s="168">
        <f>IF(D144&gt;0.005,MAX($A$4:A143)+1,"")</f>
        <v>133</v>
      </c>
      <c r="B144" s="169" t="s">
        <v>530</v>
      </c>
      <c r="C144" s="170" t="s">
        <v>398</v>
      </c>
      <c r="D144" s="170" t="s">
        <v>148</v>
      </c>
      <c r="E144" s="43" t="str">
        <f t="shared" si="2"/>
        <v>PRTH</v>
      </c>
    </row>
    <row r="145" spans="1:5">
      <c r="A145" s="168">
        <f>IF(D145&gt;0.005,MAX($A$4:A144)+1,"")</f>
        <v>134</v>
      </c>
      <c r="B145" s="169" t="s">
        <v>530</v>
      </c>
      <c r="C145" s="172" t="s">
        <v>399</v>
      </c>
      <c r="D145" s="173" t="s">
        <v>400</v>
      </c>
      <c r="E145" s="43" t="str">
        <f t="shared" si="2"/>
        <v>PUCB</v>
      </c>
    </row>
    <row r="146" spans="1:5">
      <c r="A146" s="168">
        <f>IF(D146&gt;0.005,MAX($A$4:A145)+1,"")</f>
        <v>135</v>
      </c>
      <c r="B146" s="169" t="s">
        <v>530</v>
      </c>
      <c r="C146" s="170" t="s">
        <v>401</v>
      </c>
      <c r="D146" s="170" t="s">
        <v>402</v>
      </c>
      <c r="E146" s="43" t="str">
        <f t="shared" si="2"/>
        <v>RABO</v>
      </c>
    </row>
    <row r="147" spans="1:5">
      <c r="A147" s="168">
        <f>IF(D147&gt;0.005,MAX($A$4:A146)+1,"")</f>
        <v>136</v>
      </c>
      <c r="B147" s="169" t="s">
        <v>530</v>
      </c>
      <c r="C147" s="170" t="s">
        <v>403</v>
      </c>
      <c r="D147" s="170" t="s">
        <v>404</v>
      </c>
      <c r="E147" s="43" t="str">
        <f t="shared" si="2"/>
        <v>RATN</v>
      </c>
    </row>
    <row r="148" spans="1:5">
      <c r="A148" s="168">
        <f>IF(D148&gt;0.005,MAX($A$4:A147)+1,"")</f>
        <v>137</v>
      </c>
      <c r="B148" s="169" t="s">
        <v>530</v>
      </c>
      <c r="C148" s="170" t="s">
        <v>405</v>
      </c>
      <c r="D148" s="170" t="s">
        <v>406</v>
      </c>
      <c r="E148" s="43" t="str">
        <f t="shared" si="2"/>
        <v>RNSB</v>
      </c>
    </row>
    <row r="149" spans="1:5">
      <c r="A149" s="168">
        <f>IF(D149&gt;0.005,MAX($A$4:A148)+1,"")</f>
        <v>138</v>
      </c>
      <c r="B149" s="169" t="s">
        <v>530</v>
      </c>
      <c r="C149" s="170" t="s">
        <v>407</v>
      </c>
      <c r="D149" s="170" t="s">
        <v>408</v>
      </c>
      <c r="E149" s="43" t="str">
        <f t="shared" si="2"/>
        <v>RSBL</v>
      </c>
    </row>
    <row r="150" spans="1:5">
      <c r="A150" s="168">
        <f>IF(D150&gt;0.005,MAX($A$4:A149)+1,"")</f>
        <v>139</v>
      </c>
      <c r="B150" s="169" t="s">
        <v>530</v>
      </c>
      <c r="C150" s="170" t="s">
        <v>409</v>
      </c>
      <c r="D150" s="170" t="s">
        <v>410</v>
      </c>
      <c r="E150" s="43" t="str">
        <f t="shared" si="2"/>
        <v>RSCB</v>
      </c>
    </row>
    <row r="151" spans="1:5">
      <c r="A151" s="168">
        <f>IF(D151&gt;0.005,MAX($A$4:A150)+1,"")</f>
        <v>140</v>
      </c>
      <c r="B151" s="169" t="s">
        <v>530</v>
      </c>
      <c r="C151" s="170" t="s">
        <v>411</v>
      </c>
      <c r="D151" s="170" t="s">
        <v>412</v>
      </c>
      <c r="E151" s="43" t="str">
        <f t="shared" si="2"/>
        <v>SAHE</v>
      </c>
    </row>
    <row r="152" spans="1:5">
      <c r="A152" s="168">
        <f>IF(D152&gt;0.005,MAX($A$4:A151)+1,"")</f>
        <v>141</v>
      </c>
      <c r="B152" s="169" t="s">
        <v>530</v>
      </c>
      <c r="C152" s="170" t="s">
        <v>185</v>
      </c>
      <c r="D152" s="170" t="s">
        <v>154</v>
      </c>
      <c r="E152" s="43" t="str">
        <f t="shared" si="2"/>
        <v>SBBJ</v>
      </c>
    </row>
    <row r="153" spans="1:5">
      <c r="A153" s="168">
        <f>IF(D153&gt;0.005,MAX($A$4:A152)+1,"")</f>
        <v>142</v>
      </c>
      <c r="B153" s="169" t="s">
        <v>530</v>
      </c>
      <c r="C153" s="170" t="s">
        <v>413</v>
      </c>
      <c r="D153" s="170" t="s">
        <v>414</v>
      </c>
      <c r="E153" s="43" t="str">
        <f t="shared" si="2"/>
        <v>SCBL</v>
      </c>
    </row>
    <row r="154" spans="1:5">
      <c r="A154" s="168">
        <f>IF(D154&gt;0.005,MAX($A$4:A153)+1,"")</f>
        <v>143</v>
      </c>
      <c r="B154" s="169" t="s">
        <v>530</v>
      </c>
      <c r="C154" s="170" t="s">
        <v>415</v>
      </c>
      <c r="D154" s="170" t="s">
        <v>416</v>
      </c>
      <c r="E154" s="43" t="str">
        <f t="shared" si="2"/>
        <v>SDCB</v>
      </c>
    </row>
    <row r="155" spans="1:5">
      <c r="A155" s="168">
        <f>IF(D155&gt;0.005,MAX($A$4:A154)+1,"")</f>
        <v>144</v>
      </c>
      <c r="B155" s="169" t="s">
        <v>530</v>
      </c>
      <c r="C155" s="170" t="s">
        <v>417</v>
      </c>
      <c r="D155" s="170" t="s">
        <v>418</v>
      </c>
      <c r="E155" s="43" t="str">
        <f t="shared" si="2"/>
        <v>SDCE</v>
      </c>
    </row>
    <row r="156" spans="1:5">
      <c r="A156" s="168">
        <f>IF(D156&gt;0.005,MAX($A$4:A155)+1,"")</f>
        <v>145</v>
      </c>
      <c r="B156" s="169" t="s">
        <v>530</v>
      </c>
      <c r="C156" s="170" t="s">
        <v>419</v>
      </c>
      <c r="D156" s="170" t="s">
        <v>151</v>
      </c>
      <c r="E156" s="43" t="str">
        <f t="shared" si="2"/>
        <v>SHBK</v>
      </c>
    </row>
    <row r="157" spans="1:5">
      <c r="A157" s="168">
        <f>IF(D157&gt;0.005,MAX($A$4:A156)+1,"")</f>
        <v>146</v>
      </c>
      <c r="B157" s="169" t="s">
        <v>530</v>
      </c>
      <c r="C157" s="170" t="s">
        <v>420</v>
      </c>
      <c r="D157" s="170" t="s">
        <v>153</v>
      </c>
      <c r="E157" s="43" t="str">
        <f t="shared" si="2"/>
        <v>SIBL</v>
      </c>
    </row>
    <row r="158" spans="1:5">
      <c r="A158" s="168">
        <f>IF(D158&gt;0.005,MAX($A$4:A157)+1,"")</f>
        <v>147</v>
      </c>
      <c r="B158" s="169" t="s">
        <v>530</v>
      </c>
      <c r="C158" s="170" t="s">
        <v>421</v>
      </c>
      <c r="D158" s="170" t="s">
        <v>422</v>
      </c>
      <c r="E158" s="43" t="str">
        <f t="shared" si="2"/>
        <v>SJSB</v>
      </c>
    </row>
    <row r="159" spans="1:5">
      <c r="A159" s="168">
        <f>IF(D159&gt;0.005,MAX($A$4:A158)+1,"")</f>
        <v>148</v>
      </c>
      <c r="B159" s="169" t="s">
        <v>530</v>
      </c>
      <c r="C159" s="170" t="s">
        <v>423</v>
      </c>
      <c r="D159" s="170" t="s">
        <v>160</v>
      </c>
      <c r="E159" s="43" t="str">
        <f t="shared" si="2"/>
        <v>SMBC</v>
      </c>
    </row>
    <row r="160" spans="1:5">
      <c r="A160" s="168">
        <f>IF(D160&gt;0.005,MAX($A$4:A159)+1,"")</f>
        <v>149</v>
      </c>
      <c r="B160" s="169" t="s">
        <v>530</v>
      </c>
      <c r="C160" s="170" t="s">
        <v>202</v>
      </c>
      <c r="D160" s="170" t="s">
        <v>152</v>
      </c>
      <c r="E160" s="43" t="str">
        <f t="shared" si="2"/>
        <v>SOGE</v>
      </c>
    </row>
    <row r="161" spans="1:5">
      <c r="A161" s="168">
        <f>IF(D161&gt;0.005,MAX($A$4:A160)+1,"")</f>
        <v>150</v>
      </c>
      <c r="B161" s="169" t="s">
        <v>530</v>
      </c>
      <c r="C161" s="170" t="s">
        <v>424</v>
      </c>
      <c r="D161" s="170" t="s">
        <v>425</v>
      </c>
      <c r="E161" s="43" t="str">
        <f t="shared" si="2"/>
        <v>SPCB</v>
      </c>
    </row>
    <row r="162" spans="1:5">
      <c r="A162" s="168">
        <f>IF(D162&gt;0.005,MAX($A$4:A161)+1,"")</f>
        <v>151</v>
      </c>
      <c r="B162" s="169" t="s">
        <v>530</v>
      </c>
      <c r="C162" s="170" t="s">
        <v>426</v>
      </c>
      <c r="D162" s="170" t="s">
        <v>427</v>
      </c>
      <c r="E162" s="43" t="str">
        <f t="shared" si="2"/>
        <v>SRCB</v>
      </c>
    </row>
    <row r="163" spans="1:5">
      <c r="A163" s="168">
        <f>IF(D163&gt;0.005,MAX($A$4:A162)+1,"")</f>
        <v>152</v>
      </c>
      <c r="B163" s="169" t="s">
        <v>530</v>
      </c>
      <c r="C163" s="170" t="s">
        <v>428</v>
      </c>
      <c r="D163" s="170" t="s">
        <v>429</v>
      </c>
      <c r="E163" s="43" t="str">
        <f t="shared" si="2"/>
        <v>STCB</v>
      </c>
    </row>
    <row r="164" spans="1:5">
      <c r="A164" s="168">
        <f>IF(D164&gt;0.005,MAX($A$4:A163)+1,"")</f>
        <v>153</v>
      </c>
      <c r="B164" s="169" t="s">
        <v>530</v>
      </c>
      <c r="C164" s="170" t="s">
        <v>430</v>
      </c>
      <c r="D164" s="170" t="s">
        <v>431</v>
      </c>
      <c r="E164" s="43" t="str">
        <f t="shared" si="2"/>
        <v>SUNB</v>
      </c>
    </row>
    <row r="165" spans="1:5">
      <c r="A165" s="168">
        <f>IF(D165&gt;0.005,MAX($A$4:A164)+1,"")</f>
        <v>154</v>
      </c>
      <c r="B165" s="169" t="s">
        <v>530</v>
      </c>
      <c r="C165" s="170" t="s">
        <v>432</v>
      </c>
      <c r="D165" s="170" t="s">
        <v>433</v>
      </c>
      <c r="E165" s="43" t="str">
        <f t="shared" si="2"/>
        <v>SUTB</v>
      </c>
    </row>
    <row r="166" spans="1:5">
      <c r="A166" s="168">
        <f>IF(D166&gt;0.005,MAX($A$4:A165)+1,"")</f>
        <v>155</v>
      </c>
      <c r="B166" s="169" t="s">
        <v>530</v>
      </c>
      <c r="C166" s="170" t="s">
        <v>434</v>
      </c>
      <c r="D166" s="170" t="s">
        <v>435</v>
      </c>
      <c r="E166" s="43" t="str">
        <f t="shared" si="2"/>
        <v>SVCB</v>
      </c>
    </row>
    <row r="167" spans="1:5">
      <c r="A167" s="168">
        <f>IF(D167&gt;0.005,MAX($A$4:A166)+1,"")</f>
        <v>156</v>
      </c>
      <c r="B167" s="169" t="s">
        <v>530</v>
      </c>
      <c r="C167" s="170" t="s">
        <v>436</v>
      </c>
      <c r="D167" s="170" t="s">
        <v>437</v>
      </c>
      <c r="E167" s="43" t="str">
        <f t="shared" si="2"/>
        <v>TBSB</v>
      </c>
    </row>
    <row r="168" spans="1:5">
      <c r="A168" s="168">
        <f>IF(D168&gt;0.005,MAX($A$4:A167)+1,"")</f>
        <v>157</v>
      </c>
      <c r="B168" s="169" t="s">
        <v>530</v>
      </c>
      <c r="C168" s="170" t="s">
        <v>438</v>
      </c>
      <c r="D168" s="170" t="s">
        <v>439</v>
      </c>
      <c r="E168" s="43" t="str">
        <f t="shared" si="2"/>
        <v>TDCB</v>
      </c>
    </row>
    <row r="169" spans="1:5">
      <c r="A169" s="168">
        <f>IF(D169&gt;0.005,MAX($A$4:A168)+1,"")</f>
        <v>158</v>
      </c>
      <c r="B169" s="169" t="s">
        <v>530</v>
      </c>
      <c r="C169" s="170" t="s">
        <v>440</v>
      </c>
      <c r="D169" s="170" t="s">
        <v>441</v>
      </c>
      <c r="E169" s="43" t="str">
        <f t="shared" si="2"/>
        <v>TGMB</v>
      </c>
    </row>
    <row r="170" spans="1:5">
      <c r="A170" s="168">
        <f>IF(D170&gt;0.005,MAX($A$4:A169)+1,"")</f>
        <v>159</v>
      </c>
      <c r="B170" s="169" t="s">
        <v>530</v>
      </c>
      <c r="C170" s="170" t="s">
        <v>442</v>
      </c>
      <c r="D170" s="170" t="s">
        <v>163</v>
      </c>
      <c r="E170" s="43" t="str">
        <f t="shared" si="2"/>
        <v>TJSB</v>
      </c>
    </row>
    <row r="171" spans="1:5">
      <c r="A171" s="168">
        <f>IF(D171&gt;0.005,MAX($A$4:A170)+1,"")</f>
        <v>160</v>
      </c>
      <c r="B171" s="169" t="s">
        <v>530</v>
      </c>
      <c r="C171" s="170" t="s">
        <v>443</v>
      </c>
      <c r="D171" s="170" t="s">
        <v>444</v>
      </c>
      <c r="E171" s="43" t="str">
        <f t="shared" si="2"/>
        <v>TNSC</v>
      </c>
    </row>
    <row r="172" spans="1:5">
      <c r="A172" s="168">
        <f>IF(D172&gt;0.005,MAX($A$4:A171)+1,"")</f>
        <v>161</v>
      </c>
      <c r="B172" s="169" t="s">
        <v>530</v>
      </c>
      <c r="C172" s="170" t="s">
        <v>445</v>
      </c>
      <c r="D172" s="170" t="s">
        <v>164</v>
      </c>
      <c r="E172" s="43" t="str">
        <f t="shared" si="2"/>
        <v>UBSW</v>
      </c>
    </row>
    <row r="173" spans="1:5">
      <c r="A173" s="168">
        <f>IF(D173&gt;0.005,MAX($A$4:A172)+1,"")</f>
        <v>162</v>
      </c>
      <c r="B173" s="169" t="s">
        <v>530</v>
      </c>
      <c r="C173" s="170" t="s">
        <v>446</v>
      </c>
      <c r="D173" s="170" t="s">
        <v>447</v>
      </c>
      <c r="E173" s="43" t="str">
        <f t="shared" si="2"/>
        <v>UOVB</v>
      </c>
    </row>
    <row r="174" spans="1:5">
      <c r="A174" s="168">
        <f>IF(D174&gt;0.005,MAX($A$4:A173)+1,"")</f>
        <v>163</v>
      </c>
      <c r="B174" s="169" t="s">
        <v>530</v>
      </c>
      <c r="C174" s="170" t="s">
        <v>448</v>
      </c>
      <c r="D174" s="170" t="s">
        <v>449</v>
      </c>
      <c r="E174" s="43" t="str">
        <f t="shared" si="2"/>
        <v>VARA</v>
      </c>
    </row>
    <row r="175" spans="1:5">
      <c r="A175" s="168">
        <f>IF(D175&gt;0.005,MAX($A$4:A174)+1,"")</f>
        <v>164</v>
      </c>
      <c r="B175" s="169" t="s">
        <v>530</v>
      </c>
      <c r="C175" s="170" t="s">
        <v>450</v>
      </c>
      <c r="D175" s="170" t="s">
        <v>451</v>
      </c>
      <c r="E175" s="43" t="str">
        <f t="shared" si="2"/>
        <v>VSBL</v>
      </c>
    </row>
    <row r="176" spans="1:5">
      <c r="A176" s="168">
        <f>IF(D176&gt;0.005,MAX($A$4:A175)+1,"")</f>
        <v>165</v>
      </c>
      <c r="B176" s="169" t="s">
        <v>530</v>
      </c>
      <c r="C176" s="170" t="s">
        <v>452</v>
      </c>
      <c r="D176" s="170" t="s">
        <v>168</v>
      </c>
      <c r="E176" s="43" t="str">
        <f t="shared" si="2"/>
        <v>VVSB</v>
      </c>
    </row>
    <row r="177" spans="1:5">
      <c r="A177" s="168">
        <f>IF(D177&gt;0.005,MAX($A$4:A176)+1,"")</f>
        <v>166</v>
      </c>
      <c r="B177" s="169" t="s">
        <v>530</v>
      </c>
      <c r="C177" s="170" t="s">
        <v>453</v>
      </c>
      <c r="D177" s="170" t="s">
        <v>454</v>
      </c>
      <c r="E177" s="43" t="str">
        <f t="shared" si="2"/>
        <v>WBSC</v>
      </c>
    </row>
    <row r="178" spans="1:5">
      <c r="A178" s="168">
        <f>IF(D178&gt;0.005,MAX($A$4:A177)+1,"")</f>
        <v>167</v>
      </c>
      <c r="B178" s="169" t="s">
        <v>530</v>
      </c>
      <c r="C178" s="170" t="s">
        <v>455</v>
      </c>
      <c r="D178" s="170" t="s">
        <v>170</v>
      </c>
      <c r="E178" s="43" t="str">
        <f t="shared" si="2"/>
        <v>WPAC</v>
      </c>
    </row>
    <row r="179" spans="1:5">
      <c r="A179" s="168">
        <f>IF(D179&gt;0.005,MAX($A$4:A178)+1,"")</f>
        <v>168</v>
      </c>
      <c r="B179" s="169" t="s">
        <v>530</v>
      </c>
      <c r="C179" s="170" t="s">
        <v>456</v>
      </c>
      <c r="D179" s="170" t="s">
        <v>457</v>
      </c>
      <c r="E179" s="43" t="str">
        <f t="shared" si="2"/>
        <v>ZCBL</v>
      </c>
    </row>
    <row r="180" spans="1:5">
      <c r="A180" s="168">
        <f>IF(D180&gt;0.005,MAX($A$4:A179)+1,"")</f>
        <v>169</v>
      </c>
      <c r="B180" s="169" t="s">
        <v>530</v>
      </c>
      <c r="C180" s="170" t="s">
        <v>458</v>
      </c>
      <c r="D180" s="170" t="s">
        <v>459</v>
      </c>
      <c r="E180" s="43" t="str">
        <f t="shared" si="2"/>
        <v>ZSBL</v>
      </c>
    </row>
    <row r="181" spans="1:5">
      <c r="A181" s="168" t="str">
        <f>IF(D181&gt;0.005,MAX($A$4:A180)+1,"")</f>
        <v/>
      </c>
      <c r="B181" s="169" t="s">
        <v>530</v>
      </c>
      <c r="C181" s="174"/>
      <c r="D181" s="174"/>
      <c r="E181" s="43">
        <f t="shared" si="2"/>
        <v>0</v>
      </c>
    </row>
    <row r="182" spans="1:5">
      <c r="A182" s="168" t="str">
        <f>IF(D182&gt;0.005,MAX($A$4:A181)+1,"")</f>
        <v/>
      </c>
      <c r="B182" s="169" t="s">
        <v>530</v>
      </c>
      <c r="C182" s="174"/>
      <c r="D182" s="174"/>
      <c r="E182" s="43">
        <f t="shared" si="2"/>
        <v>0</v>
      </c>
    </row>
    <row r="183" spans="1:5">
      <c r="A183" s="168" t="str">
        <f>IF(D183&gt;0.005,MAX($A$4:A182)+1,"")</f>
        <v/>
      </c>
      <c r="B183" s="169" t="s">
        <v>530</v>
      </c>
      <c r="C183" s="174"/>
      <c r="D183" s="174"/>
      <c r="E183" s="43">
        <f t="shared" si="2"/>
        <v>0</v>
      </c>
    </row>
    <row r="184" spans="1:5">
      <c r="A184" s="168" t="str">
        <f>IF(D184&gt;0.005,MAX($A$4:A183)+1,"")</f>
        <v/>
      </c>
      <c r="B184" s="169" t="s">
        <v>530</v>
      </c>
      <c r="C184" s="174"/>
      <c r="D184" s="174"/>
      <c r="E184" s="43">
        <f t="shared" si="2"/>
        <v>0</v>
      </c>
    </row>
    <row r="185" spans="1:5">
      <c r="A185" s="168" t="str">
        <f>IF(D185&gt;0.005,MAX($A$4:A184)+1,"")</f>
        <v/>
      </c>
      <c r="B185" s="169" t="s">
        <v>530</v>
      </c>
      <c r="C185" s="174"/>
      <c r="D185" s="174"/>
      <c r="E185" s="43">
        <f t="shared" si="2"/>
        <v>0</v>
      </c>
    </row>
    <row r="186" spans="1:5">
      <c r="A186" s="168" t="str">
        <f>IF(D186&gt;0.005,MAX($A$4:A185)+1,"")</f>
        <v/>
      </c>
      <c r="B186" s="169" t="s">
        <v>530</v>
      </c>
      <c r="C186" s="174"/>
      <c r="D186" s="174"/>
      <c r="E186" s="43">
        <f t="shared" si="2"/>
        <v>0</v>
      </c>
    </row>
    <row r="187" spans="1:5">
      <c r="A187" s="168" t="str">
        <f>IF(D187&gt;0.005,MAX($A$4:A186)+1,"")</f>
        <v/>
      </c>
      <c r="B187" s="169" t="s">
        <v>530</v>
      </c>
      <c r="C187" s="174"/>
      <c r="D187" s="174"/>
      <c r="E187" s="43">
        <f t="shared" si="2"/>
        <v>0</v>
      </c>
    </row>
    <row r="188" spans="1:5">
      <c r="A188" s="168" t="str">
        <f>IF(D188&gt;0.005,MAX($A$4:A187)+1,"")</f>
        <v/>
      </c>
      <c r="B188" s="169" t="s">
        <v>530</v>
      </c>
      <c r="C188" s="174"/>
      <c r="D188" s="174"/>
      <c r="E188" s="43">
        <f t="shared" si="2"/>
        <v>0</v>
      </c>
    </row>
    <row r="189" spans="1:5">
      <c r="A189" s="168" t="str">
        <f>IF(D189&gt;0.005,MAX($A$4:A188)+1,"")</f>
        <v/>
      </c>
      <c r="B189" s="169" t="s">
        <v>530</v>
      </c>
      <c r="C189" s="174"/>
      <c r="D189" s="174"/>
      <c r="E189" s="43">
        <f t="shared" si="2"/>
        <v>0</v>
      </c>
    </row>
    <row r="190" spans="1:5">
      <c r="A190" s="168" t="str">
        <f>IF(D190&gt;0.005,MAX($A$4:A189)+1,"")</f>
        <v/>
      </c>
      <c r="B190" s="169" t="s">
        <v>530</v>
      </c>
      <c r="C190" s="174"/>
      <c r="D190" s="174"/>
      <c r="E190" s="43">
        <f t="shared" si="2"/>
        <v>0</v>
      </c>
    </row>
    <row r="191" spans="1:5">
      <c r="A191" s="168" t="str">
        <f>IF(D191&gt;0.005,MAX($A$4:A190)+1,"")</f>
        <v/>
      </c>
      <c r="B191" s="169" t="s">
        <v>530</v>
      </c>
      <c r="C191" s="174"/>
      <c r="D191" s="174"/>
      <c r="E191" s="43">
        <f t="shared" si="2"/>
        <v>0</v>
      </c>
    </row>
    <row r="192" spans="1:5">
      <c r="A192" s="168" t="str">
        <f>IF(D192&gt;0.005,MAX($A$4:A191)+1,"")</f>
        <v/>
      </c>
      <c r="B192" s="169" t="s">
        <v>530</v>
      </c>
      <c r="C192" s="174"/>
      <c r="D192" s="174"/>
      <c r="E192" s="43">
        <f t="shared" si="2"/>
        <v>0</v>
      </c>
    </row>
    <row r="193" spans="1:5">
      <c r="A193" s="168" t="str">
        <f>IF(D193&gt;0.005,MAX($A$4:A192)+1,"")</f>
        <v/>
      </c>
      <c r="B193" s="169" t="s">
        <v>530</v>
      </c>
      <c r="C193" s="174"/>
      <c r="D193" s="174"/>
      <c r="E193" s="43">
        <f t="shared" si="2"/>
        <v>0</v>
      </c>
    </row>
    <row r="194" spans="1:5">
      <c r="A194" s="168" t="str">
        <f>IF(D194&gt;0.005,MAX($A$4:A193)+1,"")</f>
        <v/>
      </c>
      <c r="B194" s="169" t="s">
        <v>530</v>
      </c>
      <c r="C194" s="174"/>
      <c r="D194" s="174"/>
      <c r="E194" s="43">
        <f t="shared" si="2"/>
        <v>0</v>
      </c>
    </row>
    <row r="195" spans="1:5">
      <c r="A195" s="168" t="str">
        <f>IF(D195&gt;0.005,MAX($A$4:A194)+1,"")</f>
        <v/>
      </c>
      <c r="B195" s="169" t="s">
        <v>530</v>
      </c>
      <c r="C195" s="174"/>
      <c r="D195" s="174"/>
      <c r="E195" s="43">
        <f t="shared" si="2"/>
        <v>0</v>
      </c>
    </row>
    <row r="196" spans="1:5">
      <c r="A196" s="168" t="str">
        <f>IF(D196&gt;0.005,MAX($A$4:A195)+1,"")</f>
        <v/>
      </c>
      <c r="B196" s="169" t="s">
        <v>530</v>
      </c>
      <c r="C196" s="174"/>
      <c r="D196" s="174"/>
      <c r="E196" s="43">
        <f t="shared" ref="E196:E200" si="3">C196</f>
        <v>0</v>
      </c>
    </row>
    <row r="197" spans="1:5">
      <c r="A197" s="168" t="str">
        <f>IF(D197&gt;0.005,MAX($A$4:A196)+1,"")</f>
        <v/>
      </c>
      <c r="B197" s="169" t="s">
        <v>530</v>
      </c>
      <c r="C197" s="174"/>
      <c r="D197" s="174"/>
      <c r="E197" s="43">
        <f t="shared" si="3"/>
        <v>0</v>
      </c>
    </row>
    <row r="198" spans="1:5">
      <c r="A198" s="168" t="str">
        <f>IF(D198&gt;0.005,MAX($A$4:A197)+1,"")</f>
        <v/>
      </c>
      <c r="B198" s="169" t="s">
        <v>530</v>
      </c>
      <c r="C198" s="174"/>
      <c r="D198" s="174"/>
      <c r="E198" s="43">
        <f t="shared" si="3"/>
        <v>0</v>
      </c>
    </row>
    <row r="199" spans="1:5">
      <c r="A199" s="168" t="str">
        <f>IF(D199&gt;0.005,MAX($A$4:A198)+1,"")</f>
        <v/>
      </c>
      <c r="B199" s="169" t="s">
        <v>530</v>
      </c>
      <c r="C199" s="174"/>
      <c r="D199" s="174"/>
      <c r="E199" s="43">
        <f t="shared" si="3"/>
        <v>0</v>
      </c>
    </row>
    <row r="200" spans="1:5">
      <c r="A200" s="168" t="str">
        <f>IF(D200&gt;0.005,MAX($A$4:A199)+1,"")</f>
        <v/>
      </c>
      <c r="B200" s="169" t="s">
        <v>530</v>
      </c>
      <c r="C200" s="174"/>
      <c r="D200" s="174"/>
      <c r="E200" s="43">
        <f t="shared" si="3"/>
        <v>0</v>
      </c>
    </row>
    <row r="201" spans="1:5"/>
  </sheetData>
  <sheetProtection password="CB7C" sheet="1" objects="1" scenarios="1" selectLockedCells="1"/>
  <mergeCells count="1">
    <mergeCell ref="A1:D1"/>
  </mergeCells>
  <dataValidations count="1">
    <dataValidation type="textLength" operator="equal" allowBlank="1" showInputMessage="1" showErrorMessage="1" errorTitle="4 Text oly " promptTitle="4 dig Text Only" sqref="C4:C200">
      <formula1>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3">
    <tabColor rgb="FF00B050"/>
    <pageSetUpPr fitToPage="1"/>
  </sheetPr>
  <dimension ref="A1:DP124"/>
  <sheetViews>
    <sheetView showGridLines="0" showRowColHeaders="0" view="pageBreakPreview" zoomScale="70" zoomScaleNormal="90" zoomScaleSheetLayoutView="70" workbookViewId="0">
      <selection activeCell="AM37" sqref="AM37:BV37"/>
    </sheetView>
  </sheetViews>
  <sheetFormatPr defaultColWidth="0" defaultRowHeight="0" customHeight="1" zeroHeight="1"/>
  <cols>
    <col min="1" max="1" width="5.7109375" style="43" customWidth="1"/>
    <col min="2" max="98" width="1.7109375" style="43" customWidth="1"/>
    <col min="99" max="107" width="1.85546875" style="43" customWidth="1"/>
    <col min="108" max="114" width="1.85546875" style="43" hidden="1" customWidth="1"/>
    <col min="115" max="116" width="11.140625" style="43" hidden="1" customWidth="1"/>
    <col min="117" max="117" width="1.85546875" style="43" hidden="1" customWidth="1"/>
    <col min="118" max="120" width="11.140625" style="43" hidden="1" customWidth="1"/>
    <col min="121" max="16384" width="9.140625" style="43" hidden="1"/>
  </cols>
  <sheetData>
    <row r="1" spans="2:106" ht="15.75" thickBot="1">
      <c r="B1" s="109"/>
    </row>
    <row r="2" spans="2:106" ht="15.75" thickTop="1">
      <c r="B2" s="132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4"/>
    </row>
    <row r="3" spans="2:106" ht="15">
      <c r="B3" s="13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136"/>
    </row>
    <row r="4" spans="2:106" ht="15">
      <c r="B4" s="13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136"/>
    </row>
    <row r="5" spans="2:106" ht="9.75" customHeight="1">
      <c r="B5" s="13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136"/>
    </row>
    <row r="6" spans="2:106" ht="21.95" customHeight="1">
      <c r="B6" s="208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10"/>
      <c r="T6" s="249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1"/>
      <c r="AY6" s="5"/>
      <c r="AZ6" s="5"/>
      <c r="BA6" s="5"/>
      <c r="BB6" s="220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2"/>
      <c r="CZ6" s="5"/>
      <c r="DA6" s="5"/>
      <c r="DB6" s="136"/>
    </row>
    <row r="7" spans="2:106" ht="21.95" customHeight="1">
      <c r="B7" s="208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10"/>
      <c r="T7" s="252">
        <f ca="1">TODAY()</f>
        <v>42413</v>
      </c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4"/>
      <c r="AY7" s="5"/>
      <c r="AZ7" s="5"/>
      <c r="BA7" s="5"/>
      <c r="BB7" s="223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10"/>
      <c r="CJ7" s="223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10"/>
      <c r="CZ7" s="5"/>
      <c r="DA7" s="5"/>
      <c r="DB7" s="136"/>
    </row>
    <row r="8" spans="2:106" ht="21.95" customHeight="1">
      <c r="B8" s="208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10"/>
      <c r="T8" s="246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8"/>
      <c r="AY8" s="5"/>
      <c r="AZ8" s="5"/>
      <c r="BA8" s="5"/>
      <c r="BB8" s="224"/>
      <c r="BC8" s="225"/>
      <c r="BD8" s="225"/>
      <c r="BE8" s="225"/>
      <c r="BF8" s="225"/>
      <c r="BG8" s="225"/>
      <c r="BH8" s="225"/>
      <c r="BI8" s="225"/>
      <c r="BJ8" s="225"/>
      <c r="BK8" s="225"/>
      <c r="BL8" s="225"/>
      <c r="BM8" s="225"/>
      <c r="BN8" s="225"/>
      <c r="BO8" s="225"/>
      <c r="BP8" s="225"/>
      <c r="BQ8" s="225"/>
      <c r="BR8" s="225"/>
      <c r="BS8" s="225"/>
      <c r="BT8" s="225"/>
      <c r="BU8" s="225"/>
      <c r="BV8" s="225"/>
      <c r="BW8" s="225"/>
      <c r="BX8" s="225"/>
      <c r="BY8" s="225"/>
      <c r="BZ8" s="225"/>
      <c r="CA8" s="225"/>
      <c r="CB8" s="225"/>
      <c r="CC8" s="225"/>
      <c r="CD8" s="225"/>
      <c r="CE8" s="225"/>
      <c r="CF8" s="225"/>
      <c r="CG8" s="225"/>
      <c r="CH8" s="225"/>
      <c r="CI8" s="226"/>
      <c r="CJ8" s="223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X8" s="209"/>
      <c r="CY8" s="210"/>
      <c r="CZ8" s="5"/>
      <c r="DA8" s="5"/>
      <c r="DB8" s="136"/>
    </row>
    <row r="9" spans="2:106" ht="16.5" customHeight="1">
      <c r="B9" s="13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136"/>
    </row>
    <row r="10" spans="2:106" ht="20.25" customHeight="1">
      <c r="B10" s="13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238" t="s">
        <v>531</v>
      </c>
      <c r="BD10" s="239"/>
      <c r="BE10" s="5"/>
      <c r="BF10" s="5"/>
      <c r="BG10" s="5"/>
      <c r="BH10" s="5"/>
      <c r="BI10" s="5"/>
      <c r="BJ10" s="5"/>
      <c r="BK10" s="5"/>
      <c r="BL10" s="5"/>
      <c r="BM10" s="238" t="s">
        <v>532</v>
      </c>
      <c r="BN10" s="239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136"/>
    </row>
    <row r="11" spans="2:106" ht="3.6" customHeight="1">
      <c r="B11" s="13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140"/>
      <c r="BD11" s="140"/>
      <c r="BE11" s="5"/>
      <c r="BF11" s="5"/>
      <c r="BG11" s="5"/>
      <c r="BH11" s="5"/>
      <c r="BI11" s="5"/>
      <c r="BJ11" s="5"/>
      <c r="BK11" s="5"/>
      <c r="BL11" s="5"/>
      <c r="BM11" s="140"/>
      <c r="BN11" s="140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136"/>
    </row>
    <row r="12" spans="2:106" ht="18.600000000000001" customHeight="1">
      <c r="B12" s="1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5"/>
      <c r="AG12" s="5"/>
      <c r="AH12" s="5"/>
      <c r="AI12" s="5"/>
      <c r="AJ12" s="5"/>
      <c r="AK12" s="5"/>
      <c r="AL12" s="5"/>
      <c r="AM12" s="5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136"/>
    </row>
    <row r="13" spans="2:106" ht="3.6" customHeight="1">
      <c r="B13" s="13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136"/>
    </row>
    <row r="14" spans="2:106" ht="21" customHeight="1">
      <c r="B14" s="135"/>
      <c r="C14" s="5"/>
      <c r="F14" s="5"/>
      <c r="G14" s="5"/>
      <c r="H14" s="5"/>
      <c r="I14" s="5"/>
      <c r="J14" s="5"/>
      <c r="K14" s="5"/>
      <c r="L14" s="5"/>
      <c r="M14" s="5"/>
      <c r="N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136"/>
    </row>
    <row r="28" spans="2:106" ht="3" customHeight="1">
      <c r="B28" s="135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36"/>
    </row>
    <row r="29" spans="2:106" ht="23.25" customHeight="1">
      <c r="B29" s="135"/>
      <c r="C29" s="141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3"/>
      <c r="DB29" s="136"/>
    </row>
    <row r="30" spans="2:106" ht="3" customHeight="1">
      <c r="B30" s="135"/>
      <c r="C30" s="10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1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3"/>
      <c r="DB30" s="136"/>
    </row>
    <row r="31" spans="2:106" ht="20.100000000000001" customHeight="1">
      <c r="B31" s="135"/>
      <c r="C31" s="10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C31" s="177"/>
      <c r="AD31" s="177"/>
      <c r="AE31" s="177"/>
      <c r="AF31" s="177"/>
      <c r="AG31" s="177"/>
      <c r="AH31" s="177"/>
      <c r="AI31" s="177"/>
      <c r="AJ31" s="177"/>
      <c r="AK31" s="177"/>
      <c r="AL31" s="144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105"/>
      <c r="DB31" s="136"/>
    </row>
    <row r="32" spans="2:106" ht="3" customHeight="1">
      <c r="B32" s="135"/>
      <c r="C32" s="178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8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80"/>
      <c r="DB32" s="136"/>
    </row>
    <row r="33" spans="2:106" ht="3" customHeight="1">
      <c r="B33" s="13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1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202"/>
      <c r="BG33" s="202"/>
      <c r="BH33" s="202"/>
      <c r="BI33" s="202"/>
      <c r="BJ33" s="202"/>
      <c r="BK33" s="202"/>
      <c r="BL33" s="202"/>
      <c r="BM33" s="202"/>
      <c r="BN33" s="202"/>
      <c r="BO33" s="202"/>
      <c r="BP33" s="202"/>
      <c r="BQ33" s="202"/>
      <c r="BR33" s="202"/>
      <c r="BS33" s="202"/>
      <c r="BT33" s="202"/>
      <c r="BU33" s="202"/>
      <c r="BV33" s="202"/>
      <c r="BW33" s="202"/>
      <c r="BX33" s="202"/>
      <c r="BY33" s="202"/>
      <c r="BZ33" s="202"/>
      <c r="CA33" s="202"/>
      <c r="CB33" s="202"/>
      <c r="CC33" s="202"/>
      <c r="CD33" s="202"/>
      <c r="CE33" s="202"/>
      <c r="CF33" s="202"/>
      <c r="CG33" s="202"/>
      <c r="CH33" s="202"/>
      <c r="CI33" s="202"/>
      <c r="CJ33" s="202"/>
      <c r="CK33" s="202"/>
      <c r="CL33" s="202"/>
      <c r="CM33" s="2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3"/>
      <c r="DB33" s="136"/>
    </row>
    <row r="34" spans="2:106" ht="20.100000000000001" customHeight="1">
      <c r="B34" s="135"/>
      <c r="C34" s="10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L34" s="104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105"/>
      <c r="DB34" s="136"/>
    </row>
    <row r="35" spans="2:106" ht="3" customHeight="1">
      <c r="B35" s="135"/>
      <c r="C35" s="178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8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80"/>
      <c r="DB35" s="136"/>
    </row>
    <row r="36" spans="2:106" ht="3" customHeight="1">
      <c r="B36" s="135"/>
      <c r="C36" s="101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1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3"/>
      <c r="DB36" s="136"/>
    </row>
    <row r="37" spans="2:106" ht="20.100000000000001" customHeight="1">
      <c r="B37" s="135"/>
      <c r="C37" s="10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L37" s="104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5"/>
      <c r="CX37" s="5"/>
      <c r="CY37" s="5"/>
      <c r="CZ37" s="5"/>
      <c r="DA37" s="105"/>
      <c r="DB37" s="136"/>
    </row>
    <row r="38" spans="2:106" ht="3" customHeight="1">
      <c r="B38" s="135"/>
      <c r="C38" s="178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8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80"/>
      <c r="DB38" s="136"/>
    </row>
    <row r="39" spans="2:106" ht="3" customHeight="1">
      <c r="B39" s="135"/>
      <c r="C39" s="101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1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3"/>
      <c r="DB39" s="136"/>
    </row>
    <row r="40" spans="2:106" ht="20.100000000000001" customHeight="1">
      <c r="B40" s="135"/>
      <c r="C40" s="10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C40" s="177"/>
      <c r="AD40" s="177"/>
      <c r="AE40" s="177"/>
      <c r="AF40" s="177"/>
      <c r="AG40" s="177"/>
      <c r="AH40" s="177"/>
      <c r="AI40" s="177"/>
      <c r="AJ40" s="177"/>
      <c r="AK40" s="177"/>
      <c r="AL40" s="144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105"/>
      <c r="DB40" s="136"/>
    </row>
    <row r="41" spans="2:106" ht="3" customHeight="1">
      <c r="B41" s="135"/>
      <c r="C41" s="178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8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80"/>
      <c r="DB41" s="136"/>
    </row>
    <row r="42" spans="2:106" ht="3" customHeight="1">
      <c r="B42" s="135"/>
      <c r="C42" s="101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1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3"/>
      <c r="DB42" s="136"/>
    </row>
    <row r="43" spans="2:106" ht="20.100000000000001" customHeight="1">
      <c r="B43" s="135"/>
      <c r="C43" s="10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C43" s="177"/>
      <c r="AD43" s="177"/>
      <c r="AE43" s="177"/>
      <c r="AF43" s="177"/>
      <c r="AG43" s="177"/>
      <c r="AH43" s="177"/>
      <c r="AI43" s="177"/>
      <c r="AJ43" s="177"/>
      <c r="AK43" s="177"/>
      <c r="AL43" s="144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105"/>
      <c r="DB43" s="136"/>
    </row>
    <row r="44" spans="2:106" ht="3" customHeight="1">
      <c r="B44" s="135"/>
      <c r="C44" s="178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8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80"/>
      <c r="DB44" s="136"/>
    </row>
    <row r="45" spans="2:106" ht="3" customHeight="1">
      <c r="B45" s="135"/>
      <c r="C45" s="101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5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3"/>
      <c r="DB45" s="136"/>
    </row>
    <row r="46" spans="2:106" ht="20.100000000000001" customHeight="1">
      <c r="B46" s="135"/>
      <c r="C46" s="10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L46" s="104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238" t="s">
        <v>531</v>
      </c>
      <c r="CM46" s="239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238" t="s">
        <v>532</v>
      </c>
      <c r="CZ46" s="239"/>
      <c r="DA46" s="105"/>
      <c r="DB46" s="136"/>
    </row>
    <row r="47" spans="2:106" ht="3" customHeight="1">
      <c r="B47" s="135"/>
      <c r="C47" s="178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8"/>
      <c r="AM47" s="179"/>
      <c r="AN47" s="179"/>
      <c r="AO47" s="179"/>
      <c r="AP47" s="179"/>
      <c r="AQ47" s="179"/>
      <c r="AR47" s="179"/>
      <c r="AS47" s="179"/>
      <c r="AT47" s="179"/>
      <c r="AU47" s="179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80"/>
      <c r="DB47" s="136"/>
    </row>
    <row r="48" spans="2:106" ht="3" customHeight="1">
      <c r="B48" s="135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5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202"/>
      <c r="CD48" s="202"/>
      <c r="CE48" s="202"/>
      <c r="CF48" s="202"/>
      <c r="CG48" s="202"/>
      <c r="CH48" s="202"/>
      <c r="CI48" s="202"/>
      <c r="CJ48" s="202"/>
      <c r="CK48" s="202"/>
      <c r="CL48" s="202"/>
      <c r="CM48" s="2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36"/>
    </row>
    <row r="49" spans="2:106" ht="20.100000000000001" customHeight="1">
      <c r="B49" s="135"/>
      <c r="C49" s="10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L49" s="104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03"/>
      <c r="BF49" s="203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CX49" s="5"/>
      <c r="CY49" s="5"/>
      <c r="CZ49" s="5"/>
      <c r="DA49" s="105"/>
      <c r="DB49" s="136"/>
    </row>
    <row r="50" spans="2:106" ht="3" customHeight="1">
      <c r="B50" s="135"/>
      <c r="C50" s="178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8"/>
      <c r="AM50" s="179"/>
      <c r="AN50" s="179"/>
      <c r="AO50" s="179"/>
      <c r="AP50" s="179"/>
      <c r="AQ50" s="179"/>
      <c r="AR50" s="179"/>
      <c r="AS50" s="179"/>
      <c r="AT50" s="179"/>
      <c r="AU50" s="179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  <c r="BY50" s="204"/>
      <c r="BZ50" s="204"/>
      <c r="CA50" s="204"/>
      <c r="CB50" s="204"/>
      <c r="CC50" s="204"/>
      <c r="CD50" s="204"/>
      <c r="CE50" s="204"/>
      <c r="CF50" s="204"/>
      <c r="CG50" s="204"/>
      <c r="CH50" s="204"/>
      <c r="CI50" s="204"/>
      <c r="CJ50" s="204"/>
      <c r="CK50" s="204"/>
      <c r="CL50" s="204"/>
      <c r="CM50" s="204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80"/>
      <c r="DB50" s="136"/>
    </row>
    <row r="51" spans="2:106" ht="3" customHeight="1">
      <c r="B51" s="135"/>
      <c r="C51" s="101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1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3"/>
      <c r="DB51" s="136"/>
    </row>
    <row r="52" spans="2:106" ht="20.100000000000001" customHeight="1">
      <c r="B52" s="135"/>
      <c r="C52" s="10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C52" s="177"/>
      <c r="AD52" s="177"/>
      <c r="AE52" s="177"/>
      <c r="AF52" s="177"/>
      <c r="AG52" s="177"/>
      <c r="AH52" s="177"/>
      <c r="AI52" s="177"/>
      <c r="AJ52" s="177"/>
      <c r="AK52" s="177"/>
      <c r="AL52" s="144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/>
      <c r="BG52" s="245"/>
      <c r="BH52" s="245"/>
      <c r="BI52" s="245"/>
      <c r="BJ52" s="245"/>
      <c r="BK52" s="245"/>
      <c r="BL52" s="245"/>
      <c r="BM52" s="245"/>
      <c r="BN52" s="245"/>
      <c r="BO52" s="245"/>
      <c r="BP52" s="245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/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105"/>
      <c r="DB52" s="136"/>
    </row>
    <row r="53" spans="2:106" ht="3" customHeight="1">
      <c r="B53" s="135"/>
      <c r="C53" s="178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8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80"/>
      <c r="DB53" s="136"/>
    </row>
    <row r="54" spans="2:106" ht="9" customHeight="1">
      <c r="B54" s="135"/>
      <c r="DB54" s="136"/>
    </row>
    <row r="55" spans="2:106" ht="3" customHeight="1">
      <c r="B55" s="135"/>
      <c r="DB55" s="136"/>
    </row>
    <row r="56" spans="2:106" ht="24.75" customHeight="1">
      <c r="B56" s="135"/>
      <c r="C56" s="141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3"/>
      <c r="DB56" s="136"/>
    </row>
    <row r="57" spans="2:106" ht="3" customHeight="1">
      <c r="B57" s="135"/>
      <c r="C57" s="101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1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3"/>
      <c r="DB57" s="136"/>
    </row>
    <row r="58" spans="2:106" ht="20.100000000000001" customHeight="1">
      <c r="B58" s="135"/>
      <c r="C58" s="10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C58" s="177"/>
      <c r="AD58" s="177"/>
      <c r="AE58" s="177"/>
      <c r="AF58" s="177"/>
      <c r="AG58" s="177"/>
      <c r="AH58" s="177"/>
      <c r="AI58" s="177"/>
      <c r="AJ58" s="177"/>
      <c r="AK58" s="177"/>
      <c r="AL58" s="144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  <c r="AY58" s="245"/>
      <c r="AZ58" s="245"/>
      <c r="BA58" s="245"/>
      <c r="BB58" s="245"/>
      <c r="BC58" s="245"/>
      <c r="BD58" s="245"/>
      <c r="BE58" s="245"/>
      <c r="BF58" s="245"/>
      <c r="BG58" s="245"/>
      <c r="BH58" s="245"/>
      <c r="BI58" s="245"/>
      <c r="BJ58" s="245"/>
      <c r="BK58" s="245"/>
      <c r="BL58" s="245"/>
      <c r="BM58" s="245"/>
      <c r="BN58" s="245"/>
      <c r="BO58" s="245"/>
      <c r="BP58" s="245"/>
      <c r="BQ58" s="245"/>
      <c r="BR58" s="245"/>
      <c r="BS58" s="245"/>
      <c r="BT58" s="245"/>
      <c r="BU58" s="245"/>
      <c r="BV58" s="245"/>
      <c r="BW58" s="245"/>
      <c r="BX58" s="245"/>
      <c r="BY58" s="245"/>
      <c r="BZ58" s="245"/>
      <c r="CA58" s="245"/>
      <c r="CB58" s="245"/>
      <c r="CC58" s="245"/>
      <c r="CD58" s="245"/>
      <c r="CE58" s="245"/>
      <c r="CF58" s="245"/>
      <c r="CG58" s="245"/>
      <c r="CH58" s="245"/>
      <c r="CI58" s="245"/>
      <c r="CJ58" s="245"/>
      <c r="CK58" s="245"/>
      <c r="CL58" s="245"/>
      <c r="CM58" s="245"/>
      <c r="CN58" s="245"/>
      <c r="CO58" s="245"/>
      <c r="CP58" s="245"/>
      <c r="CQ58" s="245"/>
      <c r="CR58" s="245"/>
      <c r="CS58" s="245"/>
      <c r="CT58" s="245"/>
      <c r="CU58" s="245"/>
      <c r="CV58" s="245"/>
      <c r="CW58" s="245"/>
      <c r="CX58" s="245"/>
      <c r="CY58" s="245"/>
      <c r="CZ58" s="245"/>
      <c r="DA58" s="105"/>
      <c r="DB58" s="136"/>
    </row>
    <row r="59" spans="2:106" ht="3" customHeight="1">
      <c r="B59" s="135"/>
      <c r="C59" s="178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8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80"/>
      <c r="DB59" s="136"/>
    </row>
    <row r="60" spans="2:106" ht="3" customHeight="1">
      <c r="B60" s="135"/>
      <c r="C60" s="101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1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202"/>
      <c r="BG60" s="202"/>
      <c r="BH60" s="202"/>
      <c r="BI60" s="202"/>
      <c r="BJ60" s="202"/>
      <c r="BK60" s="202"/>
      <c r="BL60" s="202"/>
      <c r="BM60" s="202"/>
      <c r="BN60" s="202"/>
      <c r="BO60" s="202"/>
      <c r="BP60" s="202"/>
      <c r="BQ60" s="202"/>
      <c r="BR60" s="202"/>
      <c r="BS60" s="202"/>
      <c r="BT60" s="202"/>
      <c r="BU60" s="202"/>
      <c r="BV60" s="202"/>
      <c r="BW60" s="202"/>
      <c r="BX60" s="202"/>
      <c r="BY60" s="202"/>
      <c r="BZ60" s="202"/>
      <c r="CA60" s="202"/>
      <c r="CB60" s="202"/>
      <c r="CC60" s="202"/>
      <c r="CD60" s="202"/>
      <c r="CE60" s="202"/>
      <c r="CF60" s="202"/>
      <c r="CG60" s="202"/>
      <c r="CH60" s="202"/>
      <c r="CI60" s="202"/>
      <c r="CJ60" s="202"/>
      <c r="CK60" s="202"/>
      <c r="CL60" s="202"/>
      <c r="CM60" s="2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3"/>
      <c r="DB60" s="136"/>
    </row>
    <row r="61" spans="2:106" ht="20.100000000000001" customHeight="1">
      <c r="B61" s="135"/>
      <c r="C61" s="10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AA61" s="5"/>
      <c r="AL61" s="104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03"/>
      <c r="BR61" s="203"/>
      <c r="BS61" s="203"/>
      <c r="BT61" s="203"/>
      <c r="BU61" s="203"/>
      <c r="BV61" s="203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105"/>
      <c r="DB61" s="136"/>
    </row>
    <row r="62" spans="2:106" ht="3" customHeight="1">
      <c r="B62" s="135"/>
      <c r="C62" s="178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8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80"/>
      <c r="DB62" s="136"/>
    </row>
    <row r="63" spans="2:106" ht="3" customHeight="1">
      <c r="B63" s="135"/>
      <c r="C63" s="101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1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2"/>
      <c r="BV63" s="102"/>
      <c r="BW63" s="102"/>
      <c r="BX63" s="102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  <c r="CJ63" s="102"/>
      <c r="CK63" s="102"/>
      <c r="CL63" s="102"/>
      <c r="CM63" s="102"/>
      <c r="CN63" s="102"/>
      <c r="CO63" s="102"/>
      <c r="CP63" s="102"/>
      <c r="CQ63" s="102"/>
      <c r="CR63" s="102"/>
      <c r="CS63" s="102"/>
      <c r="CT63" s="102"/>
      <c r="CU63" s="102"/>
      <c r="CV63" s="102"/>
      <c r="CW63" s="102"/>
      <c r="CX63" s="102"/>
      <c r="CY63" s="102"/>
      <c r="CZ63" s="102"/>
      <c r="DA63" s="103"/>
      <c r="DB63" s="136"/>
    </row>
    <row r="64" spans="2:106" ht="20.100000000000001" customHeight="1">
      <c r="B64" s="135"/>
      <c r="C64" s="10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C64" s="177"/>
      <c r="AD64" s="177"/>
      <c r="AE64" s="177"/>
      <c r="AF64" s="177"/>
      <c r="AG64" s="177"/>
      <c r="AH64" s="177"/>
      <c r="AI64" s="177"/>
      <c r="AJ64" s="177"/>
      <c r="AK64" s="177"/>
      <c r="AL64" s="144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5"/>
      <c r="AY64" s="245"/>
      <c r="AZ64" s="245"/>
      <c r="BA64" s="245"/>
      <c r="BB64" s="245"/>
      <c r="BC64" s="245"/>
      <c r="BD64" s="245"/>
      <c r="BE64" s="245"/>
      <c r="BF64" s="245"/>
      <c r="BG64" s="245"/>
      <c r="BH64" s="245"/>
      <c r="BI64" s="245"/>
      <c r="BJ64" s="245"/>
      <c r="BK64" s="245"/>
      <c r="BL64" s="245"/>
      <c r="BM64" s="245"/>
      <c r="BN64" s="245"/>
      <c r="BO64" s="245"/>
      <c r="BP64" s="245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  <c r="CC64" s="245"/>
      <c r="CD64" s="245"/>
      <c r="CE64" s="245"/>
      <c r="CF64" s="245"/>
      <c r="CG64" s="245"/>
      <c r="CH64" s="245"/>
      <c r="CI64" s="245"/>
      <c r="CJ64" s="245"/>
      <c r="CK64" s="245"/>
      <c r="CL64" s="245"/>
      <c r="CM64" s="245"/>
      <c r="CN64" s="245"/>
      <c r="CO64" s="245"/>
      <c r="CP64" s="245"/>
      <c r="CQ64" s="245"/>
      <c r="CR64" s="245"/>
      <c r="CS64" s="245"/>
      <c r="CT64" s="245"/>
      <c r="CU64" s="245"/>
      <c r="CV64" s="245"/>
      <c r="CW64" s="245"/>
      <c r="CX64" s="245"/>
      <c r="CY64" s="245"/>
      <c r="CZ64" s="245"/>
      <c r="DA64" s="105"/>
      <c r="DB64" s="136"/>
    </row>
    <row r="65" spans="2:106" ht="3" customHeight="1">
      <c r="B65" s="135"/>
      <c r="C65" s="178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8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80"/>
      <c r="DB65" s="136"/>
    </row>
    <row r="66" spans="2:106" ht="3" customHeight="1">
      <c r="B66" s="135"/>
      <c r="C66" s="101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202"/>
      <c r="AE66" s="202"/>
      <c r="AF66" s="202"/>
      <c r="AG66" s="202"/>
      <c r="AH66" s="202"/>
      <c r="AI66" s="202"/>
      <c r="AJ66" s="202"/>
      <c r="AK66" s="206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2"/>
      <c r="CE66" s="202"/>
      <c r="CF66" s="202"/>
      <c r="CG66" s="202"/>
      <c r="CH66" s="202"/>
      <c r="CI66" s="202"/>
      <c r="CJ66" s="202"/>
      <c r="CK66" s="202"/>
      <c r="CL66" s="202"/>
      <c r="CM66" s="202"/>
      <c r="CN66" s="102"/>
      <c r="CO66" s="102"/>
      <c r="CP66" s="102"/>
      <c r="CQ66" s="102"/>
      <c r="CR66" s="102"/>
      <c r="CS66" s="102"/>
      <c r="CT66" s="102"/>
      <c r="CU66" s="102"/>
      <c r="CV66" s="102"/>
      <c r="CW66" s="102"/>
      <c r="CX66" s="102"/>
      <c r="CY66" s="102"/>
      <c r="CZ66" s="102"/>
      <c r="DA66" s="103"/>
      <c r="DB66" s="136"/>
    </row>
    <row r="67" spans="2:106" ht="20.100000000000001" customHeight="1">
      <c r="B67" s="135"/>
      <c r="C67" s="10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J67" s="5"/>
      <c r="AK67" s="10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105"/>
      <c r="DB67" s="136"/>
    </row>
    <row r="68" spans="2:106" ht="3" customHeight="1">
      <c r="B68" s="135"/>
      <c r="C68" s="178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80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80"/>
      <c r="DB68" s="136"/>
    </row>
    <row r="69" spans="2:106" ht="3" customHeight="1">
      <c r="B69" s="135"/>
      <c r="C69" s="101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3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  <c r="BR69" s="102"/>
      <c r="BS69" s="102"/>
      <c r="BT69" s="102"/>
      <c r="BU69" s="102"/>
      <c r="BV69" s="102"/>
      <c r="BW69" s="102"/>
      <c r="BX69" s="102"/>
      <c r="BY69" s="102"/>
      <c r="BZ69" s="102"/>
      <c r="CA69" s="102"/>
      <c r="CB69" s="102"/>
      <c r="CC69" s="102"/>
      <c r="CD69" s="102"/>
      <c r="CE69" s="102"/>
      <c r="CF69" s="102"/>
      <c r="CG69" s="102"/>
      <c r="CH69" s="102"/>
      <c r="CI69" s="102"/>
      <c r="CJ69" s="102"/>
      <c r="CK69" s="102"/>
      <c r="CL69" s="102"/>
      <c r="CM69" s="102"/>
      <c r="CN69" s="102"/>
      <c r="CO69" s="102"/>
      <c r="CP69" s="102"/>
      <c r="CQ69" s="102"/>
      <c r="CR69" s="102"/>
      <c r="CS69" s="102"/>
      <c r="CT69" s="102"/>
      <c r="CU69" s="102"/>
      <c r="CV69" s="102"/>
      <c r="CW69" s="102"/>
      <c r="CX69" s="102"/>
      <c r="CY69" s="102"/>
      <c r="CZ69" s="102"/>
      <c r="DA69" s="103"/>
      <c r="DB69" s="136"/>
    </row>
    <row r="70" spans="2:106" ht="39.75" customHeight="1">
      <c r="B70" s="135"/>
      <c r="C70" s="10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105"/>
      <c r="AL70" s="5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105"/>
      <c r="DB70" s="136"/>
    </row>
    <row r="71" spans="2:106" ht="3" customHeight="1">
      <c r="B71" s="135"/>
      <c r="C71" s="178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80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80"/>
      <c r="DB71" s="136"/>
    </row>
    <row r="72" spans="2:106" ht="3" customHeight="1">
      <c r="B72" s="135"/>
      <c r="C72" s="10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1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S72" s="102"/>
      <c r="BT72" s="102"/>
      <c r="BU72" s="102"/>
      <c r="BV72" s="102"/>
      <c r="BW72" s="102"/>
      <c r="BX72" s="102"/>
      <c r="BY72" s="102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  <c r="CJ72" s="102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2"/>
      <c r="CV72" s="102"/>
      <c r="CW72" s="102"/>
      <c r="CX72" s="102"/>
      <c r="CY72" s="102"/>
      <c r="CZ72" s="102"/>
      <c r="DA72" s="103"/>
      <c r="DB72" s="136"/>
    </row>
    <row r="73" spans="2:106" ht="20.100000000000001" customHeight="1">
      <c r="B73" s="135"/>
      <c r="C73" s="10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C73" s="177"/>
      <c r="AD73" s="177"/>
      <c r="AE73" s="177"/>
      <c r="AF73" s="177"/>
      <c r="AG73" s="177"/>
      <c r="AH73" s="177"/>
      <c r="AI73" s="177"/>
      <c r="AJ73" s="177"/>
      <c r="AK73" s="177"/>
      <c r="AL73" s="144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/>
      <c r="BN73" s="245"/>
      <c r="BO73" s="245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/>
      <c r="CR73" s="245"/>
      <c r="CS73" s="245"/>
      <c r="CT73" s="245"/>
      <c r="CU73" s="245"/>
      <c r="CV73" s="245"/>
      <c r="CW73" s="245"/>
      <c r="CX73" s="245"/>
      <c r="CY73" s="245"/>
      <c r="CZ73" s="245"/>
      <c r="DA73" s="105"/>
      <c r="DB73" s="136"/>
    </row>
    <row r="74" spans="2:106" ht="3" customHeight="1">
      <c r="B74" s="135"/>
      <c r="C74" s="178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8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80"/>
      <c r="DB74" s="136"/>
    </row>
    <row r="75" spans="2:106" ht="20.25" customHeight="1">
      <c r="B75" s="135"/>
      <c r="DB75" s="136"/>
    </row>
    <row r="76" spans="2:106" ht="3" customHeight="1">
      <c r="B76" s="135"/>
      <c r="DB76" s="136"/>
    </row>
    <row r="77" spans="2:106" ht="20.100000000000001" customHeight="1">
      <c r="B77" s="135"/>
      <c r="AO77" s="238" t="str">
        <f>BC10</f>
        <v>ü</v>
      </c>
      <c r="AP77" s="239"/>
      <c r="AY77" s="238" t="str">
        <f>BM10</f>
        <v>û</v>
      </c>
      <c r="AZ77" s="239"/>
      <c r="DB77" s="136"/>
    </row>
    <row r="78" spans="2:106" ht="7.5" customHeight="1">
      <c r="B78" s="135"/>
      <c r="DB78" s="136"/>
    </row>
    <row r="79" spans="2:106" ht="18.600000000000001" customHeight="1">
      <c r="B79" s="135"/>
      <c r="DB79" s="136"/>
    </row>
    <row r="80" spans="2:106" ht="9" customHeight="1">
      <c r="B80" s="135"/>
      <c r="DB80" s="136"/>
    </row>
    <row r="81" spans="2:106" ht="18.600000000000001" customHeight="1">
      <c r="B81" s="135"/>
      <c r="DB81" s="136"/>
    </row>
    <row r="82" spans="2:106" ht="18.600000000000001" customHeight="1">
      <c r="B82" s="135"/>
      <c r="DB82" s="136"/>
    </row>
    <row r="83" spans="2:106" ht="18.600000000000001" customHeight="1">
      <c r="B83" s="135"/>
      <c r="DB83" s="136"/>
    </row>
    <row r="84" spans="2:106" ht="18.600000000000001" customHeight="1">
      <c r="B84" s="135"/>
      <c r="DB84" s="136"/>
    </row>
    <row r="85" spans="2:106" ht="18.600000000000001" customHeight="1">
      <c r="B85" s="135"/>
      <c r="DB85" s="136"/>
    </row>
    <row r="86" spans="2:106" ht="18.600000000000001" customHeight="1">
      <c r="B86" s="135"/>
      <c r="DB86" s="136"/>
    </row>
    <row r="87" spans="2:106" ht="18.600000000000001" customHeight="1">
      <c r="B87" s="135"/>
      <c r="DB87" s="136"/>
    </row>
    <row r="88" spans="2:106" ht="18.600000000000001" customHeight="1">
      <c r="B88" s="135"/>
      <c r="DB88" s="136"/>
    </row>
    <row r="89" spans="2:106" ht="18.600000000000001" customHeight="1">
      <c r="B89" s="135"/>
      <c r="DB89" s="136"/>
    </row>
    <row r="90" spans="2:106" ht="18.600000000000001" customHeight="1">
      <c r="B90" s="135"/>
      <c r="DB90" s="136"/>
    </row>
    <row r="91" spans="2:106" ht="18.600000000000001" customHeight="1">
      <c r="B91" s="135"/>
      <c r="DB91" s="136"/>
    </row>
    <row r="92" spans="2:106" ht="18.600000000000001" customHeight="1">
      <c r="B92" s="135"/>
      <c r="DB92" s="136"/>
    </row>
    <row r="93" spans="2:106" ht="18.600000000000001" customHeight="1">
      <c r="B93" s="135"/>
      <c r="DB93" s="136"/>
    </row>
    <row r="94" spans="2:106" ht="18.600000000000001" customHeight="1">
      <c r="B94" s="135"/>
      <c r="DB94" s="136"/>
    </row>
    <row r="95" spans="2:106" ht="18.600000000000001" customHeight="1">
      <c r="B95" s="135"/>
      <c r="DB95" s="136"/>
    </row>
    <row r="96" spans="2:106" ht="18.600000000000001" customHeight="1">
      <c r="B96" s="135"/>
      <c r="DB96" s="136"/>
    </row>
    <row r="97" spans="2:106" ht="18.600000000000001" customHeight="1">
      <c r="B97" s="135"/>
      <c r="DB97" s="136"/>
    </row>
    <row r="98" spans="2:106" ht="18.600000000000001" customHeight="1">
      <c r="B98" s="135"/>
      <c r="DB98" s="136"/>
    </row>
    <row r="99" spans="2:106" ht="18.600000000000001" customHeight="1">
      <c r="B99" s="135"/>
      <c r="DB99" s="136"/>
    </row>
    <row r="100" spans="2:106" ht="18.600000000000001" customHeight="1">
      <c r="B100" s="135"/>
      <c r="DB100" s="136"/>
    </row>
    <row r="101" spans="2:106" ht="19.5" customHeight="1">
      <c r="B101" s="135"/>
      <c r="DB101" s="136"/>
    </row>
    <row r="102" spans="2:106" ht="9" customHeight="1">
      <c r="B102" s="135"/>
      <c r="DB102" s="136"/>
    </row>
    <row r="103" spans="2:106" ht="9" customHeight="1">
      <c r="B103" s="135"/>
      <c r="DB103" s="136"/>
    </row>
    <row r="104" spans="2:106" ht="18.600000000000001" customHeight="1">
      <c r="B104" s="135"/>
      <c r="DB104" s="136"/>
    </row>
    <row r="105" spans="2:106" ht="18.600000000000001" customHeight="1">
      <c r="B105" s="135"/>
      <c r="DB105" s="136"/>
    </row>
    <row r="106" spans="2:106" ht="18.600000000000001" customHeight="1">
      <c r="B106" s="135"/>
      <c r="DB106" s="136"/>
    </row>
    <row r="107" spans="2:106" ht="18.600000000000001" customHeight="1">
      <c r="B107" s="135"/>
      <c r="DB107" s="136"/>
    </row>
    <row r="108" spans="2:106" ht="18.600000000000001" customHeight="1">
      <c r="B108" s="135"/>
      <c r="DB108" s="136"/>
    </row>
    <row r="109" spans="2:106" ht="18.600000000000001" customHeight="1">
      <c r="B109" s="135"/>
      <c r="DB109" s="136"/>
    </row>
    <row r="110" spans="2:106" ht="23.25" customHeight="1">
      <c r="B110" s="135"/>
      <c r="DB110" s="136"/>
    </row>
    <row r="111" spans="2:106" ht="22.5" customHeight="1">
      <c r="B111" s="135"/>
      <c r="C111" s="98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99"/>
      <c r="CF111" s="99"/>
      <c r="CG111" s="99"/>
      <c r="CH111" s="99"/>
      <c r="CI111" s="99"/>
      <c r="CJ111" s="99"/>
      <c r="CK111" s="99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100"/>
      <c r="DB111" s="136"/>
    </row>
    <row r="112" spans="2:106" ht="3.75" customHeight="1">
      <c r="B112" s="135"/>
      <c r="C112" s="101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  <c r="BO112" s="102"/>
      <c r="BP112" s="102"/>
      <c r="BQ112" s="102"/>
      <c r="BR112" s="102"/>
      <c r="BS112" s="102"/>
      <c r="BT112" s="102"/>
      <c r="BU112" s="102"/>
      <c r="BV112" s="102"/>
      <c r="BW112" s="102"/>
      <c r="BX112" s="102"/>
      <c r="BY112" s="102"/>
      <c r="BZ112" s="102"/>
      <c r="CA112" s="102"/>
      <c r="CB112" s="102"/>
      <c r="CC112" s="102"/>
      <c r="CD112" s="102"/>
      <c r="CE112" s="102"/>
      <c r="CF112" s="102"/>
      <c r="CG112" s="102"/>
      <c r="CH112" s="102"/>
      <c r="CI112" s="102"/>
      <c r="CJ112" s="102"/>
      <c r="CK112" s="102"/>
      <c r="CL112" s="102"/>
      <c r="CM112" s="102"/>
      <c r="CN112" s="102"/>
      <c r="CO112" s="102"/>
      <c r="CP112" s="102"/>
      <c r="CQ112" s="102"/>
      <c r="CR112" s="102"/>
      <c r="CS112" s="102"/>
      <c r="CT112" s="102"/>
      <c r="CU112" s="102"/>
      <c r="CV112" s="102"/>
      <c r="CW112" s="102"/>
      <c r="CX112" s="102"/>
      <c r="CY112" s="102"/>
      <c r="CZ112" s="102"/>
      <c r="DA112" s="103"/>
      <c r="DB112" s="136"/>
    </row>
    <row r="113" spans="2:106" ht="18.600000000000001" customHeight="1">
      <c r="B113" s="135"/>
      <c r="C113" s="10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238" t="str">
        <f>BC10</f>
        <v>ü</v>
      </c>
      <c r="X113" s="239"/>
      <c r="Z113" s="5"/>
      <c r="AA113" s="5"/>
      <c r="AB113" s="5"/>
      <c r="AC113" s="5"/>
      <c r="AD113" s="5"/>
      <c r="AE113" s="238" t="str">
        <f>BM10</f>
        <v>û</v>
      </c>
      <c r="AF113" s="239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240">
        <f>AN12</f>
        <v>0</v>
      </c>
      <c r="AW113" s="240"/>
      <c r="AX113" s="240"/>
      <c r="AY113" s="240"/>
      <c r="AZ113" s="240"/>
      <c r="BA113" s="240"/>
      <c r="BB113" s="240"/>
      <c r="BC113" s="240"/>
      <c r="BD113" s="240"/>
      <c r="BE113" s="240"/>
      <c r="BF113" s="240"/>
      <c r="BG113" s="240"/>
      <c r="BH113" s="240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241">
        <f>T12</f>
        <v>0</v>
      </c>
      <c r="CB113" s="241"/>
      <c r="CC113" s="241"/>
      <c r="CD113" s="241"/>
      <c r="CE113" s="241"/>
      <c r="CF113" s="241"/>
      <c r="CG113" s="241"/>
      <c r="CH113" s="241"/>
      <c r="CI113" s="241"/>
      <c r="CJ113" s="241"/>
      <c r="CK113" s="241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105"/>
      <c r="DB113" s="136"/>
    </row>
    <row r="114" spans="2:106" ht="12.75" customHeight="1">
      <c r="B114" s="135"/>
      <c r="C114" s="104"/>
      <c r="D114" s="5"/>
      <c r="E114" s="5"/>
      <c r="F114" s="5"/>
      <c r="G114" s="5"/>
      <c r="H114" s="5"/>
      <c r="I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105"/>
      <c r="DB114" s="136"/>
    </row>
    <row r="115" spans="2:106" ht="18.600000000000001" customHeight="1">
      <c r="B115" s="135"/>
      <c r="C115" s="104"/>
      <c r="D115" s="5"/>
      <c r="E115" s="5"/>
      <c r="F115" s="5"/>
      <c r="G115" s="5"/>
      <c r="H115" s="5"/>
      <c r="I115" s="5"/>
      <c r="K115" s="242">
        <f>AM34</f>
        <v>0</v>
      </c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5"/>
      <c r="AF115" s="5"/>
      <c r="AG115" s="5"/>
      <c r="AH115" s="5"/>
      <c r="AI115" s="5"/>
      <c r="AJ115" s="243"/>
      <c r="AK115" s="243"/>
      <c r="AL115" s="243"/>
      <c r="AM115" s="243"/>
      <c r="AN115" s="243"/>
      <c r="AO115" s="243"/>
      <c r="AP115" s="243"/>
      <c r="AQ115" s="243"/>
      <c r="AR115" s="243"/>
      <c r="AS115" s="243"/>
      <c r="AT115" s="243"/>
      <c r="AU115" s="243"/>
      <c r="AV115" s="243"/>
      <c r="AW115" s="243"/>
      <c r="AX115" s="243"/>
      <c r="AY115" s="243"/>
      <c r="AZ115" s="243"/>
      <c r="BA115" s="243"/>
      <c r="BB115" s="243"/>
      <c r="BC115" s="243"/>
      <c r="BD115" s="243"/>
      <c r="BE115" s="243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176"/>
      <c r="BW115" s="243">
        <f>AM46</f>
        <v>0</v>
      </c>
      <c r="BX115" s="243"/>
      <c r="BY115" s="243"/>
      <c r="BZ115" s="243"/>
      <c r="CA115" s="243"/>
      <c r="CB115" s="243"/>
      <c r="CC115" s="243"/>
      <c r="CD115" s="243"/>
      <c r="CE115" s="243"/>
      <c r="CF115" s="243"/>
      <c r="CG115" s="243"/>
      <c r="CH115" s="243"/>
      <c r="CI115" s="243"/>
      <c r="CJ115" s="243"/>
      <c r="CK115" s="243"/>
      <c r="CL115" s="243"/>
      <c r="CM115" s="243"/>
      <c r="CN115" s="175"/>
      <c r="CO115" s="175"/>
      <c r="CP115" s="175"/>
      <c r="CQ115" s="175"/>
      <c r="CR115" s="175"/>
      <c r="CS115" s="5"/>
      <c r="CT115" s="5"/>
      <c r="CU115" s="5"/>
      <c r="CV115" s="5"/>
      <c r="CW115" s="5"/>
      <c r="CX115" s="5"/>
      <c r="CY115" s="5"/>
      <c r="CZ115" s="5"/>
      <c r="DA115" s="105"/>
      <c r="DB115" s="136"/>
    </row>
    <row r="116" spans="2:106" ht="22.5" customHeight="1">
      <c r="B116" s="135"/>
      <c r="C116" s="10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105"/>
      <c r="DB116" s="136"/>
    </row>
    <row r="117" spans="2:106" ht="22.5" customHeight="1">
      <c r="B117" s="135"/>
      <c r="C117" s="10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105"/>
      <c r="DB117" s="136"/>
    </row>
    <row r="118" spans="2:106" ht="18.600000000000001" customHeight="1">
      <c r="B118" s="135"/>
      <c r="C118" s="10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105"/>
      <c r="DB118" s="136"/>
    </row>
    <row r="119" spans="2:106" ht="10.5" customHeight="1">
      <c r="B119" s="135"/>
      <c r="C119" s="10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105"/>
      <c r="DB119" s="136"/>
    </row>
    <row r="120" spans="2:106" ht="3" customHeight="1">
      <c r="B120" s="135"/>
      <c r="C120" s="178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80"/>
      <c r="DB120" s="136"/>
    </row>
    <row r="121" spans="2:106" ht="9.75" customHeight="1" thickBot="1">
      <c r="B121" s="137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63" t="s">
        <v>524</v>
      </c>
      <c r="DB121" s="139"/>
    </row>
    <row r="122" spans="2:106" ht="9.75" customHeight="1" thickTop="1"/>
    <row r="123" spans="2:106" ht="15.75" customHeight="1"/>
    <row r="124" spans="2:106" ht="3" customHeight="1"/>
  </sheetData>
  <sheetProtection password="CB7C" sheet="1" objects="1" scenarios="1" selectLockedCells="1"/>
  <mergeCells count="257">
    <mergeCell ref="T12:AE12"/>
    <mergeCell ref="B8:S8"/>
    <mergeCell ref="T8:AX8"/>
    <mergeCell ref="BB8:CI8"/>
    <mergeCell ref="AN12:BE12"/>
    <mergeCell ref="CJ8:CY8"/>
    <mergeCell ref="BC10:BD10"/>
    <mergeCell ref="BM10:BN10"/>
    <mergeCell ref="B6:S6"/>
    <mergeCell ref="T6:AX6"/>
    <mergeCell ref="BB6:CY6"/>
    <mergeCell ref="B7:S7"/>
    <mergeCell ref="T7:AX7"/>
    <mergeCell ref="BB7:CI7"/>
    <mergeCell ref="CJ7:CY7"/>
    <mergeCell ref="CL28:CM28"/>
    <mergeCell ref="AM31:CZ31"/>
    <mergeCell ref="BR28:BS28"/>
    <mergeCell ref="BT28:BU28"/>
    <mergeCell ref="BV28:BW28"/>
    <mergeCell ref="BX28:BY28"/>
    <mergeCell ref="BZ28:CA28"/>
    <mergeCell ref="CB28:CC28"/>
    <mergeCell ref="BF28:BG28"/>
    <mergeCell ref="BH28:BI28"/>
    <mergeCell ref="BJ28:BK28"/>
    <mergeCell ref="BL28:BM28"/>
    <mergeCell ref="BN28:BO28"/>
    <mergeCell ref="BP28:BQ28"/>
    <mergeCell ref="AV28:AW28"/>
    <mergeCell ref="AX28:AY28"/>
    <mergeCell ref="AZ28:BA28"/>
    <mergeCell ref="BB28:BC28"/>
    <mergeCell ref="BD28:BE28"/>
    <mergeCell ref="CD28:CE28"/>
    <mergeCell ref="CF28:CG28"/>
    <mergeCell ref="CH28:CI28"/>
    <mergeCell ref="CJ28:CK28"/>
    <mergeCell ref="CJ33:CK33"/>
    <mergeCell ref="CL33:CM33"/>
    <mergeCell ref="BR33:BS33"/>
    <mergeCell ref="BT33:BU33"/>
    <mergeCell ref="BV33:BW33"/>
    <mergeCell ref="BX33:BY33"/>
    <mergeCell ref="BZ33:CA33"/>
    <mergeCell ref="CB33:CC33"/>
    <mergeCell ref="BF33:BG33"/>
    <mergeCell ref="BH33:BI33"/>
    <mergeCell ref="BJ33:BK33"/>
    <mergeCell ref="BL33:BM33"/>
    <mergeCell ref="BN33:BO33"/>
    <mergeCell ref="BP33:BQ33"/>
    <mergeCell ref="CD33:CE33"/>
    <mergeCell ref="CF33:CG33"/>
    <mergeCell ref="CH33:CI33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AM34:BV34"/>
    <mergeCell ref="CJ36:CK36"/>
    <mergeCell ref="CL36:CM36"/>
    <mergeCell ref="BX36:BY36"/>
    <mergeCell ref="BZ36:CA36"/>
    <mergeCell ref="CB36:CC36"/>
    <mergeCell ref="CD36:CE36"/>
    <mergeCell ref="CF36:CG36"/>
    <mergeCell ref="CH36:CI36"/>
    <mergeCell ref="AM37:BV37"/>
    <mergeCell ref="AM40:CZ40"/>
    <mergeCell ref="AM43:CZ43"/>
    <mergeCell ref="AB45:AC45"/>
    <mergeCell ref="AD45:AE45"/>
    <mergeCell ref="AF45:AG45"/>
    <mergeCell ref="AH45:AI45"/>
    <mergeCell ref="AJ45:AK45"/>
    <mergeCell ref="AL45:AM45"/>
    <mergeCell ref="BD45:BE45"/>
    <mergeCell ref="BF45:BG45"/>
    <mergeCell ref="BH45:BI45"/>
    <mergeCell ref="BJ45:BK45"/>
    <mergeCell ref="AN45:AO45"/>
    <mergeCell ref="AP45:AQ45"/>
    <mergeCell ref="AR45:AS45"/>
    <mergeCell ref="AT45:AU45"/>
    <mergeCell ref="AV45:AW45"/>
    <mergeCell ref="AX45:AY45"/>
    <mergeCell ref="CJ45:CK45"/>
    <mergeCell ref="CL45:CM45"/>
    <mergeCell ref="BX45:BY45"/>
    <mergeCell ref="BZ45:CA45"/>
    <mergeCell ref="CB45:CC45"/>
    <mergeCell ref="CD45:CE45"/>
    <mergeCell ref="CF45:CG45"/>
    <mergeCell ref="CH45:CI45"/>
    <mergeCell ref="BL45:BM45"/>
    <mergeCell ref="BN45:BO45"/>
    <mergeCell ref="BP45:BQ45"/>
    <mergeCell ref="BR45:BS45"/>
    <mergeCell ref="BT45:BU45"/>
    <mergeCell ref="BV45:BW45"/>
    <mergeCell ref="AZ45:BA45"/>
    <mergeCell ref="BB45:BC45"/>
    <mergeCell ref="CL46:CM46"/>
    <mergeCell ref="CY46:CZ46"/>
    <mergeCell ref="AV47:AW47"/>
    <mergeCell ref="AX47:AY47"/>
    <mergeCell ref="AZ47:BA47"/>
    <mergeCell ref="BB47:BC47"/>
    <mergeCell ref="BD47:BE47"/>
    <mergeCell ref="BF47:BG47"/>
    <mergeCell ref="CL47:CM47"/>
    <mergeCell ref="BZ47:CA47"/>
    <mergeCell ref="CB47:CC47"/>
    <mergeCell ref="CD47:CE47"/>
    <mergeCell ref="CF47:CG47"/>
    <mergeCell ref="AB48:AC48"/>
    <mergeCell ref="AD48:AE48"/>
    <mergeCell ref="AF48:AG48"/>
    <mergeCell ref="AH48:AI48"/>
    <mergeCell ref="AJ48:AK48"/>
    <mergeCell ref="AL48:AM48"/>
    <mergeCell ref="BT47:BU47"/>
    <mergeCell ref="BV47:BW47"/>
    <mergeCell ref="BX47:BY47"/>
    <mergeCell ref="BH47:BI47"/>
    <mergeCell ref="BJ47:BK47"/>
    <mergeCell ref="BL47:BM47"/>
    <mergeCell ref="BN47:BO47"/>
    <mergeCell ref="BP47:BQ47"/>
    <mergeCell ref="BR47:BS47"/>
    <mergeCell ref="AN48:AO48"/>
    <mergeCell ref="AP48:AQ48"/>
    <mergeCell ref="AR48:AS48"/>
    <mergeCell ref="AT48:AU48"/>
    <mergeCell ref="AV48:AW48"/>
    <mergeCell ref="AX48:AY48"/>
    <mergeCell ref="BB48:BC48"/>
    <mergeCell ref="BD48:BE48"/>
    <mergeCell ref="CH47:CI47"/>
    <mergeCell ref="CJ47:CK47"/>
    <mergeCell ref="CL48:CM48"/>
    <mergeCell ref="BX48:BY48"/>
    <mergeCell ref="BZ48:CA48"/>
    <mergeCell ref="CB48:CC48"/>
    <mergeCell ref="CD48:CE48"/>
    <mergeCell ref="CF48:CG48"/>
    <mergeCell ref="CH48:CI48"/>
    <mergeCell ref="BE49:BF49"/>
    <mergeCell ref="AV50:AW50"/>
    <mergeCell ref="AX50:AY50"/>
    <mergeCell ref="AZ50:BA50"/>
    <mergeCell ref="BB50:BC50"/>
    <mergeCell ref="BD50:BE50"/>
    <mergeCell ref="BF50:BG50"/>
    <mergeCell ref="CJ48:CK48"/>
    <mergeCell ref="BF48:BG48"/>
    <mergeCell ref="BH48:BI48"/>
    <mergeCell ref="BJ48:BK48"/>
    <mergeCell ref="CF50:CG50"/>
    <mergeCell ref="CH50:CI50"/>
    <mergeCell ref="CJ50:CK50"/>
    <mergeCell ref="BL48:BM48"/>
    <mergeCell ref="BN48:BO48"/>
    <mergeCell ref="BP48:BQ48"/>
    <mergeCell ref="BR48:BS48"/>
    <mergeCell ref="BT48:BU48"/>
    <mergeCell ref="BV48:BW48"/>
    <mergeCell ref="AZ48:BA48"/>
    <mergeCell ref="BF60:BG60"/>
    <mergeCell ref="BH60:BI60"/>
    <mergeCell ref="BJ60:BK60"/>
    <mergeCell ref="BL60:BM60"/>
    <mergeCell ref="BN60:BO60"/>
    <mergeCell ref="BP60:BQ60"/>
    <mergeCell ref="CL50:CM50"/>
    <mergeCell ref="AM52:CZ52"/>
    <mergeCell ref="AM58:CZ58"/>
    <mergeCell ref="BT50:BU50"/>
    <mergeCell ref="BV50:BW50"/>
    <mergeCell ref="BX50:BY50"/>
    <mergeCell ref="BZ50:CA50"/>
    <mergeCell ref="CB50:CC50"/>
    <mergeCell ref="CD50:CE50"/>
    <mergeCell ref="BH50:BI50"/>
    <mergeCell ref="BJ50:BK50"/>
    <mergeCell ref="BL50:BM50"/>
    <mergeCell ref="BN50:BO50"/>
    <mergeCell ref="BP50:BQ50"/>
    <mergeCell ref="BR50:BS50"/>
    <mergeCell ref="CD60:CE60"/>
    <mergeCell ref="CF60:CG60"/>
    <mergeCell ref="CH60:CI60"/>
    <mergeCell ref="CJ60:CK60"/>
    <mergeCell ref="CL60:CM60"/>
    <mergeCell ref="BR60:BS60"/>
    <mergeCell ref="BT60:BU60"/>
    <mergeCell ref="BV60:BW60"/>
    <mergeCell ref="BX60:BY60"/>
    <mergeCell ref="BZ60:CA60"/>
    <mergeCell ref="CB60:CC60"/>
    <mergeCell ref="AT66:AU66"/>
    <mergeCell ref="AV66:AW66"/>
    <mergeCell ref="AX66:AY66"/>
    <mergeCell ref="AZ66:BA66"/>
    <mergeCell ref="BB66:BC66"/>
    <mergeCell ref="BD66:BE66"/>
    <mergeCell ref="BU61:BV61"/>
    <mergeCell ref="AM64:CZ64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BQ61:BR61"/>
    <mergeCell ref="BS61:BT61"/>
    <mergeCell ref="BX66:BY66"/>
    <mergeCell ref="BZ66:CA66"/>
    <mergeCell ref="CB66:CC66"/>
    <mergeCell ref="BF66:BG66"/>
    <mergeCell ref="BH66:BI66"/>
    <mergeCell ref="BJ66:BK66"/>
    <mergeCell ref="BL66:BM66"/>
    <mergeCell ref="BN66:BO66"/>
    <mergeCell ref="BP66:BQ66"/>
    <mergeCell ref="AM61:BP61"/>
    <mergeCell ref="AM67:BJ67"/>
    <mergeCell ref="AM46:BR46"/>
    <mergeCell ref="AM49:BD49"/>
    <mergeCell ref="W113:X113"/>
    <mergeCell ref="AE113:AF113"/>
    <mergeCell ref="AV113:BH113"/>
    <mergeCell ref="CA113:CK113"/>
    <mergeCell ref="K115:AD115"/>
    <mergeCell ref="AJ115:BE115"/>
    <mergeCell ref="BW115:CM115"/>
    <mergeCell ref="BV67:CZ67"/>
    <mergeCell ref="AM70:CZ70"/>
    <mergeCell ref="AM73:CZ73"/>
    <mergeCell ref="AO77:AP77"/>
    <mergeCell ref="AY77:AZ77"/>
    <mergeCell ref="CD66:CE66"/>
    <mergeCell ref="CF66:CG66"/>
    <mergeCell ref="CH66:CI66"/>
    <mergeCell ref="CJ66:CK66"/>
    <mergeCell ref="CL66:CM66"/>
    <mergeCell ref="BR66:BS66"/>
    <mergeCell ref="BT66:BU66"/>
    <mergeCell ref="BV66:BW66"/>
  </mergeCells>
  <dataValidations count="1">
    <dataValidation type="list" allowBlank="1" showInputMessage="1" showErrorMessage="1" sqref="BC10:BD10 BM10:BN10 CL46:CM46 CY46:CZ46 AO77:AP77 AY77:AZ77 W113:X113 AE113:AF113">
      <formula1>"ü, û"</formula1>
    </dataValidation>
  </dataValidations>
  <printOptions horizontalCentered="1"/>
  <pageMargins left="0" right="0" top="0.25" bottom="0" header="0.25" footer="0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08">
    <tabColor theme="5" tint="-0.249977111117893"/>
  </sheetPr>
  <dimension ref="A1:AC34"/>
  <sheetViews>
    <sheetView showGridLines="0" view="pageBreakPreview" zoomScale="80" zoomScaleSheetLayoutView="80" zoomScalePageLayoutView="70" workbookViewId="0">
      <selection activeCell="C7" sqref="C7:V7"/>
    </sheetView>
  </sheetViews>
  <sheetFormatPr defaultRowHeight="15"/>
  <cols>
    <col min="1" max="1" width="7.140625" style="43" customWidth="1"/>
    <col min="2" max="2" width="6.42578125" style="43" customWidth="1"/>
    <col min="3" max="17" width="4" style="43" customWidth="1"/>
    <col min="18" max="18" width="2.42578125" style="43" customWidth="1"/>
    <col min="19" max="19" width="3.28515625" style="43" customWidth="1"/>
    <col min="20" max="22" width="3" style="43" customWidth="1"/>
    <col min="23" max="23" width="3.5703125" style="43" customWidth="1"/>
    <col min="24" max="24" width="3" style="43" customWidth="1"/>
    <col min="25" max="25" width="3.140625" style="43" customWidth="1"/>
    <col min="26" max="26" width="3" style="43" customWidth="1"/>
    <col min="27" max="27" width="2.7109375" style="43" customWidth="1"/>
    <col min="28" max="28" width="2.140625" style="43" customWidth="1"/>
    <col min="29" max="29" width="10.42578125" style="43" customWidth="1"/>
    <col min="30" max="30" width="9.140625" style="43" customWidth="1"/>
    <col min="31" max="34" width="39.140625" style="43" customWidth="1"/>
    <col min="35" max="35" width="45" style="43" customWidth="1"/>
    <col min="36" max="58" width="39.140625" style="43" customWidth="1"/>
    <col min="59" max="16384" width="9.140625" style="43"/>
  </cols>
  <sheetData>
    <row r="1" spans="1:28" ht="29.25" customHeight="1">
      <c r="A1"/>
      <c r="K1"/>
      <c r="M1"/>
    </row>
    <row r="2" spans="1:28" ht="30" customHeight="1">
      <c r="A2" s="5"/>
      <c r="B2" s="5"/>
    </row>
    <row r="3" spans="1:28" ht="27" customHeight="1">
      <c r="A3" s="5"/>
      <c r="B3" s="5"/>
    </row>
    <row r="4" spans="1:28" ht="9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8" ht="28.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255"/>
      <c r="U5" s="255"/>
      <c r="V5" s="255"/>
      <c r="W5" s="255"/>
      <c r="X5" s="255"/>
      <c r="Y5" s="255"/>
      <c r="Z5" s="255"/>
      <c r="AA5" s="255"/>
    </row>
    <row r="6" spans="1:28" ht="10.5" customHeight="1">
      <c r="A6" s="44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4"/>
      <c r="Z6" s="44"/>
      <c r="AA6" s="44"/>
    </row>
    <row r="7" spans="1:28" ht="24" customHeight="1">
      <c r="A7" s="44"/>
      <c r="B7" s="44"/>
      <c r="C7" s="256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8"/>
      <c r="W7" s="47"/>
      <c r="X7" s="47"/>
      <c r="Y7" s="44"/>
      <c r="Z7" s="44"/>
      <c r="AA7" s="44"/>
    </row>
    <row r="8" spans="1:28" ht="3" customHeight="1">
      <c r="A8" s="44"/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4"/>
      <c r="Z8" s="44"/>
      <c r="AA8" s="44"/>
    </row>
    <row r="9" spans="1:28" ht="19.5" customHeight="1">
      <c r="A9" s="44"/>
      <c r="B9" s="48"/>
      <c r="C9" s="259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1"/>
      <c r="R9" s="49"/>
      <c r="S9" s="49"/>
      <c r="T9" s="49"/>
      <c r="U9" s="49"/>
      <c r="V9" s="49"/>
      <c r="W9" s="49"/>
      <c r="X9" s="49"/>
      <c r="Y9" s="44"/>
      <c r="Z9" s="44"/>
      <c r="AA9" s="44"/>
    </row>
    <row r="10" spans="1:28" ht="21.75" customHeight="1">
      <c r="A10" s="44"/>
      <c r="B10" s="48"/>
      <c r="C10" s="262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4"/>
      <c r="R10" s="265"/>
      <c r="S10" s="265"/>
      <c r="T10" s="265"/>
      <c r="U10" s="265"/>
      <c r="V10" s="265"/>
      <c r="W10" s="265"/>
      <c r="X10" s="265"/>
      <c r="Y10" s="265"/>
      <c r="Z10" s="265"/>
      <c r="AA10" s="266"/>
      <c r="AB10" s="50"/>
    </row>
    <row r="11" spans="1:28" ht="27.75" customHeight="1">
      <c r="A11" s="44"/>
      <c r="B11" s="48"/>
      <c r="C11" s="49"/>
      <c r="D11" s="49"/>
      <c r="E11" s="49"/>
      <c r="F11" s="49"/>
      <c r="G11" s="49"/>
      <c r="H11" s="49"/>
      <c r="I11" s="49"/>
      <c r="J11" s="51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4"/>
      <c r="Z11" s="44"/>
      <c r="AA11" s="44"/>
    </row>
    <row r="12" spans="1:28" ht="24.95" customHeight="1">
      <c r="A12" s="44"/>
      <c r="B12" s="52"/>
      <c r="C12" s="53"/>
      <c r="D12" s="53"/>
      <c r="E12" s="53"/>
      <c r="F12" s="53"/>
      <c r="G12" s="53"/>
      <c r="Q12" s="53"/>
      <c r="R12" s="53"/>
      <c r="S12" s="53"/>
      <c r="T12" s="53"/>
      <c r="U12" s="53"/>
      <c r="V12" s="53"/>
      <c r="W12" s="53"/>
      <c r="X12" s="53"/>
      <c r="Y12" s="44"/>
      <c r="Z12" s="44"/>
      <c r="AA12" s="44"/>
    </row>
    <row r="13" spans="1:28" ht="24" customHeight="1">
      <c r="A13" s="44"/>
      <c r="B13" s="52"/>
      <c r="C13" s="53"/>
      <c r="D13" s="53"/>
      <c r="E13" s="53"/>
      <c r="F13" s="53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3"/>
      <c r="R13" s="53"/>
      <c r="S13" s="53"/>
      <c r="T13" s="53"/>
      <c r="U13" s="53"/>
      <c r="V13" s="53"/>
      <c r="W13" s="53"/>
      <c r="X13" s="53"/>
      <c r="Y13" s="44"/>
      <c r="Z13" s="44"/>
      <c r="AA13" s="44"/>
    </row>
    <row r="14" spans="1:28">
      <c r="H14" s="195" t="str">
        <f>"Not Over Rs. "&amp;TEXT(R10+1,"##,##,000.00")</f>
        <v>Not Over Rs. 001.00</v>
      </c>
      <c r="I14" s="195"/>
      <c r="J14" s="195"/>
      <c r="K14" s="195"/>
      <c r="L14" s="195"/>
      <c r="M14" s="195"/>
      <c r="N14" s="195"/>
      <c r="O14" s="195"/>
      <c r="P14" s="195"/>
    </row>
    <row r="21" spans="25:29">
      <c r="AC21"/>
    </row>
    <row r="22" spans="25:29">
      <c r="Y22"/>
    </row>
    <row r="33" spans="4:4" ht="21.75" customHeight="1"/>
    <row r="34" spans="4:4">
      <c r="D34" s="43" t="s">
        <v>116</v>
      </c>
    </row>
  </sheetData>
  <sheetProtection password="CB7C" sheet="1" objects="1" scenarios="1" formatCells="0" formatColumns="0" formatRows="0" selectLockedCells="1"/>
  <mergeCells count="4">
    <mergeCell ref="C7:V7"/>
    <mergeCell ref="C9:Q10"/>
    <mergeCell ref="R10:AA10"/>
    <mergeCell ref="H14:P14"/>
  </mergeCells>
  <pageMargins left="0.17" right="0" top="0.5" bottom="0.48" header="0.61" footer="0.3"/>
  <pageSetup paperSize="27" orientation="landscape" r:id="rId1"/>
  <drawing r:id="rId2"/>
  <legacyDrawing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02">
    <tabColor rgb="FFB12B44"/>
  </sheetPr>
  <dimension ref="A1:WVU30"/>
  <sheetViews>
    <sheetView topLeftCell="B1" zoomScale="80" zoomScaleNormal="80" workbookViewId="0">
      <pane ySplit="4" topLeftCell="A5" activePane="bottomLeft" state="frozen"/>
      <selection pane="bottomLeft" activeCell="C6" sqref="C6"/>
    </sheetView>
  </sheetViews>
  <sheetFormatPr defaultColWidth="0" defaultRowHeight="12.75" zeroHeight="1"/>
  <cols>
    <col min="1" max="1" width="1.85546875" style="55" customWidth="1"/>
    <col min="2" max="2" width="25.7109375" style="55" customWidth="1"/>
    <col min="3" max="3" width="21.140625" style="55" customWidth="1"/>
    <col min="4" max="4" width="20.5703125" style="55" customWidth="1"/>
    <col min="5" max="5" width="46" style="55" customWidth="1"/>
    <col min="6" max="6" width="21.7109375" style="55" customWidth="1"/>
    <col min="7" max="7" width="28.7109375" style="55" customWidth="1"/>
    <col min="8" max="8" width="54.140625" style="55" customWidth="1"/>
    <col min="9" max="9" width="1.7109375" style="55" customWidth="1"/>
    <col min="10" max="248" width="9.140625" style="55" hidden="1"/>
    <col min="249" max="249" width="1.85546875" style="55" hidden="1"/>
    <col min="250" max="250" width="19" style="55" hidden="1"/>
    <col min="251" max="251" width="48.7109375" style="55" hidden="1"/>
    <col min="252" max="252" width="15.5703125" style="55" hidden="1"/>
    <col min="253" max="253" width="15.140625" style="55" hidden="1"/>
    <col min="254" max="254" width="36" style="55" hidden="1"/>
    <col min="255" max="255" width="17.42578125" style="55" hidden="1"/>
    <col min="256" max="256" width="1.7109375" style="55" hidden="1"/>
    <col min="257" max="259" width="8" style="55" hidden="1"/>
    <col min="260" max="260" width="1.5703125" style="55" hidden="1"/>
    <col min="261" max="263" width="8" style="55" hidden="1"/>
    <col min="264" max="504" width="9.140625" style="55" hidden="1"/>
    <col min="505" max="505" width="1.85546875" style="55" hidden="1"/>
    <col min="506" max="506" width="19" style="55" hidden="1"/>
    <col min="507" max="507" width="48.7109375" style="55" hidden="1"/>
    <col min="508" max="508" width="15.5703125" style="55" hidden="1"/>
    <col min="509" max="509" width="15.140625" style="55" hidden="1"/>
    <col min="510" max="510" width="36" style="55" hidden="1"/>
    <col min="511" max="511" width="17.42578125" style="55" hidden="1"/>
    <col min="512" max="512" width="1.7109375" style="55" hidden="1"/>
    <col min="513" max="515" width="8" style="55" hidden="1"/>
    <col min="516" max="516" width="1.5703125" style="55" hidden="1"/>
    <col min="517" max="519" width="8" style="55" hidden="1"/>
    <col min="520" max="760" width="9.140625" style="55" hidden="1"/>
    <col min="761" max="761" width="1.85546875" style="55" hidden="1"/>
    <col min="762" max="762" width="19" style="55" hidden="1"/>
    <col min="763" max="763" width="48.7109375" style="55" hidden="1"/>
    <col min="764" max="764" width="15.5703125" style="55" hidden="1"/>
    <col min="765" max="765" width="15.140625" style="55" hidden="1"/>
    <col min="766" max="766" width="36" style="55" hidden="1"/>
    <col min="767" max="767" width="17.42578125" style="55" hidden="1"/>
    <col min="768" max="768" width="1.7109375" style="55" hidden="1"/>
    <col min="769" max="771" width="8" style="55" hidden="1"/>
    <col min="772" max="772" width="1.5703125" style="55" hidden="1"/>
    <col min="773" max="775" width="8" style="55" hidden="1"/>
    <col min="776" max="1016" width="9.140625" style="55" hidden="1"/>
    <col min="1017" max="1017" width="1.85546875" style="55" hidden="1"/>
    <col min="1018" max="1018" width="19" style="55" hidden="1"/>
    <col min="1019" max="1019" width="48.7109375" style="55" hidden="1"/>
    <col min="1020" max="1020" width="15.5703125" style="55" hidden="1"/>
    <col min="1021" max="1021" width="15.140625" style="55" hidden="1"/>
    <col min="1022" max="1022" width="36" style="55" hidden="1"/>
    <col min="1023" max="1023" width="17.42578125" style="55" hidden="1"/>
    <col min="1024" max="1024" width="1.7109375" style="55" hidden="1"/>
    <col min="1025" max="1027" width="8" style="55" hidden="1"/>
    <col min="1028" max="1028" width="1.5703125" style="55" hidden="1"/>
    <col min="1029" max="1031" width="8" style="55" hidden="1"/>
    <col min="1032" max="1272" width="9.140625" style="55" hidden="1"/>
    <col min="1273" max="1273" width="1.85546875" style="55" hidden="1"/>
    <col min="1274" max="1274" width="19" style="55" hidden="1"/>
    <col min="1275" max="1275" width="48.7109375" style="55" hidden="1"/>
    <col min="1276" max="1276" width="15.5703125" style="55" hidden="1"/>
    <col min="1277" max="1277" width="15.140625" style="55" hidden="1"/>
    <col min="1278" max="1278" width="36" style="55" hidden="1"/>
    <col min="1279" max="1279" width="17.42578125" style="55" hidden="1"/>
    <col min="1280" max="1280" width="1.7109375" style="55" hidden="1"/>
    <col min="1281" max="1283" width="8" style="55" hidden="1"/>
    <col min="1284" max="1284" width="1.5703125" style="55" hidden="1"/>
    <col min="1285" max="1287" width="8" style="55" hidden="1"/>
    <col min="1288" max="1528" width="9.140625" style="55" hidden="1"/>
    <col min="1529" max="1529" width="1.85546875" style="55" hidden="1"/>
    <col min="1530" max="1530" width="19" style="55" hidden="1"/>
    <col min="1531" max="1531" width="48.7109375" style="55" hidden="1"/>
    <col min="1532" max="1532" width="15.5703125" style="55" hidden="1"/>
    <col min="1533" max="1533" width="15.140625" style="55" hidden="1"/>
    <col min="1534" max="1534" width="36" style="55" hidden="1"/>
    <col min="1535" max="1535" width="17.42578125" style="55" hidden="1"/>
    <col min="1536" max="1536" width="1.7109375" style="55" hidden="1"/>
    <col min="1537" max="1539" width="8" style="55" hidden="1"/>
    <col min="1540" max="1540" width="1.5703125" style="55" hidden="1"/>
    <col min="1541" max="1543" width="8" style="55" hidden="1"/>
    <col min="1544" max="1784" width="9.140625" style="55" hidden="1"/>
    <col min="1785" max="1785" width="1.85546875" style="55" hidden="1"/>
    <col min="1786" max="1786" width="19" style="55" hidden="1"/>
    <col min="1787" max="1787" width="48.7109375" style="55" hidden="1"/>
    <col min="1788" max="1788" width="15.5703125" style="55" hidden="1"/>
    <col min="1789" max="1789" width="15.140625" style="55" hidden="1"/>
    <col min="1790" max="1790" width="36" style="55" hidden="1"/>
    <col min="1791" max="1791" width="17.42578125" style="55" hidden="1"/>
    <col min="1792" max="1792" width="1.7109375" style="55" hidden="1"/>
    <col min="1793" max="1795" width="8" style="55" hidden="1"/>
    <col min="1796" max="1796" width="1.5703125" style="55" hidden="1"/>
    <col min="1797" max="1799" width="8" style="55" hidden="1"/>
    <col min="1800" max="2040" width="9.140625" style="55" hidden="1"/>
    <col min="2041" max="2041" width="1.85546875" style="55" hidden="1"/>
    <col min="2042" max="2042" width="19" style="55" hidden="1"/>
    <col min="2043" max="2043" width="48.7109375" style="55" hidden="1"/>
    <col min="2044" max="2044" width="15.5703125" style="55" hidden="1"/>
    <col min="2045" max="2045" width="15.140625" style="55" hidden="1"/>
    <col min="2046" max="2046" width="36" style="55" hidden="1"/>
    <col min="2047" max="2047" width="17.42578125" style="55" hidden="1"/>
    <col min="2048" max="2048" width="1.7109375" style="55" hidden="1"/>
    <col min="2049" max="2051" width="8" style="55" hidden="1"/>
    <col min="2052" max="2052" width="1.5703125" style="55" hidden="1"/>
    <col min="2053" max="2055" width="8" style="55" hidden="1"/>
    <col min="2056" max="2296" width="9.140625" style="55" hidden="1"/>
    <col min="2297" max="2297" width="1.85546875" style="55" hidden="1"/>
    <col min="2298" max="2298" width="19" style="55" hidden="1"/>
    <col min="2299" max="2299" width="48.7109375" style="55" hidden="1"/>
    <col min="2300" max="2300" width="15.5703125" style="55" hidden="1"/>
    <col min="2301" max="2301" width="15.140625" style="55" hidden="1"/>
    <col min="2302" max="2302" width="36" style="55" hidden="1"/>
    <col min="2303" max="2303" width="17.42578125" style="55" hidden="1"/>
    <col min="2304" max="2304" width="1.7109375" style="55" hidden="1"/>
    <col min="2305" max="2307" width="8" style="55" hidden="1"/>
    <col min="2308" max="2308" width="1.5703125" style="55" hidden="1"/>
    <col min="2309" max="2311" width="8" style="55" hidden="1"/>
    <col min="2312" max="2552" width="9.140625" style="55" hidden="1"/>
    <col min="2553" max="2553" width="1.85546875" style="55" hidden="1"/>
    <col min="2554" max="2554" width="19" style="55" hidden="1"/>
    <col min="2555" max="2555" width="48.7109375" style="55" hidden="1"/>
    <col min="2556" max="2556" width="15.5703125" style="55" hidden="1"/>
    <col min="2557" max="2557" width="15.140625" style="55" hidden="1"/>
    <col min="2558" max="2558" width="36" style="55" hidden="1"/>
    <col min="2559" max="2559" width="17.42578125" style="55" hidden="1"/>
    <col min="2560" max="2560" width="1.7109375" style="55" hidden="1"/>
    <col min="2561" max="2563" width="8" style="55" hidden="1"/>
    <col min="2564" max="2564" width="1.5703125" style="55" hidden="1"/>
    <col min="2565" max="2567" width="8" style="55" hidden="1"/>
    <col min="2568" max="2808" width="9.140625" style="55" hidden="1"/>
    <col min="2809" max="2809" width="1.85546875" style="55" hidden="1"/>
    <col min="2810" max="2810" width="19" style="55" hidden="1"/>
    <col min="2811" max="2811" width="48.7109375" style="55" hidden="1"/>
    <col min="2812" max="2812" width="15.5703125" style="55" hidden="1"/>
    <col min="2813" max="2813" width="15.140625" style="55" hidden="1"/>
    <col min="2814" max="2814" width="36" style="55" hidden="1"/>
    <col min="2815" max="2815" width="17.42578125" style="55" hidden="1"/>
    <col min="2816" max="2816" width="1.7109375" style="55" hidden="1"/>
    <col min="2817" max="2819" width="8" style="55" hidden="1"/>
    <col min="2820" max="2820" width="1.5703125" style="55" hidden="1"/>
    <col min="2821" max="2823" width="8" style="55" hidden="1"/>
    <col min="2824" max="3064" width="9.140625" style="55" hidden="1"/>
    <col min="3065" max="3065" width="1.85546875" style="55" hidden="1"/>
    <col min="3066" max="3066" width="19" style="55" hidden="1"/>
    <col min="3067" max="3067" width="48.7109375" style="55" hidden="1"/>
    <col min="3068" max="3068" width="15.5703125" style="55" hidden="1"/>
    <col min="3069" max="3069" width="15.140625" style="55" hidden="1"/>
    <col min="3070" max="3070" width="36" style="55" hidden="1"/>
    <col min="3071" max="3071" width="17.42578125" style="55" hidden="1"/>
    <col min="3072" max="3072" width="1.7109375" style="55" hidden="1"/>
    <col min="3073" max="3075" width="8" style="55" hidden="1"/>
    <col min="3076" max="3076" width="1.5703125" style="55" hidden="1"/>
    <col min="3077" max="3079" width="8" style="55" hidden="1"/>
    <col min="3080" max="3320" width="9.140625" style="55" hidden="1"/>
    <col min="3321" max="3321" width="1.85546875" style="55" hidden="1"/>
    <col min="3322" max="3322" width="19" style="55" hidden="1"/>
    <col min="3323" max="3323" width="48.7109375" style="55" hidden="1"/>
    <col min="3324" max="3324" width="15.5703125" style="55" hidden="1"/>
    <col min="3325" max="3325" width="15.140625" style="55" hidden="1"/>
    <col min="3326" max="3326" width="36" style="55" hidden="1"/>
    <col min="3327" max="3327" width="17.42578125" style="55" hidden="1"/>
    <col min="3328" max="3328" width="1.7109375" style="55" hidden="1"/>
    <col min="3329" max="3331" width="8" style="55" hidden="1"/>
    <col min="3332" max="3332" width="1.5703125" style="55" hidden="1"/>
    <col min="3333" max="3335" width="8" style="55" hidden="1"/>
    <col min="3336" max="3576" width="9.140625" style="55" hidden="1"/>
    <col min="3577" max="3577" width="1.85546875" style="55" hidden="1"/>
    <col min="3578" max="3578" width="19" style="55" hidden="1"/>
    <col min="3579" max="3579" width="48.7109375" style="55" hidden="1"/>
    <col min="3580" max="3580" width="15.5703125" style="55" hidden="1"/>
    <col min="3581" max="3581" width="15.140625" style="55" hidden="1"/>
    <col min="3582" max="3582" width="36" style="55" hidden="1"/>
    <col min="3583" max="3583" width="17.42578125" style="55" hidden="1"/>
    <col min="3584" max="3584" width="1.7109375" style="55" hidden="1"/>
    <col min="3585" max="3587" width="8" style="55" hidden="1"/>
    <col min="3588" max="3588" width="1.5703125" style="55" hidden="1"/>
    <col min="3589" max="3591" width="8" style="55" hidden="1"/>
    <col min="3592" max="3832" width="9.140625" style="55" hidden="1"/>
    <col min="3833" max="3833" width="1.85546875" style="55" hidden="1"/>
    <col min="3834" max="3834" width="19" style="55" hidden="1"/>
    <col min="3835" max="3835" width="48.7109375" style="55" hidden="1"/>
    <col min="3836" max="3836" width="15.5703125" style="55" hidden="1"/>
    <col min="3837" max="3837" width="15.140625" style="55" hidden="1"/>
    <col min="3838" max="3838" width="36" style="55" hidden="1"/>
    <col min="3839" max="3839" width="17.42578125" style="55" hidden="1"/>
    <col min="3840" max="3840" width="1.7109375" style="55" hidden="1"/>
    <col min="3841" max="3843" width="8" style="55" hidden="1"/>
    <col min="3844" max="3844" width="1.5703125" style="55" hidden="1"/>
    <col min="3845" max="3847" width="8" style="55" hidden="1"/>
    <col min="3848" max="4088" width="9.140625" style="55" hidden="1"/>
    <col min="4089" max="4089" width="1.85546875" style="55" hidden="1"/>
    <col min="4090" max="4090" width="19" style="55" hidden="1"/>
    <col min="4091" max="4091" width="48.7109375" style="55" hidden="1"/>
    <col min="4092" max="4092" width="15.5703125" style="55" hidden="1"/>
    <col min="4093" max="4093" width="15.140625" style="55" hidden="1"/>
    <col min="4094" max="4094" width="36" style="55" hidden="1"/>
    <col min="4095" max="4095" width="17.42578125" style="55" hidden="1"/>
    <col min="4096" max="4096" width="1.7109375" style="55" hidden="1"/>
    <col min="4097" max="4099" width="8" style="55" hidden="1"/>
    <col min="4100" max="4100" width="1.5703125" style="55" hidden="1"/>
    <col min="4101" max="4103" width="8" style="55" hidden="1"/>
    <col min="4104" max="4344" width="9.140625" style="55" hidden="1"/>
    <col min="4345" max="4345" width="1.85546875" style="55" hidden="1"/>
    <col min="4346" max="4346" width="19" style="55" hidden="1"/>
    <col min="4347" max="4347" width="48.7109375" style="55" hidden="1"/>
    <col min="4348" max="4348" width="15.5703125" style="55" hidden="1"/>
    <col min="4349" max="4349" width="15.140625" style="55" hidden="1"/>
    <col min="4350" max="4350" width="36" style="55" hidden="1"/>
    <col min="4351" max="4351" width="17.42578125" style="55" hidden="1"/>
    <col min="4352" max="4352" width="1.7109375" style="55" hidden="1"/>
    <col min="4353" max="4355" width="8" style="55" hidden="1"/>
    <col min="4356" max="4356" width="1.5703125" style="55" hidden="1"/>
    <col min="4357" max="4359" width="8" style="55" hidden="1"/>
    <col min="4360" max="4600" width="9.140625" style="55" hidden="1"/>
    <col min="4601" max="4601" width="1.85546875" style="55" hidden="1"/>
    <col min="4602" max="4602" width="19" style="55" hidden="1"/>
    <col min="4603" max="4603" width="48.7109375" style="55" hidden="1"/>
    <col min="4604" max="4604" width="15.5703125" style="55" hidden="1"/>
    <col min="4605" max="4605" width="15.140625" style="55" hidden="1"/>
    <col min="4606" max="4606" width="36" style="55" hidden="1"/>
    <col min="4607" max="4607" width="17.42578125" style="55" hidden="1"/>
    <col min="4608" max="4608" width="1.7109375" style="55" hidden="1"/>
    <col min="4609" max="4611" width="8" style="55" hidden="1"/>
    <col min="4612" max="4612" width="1.5703125" style="55" hidden="1"/>
    <col min="4613" max="4615" width="8" style="55" hidden="1"/>
    <col min="4616" max="4856" width="9.140625" style="55" hidden="1"/>
    <col min="4857" max="4857" width="1.85546875" style="55" hidden="1"/>
    <col min="4858" max="4858" width="19" style="55" hidden="1"/>
    <col min="4859" max="4859" width="48.7109375" style="55" hidden="1"/>
    <col min="4860" max="4860" width="15.5703125" style="55" hidden="1"/>
    <col min="4861" max="4861" width="15.140625" style="55" hidden="1"/>
    <col min="4862" max="4862" width="36" style="55" hidden="1"/>
    <col min="4863" max="4863" width="17.42578125" style="55" hidden="1"/>
    <col min="4864" max="4864" width="1.7109375" style="55" hidden="1"/>
    <col min="4865" max="4867" width="8" style="55" hidden="1"/>
    <col min="4868" max="4868" width="1.5703125" style="55" hidden="1"/>
    <col min="4869" max="4871" width="8" style="55" hidden="1"/>
    <col min="4872" max="5112" width="9.140625" style="55" hidden="1"/>
    <col min="5113" max="5113" width="1.85546875" style="55" hidden="1"/>
    <col min="5114" max="5114" width="19" style="55" hidden="1"/>
    <col min="5115" max="5115" width="48.7109375" style="55" hidden="1"/>
    <col min="5116" max="5116" width="15.5703125" style="55" hidden="1"/>
    <col min="5117" max="5117" width="15.140625" style="55" hidden="1"/>
    <col min="5118" max="5118" width="36" style="55" hidden="1"/>
    <col min="5119" max="5119" width="17.42578125" style="55" hidden="1"/>
    <col min="5120" max="5120" width="1.7109375" style="55" hidden="1"/>
    <col min="5121" max="5123" width="8" style="55" hidden="1"/>
    <col min="5124" max="5124" width="1.5703125" style="55" hidden="1"/>
    <col min="5125" max="5127" width="8" style="55" hidden="1"/>
    <col min="5128" max="5368" width="9.140625" style="55" hidden="1"/>
    <col min="5369" max="5369" width="1.85546875" style="55" hidden="1"/>
    <col min="5370" max="5370" width="19" style="55" hidden="1"/>
    <col min="5371" max="5371" width="48.7109375" style="55" hidden="1"/>
    <col min="5372" max="5372" width="15.5703125" style="55" hidden="1"/>
    <col min="5373" max="5373" width="15.140625" style="55" hidden="1"/>
    <col min="5374" max="5374" width="36" style="55" hidden="1"/>
    <col min="5375" max="5375" width="17.42578125" style="55" hidden="1"/>
    <col min="5376" max="5376" width="1.7109375" style="55" hidden="1"/>
    <col min="5377" max="5379" width="8" style="55" hidden="1"/>
    <col min="5380" max="5380" width="1.5703125" style="55" hidden="1"/>
    <col min="5381" max="5383" width="8" style="55" hidden="1"/>
    <col min="5384" max="5624" width="9.140625" style="55" hidden="1"/>
    <col min="5625" max="5625" width="1.85546875" style="55" hidden="1"/>
    <col min="5626" max="5626" width="19" style="55" hidden="1"/>
    <col min="5627" max="5627" width="48.7109375" style="55" hidden="1"/>
    <col min="5628" max="5628" width="15.5703125" style="55" hidden="1"/>
    <col min="5629" max="5629" width="15.140625" style="55" hidden="1"/>
    <col min="5630" max="5630" width="36" style="55" hidden="1"/>
    <col min="5631" max="5631" width="17.42578125" style="55" hidden="1"/>
    <col min="5632" max="5632" width="1.7109375" style="55" hidden="1"/>
    <col min="5633" max="5635" width="8" style="55" hidden="1"/>
    <col min="5636" max="5636" width="1.5703125" style="55" hidden="1"/>
    <col min="5637" max="5639" width="8" style="55" hidden="1"/>
    <col min="5640" max="5880" width="9.140625" style="55" hidden="1"/>
    <col min="5881" max="5881" width="1.85546875" style="55" hidden="1"/>
    <col min="5882" max="5882" width="19" style="55" hidden="1"/>
    <col min="5883" max="5883" width="48.7109375" style="55" hidden="1"/>
    <col min="5884" max="5884" width="15.5703125" style="55" hidden="1"/>
    <col min="5885" max="5885" width="15.140625" style="55" hidden="1"/>
    <col min="5886" max="5886" width="36" style="55" hidden="1"/>
    <col min="5887" max="5887" width="17.42578125" style="55" hidden="1"/>
    <col min="5888" max="5888" width="1.7109375" style="55" hidden="1"/>
    <col min="5889" max="5891" width="8" style="55" hidden="1"/>
    <col min="5892" max="5892" width="1.5703125" style="55" hidden="1"/>
    <col min="5893" max="5895" width="8" style="55" hidden="1"/>
    <col min="5896" max="6136" width="9.140625" style="55" hidden="1"/>
    <col min="6137" max="6137" width="1.85546875" style="55" hidden="1"/>
    <col min="6138" max="6138" width="19" style="55" hidden="1"/>
    <col min="6139" max="6139" width="48.7109375" style="55" hidden="1"/>
    <col min="6140" max="6140" width="15.5703125" style="55" hidden="1"/>
    <col min="6141" max="6141" width="15.140625" style="55" hidden="1"/>
    <col min="6142" max="6142" width="36" style="55" hidden="1"/>
    <col min="6143" max="6143" width="17.42578125" style="55" hidden="1"/>
    <col min="6144" max="6144" width="1.7109375" style="55" hidden="1"/>
    <col min="6145" max="6147" width="8" style="55" hidden="1"/>
    <col min="6148" max="6148" width="1.5703125" style="55" hidden="1"/>
    <col min="6149" max="6151" width="8" style="55" hidden="1"/>
    <col min="6152" max="6392" width="9.140625" style="55" hidden="1"/>
    <col min="6393" max="6393" width="1.85546875" style="55" hidden="1"/>
    <col min="6394" max="6394" width="19" style="55" hidden="1"/>
    <col min="6395" max="6395" width="48.7109375" style="55" hidden="1"/>
    <col min="6396" max="6396" width="15.5703125" style="55" hidden="1"/>
    <col min="6397" max="6397" width="15.140625" style="55" hidden="1"/>
    <col min="6398" max="6398" width="36" style="55" hidden="1"/>
    <col min="6399" max="6399" width="17.42578125" style="55" hidden="1"/>
    <col min="6400" max="6400" width="1.7109375" style="55" hidden="1"/>
    <col min="6401" max="6403" width="8" style="55" hidden="1"/>
    <col min="6404" max="6404" width="1.5703125" style="55" hidden="1"/>
    <col min="6405" max="6407" width="8" style="55" hidden="1"/>
    <col min="6408" max="6648" width="9.140625" style="55" hidden="1"/>
    <col min="6649" max="6649" width="1.85546875" style="55" hidden="1"/>
    <col min="6650" max="6650" width="19" style="55" hidden="1"/>
    <col min="6651" max="6651" width="48.7109375" style="55" hidden="1"/>
    <col min="6652" max="6652" width="15.5703125" style="55" hidden="1"/>
    <col min="6653" max="6653" width="15.140625" style="55" hidden="1"/>
    <col min="6654" max="6654" width="36" style="55" hidden="1"/>
    <col min="6655" max="6655" width="17.42578125" style="55" hidden="1"/>
    <col min="6656" max="6656" width="1.7109375" style="55" hidden="1"/>
    <col min="6657" max="6659" width="8" style="55" hidden="1"/>
    <col min="6660" max="6660" width="1.5703125" style="55" hidden="1"/>
    <col min="6661" max="6663" width="8" style="55" hidden="1"/>
    <col min="6664" max="6904" width="9.140625" style="55" hidden="1"/>
    <col min="6905" max="6905" width="1.85546875" style="55" hidden="1"/>
    <col min="6906" max="6906" width="19" style="55" hidden="1"/>
    <col min="6907" max="6907" width="48.7109375" style="55" hidden="1"/>
    <col min="6908" max="6908" width="15.5703125" style="55" hidden="1"/>
    <col min="6909" max="6909" width="15.140625" style="55" hidden="1"/>
    <col min="6910" max="6910" width="36" style="55" hidden="1"/>
    <col min="6911" max="6911" width="17.42578125" style="55" hidden="1"/>
    <col min="6912" max="6912" width="1.7109375" style="55" hidden="1"/>
    <col min="6913" max="6915" width="8" style="55" hidden="1"/>
    <col min="6916" max="6916" width="1.5703125" style="55" hidden="1"/>
    <col min="6917" max="6919" width="8" style="55" hidden="1"/>
    <col min="6920" max="7160" width="9.140625" style="55" hidden="1"/>
    <col min="7161" max="7161" width="1.85546875" style="55" hidden="1"/>
    <col min="7162" max="7162" width="19" style="55" hidden="1"/>
    <col min="7163" max="7163" width="48.7109375" style="55" hidden="1"/>
    <col min="7164" max="7164" width="15.5703125" style="55" hidden="1"/>
    <col min="7165" max="7165" width="15.140625" style="55" hidden="1"/>
    <col min="7166" max="7166" width="36" style="55" hidden="1"/>
    <col min="7167" max="7167" width="17.42578125" style="55" hidden="1"/>
    <col min="7168" max="7168" width="1.7109375" style="55" hidden="1"/>
    <col min="7169" max="7171" width="8" style="55" hidden="1"/>
    <col min="7172" max="7172" width="1.5703125" style="55" hidden="1"/>
    <col min="7173" max="7175" width="8" style="55" hidden="1"/>
    <col min="7176" max="7416" width="9.140625" style="55" hidden="1"/>
    <col min="7417" max="7417" width="1.85546875" style="55" hidden="1"/>
    <col min="7418" max="7418" width="19" style="55" hidden="1"/>
    <col min="7419" max="7419" width="48.7109375" style="55" hidden="1"/>
    <col min="7420" max="7420" width="15.5703125" style="55" hidden="1"/>
    <col min="7421" max="7421" width="15.140625" style="55" hidden="1"/>
    <col min="7422" max="7422" width="36" style="55" hidden="1"/>
    <col min="7423" max="7423" width="17.42578125" style="55" hidden="1"/>
    <col min="7424" max="7424" width="1.7109375" style="55" hidden="1"/>
    <col min="7425" max="7427" width="8" style="55" hidden="1"/>
    <col min="7428" max="7428" width="1.5703125" style="55" hidden="1"/>
    <col min="7429" max="7431" width="8" style="55" hidden="1"/>
    <col min="7432" max="7672" width="9.140625" style="55" hidden="1"/>
    <col min="7673" max="7673" width="1.85546875" style="55" hidden="1"/>
    <col min="7674" max="7674" width="19" style="55" hidden="1"/>
    <col min="7675" max="7675" width="48.7109375" style="55" hidden="1"/>
    <col min="7676" max="7676" width="15.5703125" style="55" hidden="1"/>
    <col min="7677" max="7677" width="15.140625" style="55" hidden="1"/>
    <col min="7678" max="7678" width="36" style="55" hidden="1"/>
    <col min="7679" max="7679" width="17.42578125" style="55" hidden="1"/>
    <col min="7680" max="7680" width="1.7109375" style="55" hidden="1"/>
    <col min="7681" max="7683" width="8" style="55" hidden="1"/>
    <col min="7684" max="7684" width="1.5703125" style="55" hidden="1"/>
    <col min="7685" max="7687" width="8" style="55" hidden="1"/>
    <col min="7688" max="7928" width="9.140625" style="55" hidden="1"/>
    <col min="7929" max="7929" width="1.85546875" style="55" hidden="1"/>
    <col min="7930" max="7930" width="19" style="55" hidden="1"/>
    <col min="7931" max="7931" width="48.7109375" style="55" hidden="1"/>
    <col min="7932" max="7932" width="15.5703125" style="55" hidden="1"/>
    <col min="7933" max="7933" width="15.140625" style="55" hidden="1"/>
    <col min="7934" max="7934" width="36" style="55" hidden="1"/>
    <col min="7935" max="7935" width="17.42578125" style="55" hidden="1"/>
    <col min="7936" max="7936" width="1.7109375" style="55" hidden="1"/>
    <col min="7937" max="7939" width="8" style="55" hidden="1"/>
    <col min="7940" max="7940" width="1.5703125" style="55" hidden="1"/>
    <col min="7941" max="7943" width="8" style="55" hidden="1"/>
    <col min="7944" max="8184" width="9.140625" style="55" hidden="1"/>
    <col min="8185" max="8185" width="1.85546875" style="55" hidden="1"/>
    <col min="8186" max="8186" width="19" style="55" hidden="1"/>
    <col min="8187" max="8187" width="48.7109375" style="55" hidden="1"/>
    <col min="8188" max="8188" width="15.5703125" style="55" hidden="1"/>
    <col min="8189" max="8189" width="15.140625" style="55" hidden="1"/>
    <col min="8190" max="8190" width="36" style="55" hidden="1"/>
    <col min="8191" max="8191" width="17.42578125" style="55" hidden="1"/>
    <col min="8192" max="8192" width="1.7109375" style="55" hidden="1"/>
    <col min="8193" max="8195" width="8" style="55" hidden="1"/>
    <col min="8196" max="8196" width="1.5703125" style="55" hidden="1"/>
    <col min="8197" max="8199" width="8" style="55" hidden="1"/>
    <col min="8200" max="8440" width="9.140625" style="55" hidden="1"/>
    <col min="8441" max="8441" width="1.85546875" style="55" hidden="1"/>
    <col min="8442" max="8442" width="19" style="55" hidden="1"/>
    <col min="8443" max="8443" width="48.7109375" style="55" hidden="1"/>
    <col min="8444" max="8444" width="15.5703125" style="55" hidden="1"/>
    <col min="8445" max="8445" width="15.140625" style="55" hidden="1"/>
    <col min="8446" max="8446" width="36" style="55" hidden="1"/>
    <col min="8447" max="8447" width="17.42578125" style="55" hidden="1"/>
    <col min="8448" max="8448" width="1.7109375" style="55" hidden="1"/>
    <col min="8449" max="8451" width="8" style="55" hidden="1"/>
    <col min="8452" max="8452" width="1.5703125" style="55" hidden="1"/>
    <col min="8453" max="8455" width="8" style="55" hidden="1"/>
    <col min="8456" max="8696" width="9.140625" style="55" hidden="1"/>
    <col min="8697" max="8697" width="1.85546875" style="55" hidden="1"/>
    <col min="8698" max="8698" width="19" style="55" hidden="1"/>
    <col min="8699" max="8699" width="48.7109375" style="55" hidden="1"/>
    <col min="8700" max="8700" width="15.5703125" style="55" hidden="1"/>
    <col min="8701" max="8701" width="15.140625" style="55" hidden="1"/>
    <col min="8702" max="8702" width="36" style="55" hidden="1"/>
    <col min="8703" max="8703" width="17.42578125" style="55" hidden="1"/>
    <col min="8704" max="8704" width="1.7109375" style="55" hidden="1"/>
    <col min="8705" max="8707" width="8" style="55" hidden="1"/>
    <col min="8708" max="8708" width="1.5703125" style="55" hidden="1"/>
    <col min="8709" max="8711" width="8" style="55" hidden="1"/>
    <col min="8712" max="8952" width="9.140625" style="55" hidden="1"/>
    <col min="8953" max="8953" width="1.85546875" style="55" hidden="1"/>
    <col min="8954" max="8954" width="19" style="55" hidden="1"/>
    <col min="8955" max="8955" width="48.7109375" style="55" hidden="1"/>
    <col min="8956" max="8956" width="15.5703125" style="55" hidden="1"/>
    <col min="8957" max="8957" width="15.140625" style="55" hidden="1"/>
    <col min="8958" max="8958" width="36" style="55" hidden="1"/>
    <col min="8959" max="8959" width="17.42578125" style="55" hidden="1"/>
    <col min="8960" max="8960" width="1.7109375" style="55" hidden="1"/>
    <col min="8961" max="8963" width="8" style="55" hidden="1"/>
    <col min="8964" max="8964" width="1.5703125" style="55" hidden="1"/>
    <col min="8965" max="8967" width="8" style="55" hidden="1"/>
    <col min="8968" max="9208" width="9.140625" style="55" hidden="1"/>
    <col min="9209" max="9209" width="1.85546875" style="55" hidden="1"/>
    <col min="9210" max="9210" width="19" style="55" hidden="1"/>
    <col min="9211" max="9211" width="48.7109375" style="55" hidden="1"/>
    <col min="9212" max="9212" width="15.5703125" style="55" hidden="1"/>
    <col min="9213" max="9213" width="15.140625" style="55" hidden="1"/>
    <col min="9214" max="9214" width="36" style="55" hidden="1"/>
    <col min="9215" max="9215" width="17.42578125" style="55" hidden="1"/>
    <col min="9216" max="9216" width="1.7109375" style="55" hidden="1"/>
    <col min="9217" max="9219" width="8" style="55" hidden="1"/>
    <col min="9220" max="9220" width="1.5703125" style="55" hidden="1"/>
    <col min="9221" max="9223" width="8" style="55" hidden="1"/>
    <col min="9224" max="9464" width="9.140625" style="55" hidden="1"/>
    <col min="9465" max="9465" width="1.85546875" style="55" hidden="1"/>
    <col min="9466" max="9466" width="19" style="55" hidden="1"/>
    <col min="9467" max="9467" width="48.7109375" style="55" hidden="1"/>
    <col min="9468" max="9468" width="15.5703125" style="55" hidden="1"/>
    <col min="9469" max="9469" width="15.140625" style="55" hidden="1"/>
    <col min="9470" max="9470" width="36" style="55" hidden="1"/>
    <col min="9471" max="9471" width="17.42578125" style="55" hidden="1"/>
    <col min="9472" max="9472" width="1.7109375" style="55" hidden="1"/>
    <col min="9473" max="9475" width="8" style="55" hidden="1"/>
    <col min="9476" max="9476" width="1.5703125" style="55" hidden="1"/>
    <col min="9477" max="9479" width="8" style="55" hidden="1"/>
    <col min="9480" max="9720" width="9.140625" style="55" hidden="1"/>
    <col min="9721" max="9721" width="1.85546875" style="55" hidden="1"/>
    <col min="9722" max="9722" width="19" style="55" hidden="1"/>
    <col min="9723" max="9723" width="48.7109375" style="55" hidden="1"/>
    <col min="9724" max="9724" width="15.5703125" style="55" hidden="1"/>
    <col min="9725" max="9725" width="15.140625" style="55" hidden="1"/>
    <col min="9726" max="9726" width="36" style="55" hidden="1"/>
    <col min="9727" max="9727" width="17.42578125" style="55" hidden="1"/>
    <col min="9728" max="9728" width="1.7109375" style="55" hidden="1"/>
    <col min="9729" max="9731" width="8" style="55" hidden="1"/>
    <col min="9732" max="9732" width="1.5703125" style="55" hidden="1"/>
    <col min="9733" max="9735" width="8" style="55" hidden="1"/>
    <col min="9736" max="9976" width="9.140625" style="55" hidden="1"/>
    <col min="9977" max="9977" width="1.85546875" style="55" hidden="1"/>
    <col min="9978" max="9978" width="19" style="55" hidden="1"/>
    <col min="9979" max="9979" width="48.7109375" style="55" hidden="1"/>
    <col min="9980" max="9980" width="15.5703125" style="55" hidden="1"/>
    <col min="9981" max="9981" width="15.140625" style="55" hidden="1"/>
    <col min="9982" max="9982" width="36" style="55" hidden="1"/>
    <col min="9983" max="9983" width="17.42578125" style="55" hidden="1"/>
    <col min="9984" max="9984" width="1.7109375" style="55" hidden="1"/>
    <col min="9985" max="9987" width="8" style="55" hidden="1"/>
    <col min="9988" max="9988" width="1.5703125" style="55" hidden="1"/>
    <col min="9989" max="9991" width="8" style="55" hidden="1"/>
    <col min="9992" max="10232" width="9.140625" style="55" hidden="1"/>
    <col min="10233" max="10233" width="1.85546875" style="55" hidden="1"/>
    <col min="10234" max="10234" width="19" style="55" hidden="1"/>
    <col min="10235" max="10235" width="48.7109375" style="55" hidden="1"/>
    <col min="10236" max="10236" width="15.5703125" style="55" hidden="1"/>
    <col min="10237" max="10237" width="15.140625" style="55" hidden="1"/>
    <col min="10238" max="10238" width="36" style="55" hidden="1"/>
    <col min="10239" max="10239" width="17.42578125" style="55" hidden="1"/>
    <col min="10240" max="10240" width="1.7109375" style="55" hidden="1"/>
    <col min="10241" max="10243" width="8" style="55" hidden="1"/>
    <col min="10244" max="10244" width="1.5703125" style="55" hidden="1"/>
    <col min="10245" max="10247" width="8" style="55" hidden="1"/>
    <col min="10248" max="10488" width="9.140625" style="55" hidden="1"/>
    <col min="10489" max="10489" width="1.85546875" style="55" hidden="1"/>
    <col min="10490" max="10490" width="19" style="55" hidden="1"/>
    <col min="10491" max="10491" width="48.7109375" style="55" hidden="1"/>
    <col min="10492" max="10492" width="15.5703125" style="55" hidden="1"/>
    <col min="10493" max="10493" width="15.140625" style="55" hidden="1"/>
    <col min="10494" max="10494" width="36" style="55" hidden="1"/>
    <col min="10495" max="10495" width="17.42578125" style="55" hidden="1"/>
    <col min="10496" max="10496" width="1.7109375" style="55" hidden="1"/>
    <col min="10497" max="10499" width="8" style="55" hidden="1"/>
    <col min="10500" max="10500" width="1.5703125" style="55" hidden="1"/>
    <col min="10501" max="10503" width="8" style="55" hidden="1"/>
    <col min="10504" max="10744" width="9.140625" style="55" hidden="1"/>
    <col min="10745" max="10745" width="1.85546875" style="55" hidden="1"/>
    <col min="10746" max="10746" width="19" style="55" hidden="1"/>
    <col min="10747" max="10747" width="48.7109375" style="55" hidden="1"/>
    <col min="10748" max="10748" width="15.5703125" style="55" hidden="1"/>
    <col min="10749" max="10749" width="15.140625" style="55" hidden="1"/>
    <col min="10750" max="10750" width="36" style="55" hidden="1"/>
    <col min="10751" max="10751" width="17.42578125" style="55" hidden="1"/>
    <col min="10752" max="10752" width="1.7109375" style="55" hidden="1"/>
    <col min="10753" max="10755" width="8" style="55" hidden="1"/>
    <col min="10756" max="10756" width="1.5703125" style="55" hidden="1"/>
    <col min="10757" max="10759" width="8" style="55" hidden="1"/>
    <col min="10760" max="11000" width="9.140625" style="55" hidden="1"/>
    <col min="11001" max="11001" width="1.85546875" style="55" hidden="1"/>
    <col min="11002" max="11002" width="19" style="55" hidden="1"/>
    <col min="11003" max="11003" width="48.7109375" style="55" hidden="1"/>
    <col min="11004" max="11004" width="15.5703125" style="55" hidden="1"/>
    <col min="11005" max="11005" width="15.140625" style="55" hidden="1"/>
    <col min="11006" max="11006" width="36" style="55" hidden="1"/>
    <col min="11007" max="11007" width="17.42578125" style="55" hidden="1"/>
    <col min="11008" max="11008" width="1.7109375" style="55" hidden="1"/>
    <col min="11009" max="11011" width="8" style="55" hidden="1"/>
    <col min="11012" max="11012" width="1.5703125" style="55" hidden="1"/>
    <col min="11013" max="11015" width="8" style="55" hidden="1"/>
    <col min="11016" max="11256" width="9.140625" style="55" hidden="1"/>
    <col min="11257" max="11257" width="1.85546875" style="55" hidden="1"/>
    <col min="11258" max="11258" width="19" style="55" hidden="1"/>
    <col min="11259" max="11259" width="48.7109375" style="55" hidden="1"/>
    <col min="11260" max="11260" width="15.5703125" style="55" hidden="1"/>
    <col min="11261" max="11261" width="15.140625" style="55" hidden="1"/>
    <col min="11262" max="11262" width="36" style="55" hidden="1"/>
    <col min="11263" max="11263" width="17.42578125" style="55" hidden="1"/>
    <col min="11264" max="11264" width="1.7109375" style="55" hidden="1"/>
    <col min="11265" max="11267" width="8" style="55" hidden="1"/>
    <col min="11268" max="11268" width="1.5703125" style="55" hidden="1"/>
    <col min="11269" max="11271" width="8" style="55" hidden="1"/>
    <col min="11272" max="11512" width="9.140625" style="55" hidden="1"/>
    <col min="11513" max="11513" width="1.85546875" style="55" hidden="1"/>
    <col min="11514" max="11514" width="19" style="55" hidden="1"/>
    <col min="11515" max="11515" width="48.7109375" style="55" hidden="1"/>
    <col min="11516" max="11516" width="15.5703125" style="55" hidden="1"/>
    <col min="11517" max="11517" width="15.140625" style="55" hidden="1"/>
    <col min="11518" max="11518" width="36" style="55" hidden="1"/>
    <col min="11519" max="11519" width="17.42578125" style="55" hidden="1"/>
    <col min="11520" max="11520" width="1.7109375" style="55" hidden="1"/>
    <col min="11521" max="11523" width="8" style="55" hidden="1"/>
    <col min="11524" max="11524" width="1.5703125" style="55" hidden="1"/>
    <col min="11525" max="11527" width="8" style="55" hidden="1"/>
    <col min="11528" max="11768" width="9.140625" style="55" hidden="1"/>
    <col min="11769" max="11769" width="1.85546875" style="55" hidden="1"/>
    <col min="11770" max="11770" width="19" style="55" hidden="1"/>
    <col min="11771" max="11771" width="48.7109375" style="55" hidden="1"/>
    <col min="11772" max="11772" width="15.5703125" style="55" hidden="1"/>
    <col min="11773" max="11773" width="15.140625" style="55" hidden="1"/>
    <col min="11774" max="11774" width="36" style="55" hidden="1"/>
    <col min="11775" max="11775" width="17.42578125" style="55" hidden="1"/>
    <col min="11776" max="11776" width="1.7109375" style="55" hidden="1"/>
    <col min="11777" max="11779" width="8" style="55" hidden="1"/>
    <col min="11780" max="11780" width="1.5703125" style="55" hidden="1"/>
    <col min="11781" max="11783" width="8" style="55" hidden="1"/>
    <col min="11784" max="12024" width="9.140625" style="55" hidden="1"/>
    <col min="12025" max="12025" width="1.85546875" style="55" hidden="1"/>
    <col min="12026" max="12026" width="19" style="55" hidden="1"/>
    <col min="12027" max="12027" width="48.7109375" style="55" hidden="1"/>
    <col min="12028" max="12028" width="15.5703125" style="55" hidden="1"/>
    <col min="12029" max="12029" width="15.140625" style="55" hidden="1"/>
    <col min="12030" max="12030" width="36" style="55" hidden="1"/>
    <col min="12031" max="12031" width="17.42578125" style="55" hidden="1"/>
    <col min="12032" max="12032" width="1.7109375" style="55" hidden="1"/>
    <col min="12033" max="12035" width="8" style="55" hidden="1"/>
    <col min="12036" max="12036" width="1.5703125" style="55" hidden="1"/>
    <col min="12037" max="12039" width="8" style="55" hidden="1"/>
    <col min="12040" max="12280" width="9.140625" style="55" hidden="1"/>
    <col min="12281" max="12281" width="1.85546875" style="55" hidden="1"/>
    <col min="12282" max="12282" width="19" style="55" hidden="1"/>
    <col min="12283" max="12283" width="48.7109375" style="55" hidden="1"/>
    <col min="12284" max="12284" width="15.5703125" style="55" hidden="1"/>
    <col min="12285" max="12285" width="15.140625" style="55" hidden="1"/>
    <col min="12286" max="12286" width="36" style="55" hidden="1"/>
    <col min="12287" max="12287" width="17.42578125" style="55" hidden="1"/>
    <col min="12288" max="12288" width="1.7109375" style="55" hidden="1"/>
    <col min="12289" max="12291" width="8" style="55" hidden="1"/>
    <col min="12292" max="12292" width="1.5703125" style="55" hidden="1"/>
    <col min="12293" max="12295" width="8" style="55" hidden="1"/>
    <col min="12296" max="12536" width="9.140625" style="55" hidden="1"/>
    <col min="12537" max="12537" width="1.85546875" style="55" hidden="1"/>
    <col min="12538" max="12538" width="19" style="55" hidden="1"/>
    <col min="12539" max="12539" width="48.7109375" style="55" hidden="1"/>
    <col min="12540" max="12540" width="15.5703125" style="55" hidden="1"/>
    <col min="12541" max="12541" width="15.140625" style="55" hidden="1"/>
    <col min="12542" max="12542" width="36" style="55" hidden="1"/>
    <col min="12543" max="12543" width="17.42578125" style="55" hidden="1"/>
    <col min="12544" max="12544" width="1.7109375" style="55" hidden="1"/>
    <col min="12545" max="12547" width="8" style="55" hidden="1"/>
    <col min="12548" max="12548" width="1.5703125" style="55" hidden="1"/>
    <col min="12549" max="12551" width="8" style="55" hidden="1"/>
    <col min="12552" max="12792" width="9.140625" style="55" hidden="1"/>
    <col min="12793" max="12793" width="1.85546875" style="55" hidden="1"/>
    <col min="12794" max="12794" width="19" style="55" hidden="1"/>
    <col min="12795" max="12795" width="48.7109375" style="55" hidden="1"/>
    <col min="12796" max="12796" width="15.5703125" style="55" hidden="1"/>
    <col min="12797" max="12797" width="15.140625" style="55" hidden="1"/>
    <col min="12798" max="12798" width="36" style="55" hidden="1"/>
    <col min="12799" max="12799" width="17.42578125" style="55" hidden="1"/>
    <col min="12800" max="12800" width="1.7109375" style="55" hidden="1"/>
    <col min="12801" max="12803" width="8" style="55" hidden="1"/>
    <col min="12804" max="12804" width="1.5703125" style="55" hidden="1"/>
    <col min="12805" max="12807" width="8" style="55" hidden="1"/>
    <col min="12808" max="13048" width="9.140625" style="55" hidden="1"/>
    <col min="13049" max="13049" width="1.85546875" style="55" hidden="1"/>
    <col min="13050" max="13050" width="19" style="55" hidden="1"/>
    <col min="13051" max="13051" width="48.7109375" style="55" hidden="1"/>
    <col min="13052" max="13052" width="15.5703125" style="55" hidden="1"/>
    <col min="13053" max="13053" width="15.140625" style="55" hidden="1"/>
    <col min="13054" max="13054" width="36" style="55" hidden="1"/>
    <col min="13055" max="13055" width="17.42578125" style="55" hidden="1"/>
    <col min="13056" max="13056" width="1.7109375" style="55" hidden="1"/>
    <col min="13057" max="13059" width="8" style="55" hidden="1"/>
    <col min="13060" max="13060" width="1.5703125" style="55" hidden="1"/>
    <col min="13061" max="13063" width="8" style="55" hidden="1"/>
    <col min="13064" max="13304" width="9.140625" style="55" hidden="1"/>
    <col min="13305" max="13305" width="1.85546875" style="55" hidden="1"/>
    <col min="13306" max="13306" width="19" style="55" hidden="1"/>
    <col min="13307" max="13307" width="48.7109375" style="55" hidden="1"/>
    <col min="13308" max="13308" width="15.5703125" style="55" hidden="1"/>
    <col min="13309" max="13309" width="15.140625" style="55" hidden="1"/>
    <col min="13310" max="13310" width="36" style="55" hidden="1"/>
    <col min="13311" max="13311" width="17.42578125" style="55" hidden="1"/>
    <col min="13312" max="13312" width="1.7109375" style="55" hidden="1"/>
    <col min="13313" max="13315" width="8" style="55" hidden="1"/>
    <col min="13316" max="13316" width="1.5703125" style="55" hidden="1"/>
    <col min="13317" max="13319" width="8" style="55" hidden="1"/>
    <col min="13320" max="13560" width="9.140625" style="55" hidden="1"/>
    <col min="13561" max="13561" width="1.85546875" style="55" hidden="1"/>
    <col min="13562" max="13562" width="19" style="55" hidden="1"/>
    <col min="13563" max="13563" width="48.7109375" style="55" hidden="1"/>
    <col min="13564" max="13564" width="15.5703125" style="55" hidden="1"/>
    <col min="13565" max="13565" width="15.140625" style="55" hidden="1"/>
    <col min="13566" max="13566" width="36" style="55" hidden="1"/>
    <col min="13567" max="13567" width="17.42578125" style="55" hidden="1"/>
    <col min="13568" max="13568" width="1.7109375" style="55" hidden="1"/>
    <col min="13569" max="13571" width="8" style="55" hidden="1"/>
    <col min="13572" max="13572" width="1.5703125" style="55" hidden="1"/>
    <col min="13573" max="13575" width="8" style="55" hidden="1"/>
    <col min="13576" max="13816" width="9.140625" style="55" hidden="1"/>
    <col min="13817" max="13817" width="1.85546875" style="55" hidden="1"/>
    <col min="13818" max="13818" width="19" style="55" hidden="1"/>
    <col min="13819" max="13819" width="48.7109375" style="55" hidden="1"/>
    <col min="13820" max="13820" width="15.5703125" style="55" hidden="1"/>
    <col min="13821" max="13821" width="15.140625" style="55" hidden="1"/>
    <col min="13822" max="13822" width="36" style="55" hidden="1"/>
    <col min="13823" max="13823" width="17.42578125" style="55" hidden="1"/>
    <col min="13824" max="13824" width="1.7109375" style="55" hidden="1"/>
    <col min="13825" max="13827" width="8" style="55" hidden="1"/>
    <col min="13828" max="13828" width="1.5703125" style="55" hidden="1"/>
    <col min="13829" max="13831" width="8" style="55" hidden="1"/>
    <col min="13832" max="14072" width="9.140625" style="55" hidden="1"/>
    <col min="14073" max="14073" width="1.85546875" style="55" hidden="1"/>
    <col min="14074" max="14074" width="19" style="55" hidden="1"/>
    <col min="14075" max="14075" width="48.7109375" style="55" hidden="1"/>
    <col min="14076" max="14076" width="15.5703125" style="55" hidden="1"/>
    <col min="14077" max="14077" width="15.140625" style="55" hidden="1"/>
    <col min="14078" max="14078" width="36" style="55" hidden="1"/>
    <col min="14079" max="14079" width="17.42578125" style="55" hidden="1"/>
    <col min="14080" max="14080" width="1.7109375" style="55" hidden="1"/>
    <col min="14081" max="14083" width="8" style="55" hidden="1"/>
    <col min="14084" max="14084" width="1.5703125" style="55" hidden="1"/>
    <col min="14085" max="14087" width="8" style="55" hidden="1"/>
    <col min="14088" max="14328" width="9.140625" style="55" hidden="1"/>
    <col min="14329" max="14329" width="1.85546875" style="55" hidden="1"/>
    <col min="14330" max="14330" width="19" style="55" hidden="1"/>
    <col min="14331" max="14331" width="48.7109375" style="55" hidden="1"/>
    <col min="14332" max="14332" width="15.5703125" style="55" hidden="1"/>
    <col min="14333" max="14333" width="15.140625" style="55" hidden="1"/>
    <col min="14334" max="14334" width="36" style="55" hidden="1"/>
    <col min="14335" max="14335" width="17.42578125" style="55" hidden="1"/>
    <col min="14336" max="14336" width="1.7109375" style="55" hidden="1"/>
    <col min="14337" max="14339" width="8" style="55" hidden="1"/>
    <col min="14340" max="14340" width="1.5703125" style="55" hidden="1"/>
    <col min="14341" max="14343" width="8" style="55" hidden="1"/>
    <col min="14344" max="14584" width="9.140625" style="55" hidden="1"/>
    <col min="14585" max="14585" width="1.85546875" style="55" hidden="1"/>
    <col min="14586" max="14586" width="19" style="55" hidden="1"/>
    <col min="14587" max="14587" width="48.7109375" style="55" hidden="1"/>
    <col min="14588" max="14588" width="15.5703125" style="55" hidden="1"/>
    <col min="14589" max="14589" width="15.140625" style="55" hidden="1"/>
    <col min="14590" max="14590" width="36" style="55" hidden="1"/>
    <col min="14591" max="14591" width="17.42578125" style="55" hidden="1"/>
    <col min="14592" max="14592" width="1.7109375" style="55" hidden="1"/>
    <col min="14593" max="14595" width="8" style="55" hidden="1"/>
    <col min="14596" max="14596" width="1.5703125" style="55" hidden="1"/>
    <col min="14597" max="14599" width="8" style="55" hidden="1"/>
    <col min="14600" max="14840" width="9.140625" style="55" hidden="1"/>
    <col min="14841" max="14841" width="1.85546875" style="55" hidden="1"/>
    <col min="14842" max="14842" width="19" style="55" hidden="1"/>
    <col min="14843" max="14843" width="48.7109375" style="55" hidden="1"/>
    <col min="14844" max="14844" width="15.5703125" style="55" hidden="1"/>
    <col min="14845" max="14845" width="15.140625" style="55" hidden="1"/>
    <col min="14846" max="14846" width="36" style="55" hidden="1"/>
    <col min="14847" max="14847" width="17.42578125" style="55" hidden="1"/>
    <col min="14848" max="14848" width="1.7109375" style="55" hidden="1"/>
    <col min="14849" max="14851" width="8" style="55" hidden="1"/>
    <col min="14852" max="14852" width="1.5703125" style="55" hidden="1"/>
    <col min="14853" max="14855" width="8" style="55" hidden="1"/>
    <col min="14856" max="15096" width="9.140625" style="55" hidden="1"/>
    <col min="15097" max="15097" width="1.85546875" style="55" hidden="1"/>
    <col min="15098" max="15098" width="19" style="55" hidden="1"/>
    <col min="15099" max="15099" width="48.7109375" style="55" hidden="1"/>
    <col min="15100" max="15100" width="15.5703125" style="55" hidden="1"/>
    <col min="15101" max="15101" width="15.140625" style="55" hidden="1"/>
    <col min="15102" max="15102" width="36" style="55" hidden="1"/>
    <col min="15103" max="15103" width="17.42578125" style="55" hidden="1"/>
    <col min="15104" max="15104" width="1.7109375" style="55" hidden="1"/>
    <col min="15105" max="15107" width="8" style="55" hidden="1"/>
    <col min="15108" max="15108" width="1.5703125" style="55" hidden="1"/>
    <col min="15109" max="15111" width="8" style="55" hidden="1"/>
    <col min="15112" max="15352" width="9.140625" style="55" hidden="1"/>
    <col min="15353" max="15353" width="1.85546875" style="55" hidden="1"/>
    <col min="15354" max="15354" width="19" style="55" hidden="1"/>
    <col min="15355" max="15355" width="48.7109375" style="55" hidden="1"/>
    <col min="15356" max="15356" width="15.5703125" style="55" hidden="1"/>
    <col min="15357" max="15357" width="15.140625" style="55" hidden="1"/>
    <col min="15358" max="15358" width="36" style="55" hidden="1"/>
    <col min="15359" max="15359" width="17.42578125" style="55" hidden="1"/>
    <col min="15360" max="15360" width="1.7109375" style="55" hidden="1"/>
    <col min="15361" max="15363" width="8" style="55" hidden="1"/>
    <col min="15364" max="15364" width="1.5703125" style="55" hidden="1"/>
    <col min="15365" max="15367" width="8" style="55" hidden="1"/>
    <col min="15368" max="15608" width="9.140625" style="55" hidden="1"/>
    <col min="15609" max="15609" width="1.85546875" style="55" hidden="1"/>
    <col min="15610" max="15610" width="19" style="55" hidden="1"/>
    <col min="15611" max="15611" width="48.7109375" style="55" hidden="1"/>
    <col min="15612" max="15612" width="15.5703125" style="55" hidden="1"/>
    <col min="15613" max="15613" width="15.140625" style="55" hidden="1"/>
    <col min="15614" max="15614" width="36" style="55" hidden="1"/>
    <col min="15615" max="15615" width="17.42578125" style="55" hidden="1"/>
    <col min="15616" max="15616" width="1.7109375" style="55" hidden="1"/>
    <col min="15617" max="15619" width="8" style="55" hidden="1"/>
    <col min="15620" max="15620" width="1.5703125" style="55" hidden="1"/>
    <col min="15621" max="15623" width="8" style="55" hidden="1"/>
    <col min="15624" max="15864" width="9.140625" style="55" hidden="1"/>
    <col min="15865" max="15865" width="1.85546875" style="55" hidden="1"/>
    <col min="15866" max="15866" width="19" style="55" hidden="1"/>
    <col min="15867" max="15867" width="48.7109375" style="55" hidden="1"/>
    <col min="15868" max="15868" width="15.5703125" style="55" hidden="1"/>
    <col min="15869" max="15869" width="15.140625" style="55" hidden="1"/>
    <col min="15870" max="15870" width="36" style="55" hidden="1"/>
    <col min="15871" max="15871" width="17.42578125" style="55" hidden="1"/>
    <col min="15872" max="15872" width="1.7109375" style="55" hidden="1"/>
    <col min="15873" max="15875" width="8" style="55" hidden="1"/>
    <col min="15876" max="15876" width="1.5703125" style="55" hidden="1"/>
    <col min="15877" max="15879" width="8" style="55" hidden="1"/>
    <col min="15880" max="16120" width="9.140625" style="55" hidden="1"/>
    <col min="16121" max="16121" width="1.85546875" style="55" hidden="1"/>
    <col min="16122" max="16122" width="19" style="55" hidden="1"/>
    <col min="16123" max="16123" width="48.7109375" style="55" hidden="1"/>
    <col min="16124" max="16124" width="15.5703125" style="55" hidden="1"/>
    <col min="16125" max="16125" width="15.140625" style="55" hidden="1"/>
    <col min="16126" max="16126" width="36" style="55" hidden="1"/>
    <col min="16127" max="16127" width="17.42578125" style="55" hidden="1"/>
    <col min="16128" max="16128" width="1.7109375" style="55" hidden="1"/>
    <col min="16129" max="16131" width="8" style="55" hidden="1"/>
    <col min="16132" max="16132" width="1.5703125" style="55" hidden="1"/>
    <col min="16133" max="16141" width="8" style="55" hidden="1"/>
    <col min="16142" max="16384" width="9.140625" style="55" hidden="1"/>
  </cols>
  <sheetData>
    <row r="1" spans="2:8" ht="48.75" customHeight="1">
      <c r="B1" s="191" t="s">
        <v>496</v>
      </c>
      <c r="C1" s="191"/>
      <c r="D1" s="191"/>
      <c r="E1" s="191"/>
      <c r="F1" s="191"/>
      <c r="G1" s="191"/>
      <c r="H1" s="191"/>
    </row>
    <row r="2" spans="2:8" ht="6" customHeight="1" thickBot="1"/>
    <row r="3" spans="2:8" ht="72" customHeight="1" thickBot="1">
      <c r="B3" s="157" t="s">
        <v>516</v>
      </c>
      <c r="C3" s="88" t="s">
        <v>518</v>
      </c>
      <c r="D3" s="88" t="s">
        <v>497</v>
      </c>
      <c r="E3" s="88" t="s">
        <v>501</v>
      </c>
      <c r="F3" s="88" t="s">
        <v>503</v>
      </c>
      <c r="G3" s="149" t="s">
        <v>498</v>
      </c>
      <c r="H3" s="123" t="s">
        <v>500</v>
      </c>
    </row>
    <row r="4" spans="2:8" ht="6" customHeight="1">
      <c r="F4" s="147"/>
      <c r="H4" s="150"/>
    </row>
    <row r="5" spans="2:8" ht="35.1" customHeight="1">
      <c r="B5" s="154" t="str">
        <f>IF(ISERROR(LEFT(E5,SEARCH(" ",E5,1)-1)),"",LEFT(E5,SEARCH(" ",E5,1)-1))&amp;"-"&amp;IF(C5="By Cash","By Cash",RIGHT(D5,4))</f>
        <v>Frankfinn-0349</v>
      </c>
      <c r="C5" s="156" t="s">
        <v>514</v>
      </c>
      <c r="D5" s="155" t="s">
        <v>510</v>
      </c>
      <c r="E5" s="146" t="s">
        <v>473</v>
      </c>
      <c r="F5" s="148">
        <v>9717790304</v>
      </c>
      <c r="G5" s="161" t="s">
        <v>519</v>
      </c>
      <c r="H5" s="151" t="s">
        <v>502</v>
      </c>
    </row>
    <row r="6" spans="2:8" ht="35.1" customHeight="1">
      <c r="B6" s="154" t="str">
        <f t="shared" ref="B6:B14" si="0">IF(ISERROR(LEFT(E6,SEARCH(" ",E6,1)-1)),"",LEFT(E6,SEARCH(" ",E6,1)-1))&amp;"-"&amp;IF(C6="By Cash","By Cash",RIGHT(D6,4))</f>
        <v>Frankfinn-By Cash</v>
      </c>
      <c r="C6" s="156" t="s">
        <v>515</v>
      </c>
      <c r="D6" s="155"/>
      <c r="E6" s="146" t="s">
        <v>473</v>
      </c>
      <c r="F6" s="148">
        <v>9958486885</v>
      </c>
      <c r="G6" s="161" t="s">
        <v>499</v>
      </c>
      <c r="H6" s="151" t="s">
        <v>502</v>
      </c>
    </row>
    <row r="7" spans="2:8" ht="35.1" customHeight="1">
      <c r="B7" s="154" t="str">
        <f t="shared" si="0"/>
        <v>Santosh-1234</v>
      </c>
      <c r="C7" s="156" t="s">
        <v>514</v>
      </c>
      <c r="D7" s="155" t="s">
        <v>509</v>
      </c>
      <c r="E7" s="146" t="s">
        <v>517</v>
      </c>
      <c r="F7" s="148"/>
      <c r="G7" s="161"/>
      <c r="H7" s="151"/>
    </row>
    <row r="8" spans="2:8" ht="35.1" customHeight="1">
      <c r="B8" s="154" t="str">
        <f t="shared" si="0"/>
        <v>-</v>
      </c>
      <c r="C8" s="156" t="s">
        <v>514</v>
      </c>
      <c r="D8" s="155"/>
      <c r="E8" s="146"/>
      <c r="F8" s="148"/>
      <c r="G8" s="161" t="s">
        <v>519</v>
      </c>
      <c r="H8" s="151"/>
    </row>
    <row r="9" spans="2:8" ht="35.1" customHeight="1">
      <c r="B9" s="154" t="str">
        <f t="shared" si="0"/>
        <v>-</v>
      </c>
      <c r="C9" s="156" t="s">
        <v>514</v>
      </c>
      <c r="D9" s="155"/>
      <c r="E9" s="146"/>
      <c r="F9" s="148"/>
      <c r="G9" s="161"/>
      <c r="H9" s="151"/>
    </row>
    <row r="10" spans="2:8" ht="35.1" customHeight="1">
      <c r="B10" s="154" t="str">
        <f t="shared" si="0"/>
        <v>-</v>
      </c>
      <c r="C10" s="156" t="s">
        <v>514</v>
      </c>
      <c r="D10" s="155"/>
      <c r="E10" s="146"/>
      <c r="F10" s="148"/>
      <c r="G10" s="161"/>
      <c r="H10" s="151"/>
    </row>
    <row r="11" spans="2:8" ht="35.1" customHeight="1">
      <c r="B11" s="154" t="str">
        <f t="shared" si="0"/>
        <v>-</v>
      </c>
      <c r="C11" s="156" t="s">
        <v>514</v>
      </c>
      <c r="D11" s="155"/>
      <c r="E11" s="146"/>
      <c r="F11" s="148"/>
      <c r="G11" s="161"/>
      <c r="H11" s="151"/>
    </row>
    <row r="12" spans="2:8" ht="35.1" customHeight="1">
      <c r="B12" s="154" t="str">
        <f t="shared" si="0"/>
        <v>-</v>
      </c>
      <c r="C12" s="156" t="s">
        <v>514</v>
      </c>
      <c r="D12" s="155"/>
      <c r="E12" s="146"/>
      <c r="F12" s="148"/>
      <c r="G12" s="161"/>
      <c r="H12" s="151"/>
    </row>
    <row r="13" spans="2:8" ht="35.1" customHeight="1">
      <c r="B13" s="154" t="str">
        <f t="shared" si="0"/>
        <v>-</v>
      </c>
      <c r="C13" s="156" t="s">
        <v>514</v>
      </c>
      <c r="D13" s="155"/>
      <c r="E13" s="146"/>
      <c r="F13" s="148"/>
      <c r="G13" s="161"/>
      <c r="H13" s="151"/>
    </row>
    <row r="14" spans="2:8" ht="35.1" customHeight="1">
      <c r="B14" s="154" t="str">
        <f t="shared" si="0"/>
        <v>-</v>
      </c>
      <c r="C14" s="156" t="s">
        <v>514</v>
      </c>
      <c r="D14" s="155"/>
      <c r="E14" s="146"/>
      <c r="F14" s="148"/>
      <c r="G14" s="161"/>
      <c r="H14" s="151"/>
    </row>
    <row r="15" spans="2:8">
      <c r="H15" s="150"/>
    </row>
    <row r="16" spans="2:8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</sheetData>
  <sheetProtection password="CB7C" sheet="1" objects="1" scenarios="1" selectLockedCells="1"/>
  <mergeCells count="1">
    <mergeCell ref="B1:H1"/>
  </mergeCells>
  <dataValidations count="8">
    <dataValidation type="textLength" operator="equal" allowBlank="1" showInputMessage="1" showErrorMessage="1" promptTitle="Account No Lenth" prompt="Account No Lenth not be greter then 10" sqref="IS65455:IS65550 SO65455:SO65550 ACK65455:ACK65550 AMG65455:AMG65550 AWC65455:AWC65550 BFY65455:BFY65550 BPU65455:BPU65550 BZQ65455:BZQ65550 CJM65455:CJM65550 CTI65455:CTI65550 DDE65455:DDE65550 DNA65455:DNA65550 DWW65455:DWW65550 EGS65455:EGS65550 EQO65455:EQO65550 FAK65455:FAK65550 FKG65455:FKG65550 FUC65455:FUC65550 GDY65455:GDY65550 GNU65455:GNU65550 GXQ65455:GXQ65550 HHM65455:HHM65550 HRI65455:HRI65550 IBE65455:IBE65550 ILA65455:ILA65550 IUW65455:IUW65550 JES65455:JES65550 JOO65455:JOO65550 JYK65455:JYK65550 KIG65455:KIG65550 KSC65455:KSC65550 LBY65455:LBY65550 LLU65455:LLU65550 LVQ65455:LVQ65550 MFM65455:MFM65550 MPI65455:MPI65550 MZE65455:MZE65550 NJA65455:NJA65550 NSW65455:NSW65550 OCS65455:OCS65550 OMO65455:OMO65550 OWK65455:OWK65550 PGG65455:PGG65550 PQC65455:PQC65550 PZY65455:PZY65550 QJU65455:QJU65550 QTQ65455:QTQ65550 RDM65455:RDM65550 RNI65455:RNI65550 RXE65455:RXE65550 SHA65455:SHA65550 SQW65455:SQW65550 TAS65455:TAS65550 TKO65455:TKO65550 TUK65455:TUK65550 UEG65455:UEG65550 UOC65455:UOC65550 UXY65455:UXY65550 VHU65455:VHU65550 VRQ65455:VRQ65550 WBM65455:WBM65550 WLI65455:WLI65550 WVE65455:WVE65550 IS130991:IS131086 SO130991:SO131086 ACK130991:ACK131086 AMG130991:AMG131086 AWC130991:AWC131086 BFY130991:BFY131086 BPU130991:BPU131086 BZQ130991:BZQ131086 CJM130991:CJM131086 CTI130991:CTI131086 DDE130991:DDE131086 DNA130991:DNA131086 DWW130991:DWW131086 EGS130991:EGS131086 EQO130991:EQO131086 FAK130991:FAK131086 FKG130991:FKG131086 FUC130991:FUC131086 GDY130991:GDY131086 GNU130991:GNU131086 GXQ130991:GXQ131086 HHM130991:HHM131086 HRI130991:HRI131086 IBE130991:IBE131086 ILA130991:ILA131086 IUW130991:IUW131086 JES130991:JES131086 JOO130991:JOO131086 JYK130991:JYK131086 KIG130991:KIG131086 KSC130991:KSC131086 LBY130991:LBY131086 LLU130991:LLU131086 LVQ130991:LVQ131086 MFM130991:MFM131086 MPI130991:MPI131086 MZE130991:MZE131086 NJA130991:NJA131086 NSW130991:NSW131086 OCS130991:OCS131086 OMO130991:OMO131086 OWK130991:OWK131086 PGG130991:PGG131086 PQC130991:PQC131086 PZY130991:PZY131086 QJU130991:QJU131086 QTQ130991:QTQ131086 RDM130991:RDM131086 RNI130991:RNI131086 RXE130991:RXE131086 SHA130991:SHA131086 SQW130991:SQW131086 TAS130991:TAS131086 TKO130991:TKO131086 TUK130991:TUK131086 UEG130991:UEG131086 UOC130991:UOC131086 UXY130991:UXY131086 VHU130991:VHU131086 VRQ130991:VRQ131086 WBM130991:WBM131086 WLI130991:WLI131086 WVE130991:WVE131086 IS196527:IS196622 SO196527:SO196622 ACK196527:ACK196622 AMG196527:AMG196622 AWC196527:AWC196622 BFY196527:BFY196622 BPU196527:BPU196622 BZQ196527:BZQ196622 CJM196527:CJM196622 CTI196527:CTI196622 DDE196527:DDE196622 DNA196527:DNA196622 DWW196527:DWW196622 EGS196527:EGS196622 EQO196527:EQO196622 FAK196527:FAK196622 FKG196527:FKG196622 FUC196527:FUC196622 GDY196527:GDY196622 GNU196527:GNU196622 GXQ196527:GXQ196622 HHM196527:HHM196622 HRI196527:HRI196622 IBE196527:IBE196622 ILA196527:ILA196622 IUW196527:IUW196622 JES196527:JES196622 JOO196527:JOO196622 JYK196527:JYK196622 KIG196527:KIG196622 KSC196527:KSC196622 LBY196527:LBY196622 LLU196527:LLU196622 LVQ196527:LVQ196622 MFM196527:MFM196622 MPI196527:MPI196622 MZE196527:MZE196622 NJA196527:NJA196622 NSW196527:NSW196622 OCS196527:OCS196622 OMO196527:OMO196622 OWK196527:OWK196622 PGG196527:PGG196622 PQC196527:PQC196622 PZY196527:PZY196622 QJU196527:QJU196622 QTQ196527:QTQ196622 RDM196527:RDM196622 RNI196527:RNI196622 RXE196527:RXE196622 SHA196527:SHA196622 SQW196527:SQW196622 TAS196527:TAS196622 TKO196527:TKO196622 TUK196527:TUK196622 UEG196527:UEG196622 UOC196527:UOC196622 UXY196527:UXY196622 VHU196527:VHU196622 VRQ196527:VRQ196622 WBM196527:WBM196622 WLI196527:WLI196622 WVE196527:WVE196622 IS262063:IS262158 SO262063:SO262158 ACK262063:ACK262158 AMG262063:AMG262158 AWC262063:AWC262158 BFY262063:BFY262158 BPU262063:BPU262158 BZQ262063:BZQ262158 CJM262063:CJM262158 CTI262063:CTI262158 DDE262063:DDE262158 DNA262063:DNA262158 DWW262063:DWW262158 EGS262063:EGS262158 EQO262063:EQO262158 FAK262063:FAK262158 FKG262063:FKG262158 FUC262063:FUC262158 GDY262063:GDY262158 GNU262063:GNU262158 GXQ262063:GXQ262158 HHM262063:HHM262158 HRI262063:HRI262158 IBE262063:IBE262158 ILA262063:ILA262158 IUW262063:IUW262158 JES262063:JES262158 JOO262063:JOO262158 JYK262063:JYK262158 KIG262063:KIG262158 KSC262063:KSC262158 LBY262063:LBY262158 LLU262063:LLU262158 LVQ262063:LVQ262158 MFM262063:MFM262158 MPI262063:MPI262158 MZE262063:MZE262158 NJA262063:NJA262158 NSW262063:NSW262158 OCS262063:OCS262158 OMO262063:OMO262158 OWK262063:OWK262158 PGG262063:PGG262158 PQC262063:PQC262158 PZY262063:PZY262158 QJU262063:QJU262158 QTQ262063:QTQ262158 RDM262063:RDM262158 RNI262063:RNI262158 RXE262063:RXE262158 SHA262063:SHA262158 SQW262063:SQW262158 TAS262063:TAS262158 TKO262063:TKO262158 TUK262063:TUK262158 UEG262063:UEG262158 UOC262063:UOC262158 UXY262063:UXY262158 VHU262063:VHU262158 VRQ262063:VRQ262158 WBM262063:WBM262158 WLI262063:WLI262158 WVE262063:WVE262158 IS327599:IS327694 SO327599:SO327694 ACK327599:ACK327694 AMG327599:AMG327694 AWC327599:AWC327694 BFY327599:BFY327694 BPU327599:BPU327694 BZQ327599:BZQ327694 CJM327599:CJM327694 CTI327599:CTI327694 DDE327599:DDE327694 DNA327599:DNA327694 DWW327599:DWW327694 EGS327599:EGS327694 EQO327599:EQO327694 FAK327599:FAK327694 FKG327599:FKG327694 FUC327599:FUC327694 GDY327599:GDY327694 GNU327599:GNU327694 GXQ327599:GXQ327694 HHM327599:HHM327694 HRI327599:HRI327694 IBE327599:IBE327694 ILA327599:ILA327694 IUW327599:IUW327694 JES327599:JES327694 JOO327599:JOO327694 JYK327599:JYK327694 KIG327599:KIG327694 KSC327599:KSC327694 LBY327599:LBY327694 LLU327599:LLU327694 LVQ327599:LVQ327694 MFM327599:MFM327694 MPI327599:MPI327694 MZE327599:MZE327694 NJA327599:NJA327694 NSW327599:NSW327694 OCS327599:OCS327694 OMO327599:OMO327694 OWK327599:OWK327694 PGG327599:PGG327694 PQC327599:PQC327694 PZY327599:PZY327694 QJU327599:QJU327694 QTQ327599:QTQ327694 RDM327599:RDM327694 RNI327599:RNI327694 RXE327599:RXE327694 SHA327599:SHA327694 SQW327599:SQW327694 TAS327599:TAS327694 TKO327599:TKO327694 TUK327599:TUK327694 UEG327599:UEG327694 UOC327599:UOC327694 UXY327599:UXY327694 VHU327599:VHU327694 VRQ327599:VRQ327694 WBM327599:WBM327694 WLI327599:WLI327694 WVE327599:WVE327694 IS393135:IS393230 SO393135:SO393230 ACK393135:ACK393230 AMG393135:AMG393230 AWC393135:AWC393230 BFY393135:BFY393230 BPU393135:BPU393230 BZQ393135:BZQ393230 CJM393135:CJM393230 CTI393135:CTI393230 DDE393135:DDE393230 DNA393135:DNA393230 DWW393135:DWW393230 EGS393135:EGS393230 EQO393135:EQO393230 FAK393135:FAK393230 FKG393135:FKG393230 FUC393135:FUC393230 GDY393135:GDY393230 GNU393135:GNU393230 GXQ393135:GXQ393230 HHM393135:HHM393230 HRI393135:HRI393230 IBE393135:IBE393230 ILA393135:ILA393230 IUW393135:IUW393230 JES393135:JES393230 JOO393135:JOO393230 JYK393135:JYK393230 KIG393135:KIG393230 KSC393135:KSC393230 LBY393135:LBY393230 LLU393135:LLU393230 LVQ393135:LVQ393230 MFM393135:MFM393230 MPI393135:MPI393230 MZE393135:MZE393230 NJA393135:NJA393230 NSW393135:NSW393230 OCS393135:OCS393230 OMO393135:OMO393230 OWK393135:OWK393230 PGG393135:PGG393230 PQC393135:PQC393230 PZY393135:PZY393230 QJU393135:QJU393230 QTQ393135:QTQ393230 RDM393135:RDM393230 RNI393135:RNI393230 RXE393135:RXE393230 SHA393135:SHA393230 SQW393135:SQW393230 TAS393135:TAS393230 TKO393135:TKO393230 TUK393135:TUK393230 UEG393135:UEG393230 UOC393135:UOC393230 UXY393135:UXY393230 VHU393135:VHU393230 VRQ393135:VRQ393230 WBM393135:WBM393230 WLI393135:WLI393230 WVE393135:WVE393230 IS458671:IS458766 SO458671:SO458766 ACK458671:ACK458766 AMG458671:AMG458766 AWC458671:AWC458766 BFY458671:BFY458766 BPU458671:BPU458766 BZQ458671:BZQ458766 CJM458671:CJM458766 CTI458671:CTI458766 DDE458671:DDE458766 DNA458671:DNA458766 DWW458671:DWW458766 EGS458671:EGS458766 EQO458671:EQO458766 FAK458671:FAK458766 FKG458671:FKG458766 FUC458671:FUC458766 GDY458671:GDY458766 GNU458671:GNU458766 GXQ458671:GXQ458766 HHM458671:HHM458766 HRI458671:HRI458766 IBE458671:IBE458766 ILA458671:ILA458766 IUW458671:IUW458766 JES458671:JES458766 JOO458671:JOO458766 JYK458671:JYK458766 KIG458671:KIG458766 KSC458671:KSC458766 LBY458671:LBY458766 LLU458671:LLU458766 LVQ458671:LVQ458766 MFM458671:MFM458766 MPI458671:MPI458766 MZE458671:MZE458766 NJA458671:NJA458766 NSW458671:NSW458766 OCS458671:OCS458766 OMO458671:OMO458766 OWK458671:OWK458766 PGG458671:PGG458766 PQC458671:PQC458766 PZY458671:PZY458766 QJU458671:QJU458766 QTQ458671:QTQ458766 RDM458671:RDM458766 RNI458671:RNI458766 RXE458671:RXE458766 SHA458671:SHA458766 SQW458671:SQW458766 TAS458671:TAS458766 TKO458671:TKO458766 TUK458671:TUK458766 UEG458671:UEG458766 UOC458671:UOC458766 UXY458671:UXY458766 VHU458671:VHU458766 VRQ458671:VRQ458766 WBM458671:WBM458766 WLI458671:WLI458766 WVE458671:WVE458766 IS524207:IS524302 SO524207:SO524302 ACK524207:ACK524302 AMG524207:AMG524302 AWC524207:AWC524302 BFY524207:BFY524302 BPU524207:BPU524302 BZQ524207:BZQ524302 CJM524207:CJM524302 CTI524207:CTI524302 DDE524207:DDE524302 DNA524207:DNA524302 DWW524207:DWW524302 EGS524207:EGS524302 EQO524207:EQO524302 FAK524207:FAK524302 FKG524207:FKG524302 FUC524207:FUC524302 GDY524207:GDY524302 GNU524207:GNU524302 GXQ524207:GXQ524302 HHM524207:HHM524302 HRI524207:HRI524302 IBE524207:IBE524302 ILA524207:ILA524302 IUW524207:IUW524302 JES524207:JES524302 JOO524207:JOO524302 JYK524207:JYK524302 KIG524207:KIG524302 KSC524207:KSC524302 LBY524207:LBY524302 LLU524207:LLU524302 LVQ524207:LVQ524302 MFM524207:MFM524302 MPI524207:MPI524302 MZE524207:MZE524302 NJA524207:NJA524302 NSW524207:NSW524302 OCS524207:OCS524302 OMO524207:OMO524302 OWK524207:OWK524302 PGG524207:PGG524302 PQC524207:PQC524302 PZY524207:PZY524302 QJU524207:QJU524302 QTQ524207:QTQ524302 RDM524207:RDM524302 RNI524207:RNI524302 RXE524207:RXE524302 SHA524207:SHA524302 SQW524207:SQW524302 TAS524207:TAS524302 TKO524207:TKO524302 TUK524207:TUK524302 UEG524207:UEG524302 UOC524207:UOC524302 UXY524207:UXY524302 VHU524207:VHU524302 VRQ524207:VRQ524302 WBM524207:WBM524302 WLI524207:WLI524302 WVE524207:WVE524302 IS589743:IS589838 SO589743:SO589838 ACK589743:ACK589838 AMG589743:AMG589838 AWC589743:AWC589838 BFY589743:BFY589838 BPU589743:BPU589838 BZQ589743:BZQ589838 CJM589743:CJM589838 CTI589743:CTI589838 DDE589743:DDE589838 DNA589743:DNA589838 DWW589743:DWW589838 EGS589743:EGS589838 EQO589743:EQO589838 FAK589743:FAK589838 FKG589743:FKG589838 FUC589743:FUC589838 GDY589743:GDY589838 GNU589743:GNU589838 GXQ589743:GXQ589838 HHM589743:HHM589838 HRI589743:HRI589838 IBE589743:IBE589838 ILA589743:ILA589838 IUW589743:IUW589838 JES589743:JES589838 JOO589743:JOO589838 JYK589743:JYK589838 KIG589743:KIG589838 KSC589743:KSC589838 LBY589743:LBY589838 LLU589743:LLU589838 LVQ589743:LVQ589838 MFM589743:MFM589838 MPI589743:MPI589838 MZE589743:MZE589838 NJA589743:NJA589838 NSW589743:NSW589838 OCS589743:OCS589838 OMO589743:OMO589838 OWK589743:OWK589838 PGG589743:PGG589838 PQC589743:PQC589838 PZY589743:PZY589838 QJU589743:QJU589838 QTQ589743:QTQ589838 RDM589743:RDM589838 RNI589743:RNI589838 RXE589743:RXE589838 SHA589743:SHA589838 SQW589743:SQW589838 TAS589743:TAS589838 TKO589743:TKO589838 TUK589743:TUK589838 UEG589743:UEG589838 UOC589743:UOC589838 UXY589743:UXY589838 VHU589743:VHU589838 VRQ589743:VRQ589838 WBM589743:WBM589838 WLI589743:WLI589838 WVE589743:WVE589838 IS655279:IS655374 SO655279:SO655374 ACK655279:ACK655374 AMG655279:AMG655374 AWC655279:AWC655374 BFY655279:BFY655374 BPU655279:BPU655374 BZQ655279:BZQ655374 CJM655279:CJM655374 CTI655279:CTI655374 DDE655279:DDE655374 DNA655279:DNA655374 DWW655279:DWW655374 EGS655279:EGS655374 EQO655279:EQO655374 FAK655279:FAK655374 FKG655279:FKG655374 FUC655279:FUC655374 GDY655279:GDY655374 GNU655279:GNU655374 GXQ655279:GXQ655374 HHM655279:HHM655374 HRI655279:HRI655374 IBE655279:IBE655374 ILA655279:ILA655374 IUW655279:IUW655374 JES655279:JES655374 JOO655279:JOO655374 JYK655279:JYK655374 KIG655279:KIG655374 KSC655279:KSC655374 LBY655279:LBY655374 LLU655279:LLU655374 LVQ655279:LVQ655374 MFM655279:MFM655374 MPI655279:MPI655374 MZE655279:MZE655374 NJA655279:NJA655374 NSW655279:NSW655374 OCS655279:OCS655374 OMO655279:OMO655374 OWK655279:OWK655374 PGG655279:PGG655374 PQC655279:PQC655374 PZY655279:PZY655374 QJU655279:QJU655374 QTQ655279:QTQ655374 RDM655279:RDM655374 RNI655279:RNI655374 RXE655279:RXE655374 SHA655279:SHA655374 SQW655279:SQW655374 TAS655279:TAS655374 TKO655279:TKO655374 TUK655279:TUK655374 UEG655279:UEG655374 UOC655279:UOC655374 UXY655279:UXY655374 VHU655279:VHU655374 VRQ655279:VRQ655374 WBM655279:WBM655374 WLI655279:WLI655374 WVE655279:WVE655374 IS720815:IS720910 SO720815:SO720910 ACK720815:ACK720910 AMG720815:AMG720910 AWC720815:AWC720910 BFY720815:BFY720910 BPU720815:BPU720910 BZQ720815:BZQ720910 CJM720815:CJM720910 CTI720815:CTI720910 DDE720815:DDE720910 DNA720815:DNA720910 DWW720815:DWW720910 EGS720815:EGS720910 EQO720815:EQO720910 FAK720815:FAK720910 FKG720815:FKG720910 FUC720815:FUC720910 GDY720815:GDY720910 GNU720815:GNU720910 GXQ720815:GXQ720910 HHM720815:HHM720910 HRI720815:HRI720910 IBE720815:IBE720910 ILA720815:ILA720910 IUW720815:IUW720910 JES720815:JES720910 JOO720815:JOO720910 JYK720815:JYK720910 KIG720815:KIG720910 KSC720815:KSC720910 LBY720815:LBY720910 LLU720815:LLU720910 LVQ720815:LVQ720910 MFM720815:MFM720910 MPI720815:MPI720910 MZE720815:MZE720910 NJA720815:NJA720910 NSW720815:NSW720910 OCS720815:OCS720910 OMO720815:OMO720910 OWK720815:OWK720910 PGG720815:PGG720910 PQC720815:PQC720910 PZY720815:PZY720910 QJU720815:QJU720910 QTQ720815:QTQ720910 RDM720815:RDM720910 RNI720815:RNI720910 RXE720815:RXE720910 SHA720815:SHA720910 SQW720815:SQW720910 TAS720815:TAS720910 TKO720815:TKO720910 TUK720815:TUK720910 UEG720815:UEG720910 UOC720815:UOC720910 UXY720815:UXY720910 VHU720815:VHU720910 VRQ720815:VRQ720910 WBM720815:WBM720910 WLI720815:WLI720910 WVE720815:WVE720910 IS786351:IS786446 SO786351:SO786446 ACK786351:ACK786446 AMG786351:AMG786446 AWC786351:AWC786446 BFY786351:BFY786446 BPU786351:BPU786446 BZQ786351:BZQ786446 CJM786351:CJM786446 CTI786351:CTI786446 DDE786351:DDE786446 DNA786351:DNA786446 DWW786351:DWW786446 EGS786351:EGS786446 EQO786351:EQO786446 FAK786351:FAK786446 FKG786351:FKG786446 FUC786351:FUC786446 GDY786351:GDY786446 GNU786351:GNU786446 GXQ786351:GXQ786446 HHM786351:HHM786446 HRI786351:HRI786446 IBE786351:IBE786446 ILA786351:ILA786446 IUW786351:IUW786446 JES786351:JES786446 JOO786351:JOO786446 JYK786351:JYK786446 KIG786351:KIG786446 KSC786351:KSC786446 LBY786351:LBY786446 LLU786351:LLU786446 LVQ786351:LVQ786446 MFM786351:MFM786446 MPI786351:MPI786446 MZE786351:MZE786446 NJA786351:NJA786446 NSW786351:NSW786446 OCS786351:OCS786446 OMO786351:OMO786446 OWK786351:OWK786446 PGG786351:PGG786446 PQC786351:PQC786446 PZY786351:PZY786446 QJU786351:QJU786446 QTQ786351:QTQ786446 RDM786351:RDM786446 RNI786351:RNI786446 RXE786351:RXE786446 SHA786351:SHA786446 SQW786351:SQW786446 TAS786351:TAS786446 TKO786351:TKO786446 TUK786351:TUK786446 UEG786351:UEG786446 UOC786351:UOC786446 UXY786351:UXY786446 VHU786351:VHU786446 VRQ786351:VRQ786446 WBM786351:WBM786446 WLI786351:WLI786446 WVE786351:WVE786446 IS851887:IS851982 SO851887:SO851982 ACK851887:ACK851982 AMG851887:AMG851982 AWC851887:AWC851982 BFY851887:BFY851982 BPU851887:BPU851982 BZQ851887:BZQ851982 CJM851887:CJM851982 CTI851887:CTI851982 DDE851887:DDE851982 DNA851887:DNA851982 DWW851887:DWW851982 EGS851887:EGS851982 EQO851887:EQO851982 FAK851887:FAK851982 FKG851887:FKG851982 FUC851887:FUC851982 GDY851887:GDY851982 GNU851887:GNU851982 GXQ851887:GXQ851982 HHM851887:HHM851982 HRI851887:HRI851982 IBE851887:IBE851982 ILA851887:ILA851982 IUW851887:IUW851982 JES851887:JES851982 JOO851887:JOO851982 JYK851887:JYK851982 KIG851887:KIG851982 KSC851887:KSC851982 LBY851887:LBY851982 LLU851887:LLU851982 LVQ851887:LVQ851982 MFM851887:MFM851982 MPI851887:MPI851982 MZE851887:MZE851982 NJA851887:NJA851982 NSW851887:NSW851982 OCS851887:OCS851982 OMO851887:OMO851982 OWK851887:OWK851982 PGG851887:PGG851982 PQC851887:PQC851982 PZY851887:PZY851982 QJU851887:QJU851982 QTQ851887:QTQ851982 RDM851887:RDM851982 RNI851887:RNI851982 RXE851887:RXE851982 SHA851887:SHA851982 SQW851887:SQW851982 TAS851887:TAS851982 TKO851887:TKO851982 TUK851887:TUK851982 UEG851887:UEG851982 UOC851887:UOC851982 UXY851887:UXY851982 VHU851887:VHU851982 VRQ851887:VRQ851982 WBM851887:WBM851982 WLI851887:WLI851982 WVE851887:WVE851982 IS917423:IS917518 SO917423:SO917518 ACK917423:ACK917518 AMG917423:AMG917518 AWC917423:AWC917518 BFY917423:BFY917518 BPU917423:BPU917518 BZQ917423:BZQ917518 CJM917423:CJM917518 CTI917423:CTI917518 DDE917423:DDE917518 DNA917423:DNA917518 DWW917423:DWW917518 EGS917423:EGS917518 EQO917423:EQO917518 FAK917423:FAK917518 FKG917423:FKG917518 FUC917423:FUC917518 GDY917423:GDY917518 GNU917423:GNU917518 GXQ917423:GXQ917518 HHM917423:HHM917518 HRI917423:HRI917518 IBE917423:IBE917518 ILA917423:ILA917518 IUW917423:IUW917518 JES917423:JES917518 JOO917423:JOO917518 JYK917423:JYK917518 KIG917423:KIG917518 KSC917423:KSC917518 LBY917423:LBY917518 LLU917423:LLU917518 LVQ917423:LVQ917518 MFM917423:MFM917518 MPI917423:MPI917518 MZE917423:MZE917518 NJA917423:NJA917518 NSW917423:NSW917518 OCS917423:OCS917518 OMO917423:OMO917518 OWK917423:OWK917518 PGG917423:PGG917518 PQC917423:PQC917518 PZY917423:PZY917518 QJU917423:QJU917518 QTQ917423:QTQ917518 RDM917423:RDM917518 RNI917423:RNI917518 RXE917423:RXE917518 SHA917423:SHA917518 SQW917423:SQW917518 TAS917423:TAS917518 TKO917423:TKO917518 TUK917423:TUK917518 UEG917423:UEG917518 UOC917423:UOC917518 UXY917423:UXY917518 VHU917423:VHU917518 VRQ917423:VRQ917518 WBM917423:WBM917518 WLI917423:WLI917518 WVE917423:WVE917518 IS982959:IS983054 SO982959:SO983054 ACK982959:ACK983054 AMG982959:AMG983054 AWC982959:AWC983054 BFY982959:BFY983054 BPU982959:BPU983054 BZQ982959:BZQ983054 CJM982959:CJM983054 CTI982959:CTI983054 DDE982959:DDE983054 DNA982959:DNA983054 DWW982959:DWW983054 EGS982959:EGS983054 EQO982959:EQO983054 FAK982959:FAK983054 FKG982959:FKG983054 FUC982959:FUC983054 GDY982959:GDY983054 GNU982959:GNU983054 GXQ982959:GXQ983054 HHM982959:HHM983054 HRI982959:HRI983054 IBE982959:IBE983054 ILA982959:ILA983054 IUW982959:IUW983054 JES982959:JES983054 JOO982959:JOO983054 JYK982959:JYK983054 KIG982959:KIG983054 KSC982959:KSC983054 LBY982959:LBY983054 LLU982959:LLU983054 LVQ982959:LVQ983054 MFM982959:MFM983054 MPI982959:MPI983054 MZE982959:MZE983054 NJA982959:NJA983054 NSW982959:NSW983054 OCS982959:OCS983054 OMO982959:OMO983054 OWK982959:OWK983054 PGG982959:PGG983054 PQC982959:PQC983054 PZY982959:PZY983054 QJU982959:QJU983054 QTQ982959:QTQ983054 RDM982959:RDM983054 RNI982959:RNI983054 RXE982959:RXE983054 SHA982959:SHA983054 SQW982959:SQW983054 TAS982959:TAS983054 TKO982959:TKO983054 TUK982959:TUK983054 UEG982959:UEG983054 UOC982959:UOC983054 UXY982959:UXY983054 VHU982959:VHU983054 VRQ982959:VRQ983054 WBM982959:WBM983054 WLI982959:WLI983054 WVE982959:WVE983054 IS5:IS14 SO5:SO14 ACK5:ACK14 AMG5:AMG14 AWC5:AWC14 BFY5:BFY14 BPU5:BPU14 BZQ5:BZQ14 CJM5:CJM14 CTI5:CTI14 DDE5:DDE14 DNA5:DNA14 DWW5:DWW14 EGS5:EGS14 EQO5:EQO14 FAK5:FAK14 FKG5:FKG14 FUC5:FUC14 GDY5:GDY14 GNU5:GNU14 GXQ5:GXQ14 HHM5:HHM14 HRI5:HRI14 IBE5:IBE14 ILA5:ILA14 IUW5:IUW14 JES5:JES14 JOO5:JOO14 JYK5:JYK14 KIG5:KIG14 KSC5:KSC14 LBY5:LBY14 LLU5:LLU14 LVQ5:LVQ14 MFM5:MFM14 MPI5:MPI14 MZE5:MZE14 NJA5:NJA14 NSW5:NSW14 OCS5:OCS14 OMO5:OMO14 OWK5:OWK14 PGG5:PGG14 PQC5:PQC14 PZY5:PZY14 QJU5:QJU14 QTQ5:QTQ14 RDM5:RDM14 RNI5:RNI14 RXE5:RXE14 SHA5:SHA14 SQW5:SQW14 TAS5:TAS14 TKO5:TKO14 TUK5:TUK14 UEG5:UEG14 UOC5:UOC14 UXY5:UXY14 VHU5:VHU14 VRQ5:VRQ14 WBM5:WBM14 WLI5:WLI14 WVE5:WVE14">
      <formula1>10</formula1>
    </dataValidation>
    <dataValidation type="list" allowBlank="1" showInputMessage="1" showErrorMessage="1" sqref="IR65455:IR65550 SN65455:SN65550 ACJ65455:ACJ65550 AMF65455:AMF65550 AWB65455:AWB65550 BFX65455:BFX65550 BPT65455:BPT65550 BZP65455:BZP65550 CJL65455:CJL65550 CTH65455:CTH65550 DDD65455:DDD65550 DMZ65455:DMZ65550 DWV65455:DWV65550 EGR65455:EGR65550 EQN65455:EQN65550 FAJ65455:FAJ65550 FKF65455:FKF65550 FUB65455:FUB65550 GDX65455:GDX65550 GNT65455:GNT65550 GXP65455:GXP65550 HHL65455:HHL65550 HRH65455:HRH65550 IBD65455:IBD65550 IKZ65455:IKZ65550 IUV65455:IUV65550 JER65455:JER65550 JON65455:JON65550 JYJ65455:JYJ65550 KIF65455:KIF65550 KSB65455:KSB65550 LBX65455:LBX65550 LLT65455:LLT65550 LVP65455:LVP65550 MFL65455:MFL65550 MPH65455:MPH65550 MZD65455:MZD65550 NIZ65455:NIZ65550 NSV65455:NSV65550 OCR65455:OCR65550 OMN65455:OMN65550 OWJ65455:OWJ65550 PGF65455:PGF65550 PQB65455:PQB65550 PZX65455:PZX65550 QJT65455:QJT65550 QTP65455:QTP65550 RDL65455:RDL65550 RNH65455:RNH65550 RXD65455:RXD65550 SGZ65455:SGZ65550 SQV65455:SQV65550 TAR65455:TAR65550 TKN65455:TKN65550 TUJ65455:TUJ65550 UEF65455:UEF65550 UOB65455:UOB65550 UXX65455:UXX65550 VHT65455:VHT65550 VRP65455:VRP65550 WBL65455:WBL65550 WLH65455:WLH65550 WVD65455:WVD65550 IR130991:IR131086 SN130991:SN131086 ACJ130991:ACJ131086 AMF130991:AMF131086 AWB130991:AWB131086 BFX130991:BFX131086 BPT130991:BPT131086 BZP130991:BZP131086 CJL130991:CJL131086 CTH130991:CTH131086 DDD130991:DDD131086 DMZ130991:DMZ131086 DWV130991:DWV131086 EGR130991:EGR131086 EQN130991:EQN131086 FAJ130991:FAJ131086 FKF130991:FKF131086 FUB130991:FUB131086 GDX130991:GDX131086 GNT130991:GNT131086 GXP130991:GXP131086 HHL130991:HHL131086 HRH130991:HRH131086 IBD130991:IBD131086 IKZ130991:IKZ131086 IUV130991:IUV131086 JER130991:JER131086 JON130991:JON131086 JYJ130991:JYJ131086 KIF130991:KIF131086 KSB130991:KSB131086 LBX130991:LBX131086 LLT130991:LLT131086 LVP130991:LVP131086 MFL130991:MFL131086 MPH130991:MPH131086 MZD130991:MZD131086 NIZ130991:NIZ131086 NSV130991:NSV131086 OCR130991:OCR131086 OMN130991:OMN131086 OWJ130991:OWJ131086 PGF130991:PGF131086 PQB130991:PQB131086 PZX130991:PZX131086 QJT130991:QJT131086 QTP130991:QTP131086 RDL130991:RDL131086 RNH130991:RNH131086 RXD130991:RXD131086 SGZ130991:SGZ131086 SQV130991:SQV131086 TAR130991:TAR131086 TKN130991:TKN131086 TUJ130991:TUJ131086 UEF130991:UEF131086 UOB130991:UOB131086 UXX130991:UXX131086 VHT130991:VHT131086 VRP130991:VRP131086 WBL130991:WBL131086 WLH130991:WLH131086 WVD130991:WVD131086 IR196527:IR196622 SN196527:SN196622 ACJ196527:ACJ196622 AMF196527:AMF196622 AWB196527:AWB196622 BFX196527:BFX196622 BPT196527:BPT196622 BZP196527:BZP196622 CJL196527:CJL196622 CTH196527:CTH196622 DDD196527:DDD196622 DMZ196527:DMZ196622 DWV196527:DWV196622 EGR196527:EGR196622 EQN196527:EQN196622 FAJ196527:FAJ196622 FKF196527:FKF196622 FUB196527:FUB196622 GDX196527:GDX196622 GNT196527:GNT196622 GXP196527:GXP196622 HHL196527:HHL196622 HRH196527:HRH196622 IBD196527:IBD196622 IKZ196527:IKZ196622 IUV196527:IUV196622 JER196527:JER196622 JON196527:JON196622 JYJ196527:JYJ196622 KIF196527:KIF196622 KSB196527:KSB196622 LBX196527:LBX196622 LLT196527:LLT196622 LVP196527:LVP196622 MFL196527:MFL196622 MPH196527:MPH196622 MZD196527:MZD196622 NIZ196527:NIZ196622 NSV196527:NSV196622 OCR196527:OCR196622 OMN196527:OMN196622 OWJ196527:OWJ196622 PGF196527:PGF196622 PQB196527:PQB196622 PZX196527:PZX196622 QJT196527:QJT196622 QTP196527:QTP196622 RDL196527:RDL196622 RNH196527:RNH196622 RXD196527:RXD196622 SGZ196527:SGZ196622 SQV196527:SQV196622 TAR196527:TAR196622 TKN196527:TKN196622 TUJ196527:TUJ196622 UEF196527:UEF196622 UOB196527:UOB196622 UXX196527:UXX196622 VHT196527:VHT196622 VRP196527:VRP196622 WBL196527:WBL196622 WLH196527:WLH196622 WVD196527:WVD196622 IR262063:IR262158 SN262063:SN262158 ACJ262063:ACJ262158 AMF262063:AMF262158 AWB262063:AWB262158 BFX262063:BFX262158 BPT262063:BPT262158 BZP262063:BZP262158 CJL262063:CJL262158 CTH262063:CTH262158 DDD262063:DDD262158 DMZ262063:DMZ262158 DWV262063:DWV262158 EGR262063:EGR262158 EQN262063:EQN262158 FAJ262063:FAJ262158 FKF262063:FKF262158 FUB262063:FUB262158 GDX262063:GDX262158 GNT262063:GNT262158 GXP262063:GXP262158 HHL262063:HHL262158 HRH262063:HRH262158 IBD262063:IBD262158 IKZ262063:IKZ262158 IUV262063:IUV262158 JER262063:JER262158 JON262063:JON262158 JYJ262063:JYJ262158 KIF262063:KIF262158 KSB262063:KSB262158 LBX262063:LBX262158 LLT262063:LLT262158 LVP262063:LVP262158 MFL262063:MFL262158 MPH262063:MPH262158 MZD262063:MZD262158 NIZ262063:NIZ262158 NSV262063:NSV262158 OCR262063:OCR262158 OMN262063:OMN262158 OWJ262063:OWJ262158 PGF262063:PGF262158 PQB262063:PQB262158 PZX262063:PZX262158 QJT262063:QJT262158 QTP262063:QTP262158 RDL262063:RDL262158 RNH262063:RNH262158 RXD262063:RXD262158 SGZ262063:SGZ262158 SQV262063:SQV262158 TAR262063:TAR262158 TKN262063:TKN262158 TUJ262063:TUJ262158 UEF262063:UEF262158 UOB262063:UOB262158 UXX262063:UXX262158 VHT262063:VHT262158 VRP262063:VRP262158 WBL262063:WBL262158 WLH262063:WLH262158 WVD262063:WVD262158 IR327599:IR327694 SN327599:SN327694 ACJ327599:ACJ327694 AMF327599:AMF327694 AWB327599:AWB327694 BFX327599:BFX327694 BPT327599:BPT327694 BZP327599:BZP327694 CJL327599:CJL327694 CTH327599:CTH327694 DDD327599:DDD327694 DMZ327599:DMZ327694 DWV327599:DWV327694 EGR327599:EGR327694 EQN327599:EQN327694 FAJ327599:FAJ327694 FKF327599:FKF327694 FUB327599:FUB327694 GDX327599:GDX327694 GNT327599:GNT327694 GXP327599:GXP327694 HHL327599:HHL327694 HRH327599:HRH327694 IBD327599:IBD327694 IKZ327599:IKZ327694 IUV327599:IUV327694 JER327599:JER327694 JON327599:JON327694 JYJ327599:JYJ327694 KIF327599:KIF327694 KSB327599:KSB327694 LBX327599:LBX327694 LLT327599:LLT327694 LVP327599:LVP327694 MFL327599:MFL327694 MPH327599:MPH327694 MZD327599:MZD327694 NIZ327599:NIZ327694 NSV327599:NSV327694 OCR327599:OCR327694 OMN327599:OMN327694 OWJ327599:OWJ327694 PGF327599:PGF327694 PQB327599:PQB327694 PZX327599:PZX327694 QJT327599:QJT327694 QTP327599:QTP327694 RDL327599:RDL327694 RNH327599:RNH327694 RXD327599:RXD327694 SGZ327599:SGZ327694 SQV327599:SQV327694 TAR327599:TAR327694 TKN327599:TKN327694 TUJ327599:TUJ327694 UEF327599:UEF327694 UOB327599:UOB327694 UXX327599:UXX327694 VHT327599:VHT327694 VRP327599:VRP327694 WBL327599:WBL327694 WLH327599:WLH327694 WVD327599:WVD327694 IR393135:IR393230 SN393135:SN393230 ACJ393135:ACJ393230 AMF393135:AMF393230 AWB393135:AWB393230 BFX393135:BFX393230 BPT393135:BPT393230 BZP393135:BZP393230 CJL393135:CJL393230 CTH393135:CTH393230 DDD393135:DDD393230 DMZ393135:DMZ393230 DWV393135:DWV393230 EGR393135:EGR393230 EQN393135:EQN393230 FAJ393135:FAJ393230 FKF393135:FKF393230 FUB393135:FUB393230 GDX393135:GDX393230 GNT393135:GNT393230 GXP393135:GXP393230 HHL393135:HHL393230 HRH393135:HRH393230 IBD393135:IBD393230 IKZ393135:IKZ393230 IUV393135:IUV393230 JER393135:JER393230 JON393135:JON393230 JYJ393135:JYJ393230 KIF393135:KIF393230 KSB393135:KSB393230 LBX393135:LBX393230 LLT393135:LLT393230 LVP393135:LVP393230 MFL393135:MFL393230 MPH393135:MPH393230 MZD393135:MZD393230 NIZ393135:NIZ393230 NSV393135:NSV393230 OCR393135:OCR393230 OMN393135:OMN393230 OWJ393135:OWJ393230 PGF393135:PGF393230 PQB393135:PQB393230 PZX393135:PZX393230 QJT393135:QJT393230 QTP393135:QTP393230 RDL393135:RDL393230 RNH393135:RNH393230 RXD393135:RXD393230 SGZ393135:SGZ393230 SQV393135:SQV393230 TAR393135:TAR393230 TKN393135:TKN393230 TUJ393135:TUJ393230 UEF393135:UEF393230 UOB393135:UOB393230 UXX393135:UXX393230 VHT393135:VHT393230 VRP393135:VRP393230 WBL393135:WBL393230 WLH393135:WLH393230 WVD393135:WVD393230 IR458671:IR458766 SN458671:SN458766 ACJ458671:ACJ458766 AMF458671:AMF458766 AWB458671:AWB458766 BFX458671:BFX458766 BPT458671:BPT458766 BZP458671:BZP458766 CJL458671:CJL458766 CTH458671:CTH458766 DDD458671:DDD458766 DMZ458671:DMZ458766 DWV458671:DWV458766 EGR458671:EGR458766 EQN458671:EQN458766 FAJ458671:FAJ458766 FKF458671:FKF458766 FUB458671:FUB458766 GDX458671:GDX458766 GNT458671:GNT458766 GXP458671:GXP458766 HHL458671:HHL458766 HRH458671:HRH458766 IBD458671:IBD458766 IKZ458671:IKZ458766 IUV458671:IUV458766 JER458671:JER458766 JON458671:JON458766 JYJ458671:JYJ458766 KIF458671:KIF458766 KSB458671:KSB458766 LBX458671:LBX458766 LLT458671:LLT458766 LVP458671:LVP458766 MFL458671:MFL458766 MPH458671:MPH458766 MZD458671:MZD458766 NIZ458671:NIZ458766 NSV458671:NSV458766 OCR458671:OCR458766 OMN458671:OMN458766 OWJ458671:OWJ458766 PGF458671:PGF458766 PQB458671:PQB458766 PZX458671:PZX458766 QJT458671:QJT458766 QTP458671:QTP458766 RDL458671:RDL458766 RNH458671:RNH458766 RXD458671:RXD458766 SGZ458671:SGZ458766 SQV458671:SQV458766 TAR458671:TAR458766 TKN458671:TKN458766 TUJ458671:TUJ458766 UEF458671:UEF458766 UOB458671:UOB458766 UXX458671:UXX458766 VHT458671:VHT458766 VRP458671:VRP458766 WBL458671:WBL458766 WLH458671:WLH458766 WVD458671:WVD458766 IR524207:IR524302 SN524207:SN524302 ACJ524207:ACJ524302 AMF524207:AMF524302 AWB524207:AWB524302 BFX524207:BFX524302 BPT524207:BPT524302 BZP524207:BZP524302 CJL524207:CJL524302 CTH524207:CTH524302 DDD524207:DDD524302 DMZ524207:DMZ524302 DWV524207:DWV524302 EGR524207:EGR524302 EQN524207:EQN524302 FAJ524207:FAJ524302 FKF524207:FKF524302 FUB524207:FUB524302 GDX524207:GDX524302 GNT524207:GNT524302 GXP524207:GXP524302 HHL524207:HHL524302 HRH524207:HRH524302 IBD524207:IBD524302 IKZ524207:IKZ524302 IUV524207:IUV524302 JER524207:JER524302 JON524207:JON524302 JYJ524207:JYJ524302 KIF524207:KIF524302 KSB524207:KSB524302 LBX524207:LBX524302 LLT524207:LLT524302 LVP524207:LVP524302 MFL524207:MFL524302 MPH524207:MPH524302 MZD524207:MZD524302 NIZ524207:NIZ524302 NSV524207:NSV524302 OCR524207:OCR524302 OMN524207:OMN524302 OWJ524207:OWJ524302 PGF524207:PGF524302 PQB524207:PQB524302 PZX524207:PZX524302 QJT524207:QJT524302 QTP524207:QTP524302 RDL524207:RDL524302 RNH524207:RNH524302 RXD524207:RXD524302 SGZ524207:SGZ524302 SQV524207:SQV524302 TAR524207:TAR524302 TKN524207:TKN524302 TUJ524207:TUJ524302 UEF524207:UEF524302 UOB524207:UOB524302 UXX524207:UXX524302 VHT524207:VHT524302 VRP524207:VRP524302 WBL524207:WBL524302 WLH524207:WLH524302 WVD524207:WVD524302 IR589743:IR589838 SN589743:SN589838 ACJ589743:ACJ589838 AMF589743:AMF589838 AWB589743:AWB589838 BFX589743:BFX589838 BPT589743:BPT589838 BZP589743:BZP589838 CJL589743:CJL589838 CTH589743:CTH589838 DDD589743:DDD589838 DMZ589743:DMZ589838 DWV589743:DWV589838 EGR589743:EGR589838 EQN589743:EQN589838 FAJ589743:FAJ589838 FKF589743:FKF589838 FUB589743:FUB589838 GDX589743:GDX589838 GNT589743:GNT589838 GXP589743:GXP589838 HHL589743:HHL589838 HRH589743:HRH589838 IBD589743:IBD589838 IKZ589743:IKZ589838 IUV589743:IUV589838 JER589743:JER589838 JON589743:JON589838 JYJ589743:JYJ589838 KIF589743:KIF589838 KSB589743:KSB589838 LBX589743:LBX589838 LLT589743:LLT589838 LVP589743:LVP589838 MFL589743:MFL589838 MPH589743:MPH589838 MZD589743:MZD589838 NIZ589743:NIZ589838 NSV589743:NSV589838 OCR589743:OCR589838 OMN589743:OMN589838 OWJ589743:OWJ589838 PGF589743:PGF589838 PQB589743:PQB589838 PZX589743:PZX589838 QJT589743:QJT589838 QTP589743:QTP589838 RDL589743:RDL589838 RNH589743:RNH589838 RXD589743:RXD589838 SGZ589743:SGZ589838 SQV589743:SQV589838 TAR589743:TAR589838 TKN589743:TKN589838 TUJ589743:TUJ589838 UEF589743:UEF589838 UOB589743:UOB589838 UXX589743:UXX589838 VHT589743:VHT589838 VRP589743:VRP589838 WBL589743:WBL589838 WLH589743:WLH589838 WVD589743:WVD589838 IR655279:IR655374 SN655279:SN655374 ACJ655279:ACJ655374 AMF655279:AMF655374 AWB655279:AWB655374 BFX655279:BFX655374 BPT655279:BPT655374 BZP655279:BZP655374 CJL655279:CJL655374 CTH655279:CTH655374 DDD655279:DDD655374 DMZ655279:DMZ655374 DWV655279:DWV655374 EGR655279:EGR655374 EQN655279:EQN655374 FAJ655279:FAJ655374 FKF655279:FKF655374 FUB655279:FUB655374 GDX655279:GDX655374 GNT655279:GNT655374 GXP655279:GXP655374 HHL655279:HHL655374 HRH655279:HRH655374 IBD655279:IBD655374 IKZ655279:IKZ655374 IUV655279:IUV655374 JER655279:JER655374 JON655279:JON655374 JYJ655279:JYJ655374 KIF655279:KIF655374 KSB655279:KSB655374 LBX655279:LBX655374 LLT655279:LLT655374 LVP655279:LVP655374 MFL655279:MFL655374 MPH655279:MPH655374 MZD655279:MZD655374 NIZ655279:NIZ655374 NSV655279:NSV655374 OCR655279:OCR655374 OMN655279:OMN655374 OWJ655279:OWJ655374 PGF655279:PGF655374 PQB655279:PQB655374 PZX655279:PZX655374 QJT655279:QJT655374 QTP655279:QTP655374 RDL655279:RDL655374 RNH655279:RNH655374 RXD655279:RXD655374 SGZ655279:SGZ655374 SQV655279:SQV655374 TAR655279:TAR655374 TKN655279:TKN655374 TUJ655279:TUJ655374 UEF655279:UEF655374 UOB655279:UOB655374 UXX655279:UXX655374 VHT655279:VHT655374 VRP655279:VRP655374 WBL655279:WBL655374 WLH655279:WLH655374 WVD655279:WVD655374 IR720815:IR720910 SN720815:SN720910 ACJ720815:ACJ720910 AMF720815:AMF720910 AWB720815:AWB720910 BFX720815:BFX720910 BPT720815:BPT720910 BZP720815:BZP720910 CJL720815:CJL720910 CTH720815:CTH720910 DDD720815:DDD720910 DMZ720815:DMZ720910 DWV720815:DWV720910 EGR720815:EGR720910 EQN720815:EQN720910 FAJ720815:FAJ720910 FKF720815:FKF720910 FUB720815:FUB720910 GDX720815:GDX720910 GNT720815:GNT720910 GXP720815:GXP720910 HHL720815:HHL720910 HRH720815:HRH720910 IBD720815:IBD720910 IKZ720815:IKZ720910 IUV720815:IUV720910 JER720815:JER720910 JON720815:JON720910 JYJ720815:JYJ720910 KIF720815:KIF720910 KSB720815:KSB720910 LBX720815:LBX720910 LLT720815:LLT720910 LVP720815:LVP720910 MFL720815:MFL720910 MPH720815:MPH720910 MZD720815:MZD720910 NIZ720815:NIZ720910 NSV720815:NSV720910 OCR720815:OCR720910 OMN720815:OMN720910 OWJ720815:OWJ720910 PGF720815:PGF720910 PQB720815:PQB720910 PZX720815:PZX720910 QJT720815:QJT720910 QTP720815:QTP720910 RDL720815:RDL720910 RNH720815:RNH720910 RXD720815:RXD720910 SGZ720815:SGZ720910 SQV720815:SQV720910 TAR720815:TAR720910 TKN720815:TKN720910 TUJ720815:TUJ720910 UEF720815:UEF720910 UOB720815:UOB720910 UXX720815:UXX720910 VHT720815:VHT720910 VRP720815:VRP720910 WBL720815:WBL720910 WLH720815:WLH720910 WVD720815:WVD720910 IR786351:IR786446 SN786351:SN786446 ACJ786351:ACJ786446 AMF786351:AMF786446 AWB786351:AWB786446 BFX786351:BFX786446 BPT786351:BPT786446 BZP786351:BZP786446 CJL786351:CJL786446 CTH786351:CTH786446 DDD786351:DDD786446 DMZ786351:DMZ786446 DWV786351:DWV786446 EGR786351:EGR786446 EQN786351:EQN786446 FAJ786351:FAJ786446 FKF786351:FKF786446 FUB786351:FUB786446 GDX786351:GDX786446 GNT786351:GNT786446 GXP786351:GXP786446 HHL786351:HHL786446 HRH786351:HRH786446 IBD786351:IBD786446 IKZ786351:IKZ786446 IUV786351:IUV786446 JER786351:JER786446 JON786351:JON786446 JYJ786351:JYJ786446 KIF786351:KIF786446 KSB786351:KSB786446 LBX786351:LBX786446 LLT786351:LLT786446 LVP786351:LVP786446 MFL786351:MFL786446 MPH786351:MPH786446 MZD786351:MZD786446 NIZ786351:NIZ786446 NSV786351:NSV786446 OCR786351:OCR786446 OMN786351:OMN786446 OWJ786351:OWJ786446 PGF786351:PGF786446 PQB786351:PQB786446 PZX786351:PZX786446 QJT786351:QJT786446 QTP786351:QTP786446 RDL786351:RDL786446 RNH786351:RNH786446 RXD786351:RXD786446 SGZ786351:SGZ786446 SQV786351:SQV786446 TAR786351:TAR786446 TKN786351:TKN786446 TUJ786351:TUJ786446 UEF786351:UEF786446 UOB786351:UOB786446 UXX786351:UXX786446 VHT786351:VHT786446 VRP786351:VRP786446 WBL786351:WBL786446 WLH786351:WLH786446 WVD786351:WVD786446 IR851887:IR851982 SN851887:SN851982 ACJ851887:ACJ851982 AMF851887:AMF851982 AWB851887:AWB851982 BFX851887:BFX851982 BPT851887:BPT851982 BZP851887:BZP851982 CJL851887:CJL851982 CTH851887:CTH851982 DDD851887:DDD851982 DMZ851887:DMZ851982 DWV851887:DWV851982 EGR851887:EGR851982 EQN851887:EQN851982 FAJ851887:FAJ851982 FKF851887:FKF851982 FUB851887:FUB851982 GDX851887:GDX851982 GNT851887:GNT851982 GXP851887:GXP851982 HHL851887:HHL851982 HRH851887:HRH851982 IBD851887:IBD851982 IKZ851887:IKZ851982 IUV851887:IUV851982 JER851887:JER851982 JON851887:JON851982 JYJ851887:JYJ851982 KIF851887:KIF851982 KSB851887:KSB851982 LBX851887:LBX851982 LLT851887:LLT851982 LVP851887:LVP851982 MFL851887:MFL851982 MPH851887:MPH851982 MZD851887:MZD851982 NIZ851887:NIZ851982 NSV851887:NSV851982 OCR851887:OCR851982 OMN851887:OMN851982 OWJ851887:OWJ851982 PGF851887:PGF851982 PQB851887:PQB851982 PZX851887:PZX851982 QJT851887:QJT851982 QTP851887:QTP851982 RDL851887:RDL851982 RNH851887:RNH851982 RXD851887:RXD851982 SGZ851887:SGZ851982 SQV851887:SQV851982 TAR851887:TAR851982 TKN851887:TKN851982 TUJ851887:TUJ851982 UEF851887:UEF851982 UOB851887:UOB851982 UXX851887:UXX851982 VHT851887:VHT851982 VRP851887:VRP851982 WBL851887:WBL851982 WLH851887:WLH851982 WVD851887:WVD851982 IR917423:IR917518 SN917423:SN917518 ACJ917423:ACJ917518 AMF917423:AMF917518 AWB917423:AWB917518 BFX917423:BFX917518 BPT917423:BPT917518 BZP917423:BZP917518 CJL917423:CJL917518 CTH917423:CTH917518 DDD917423:DDD917518 DMZ917423:DMZ917518 DWV917423:DWV917518 EGR917423:EGR917518 EQN917423:EQN917518 FAJ917423:FAJ917518 FKF917423:FKF917518 FUB917423:FUB917518 GDX917423:GDX917518 GNT917423:GNT917518 GXP917423:GXP917518 HHL917423:HHL917518 HRH917423:HRH917518 IBD917423:IBD917518 IKZ917423:IKZ917518 IUV917423:IUV917518 JER917423:JER917518 JON917423:JON917518 JYJ917423:JYJ917518 KIF917423:KIF917518 KSB917423:KSB917518 LBX917423:LBX917518 LLT917423:LLT917518 LVP917423:LVP917518 MFL917423:MFL917518 MPH917423:MPH917518 MZD917423:MZD917518 NIZ917423:NIZ917518 NSV917423:NSV917518 OCR917423:OCR917518 OMN917423:OMN917518 OWJ917423:OWJ917518 PGF917423:PGF917518 PQB917423:PQB917518 PZX917423:PZX917518 QJT917423:QJT917518 QTP917423:QTP917518 RDL917423:RDL917518 RNH917423:RNH917518 RXD917423:RXD917518 SGZ917423:SGZ917518 SQV917423:SQV917518 TAR917423:TAR917518 TKN917423:TKN917518 TUJ917423:TUJ917518 UEF917423:UEF917518 UOB917423:UOB917518 UXX917423:UXX917518 VHT917423:VHT917518 VRP917423:VRP917518 WBL917423:WBL917518 WLH917423:WLH917518 WVD917423:WVD917518 IR982959:IR983054 SN982959:SN983054 ACJ982959:ACJ983054 AMF982959:AMF983054 AWB982959:AWB983054 BFX982959:BFX983054 BPT982959:BPT983054 BZP982959:BZP983054 CJL982959:CJL983054 CTH982959:CTH983054 DDD982959:DDD983054 DMZ982959:DMZ983054 DWV982959:DWV983054 EGR982959:EGR983054 EQN982959:EQN983054 FAJ982959:FAJ983054 FKF982959:FKF983054 FUB982959:FUB983054 GDX982959:GDX983054 GNT982959:GNT983054 GXP982959:GXP983054 HHL982959:HHL983054 HRH982959:HRH983054 IBD982959:IBD983054 IKZ982959:IKZ983054 IUV982959:IUV983054 JER982959:JER983054 JON982959:JON983054 JYJ982959:JYJ983054 KIF982959:KIF983054 KSB982959:KSB983054 LBX982959:LBX983054 LLT982959:LLT983054 LVP982959:LVP983054 MFL982959:MFL983054 MPH982959:MPH983054 MZD982959:MZD983054 NIZ982959:NIZ983054 NSV982959:NSV983054 OCR982959:OCR983054 OMN982959:OMN983054 OWJ982959:OWJ983054 PGF982959:PGF983054 PQB982959:PQB983054 PZX982959:PZX983054 QJT982959:QJT983054 QTP982959:QTP983054 RDL982959:RDL983054 RNH982959:RNH983054 RXD982959:RXD983054 SGZ982959:SGZ983054 SQV982959:SQV983054 TAR982959:TAR983054 TKN982959:TKN983054 TUJ982959:TUJ983054 UEF982959:UEF983054 UOB982959:UOB983054 UXX982959:UXX983054 VHT982959:VHT983054 VRP982959:VRP983054 WBL982959:WBL983054 WLH982959:WLH983054 WVD982959:WVD983054 IR5:IR14 SN5:SN14 ACJ5:ACJ14 AMF5:AMF14 AWB5:AWB14 BFX5:BFX14 BPT5:BPT14 BZP5:BZP14 CJL5:CJL14 CTH5:CTH14 DDD5:DDD14 DMZ5:DMZ14 DWV5:DWV14 EGR5:EGR14 EQN5:EQN14 FAJ5:FAJ14 FKF5:FKF14 FUB5:FUB14 GDX5:GDX14 GNT5:GNT14 GXP5:GXP14 HHL5:HHL14 HRH5:HRH14 IBD5:IBD14 IKZ5:IKZ14 IUV5:IUV14 JER5:JER14 JON5:JON14 JYJ5:JYJ14 KIF5:KIF14 KSB5:KSB14 LBX5:LBX14 LLT5:LLT14 LVP5:LVP14 MFL5:MFL14 MPH5:MPH14 MZD5:MZD14 NIZ5:NIZ14 NSV5:NSV14 OCR5:OCR14 OMN5:OMN14 OWJ5:OWJ14 PGF5:PGF14 PQB5:PQB14 PZX5:PZX14 QJT5:QJT14 QTP5:QTP14 RDL5:RDL14 RNH5:RNH14 RXD5:RXD14 SGZ5:SGZ14 SQV5:SQV14 TAR5:TAR14 TKN5:TKN14 TUJ5:TUJ14 UEF5:UEF14 UOB5:UOB14 UXX5:UXX14 VHT5:VHT14 VRP5:VRP14 WBL5:WBL14 WLH5:WLH14 WVD5:WVD14">
      <formula1>"SB, CA, CC, RD, TD, OD, Term Loan"</formula1>
    </dataValidation>
    <dataValidation type="textLength" operator="equal" allowBlank="1" showInputMessage="1" showErrorMessage="1" promptTitle="Account No Lenth" prompt="Account No Lenth not be greter then 15" sqref="IP65455:IP65550 SL65455:SL65550 ACH65455:ACH65550 AMD65455:AMD65550 AVZ65455:AVZ65550 BFV65455:BFV65550 BPR65455:BPR65550 BZN65455:BZN65550 CJJ65455:CJJ65550 CTF65455:CTF65550 DDB65455:DDB65550 DMX65455:DMX65550 DWT65455:DWT65550 EGP65455:EGP65550 EQL65455:EQL65550 FAH65455:FAH65550 FKD65455:FKD65550 FTZ65455:FTZ65550 GDV65455:GDV65550 GNR65455:GNR65550 GXN65455:GXN65550 HHJ65455:HHJ65550 HRF65455:HRF65550 IBB65455:IBB65550 IKX65455:IKX65550 IUT65455:IUT65550 JEP65455:JEP65550 JOL65455:JOL65550 JYH65455:JYH65550 KID65455:KID65550 KRZ65455:KRZ65550 LBV65455:LBV65550 LLR65455:LLR65550 LVN65455:LVN65550 MFJ65455:MFJ65550 MPF65455:MPF65550 MZB65455:MZB65550 NIX65455:NIX65550 NST65455:NST65550 OCP65455:OCP65550 OML65455:OML65550 OWH65455:OWH65550 PGD65455:PGD65550 PPZ65455:PPZ65550 PZV65455:PZV65550 QJR65455:QJR65550 QTN65455:QTN65550 RDJ65455:RDJ65550 RNF65455:RNF65550 RXB65455:RXB65550 SGX65455:SGX65550 SQT65455:SQT65550 TAP65455:TAP65550 TKL65455:TKL65550 TUH65455:TUH65550 UED65455:UED65550 UNZ65455:UNZ65550 UXV65455:UXV65550 VHR65455:VHR65550 VRN65455:VRN65550 WBJ65455:WBJ65550 WLF65455:WLF65550 WVB65455:WVB65550 IP130991:IP131086 SL130991:SL131086 ACH130991:ACH131086 AMD130991:AMD131086 AVZ130991:AVZ131086 BFV130991:BFV131086 BPR130991:BPR131086 BZN130991:BZN131086 CJJ130991:CJJ131086 CTF130991:CTF131086 DDB130991:DDB131086 DMX130991:DMX131086 DWT130991:DWT131086 EGP130991:EGP131086 EQL130991:EQL131086 FAH130991:FAH131086 FKD130991:FKD131086 FTZ130991:FTZ131086 GDV130991:GDV131086 GNR130991:GNR131086 GXN130991:GXN131086 HHJ130991:HHJ131086 HRF130991:HRF131086 IBB130991:IBB131086 IKX130991:IKX131086 IUT130991:IUT131086 JEP130991:JEP131086 JOL130991:JOL131086 JYH130991:JYH131086 KID130991:KID131086 KRZ130991:KRZ131086 LBV130991:LBV131086 LLR130991:LLR131086 LVN130991:LVN131086 MFJ130991:MFJ131086 MPF130991:MPF131086 MZB130991:MZB131086 NIX130991:NIX131086 NST130991:NST131086 OCP130991:OCP131086 OML130991:OML131086 OWH130991:OWH131086 PGD130991:PGD131086 PPZ130991:PPZ131086 PZV130991:PZV131086 QJR130991:QJR131086 QTN130991:QTN131086 RDJ130991:RDJ131086 RNF130991:RNF131086 RXB130991:RXB131086 SGX130991:SGX131086 SQT130991:SQT131086 TAP130991:TAP131086 TKL130991:TKL131086 TUH130991:TUH131086 UED130991:UED131086 UNZ130991:UNZ131086 UXV130991:UXV131086 VHR130991:VHR131086 VRN130991:VRN131086 WBJ130991:WBJ131086 WLF130991:WLF131086 WVB130991:WVB131086 IP196527:IP196622 SL196527:SL196622 ACH196527:ACH196622 AMD196527:AMD196622 AVZ196527:AVZ196622 BFV196527:BFV196622 BPR196527:BPR196622 BZN196527:BZN196622 CJJ196527:CJJ196622 CTF196527:CTF196622 DDB196527:DDB196622 DMX196527:DMX196622 DWT196527:DWT196622 EGP196527:EGP196622 EQL196527:EQL196622 FAH196527:FAH196622 FKD196527:FKD196622 FTZ196527:FTZ196622 GDV196527:GDV196622 GNR196527:GNR196622 GXN196527:GXN196622 HHJ196527:HHJ196622 HRF196527:HRF196622 IBB196527:IBB196622 IKX196527:IKX196622 IUT196527:IUT196622 JEP196527:JEP196622 JOL196527:JOL196622 JYH196527:JYH196622 KID196527:KID196622 KRZ196527:KRZ196622 LBV196527:LBV196622 LLR196527:LLR196622 LVN196527:LVN196622 MFJ196527:MFJ196622 MPF196527:MPF196622 MZB196527:MZB196622 NIX196527:NIX196622 NST196527:NST196622 OCP196527:OCP196622 OML196527:OML196622 OWH196527:OWH196622 PGD196527:PGD196622 PPZ196527:PPZ196622 PZV196527:PZV196622 QJR196527:QJR196622 QTN196527:QTN196622 RDJ196527:RDJ196622 RNF196527:RNF196622 RXB196527:RXB196622 SGX196527:SGX196622 SQT196527:SQT196622 TAP196527:TAP196622 TKL196527:TKL196622 TUH196527:TUH196622 UED196527:UED196622 UNZ196527:UNZ196622 UXV196527:UXV196622 VHR196527:VHR196622 VRN196527:VRN196622 WBJ196527:WBJ196622 WLF196527:WLF196622 WVB196527:WVB196622 IP262063:IP262158 SL262063:SL262158 ACH262063:ACH262158 AMD262063:AMD262158 AVZ262063:AVZ262158 BFV262063:BFV262158 BPR262063:BPR262158 BZN262063:BZN262158 CJJ262063:CJJ262158 CTF262063:CTF262158 DDB262063:DDB262158 DMX262063:DMX262158 DWT262063:DWT262158 EGP262063:EGP262158 EQL262063:EQL262158 FAH262063:FAH262158 FKD262063:FKD262158 FTZ262063:FTZ262158 GDV262063:GDV262158 GNR262063:GNR262158 GXN262063:GXN262158 HHJ262063:HHJ262158 HRF262063:HRF262158 IBB262063:IBB262158 IKX262063:IKX262158 IUT262063:IUT262158 JEP262063:JEP262158 JOL262063:JOL262158 JYH262063:JYH262158 KID262063:KID262158 KRZ262063:KRZ262158 LBV262063:LBV262158 LLR262063:LLR262158 LVN262063:LVN262158 MFJ262063:MFJ262158 MPF262063:MPF262158 MZB262063:MZB262158 NIX262063:NIX262158 NST262063:NST262158 OCP262063:OCP262158 OML262063:OML262158 OWH262063:OWH262158 PGD262063:PGD262158 PPZ262063:PPZ262158 PZV262063:PZV262158 QJR262063:QJR262158 QTN262063:QTN262158 RDJ262063:RDJ262158 RNF262063:RNF262158 RXB262063:RXB262158 SGX262063:SGX262158 SQT262063:SQT262158 TAP262063:TAP262158 TKL262063:TKL262158 TUH262063:TUH262158 UED262063:UED262158 UNZ262063:UNZ262158 UXV262063:UXV262158 VHR262063:VHR262158 VRN262063:VRN262158 WBJ262063:WBJ262158 WLF262063:WLF262158 WVB262063:WVB262158 IP327599:IP327694 SL327599:SL327694 ACH327599:ACH327694 AMD327599:AMD327694 AVZ327599:AVZ327694 BFV327599:BFV327694 BPR327599:BPR327694 BZN327599:BZN327694 CJJ327599:CJJ327694 CTF327599:CTF327694 DDB327599:DDB327694 DMX327599:DMX327694 DWT327599:DWT327694 EGP327599:EGP327694 EQL327599:EQL327694 FAH327599:FAH327694 FKD327599:FKD327694 FTZ327599:FTZ327694 GDV327599:GDV327694 GNR327599:GNR327694 GXN327599:GXN327694 HHJ327599:HHJ327694 HRF327599:HRF327694 IBB327599:IBB327694 IKX327599:IKX327694 IUT327599:IUT327694 JEP327599:JEP327694 JOL327599:JOL327694 JYH327599:JYH327694 KID327599:KID327694 KRZ327599:KRZ327694 LBV327599:LBV327694 LLR327599:LLR327694 LVN327599:LVN327694 MFJ327599:MFJ327694 MPF327599:MPF327694 MZB327599:MZB327694 NIX327599:NIX327694 NST327599:NST327694 OCP327599:OCP327694 OML327599:OML327694 OWH327599:OWH327694 PGD327599:PGD327694 PPZ327599:PPZ327694 PZV327599:PZV327694 QJR327599:QJR327694 QTN327599:QTN327694 RDJ327599:RDJ327694 RNF327599:RNF327694 RXB327599:RXB327694 SGX327599:SGX327694 SQT327599:SQT327694 TAP327599:TAP327694 TKL327599:TKL327694 TUH327599:TUH327694 UED327599:UED327694 UNZ327599:UNZ327694 UXV327599:UXV327694 VHR327599:VHR327694 VRN327599:VRN327694 WBJ327599:WBJ327694 WLF327599:WLF327694 WVB327599:WVB327694 IP393135:IP393230 SL393135:SL393230 ACH393135:ACH393230 AMD393135:AMD393230 AVZ393135:AVZ393230 BFV393135:BFV393230 BPR393135:BPR393230 BZN393135:BZN393230 CJJ393135:CJJ393230 CTF393135:CTF393230 DDB393135:DDB393230 DMX393135:DMX393230 DWT393135:DWT393230 EGP393135:EGP393230 EQL393135:EQL393230 FAH393135:FAH393230 FKD393135:FKD393230 FTZ393135:FTZ393230 GDV393135:GDV393230 GNR393135:GNR393230 GXN393135:GXN393230 HHJ393135:HHJ393230 HRF393135:HRF393230 IBB393135:IBB393230 IKX393135:IKX393230 IUT393135:IUT393230 JEP393135:JEP393230 JOL393135:JOL393230 JYH393135:JYH393230 KID393135:KID393230 KRZ393135:KRZ393230 LBV393135:LBV393230 LLR393135:LLR393230 LVN393135:LVN393230 MFJ393135:MFJ393230 MPF393135:MPF393230 MZB393135:MZB393230 NIX393135:NIX393230 NST393135:NST393230 OCP393135:OCP393230 OML393135:OML393230 OWH393135:OWH393230 PGD393135:PGD393230 PPZ393135:PPZ393230 PZV393135:PZV393230 QJR393135:QJR393230 QTN393135:QTN393230 RDJ393135:RDJ393230 RNF393135:RNF393230 RXB393135:RXB393230 SGX393135:SGX393230 SQT393135:SQT393230 TAP393135:TAP393230 TKL393135:TKL393230 TUH393135:TUH393230 UED393135:UED393230 UNZ393135:UNZ393230 UXV393135:UXV393230 VHR393135:VHR393230 VRN393135:VRN393230 WBJ393135:WBJ393230 WLF393135:WLF393230 WVB393135:WVB393230 IP458671:IP458766 SL458671:SL458766 ACH458671:ACH458766 AMD458671:AMD458766 AVZ458671:AVZ458766 BFV458671:BFV458766 BPR458671:BPR458766 BZN458671:BZN458766 CJJ458671:CJJ458766 CTF458671:CTF458766 DDB458671:DDB458766 DMX458671:DMX458766 DWT458671:DWT458766 EGP458671:EGP458766 EQL458671:EQL458766 FAH458671:FAH458766 FKD458671:FKD458766 FTZ458671:FTZ458766 GDV458671:GDV458766 GNR458671:GNR458766 GXN458671:GXN458766 HHJ458671:HHJ458766 HRF458671:HRF458766 IBB458671:IBB458766 IKX458671:IKX458766 IUT458671:IUT458766 JEP458671:JEP458766 JOL458671:JOL458766 JYH458671:JYH458766 KID458671:KID458766 KRZ458671:KRZ458766 LBV458671:LBV458766 LLR458671:LLR458766 LVN458671:LVN458766 MFJ458671:MFJ458766 MPF458671:MPF458766 MZB458671:MZB458766 NIX458671:NIX458766 NST458671:NST458766 OCP458671:OCP458766 OML458671:OML458766 OWH458671:OWH458766 PGD458671:PGD458766 PPZ458671:PPZ458766 PZV458671:PZV458766 QJR458671:QJR458766 QTN458671:QTN458766 RDJ458671:RDJ458766 RNF458671:RNF458766 RXB458671:RXB458766 SGX458671:SGX458766 SQT458671:SQT458766 TAP458671:TAP458766 TKL458671:TKL458766 TUH458671:TUH458766 UED458671:UED458766 UNZ458671:UNZ458766 UXV458671:UXV458766 VHR458671:VHR458766 VRN458671:VRN458766 WBJ458671:WBJ458766 WLF458671:WLF458766 WVB458671:WVB458766 IP524207:IP524302 SL524207:SL524302 ACH524207:ACH524302 AMD524207:AMD524302 AVZ524207:AVZ524302 BFV524207:BFV524302 BPR524207:BPR524302 BZN524207:BZN524302 CJJ524207:CJJ524302 CTF524207:CTF524302 DDB524207:DDB524302 DMX524207:DMX524302 DWT524207:DWT524302 EGP524207:EGP524302 EQL524207:EQL524302 FAH524207:FAH524302 FKD524207:FKD524302 FTZ524207:FTZ524302 GDV524207:GDV524302 GNR524207:GNR524302 GXN524207:GXN524302 HHJ524207:HHJ524302 HRF524207:HRF524302 IBB524207:IBB524302 IKX524207:IKX524302 IUT524207:IUT524302 JEP524207:JEP524302 JOL524207:JOL524302 JYH524207:JYH524302 KID524207:KID524302 KRZ524207:KRZ524302 LBV524207:LBV524302 LLR524207:LLR524302 LVN524207:LVN524302 MFJ524207:MFJ524302 MPF524207:MPF524302 MZB524207:MZB524302 NIX524207:NIX524302 NST524207:NST524302 OCP524207:OCP524302 OML524207:OML524302 OWH524207:OWH524302 PGD524207:PGD524302 PPZ524207:PPZ524302 PZV524207:PZV524302 QJR524207:QJR524302 QTN524207:QTN524302 RDJ524207:RDJ524302 RNF524207:RNF524302 RXB524207:RXB524302 SGX524207:SGX524302 SQT524207:SQT524302 TAP524207:TAP524302 TKL524207:TKL524302 TUH524207:TUH524302 UED524207:UED524302 UNZ524207:UNZ524302 UXV524207:UXV524302 VHR524207:VHR524302 VRN524207:VRN524302 WBJ524207:WBJ524302 WLF524207:WLF524302 WVB524207:WVB524302 IP589743:IP589838 SL589743:SL589838 ACH589743:ACH589838 AMD589743:AMD589838 AVZ589743:AVZ589838 BFV589743:BFV589838 BPR589743:BPR589838 BZN589743:BZN589838 CJJ589743:CJJ589838 CTF589743:CTF589838 DDB589743:DDB589838 DMX589743:DMX589838 DWT589743:DWT589838 EGP589743:EGP589838 EQL589743:EQL589838 FAH589743:FAH589838 FKD589743:FKD589838 FTZ589743:FTZ589838 GDV589743:GDV589838 GNR589743:GNR589838 GXN589743:GXN589838 HHJ589743:HHJ589838 HRF589743:HRF589838 IBB589743:IBB589838 IKX589743:IKX589838 IUT589743:IUT589838 JEP589743:JEP589838 JOL589743:JOL589838 JYH589743:JYH589838 KID589743:KID589838 KRZ589743:KRZ589838 LBV589743:LBV589838 LLR589743:LLR589838 LVN589743:LVN589838 MFJ589743:MFJ589838 MPF589743:MPF589838 MZB589743:MZB589838 NIX589743:NIX589838 NST589743:NST589838 OCP589743:OCP589838 OML589743:OML589838 OWH589743:OWH589838 PGD589743:PGD589838 PPZ589743:PPZ589838 PZV589743:PZV589838 QJR589743:QJR589838 QTN589743:QTN589838 RDJ589743:RDJ589838 RNF589743:RNF589838 RXB589743:RXB589838 SGX589743:SGX589838 SQT589743:SQT589838 TAP589743:TAP589838 TKL589743:TKL589838 TUH589743:TUH589838 UED589743:UED589838 UNZ589743:UNZ589838 UXV589743:UXV589838 VHR589743:VHR589838 VRN589743:VRN589838 WBJ589743:WBJ589838 WLF589743:WLF589838 WVB589743:WVB589838 IP655279:IP655374 SL655279:SL655374 ACH655279:ACH655374 AMD655279:AMD655374 AVZ655279:AVZ655374 BFV655279:BFV655374 BPR655279:BPR655374 BZN655279:BZN655374 CJJ655279:CJJ655374 CTF655279:CTF655374 DDB655279:DDB655374 DMX655279:DMX655374 DWT655279:DWT655374 EGP655279:EGP655374 EQL655279:EQL655374 FAH655279:FAH655374 FKD655279:FKD655374 FTZ655279:FTZ655374 GDV655279:GDV655374 GNR655279:GNR655374 GXN655279:GXN655374 HHJ655279:HHJ655374 HRF655279:HRF655374 IBB655279:IBB655374 IKX655279:IKX655374 IUT655279:IUT655374 JEP655279:JEP655374 JOL655279:JOL655374 JYH655279:JYH655374 KID655279:KID655374 KRZ655279:KRZ655374 LBV655279:LBV655374 LLR655279:LLR655374 LVN655279:LVN655374 MFJ655279:MFJ655374 MPF655279:MPF655374 MZB655279:MZB655374 NIX655279:NIX655374 NST655279:NST655374 OCP655279:OCP655374 OML655279:OML655374 OWH655279:OWH655374 PGD655279:PGD655374 PPZ655279:PPZ655374 PZV655279:PZV655374 QJR655279:QJR655374 QTN655279:QTN655374 RDJ655279:RDJ655374 RNF655279:RNF655374 RXB655279:RXB655374 SGX655279:SGX655374 SQT655279:SQT655374 TAP655279:TAP655374 TKL655279:TKL655374 TUH655279:TUH655374 UED655279:UED655374 UNZ655279:UNZ655374 UXV655279:UXV655374 VHR655279:VHR655374 VRN655279:VRN655374 WBJ655279:WBJ655374 WLF655279:WLF655374 WVB655279:WVB655374 IP720815:IP720910 SL720815:SL720910 ACH720815:ACH720910 AMD720815:AMD720910 AVZ720815:AVZ720910 BFV720815:BFV720910 BPR720815:BPR720910 BZN720815:BZN720910 CJJ720815:CJJ720910 CTF720815:CTF720910 DDB720815:DDB720910 DMX720815:DMX720910 DWT720815:DWT720910 EGP720815:EGP720910 EQL720815:EQL720910 FAH720815:FAH720910 FKD720815:FKD720910 FTZ720815:FTZ720910 GDV720815:GDV720910 GNR720815:GNR720910 GXN720815:GXN720910 HHJ720815:HHJ720910 HRF720815:HRF720910 IBB720815:IBB720910 IKX720815:IKX720910 IUT720815:IUT720910 JEP720815:JEP720910 JOL720815:JOL720910 JYH720815:JYH720910 KID720815:KID720910 KRZ720815:KRZ720910 LBV720815:LBV720910 LLR720815:LLR720910 LVN720815:LVN720910 MFJ720815:MFJ720910 MPF720815:MPF720910 MZB720815:MZB720910 NIX720815:NIX720910 NST720815:NST720910 OCP720815:OCP720910 OML720815:OML720910 OWH720815:OWH720910 PGD720815:PGD720910 PPZ720815:PPZ720910 PZV720815:PZV720910 QJR720815:QJR720910 QTN720815:QTN720910 RDJ720815:RDJ720910 RNF720815:RNF720910 RXB720815:RXB720910 SGX720815:SGX720910 SQT720815:SQT720910 TAP720815:TAP720910 TKL720815:TKL720910 TUH720815:TUH720910 UED720815:UED720910 UNZ720815:UNZ720910 UXV720815:UXV720910 VHR720815:VHR720910 VRN720815:VRN720910 WBJ720815:WBJ720910 WLF720815:WLF720910 WVB720815:WVB720910 IP786351:IP786446 SL786351:SL786446 ACH786351:ACH786446 AMD786351:AMD786446 AVZ786351:AVZ786446 BFV786351:BFV786446 BPR786351:BPR786446 BZN786351:BZN786446 CJJ786351:CJJ786446 CTF786351:CTF786446 DDB786351:DDB786446 DMX786351:DMX786446 DWT786351:DWT786446 EGP786351:EGP786446 EQL786351:EQL786446 FAH786351:FAH786446 FKD786351:FKD786446 FTZ786351:FTZ786446 GDV786351:GDV786446 GNR786351:GNR786446 GXN786351:GXN786446 HHJ786351:HHJ786446 HRF786351:HRF786446 IBB786351:IBB786446 IKX786351:IKX786446 IUT786351:IUT786446 JEP786351:JEP786446 JOL786351:JOL786446 JYH786351:JYH786446 KID786351:KID786446 KRZ786351:KRZ786446 LBV786351:LBV786446 LLR786351:LLR786446 LVN786351:LVN786446 MFJ786351:MFJ786446 MPF786351:MPF786446 MZB786351:MZB786446 NIX786351:NIX786446 NST786351:NST786446 OCP786351:OCP786446 OML786351:OML786446 OWH786351:OWH786446 PGD786351:PGD786446 PPZ786351:PPZ786446 PZV786351:PZV786446 QJR786351:QJR786446 QTN786351:QTN786446 RDJ786351:RDJ786446 RNF786351:RNF786446 RXB786351:RXB786446 SGX786351:SGX786446 SQT786351:SQT786446 TAP786351:TAP786446 TKL786351:TKL786446 TUH786351:TUH786446 UED786351:UED786446 UNZ786351:UNZ786446 UXV786351:UXV786446 VHR786351:VHR786446 VRN786351:VRN786446 WBJ786351:WBJ786446 WLF786351:WLF786446 WVB786351:WVB786446 IP851887:IP851982 SL851887:SL851982 ACH851887:ACH851982 AMD851887:AMD851982 AVZ851887:AVZ851982 BFV851887:BFV851982 BPR851887:BPR851982 BZN851887:BZN851982 CJJ851887:CJJ851982 CTF851887:CTF851982 DDB851887:DDB851982 DMX851887:DMX851982 DWT851887:DWT851982 EGP851887:EGP851982 EQL851887:EQL851982 FAH851887:FAH851982 FKD851887:FKD851982 FTZ851887:FTZ851982 GDV851887:GDV851982 GNR851887:GNR851982 GXN851887:GXN851982 HHJ851887:HHJ851982 HRF851887:HRF851982 IBB851887:IBB851982 IKX851887:IKX851982 IUT851887:IUT851982 JEP851887:JEP851982 JOL851887:JOL851982 JYH851887:JYH851982 KID851887:KID851982 KRZ851887:KRZ851982 LBV851887:LBV851982 LLR851887:LLR851982 LVN851887:LVN851982 MFJ851887:MFJ851982 MPF851887:MPF851982 MZB851887:MZB851982 NIX851887:NIX851982 NST851887:NST851982 OCP851887:OCP851982 OML851887:OML851982 OWH851887:OWH851982 PGD851887:PGD851982 PPZ851887:PPZ851982 PZV851887:PZV851982 QJR851887:QJR851982 QTN851887:QTN851982 RDJ851887:RDJ851982 RNF851887:RNF851982 RXB851887:RXB851982 SGX851887:SGX851982 SQT851887:SQT851982 TAP851887:TAP851982 TKL851887:TKL851982 TUH851887:TUH851982 UED851887:UED851982 UNZ851887:UNZ851982 UXV851887:UXV851982 VHR851887:VHR851982 VRN851887:VRN851982 WBJ851887:WBJ851982 WLF851887:WLF851982 WVB851887:WVB851982 IP917423:IP917518 SL917423:SL917518 ACH917423:ACH917518 AMD917423:AMD917518 AVZ917423:AVZ917518 BFV917423:BFV917518 BPR917423:BPR917518 BZN917423:BZN917518 CJJ917423:CJJ917518 CTF917423:CTF917518 DDB917423:DDB917518 DMX917423:DMX917518 DWT917423:DWT917518 EGP917423:EGP917518 EQL917423:EQL917518 FAH917423:FAH917518 FKD917423:FKD917518 FTZ917423:FTZ917518 GDV917423:GDV917518 GNR917423:GNR917518 GXN917423:GXN917518 HHJ917423:HHJ917518 HRF917423:HRF917518 IBB917423:IBB917518 IKX917423:IKX917518 IUT917423:IUT917518 JEP917423:JEP917518 JOL917423:JOL917518 JYH917423:JYH917518 KID917423:KID917518 KRZ917423:KRZ917518 LBV917423:LBV917518 LLR917423:LLR917518 LVN917423:LVN917518 MFJ917423:MFJ917518 MPF917423:MPF917518 MZB917423:MZB917518 NIX917423:NIX917518 NST917423:NST917518 OCP917423:OCP917518 OML917423:OML917518 OWH917423:OWH917518 PGD917423:PGD917518 PPZ917423:PPZ917518 PZV917423:PZV917518 QJR917423:QJR917518 QTN917423:QTN917518 RDJ917423:RDJ917518 RNF917423:RNF917518 RXB917423:RXB917518 SGX917423:SGX917518 SQT917423:SQT917518 TAP917423:TAP917518 TKL917423:TKL917518 TUH917423:TUH917518 UED917423:UED917518 UNZ917423:UNZ917518 UXV917423:UXV917518 VHR917423:VHR917518 VRN917423:VRN917518 WBJ917423:WBJ917518 WLF917423:WLF917518 WVB917423:WVB917518 IP982959:IP983054 SL982959:SL983054 ACH982959:ACH983054 AMD982959:AMD983054 AVZ982959:AVZ983054 BFV982959:BFV983054 BPR982959:BPR983054 BZN982959:BZN983054 CJJ982959:CJJ983054 CTF982959:CTF983054 DDB982959:DDB983054 DMX982959:DMX983054 DWT982959:DWT983054 EGP982959:EGP983054 EQL982959:EQL983054 FAH982959:FAH983054 FKD982959:FKD983054 FTZ982959:FTZ983054 GDV982959:GDV983054 GNR982959:GNR983054 GXN982959:GXN983054 HHJ982959:HHJ983054 HRF982959:HRF983054 IBB982959:IBB983054 IKX982959:IKX983054 IUT982959:IUT983054 JEP982959:JEP983054 JOL982959:JOL983054 JYH982959:JYH983054 KID982959:KID983054 KRZ982959:KRZ983054 LBV982959:LBV983054 LLR982959:LLR983054 LVN982959:LVN983054 MFJ982959:MFJ983054 MPF982959:MPF983054 MZB982959:MZB983054 NIX982959:NIX983054 NST982959:NST983054 OCP982959:OCP983054 OML982959:OML983054 OWH982959:OWH983054 PGD982959:PGD983054 PPZ982959:PPZ983054 PZV982959:PZV983054 QJR982959:QJR983054 QTN982959:QTN983054 RDJ982959:RDJ983054 RNF982959:RNF983054 RXB982959:RXB983054 SGX982959:SGX983054 SQT982959:SQT983054 TAP982959:TAP983054 TKL982959:TKL983054 TUH982959:TUH983054 UED982959:UED983054 UNZ982959:UNZ983054 UXV982959:UXV983054 VHR982959:VHR983054 VRN982959:VRN983054 WBJ982959:WBJ983054 WLF982959:WLF983054 WVB982959:WVB983054 B65455:D65550 B982959:D983054 B917423:D917518 B851887:D851982 B786351:D786446 B720815:D720910 B655279:D655374 B589743:D589838 B524207:D524302 B458671:D458766 B393135:D393230 B327599:D327694 B262063:D262158 B196527:D196622 B130991:D131086 SL5:SL14 ACH5:ACH14 AMD5:AMD14 AVZ5:AVZ14 BFV5:BFV14 BPR5:BPR14 BZN5:BZN14 CJJ5:CJJ14 CTF5:CTF14 DDB5:DDB14 DMX5:DMX14 DWT5:DWT14 EGP5:EGP14 EQL5:EQL14 FAH5:FAH14 FKD5:FKD14 FTZ5:FTZ14 GDV5:GDV14 GNR5:GNR14 GXN5:GXN14 HHJ5:HHJ14 HRF5:HRF14 IBB5:IBB14 IKX5:IKX14 IUT5:IUT14 JEP5:JEP14 JOL5:JOL14 JYH5:JYH14 KID5:KID14 KRZ5:KRZ14 LBV5:LBV14 LLR5:LLR14 LVN5:LVN14 MFJ5:MFJ14 MPF5:MPF14 MZB5:MZB14 NIX5:NIX14 NST5:NST14 OCP5:OCP14 OML5:OML14 OWH5:OWH14 PGD5:PGD14 PPZ5:PPZ14 PZV5:PZV14 QJR5:QJR14 QTN5:QTN14 RDJ5:RDJ14 RNF5:RNF14 RXB5:RXB14 SGX5:SGX14 SQT5:SQT14 TAP5:TAP14 TKL5:TKL14 TUH5:TUH14 UED5:UED14 UNZ5:UNZ14 UXV5:UXV14 VHR5:VHR14 VRN5:VRN14 WBJ5:WBJ14 WLF5:WLF14 WVB5:WVB14 IP5:IP14">
      <formula1>15</formula1>
    </dataValidation>
    <dataValidation type="textLength" allowBlank="1" showInputMessage="1" showErrorMessage="1" prompt="10-12 Dig." sqref="F5:F14">
      <formula1>10</formula1>
      <formula2>12</formula2>
    </dataValidation>
    <dataValidation type="textLength" operator="equal" allowBlank="1" showInputMessage="1" showErrorMessage="1" promptTitle="Account No Lenth" prompt="Account No Lenth 15 Dig" sqref="D5:D14">
      <formula1>15</formula1>
    </dataValidation>
    <dataValidation operator="lessThan" allowBlank="1" showInputMessage="1" showErrorMessage="1" sqref="H5:H14"/>
    <dataValidation type="list" allowBlank="1" showInputMessage="1" showErrorMessage="1" sqref="C5:C14">
      <formula1>"By Cheque HDFC, By Cash"</formula1>
    </dataValidation>
    <dataValidation type="custom" errorStyle="warning" operator="lessThan" allowBlank="1" showInputMessage="1" showErrorMessage="1" errorTitle="SC" error="Use &quot;@&quot; and &quot;.&quot;_x000a_ do not use space &quot; &quot;" promptTitle="Use - Valid E-mail ID" prompt="use @  . and no space" sqref="G5:G14">
      <formula1>AND(NOT(ISERROR(FIND("@",G5))),NOT(ISERROR(FIND(".",G5))),ISERROR(FIND(" ",G5)))</formula1>
    </dataValidation>
  </dataValidations>
  <hyperlinks>
    <hyperlink ref="G6" r:id="rId1"/>
    <hyperlink ref="G7" r:id="rId2" display="frank@grsh.bad"/>
    <hyperlink ref="G8" r:id="rId3"/>
    <hyperlink ref="G5" r:id="rId4"/>
  </hyperlinks>
  <pageMargins left="0.7" right="0.7" top="0.75" bottom="0.75" header="0.3" footer="0.3"/>
  <pageSetup orientation="portrait" verticalDpi="0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03">
    <tabColor rgb="FF0070C0"/>
  </sheetPr>
  <dimension ref="A1:WWE303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8" sqref="D8"/>
    </sheetView>
  </sheetViews>
  <sheetFormatPr defaultColWidth="0" defaultRowHeight="12.75" zeroHeight="1"/>
  <cols>
    <col min="1" max="1" width="1.85546875" style="55" customWidth="1"/>
    <col min="2" max="2" width="21.5703125" style="55" customWidth="1"/>
    <col min="3" max="3" width="34.42578125" style="55" customWidth="1"/>
    <col min="4" max="5" width="25.28515625" style="55" customWidth="1"/>
    <col min="6" max="6" width="16.7109375" style="55" customWidth="1"/>
    <col min="7" max="7" width="34.42578125" style="55" customWidth="1"/>
    <col min="8" max="8" width="27.42578125" style="55" customWidth="1"/>
    <col min="9" max="9" width="24.7109375" style="55" customWidth="1"/>
    <col min="10" max="10" width="17.85546875" style="55" customWidth="1"/>
    <col min="11" max="11" width="17.42578125" style="55" customWidth="1"/>
    <col min="12" max="12" width="1.7109375" style="55" customWidth="1"/>
    <col min="13" max="252" width="9.140625" style="55" hidden="1"/>
    <col min="253" max="253" width="1.85546875" style="55" hidden="1"/>
    <col min="254" max="254" width="19" style="55" hidden="1"/>
    <col min="255" max="255" width="48.7109375" style="55" hidden="1"/>
    <col min="256" max="256" width="15.5703125" style="55" hidden="1"/>
    <col min="257" max="257" width="15.140625" style="55" hidden="1"/>
    <col min="258" max="258" width="36" style="55" hidden="1"/>
    <col min="259" max="259" width="17.42578125" style="55" hidden="1"/>
    <col min="260" max="260" width="1.7109375" style="55" hidden="1"/>
    <col min="261" max="263" width="8" style="55" hidden="1"/>
    <col min="264" max="264" width="1.5703125" style="55" hidden="1"/>
    <col min="265" max="267" width="8" style="55" hidden="1"/>
    <col min="268" max="508" width="9.140625" style="55" hidden="1"/>
    <col min="509" max="509" width="1.85546875" style="55" hidden="1"/>
    <col min="510" max="510" width="19" style="55" hidden="1"/>
    <col min="511" max="511" width="48.7109375" style="55" hidden="1"/>
    <col min="512" max="512" width="15.5703125" style="55" hidden="1"/>
    <col min="513" max="513" width="15.140625" style="55" hidden="1"/>
    <col min="514" max="514" width="36" style="55" hidden="1"/>
    <col min="515" max="515" width="17.42578125" style="55" hidden="1"/>
    <col min="516" max="516" width="1.7109375" style="55" hidden="1"/>
    <col min="517" max="519" width="8" style="55" hidden="1"/>
    <col min="520" max="520" width="1.5703125" style="55" hidden="1"/>
    <col min="521" max="523" width="8" style="55" hidden="1"/>
    <col min="524" max="764" width="9.140625" style="55" hidden="1"/>
    <col min="765" max="765" width="1.85546875" style="55" hidden="1"/>
    <col min="766" max="766" width="19" style="55" hidden="1"/>
    <col min="767" max="767" width="48.7109375" style="55" hidden="1"/>
    <col min="768" max="768" width="15.5703125" style="55" hidden="1"/>
    <col min="769" max="769" width="15.140625" style="55" hidden="1"/>
    <col min="770" max="770" width="36" style="55" hidden="1"/>
    <col min="771" max="771" width="17.42578125" style="55" hidden="1"/>
    <col min="772" max="772" width="1.7109375" style="55" hidden="1"/>
    <col min="773" max="775" width="8" style="55" hidden="1"/>
    <col min="776" max="776" width="1.5703125" style="55" hidden="1"/>
    <col min="777" max="779" width="8" style="55" hidden="1"/>
    <col min="780" max="1020" width="9.140625" style="55" hidden="1"/>
    <col min="1021" max="1021" width="1.85546875" style="55" hidden="1"/>
    <col min="1022" max="1022" width="19" style="55" hidden="1"/>
    <col min="1023" max="1023" width="48.7109375" style="55" hidden="1"/>
    <col min="1024" max="1024" width="15.5703125" style="55" hidden="1"/>
    <col min="1025" max="1025" width="15.140625" style="55" hidden="1"/>
    <col min="1026" max="1026" width="36" style="55" hidden="1"/>
    <col min="1027" max="1027" width="17.42578125" style="55" hidden="1"/>
    <col min="1028" max="1028" width="1.7109375" style="55" hidden="1"/>
    <col min="1029" max="1031" width="8" style="55" hidden="1"/>
    <col min="1032" max="1032" width="1.5703125" style="55" hidden="1"/>
    <col min="1033" max="1035" width="8" style="55" hidden="1"/>
    <col min="1036" max="1276" width="9.140625" style="55" hidden="1"/>
    <col min="1277" max="1277" width="1.85546875" style="55" hidden="1"/>
    <col min="1278" max="1278" width="19" style="55" hidden="1"/>
    <col min="1279" max="1279" width="48.7109375" style="55" hidden="1"/>
    <col min="1280" max="1280" width="15.5703125" style="55" hidden="1"/>
    <col min="1281" max="1281" width="15.140625" style="55" hidden="1"/>
    <col min="1282" max="1282" width="36" style="55" hidden="1"/>
    <col min="1283" max="1283" width="17.42578125" style="55" hidden="1"/>
    <col min="1284" max="1284" width="1.7109375" style="55" hidden="1"/>
    <col min="1285" max="1287" width="8" style="55" hidden="1"/>
    <col min="1288" max="1288" width="1.5703125" style="55" hidden="1"/>
    <col min="1289" max="1291" width="8" style="55" hidden="1"/>
    <col min="1292" max="1532" width="9.140625" style="55" hidden="1"/>
    <col min="1533" max="1533" width="1.85546875" style="55" hidden="1"/>
    <col min="1534" max="1534" width="19" style="55" hidden="1"/>
    <col min="1535" max="1535" width="48.7109375" style="55" hidden="1"/>
    <col min="1536" max="1536" width="15.5703125" style="55" hidden="1"/>
    <col min="1537" max="1537" width="15.140625" style="55" hidden="1"/>
    <col min="1538" max="1538" width="36" style="55" hidden="1"/>
    <col min="1539" max="1539" width="17.42578125" style="55" hidden="1"/>
    <col min="1540" max="1540" width="1.7109375" style="55" hidden="1"/>
    <col min="1541" max="1543" width="8" style="55" hidden="1"/>
    <col min="1544" max="1544" width="1.5703125" style="55" hidden="1"/>
    <col min="1545" max="1547" width="8" style="55" hidden="1"/>
    <col min="1548" max="1788" width="9.140625" style="55" hidden="1"/>
    <col min="1789" max="1789" width="1.85546875" style="55" hidden="1"/>
    <col min="1790" max="1790" width="19" style="55" hidden="1"/>
    <col min="1791" max="1791" width="48.7109375" style="55" hidden="1"/>
    <col min="1792" max="1792" width="15.5703125" style="55" hidden="1"/>
    <col min="1793" max="1793" width="15.140625" style="55" hidden="1"/>
    <col min="1794" max="1794" width="36" style="55" hidden="1"/>
    <col min="1795" max="1795" width="17.42578125" style="55" hidden="1"/>
    <col min="1796" max="1796" width="1.7109375" style="55" hidden="1"/>
    <col min="1797" max="1799" width="8" style="55" hidden="1"/>
    <col min="1800" max="1800" width="1.5703125" style="55" hidden="1"/>
    <col min="1801" max="1803" width="8" style="55" hidden="1"/>
    <col min="1804" max="2044" width="9.140625" style="55" hidden="1"/>
    <col min="2045" max="2045" width="1.85546875" style="55" hidden="1"/>
    <col min="2046" max="2046" width="19" style="55" hidden="1"/>
    <col min="2047" max="2047" width="48.7109375" style="55" hidden="1"/>
    <col min="2048" max="2048" width="15.5703125" style="55" hidden="1"/>
    <col min="2049" max="2049" width="15.140625" style="55" hidden="1"/>
    <col min="2050" max="2050" width="36" style="55" hidden="1"/>
    <col min="2051" max="2051" width="17.42578125" style="55" hidden="1"/>
    <col min="2052" max="2052" width="1.7109375" style="55" hidden="1"/>
    <col min="2053" max="2055" width="8" style="55" hidden="1"/>
    <col min="2056" max="2056" width="1.5703125" style="55" hidden="1"/>
    <col min="2057" max="2059" width="8" style="55" hidden="1"/>
    <col min="2060" max="2300" width="9.140625" style="55" hidden="1"/>
    <col min="2301" max="2301" width="1.85546875" style="55" hidden="1"/>
    <col min="2302" max="2302" width="19" style="55" hidden="1"/>
    <col min="2303" max="2303" width="48.7109375" style="55" hidden="1"/>
    <col min="2304" max="2304" width="15.5703125" style="55" hidden="1"/>
    <col min="2305" max="2305" width="15.140625" style="55" hidden="1"/>
    <col min="2306" max="2306" width="36" style="55" hidden="1"/>
    <col min="2307" max="2307" width="17.42578125" style="55" hidden="1"/>
    <col min="2308" max="2308" width="1.7109375" style="55" hidden="1"/>
    <col min="2309" max="2311" width="8" style="55" hidden="1"/>
    <col min="2312" max="2312" width="1.5703125" style="55" hidden="1"/>
    <col min="2313" max="2315" width="8" style="55" hidden="1"/>
    <col min="2316" max="2556" width="9.140625" style="55" hidden="1"/>
    <col min="2557" max="2557" width="1.85546875" style="55" hidden="1"/>
    <col min="2558" max="2558" width="19" style="55" hidden="1"/>
    <col min="2559" max="2559" width="48.7109375" style="55" hidden="1"/>
    <col min="2560" max="2560" width="15.5703125" style="55" hidden="1"/>
    <col min="2561" max="2561" width="15.140625" style="55" hidden="1"/>
    <col min="2562" max="2562" width="36" style="55" hidden="1"/>
    <col min="2563" max="2563" width="17.42578125" style="55" hidden="1"/>
    <col min="2564" max="2564" width="1.7109375" style="55" hidden="1"/>
    <col min="2565" max="2567" width="8" style="55" hidden="1"/>
    <col min="2568" max="2568" width="1.5703125" style="55" hidden="1"/>
    <col min="2569" max="2571" width="8" style="55" hidden="1"/>
    <col min="2572" max="2812" width="9.140625" style="55" hidden="1"/>
    <col min="2813" max="2813" width="1.85546875" style="55" hidden="1"/>
    <col min="2814" max="2814" width="19" style="55" hidden="1"/>
    <col min="2815" max="2815" width="48.7109375" style="55" hidden="1"/>
    <col min="2816" max="2816" width="15.5703125" style="55" hidden="1"/>
    <col min="2817" max="2817" width="15.140625" style="55" hidden="1"/>
    <col min="2818" max="2818" width="36" style="55" hidden="1"/>
    <col min="2819" max="2819" width="17.42578125" style="55" hidden="1"/>
    <col min="2820" max="2820" width="1.7109375" style="55" hidden="1"/>
    <col min="2821" max="2823" width="8" style="55" hidden="1"/>
    <col min="2824" max="2824" width="1.5703125" style="55" hidden="1"/>
    <col min="2825" max="2827" width="8" style="55" hidden="1"/>
    <col min="2828" max="3068" width="9.140625" style="55" hidden="1"/>
    <col min="3069" max="3069" width="1.85546875" style="55" hidden="1"/>
    <col min="3070" max="3070" width="19" style="55" hidden="1"/>
    <col min="3071" max="3071" width="48.7109375" style="55" hidden="1"/>
    <col min="3072" max="3072" width="15.5703125" style="55" hidden="1"/>
    <col min="3073" max="3073" width="15.140625" style="55" hidden="1"/>
    <col min="3074" max="3074" width="36" style="55" hidden="1"/>
    <col min="3075" max="3075" width="17.42578125" style="55" hidden="1"/>
    <col min="3076" max="3076" width="1.7109375" style="55" hidden="1"/>
    <col min="3077" max="3079" width="8" style="55" hidden="1"/>
    <col min="3080" max="3080" width="1.5703125" style="55" hidden="1"/>
    <col min="3081" max="3083" width="8" style="55" hidden="1"/>
    <col min="3084" max="3324" width="9.140625" style="55" hidden="1"/>
    <col min="3325" max="3325" width="1.85546875" style="55" hidden="1"/>
    <col min="3326" max="3326" width="19" style="55" hidden="1"/>
    <col min="3327" max="3327" width="48.7109375" style="55" hidden="1"/>
    <col min="3328" max="3328" width="15.5703125" style="55" hidden="1"/>
    <col min="3329" max="3329" width="15.140625" style="55" hidden="1"/>
    <col min="3330" max="3330" width="36" style="55" hidden="1"/>
    <col min="3331" max="3331" width="17.42578125" style="55" hidden="1"/>
    <col min="3332" max="3332" width="1.7109375" style="55" hidden="1"/>
    <col min="3333" max="3335" width="8" style="55" hidden="1"/>
    <col min="3336" max="3336" width="1.5703125" style="55" hidden="1"/>
    <col min="3337" max="3339" width="8" style="55" hidden="1"/>
    <col min="3340" max="3580" width="9.140625" style="55" hidden="1"/>
    <col min="3581" max="3581" width="1.85546875" style="55" hidden="1"/>
    <col min="3582" max="3582" width="19" style="55" hidden="1"/>
    <col min="3583" max="3583" width="48.7109375" style="55" hidden="1"/>
    <col min="3584" max="3584" width="15.5703125" style="55" hidden="1"/>
    <col min="3585" max="3585" width="15.140625" style="55" hidden="1"/>
    <col min="3586" max="3586" width="36" style="55" hidden="1"/>
    <col min="3587" max="3587" width="17.42578125" style="55" hidden="1"/>
    <col min="3588" max="3588" width="1.7109375" style="55" hidden="1"/>
    <col min="3589" max="3591" width="8" style="55" hidden="1"/>
    <col min="3592" max="3592" width="1.5703125" style="55" hidden="1"/>
    <col min="3593" max="3595" width="8" style="55" hidden="1"/>
    <col min="3596" max="3836" width="9.140625" style="55" hidden="1"/>
    <col min="3837" max="3837" width="1.85546875" style="55" hidden="1"/>
    <col min="3838" max="3838" width="19" style="55" hidden="1"/>
    <col min="3839" max="3839" width="48.7109375" style="55" hidden="1"/>
    <col min="3840" max="3840" width="15.5703125" style="55" hidden="1"/>
    <col min="3841" max="3841" width="15.140625" style="55" hidden="1"/>
    <col min="3842" max="3842" width="36" style="55" hidden="1"/>
    <col min="3843" max="3843" width="17.42578125" style="55" hidden="1"/>
    <col min="3844" max="3844" width="1.7109375" style="55" hidden="1"/>
    <col min="3845" max="3847" width="8" style="55" hidden="1"/>
    <col min="3848" max="3848" width="1.5703125" style="55" hidden="1"/>
    <col min="3849" max="3851" width="8" style="55" hidden="1"/>
    <col min="3852" max="4092" width="9.140625" style="55" hidden="1"/>
    <col min="4093" max="4093" width="1.85546875" style="55" hidden="1"/>
    <col min="4094" max="4094" width="19" style="55" hidden="1"/>
    <col min="4095" max="4095" width="48.7109375" style="55" hidden="1"/>
    <col min="4096" max="4096" width="15.5703125" style="55" hidden="1"/>
    <col min="4097" max="4097" width="15.140625" style="55" hidden="1"/>
    <col min="4098" max="4098" width="36" style="55" hidden="1"/>
    <col min="4099" max="4099" width="17.42578125" style="55" hidden="1"/>
    <col min="4100" max="4100" width="1.7109375" style="55" hidden="1"/>
    <col min="4101" max="4103" width="8" style="55" hidden="1"/>
    <col min="4104" max="4104" width="1.5703125" style="55" hidden="1"/>
    <col min="4105" max="4107" width="8" style="55" hidden="1"/>
    <col min="4108" max="4348" width="9.140625" style="55" hidden="1"/>
    <col min="4349" max="4349" width="1.85546875" style="55" hidden="1"/>
    <col min="4350" max="4350" width="19" style="55" hidden="1"/>
    <col min="4351" max="4351" width="48.7109375" style="55" hidden="1"/>
    <col min="4352" max="4352" width="15.5703125" style="55" hidden="1"/>
    <col min="4353" max="4353" width="15.140625" style="55" hidden="1"/>
    <col min="4354" max="4354" width="36" style="55" hidden="1"/>
    <col min="4355" max="4355" width="17.42578125" style="55" hidden="1"/>
    <col min="4356" max="4356" width="1.7109375" style="55" hidden="1"/>
    <col min="4357" max="4359" width="8" style="55" hidden="1"/>
    <col min="4360" max="4360" width="1.5703125" style="55" hidden="1"/>
    <col min="4361" max="4363" width="8" style="55" hidden="1"/>
    <col min="4364" max="4604" width="9.140625" style="55" hidden="1"/>
    <col min="4605" max="4605" width="1.85546875" style="55" hidden="1"/>
    <col min="4606" max="4606" width="19" style="55" hidden="1"/>
    <col min="4607" max="4607" width="48.7109375" style="55" hidden="1"/>
    <col min="4608" max="4608" width="15.5703125" style="55" hidden="1"/>
    <col min="4609" max="4609" width="15.140625" style="55" hidden="1"/>
    <col min="4610" max="4610" width="36" style="55" hidden="1"/>
    <col min="4611" max="4611" width="17.42578125" style="55" hidden="1"/>
    <col min="4612" max="4612" width="1.7109375" style="55" hidden="1"/>
    <col min="4613" max="4615" width="8" style="55" hidden="1"/>
    <col min="4616" max="4616" width="1.5703125" style="55" hidden="1"/>
    <col min="4617" max="4619" width="8" style="55" hidden="1"/>
    <col min="4620" max="4860" width="9.140625" style="55" hidden="1"/>
    <col min="4861" max="4861" width="1.85546875" style="55" hidden="1"/>
    <col min="4862" max="4862" width="19" style="55" hidden="1"/>
    <col min="4863" max="4863" width="48.7109375" style="55" hidden="1"/>
    <col min="4864" max="4864" width="15.5703125" style="55" hidden="1"/>
    <col min="4865" max="4865" width="15.140625" style="55" hidden="1"/>
    <col min="4866" max="4866" width="36" style="55" hidden="1"/>
    <col min="4867" max="4867" width="17.42578125" style="55" hidden="1"/>
    <col min="4868" max="4868" width="1.7109375" style="55" hidden="1"/>
    <col min="4869" max="4871" width="8" style="55" hidden="1"/>
    <col min="4872" max="4872" width="1.5703125" style="55" hidden="1"/>
    <col min="4873" max="4875" width="8" style="55" hidden="1"/>
    <col min="4876" max="5116" width="9.140625" style="55" hidden="1"/>
    <col min="5117" max="5117" width="1.85546875" style="55" hidden="1"/>
    <col min="5118" max="5118" width="19" style="55" hidden="1"/>
    <col min="5119" max="5119" width="48.7109375" style="55" hidden="1"/>
    <col min="5120" max="5120" width="15.5703125" style="55" hidden="1"/>
    <col min="5121" max="5121" width="15.140625" style="55" hidden="1"/>
    <col min="5122" max="5122" width="36" style="55" hidden="1"/>
    <col min="5123" max="5123" width="17.42578125" style="55" hidden="1"/>
    <col min="5124" max="5124" width="1.7109375" style="55" hidden="1"/>
    <col min="5125" max="5127" width="8" style="55" hidden="1"/>
    <col min="5128" max="5128" width="1.5703125" style="55" hidden="1"/>
    <col min="5129" max="5131" width="8" style="55" hidden="1"/>
    <col min="5132" max="5372" width="9.140625" style="55" hidden="1"/>
    <col min="5373" max="5373" width="1.85546875" style="55" hidden="1"/>
    <col min="5374" max="5374" width="19" style="55" hidden="1"/>
    <col min="5375" max="5375" width="48.7109375" style="55" hidden="1"/>
    <col min="5376" max="5376" width="15.5703125" style="55" hidden="1"/>
    <col min="5377" max="5377" width="15.140625" style="55" hidden="1"/>
    <col min="5378" max="5378" width="36" style="55" hidden="1"/>
    <col min="5379" max="5379" width="17.42578125" style="55" hidden="1"/>
    <col min="5380" max="5380" width="1.7109375" style="55" hidden="1"/>
    <col min="5381" max="5383" width="8" style="55" hidden="1"/>
    <col min="5384" max="5384" width="1.5703125" style="55" hidden="1"/>
    <col min="5385" max="5387" width="8" style="55" hidden="1"/>
    <col min="5388" max="5628" width="9.140625" style="55" hidden="1"/>
    <col min="5629" max="5629" width="1.85546875" style="55" hidden="1"/>
    <col min="5630" max="5630" width="19" style="55" hidden="1"/>
    <col min="5631" max="5631" width="48.7109375" style="55" hidden="1"/>
    <col min="5632" max="5632" width="15.5703125" style="55" hidden="1"/>
    <col min="5633" max="5633" width="15.140625" style="55" hidden="1"/>
    <col min="5634" max="5634" width="36" style="55" hidden="1"/>
    <col min="5635" max="5635" width="17.42578125" style="55" hidden="1"/>
    <col min="5636" max="5636" width="1.7109375" style="55" hidden="1"/>
    <col min="5637" max="5639" width="8" style="55" hidden="1"/>
    <col min="5640" max="5640" width="1.5703125" style="55" hidden="1"/>
    <col min="5641" max="5643" width="8" style="55" hidden="1"/>
    <col min="5644" max="5884" width="9.140625" style="55" hidden="1"/>
    <col min="5885" max="5885" width="1.85546875" style="55" hidden="1"/>
    <col min="5886" max="5886" width="19" style="55" hidden="1"/>
    <col min="5887" max="5887" width="48.7109375" style="55" hidden="1"/>
    <col min="5888" max="5888" width="15.5703125" style="55" hidden="1"/>
    <col min="5889" max="5889" width="15.140625" style="55" hidden="1"/>
    <col min="5890" max="5890" width="36" style="55" hidden="1"/>
    <col min="5891" max="5891" width="17.42578125" style="55" hidden="1"/>
    <col min="5892" max="5892" width="1.7109375" style="55" hidden="1"/>
    <col min="5893" max="5895" width="8" style="55" hidden="1"/>
    <col min="5896" max="5896" width="1.5703125" style="55" hidden="1"/>
    <col min="5897" max="5899" width="8" style="55" hidden="1"/>
    <col min="5900" max="6140" width="9.140625" style="55" hidden="1"/>
    <col min="6141" max="6141" width="1.85546875" style="55" hidden="1"/>
    <col min="6142" max="6142" width="19" style="55" hidden="1"/>
    <col min="6143" max="6143" width="48.7109375" style="55" hidden="1"/>
    <col min="6144" max="6144" width="15.5703125" style="55" hidden="1"/>
    <col min="6145" max="6145" width="15.140625" style="55" hidden="1"/>
    <col min="6146" max="6146" width="36" style="55" hidden="1"/>
    <col min="6147" max="6147" width="17.42578125" style="55" hidden="1"/>
    <col min="6148" max="6148" width="1.7109375" style="55" hidden="1"/>
    <col min="6149" max="6151" width="8" style="55" hidden="1"/>
    <col min="6152" max="6152" width="1.5703125" style="55" hidden="1"/>
    <col min="6153" max="6155" width="8" style="55" hidden="1"/>
    <col min="6156" max="6396" width="9.140625" style="55" hidden="1"/>
    <col min="6397" max="6397" width="1.85546875" style="55" hidden="1"/>
    <col min="6398" max="6398" width="19" style="55" hidden="1"/>
    <col min="6399" max="6399" width="48.7109375" style="55" hidden="1"/>
    <col min="6400" max="6400" width="15.5703125" style="55" hidden="1"/>
    <col min="6401" max="6401" width="15.140625" style="55" hidden="1"/>
    <col min="6402" max="6402" width="36" style="55" hidden="1"/>
    <col min="6403" max="6403" width="17.42578125" style="55" hidden="1"/>
    <col min="6404" max="6404" width="1.7109375" style="55" hidden="1"/>
    <col min="6405" max="6407" width="8" style="55" hidden="1"/>
    <col min="6408" max="6408" width="1.5703125" style="55" hidden="1"/>
    <col min="6409" max="6411" width="8" style="55" hidden="1"/>
    <col min="6412" max="6652" width="9.140625" style="55" hidden="1"/>
    <col min="6653" max="6653" width="1.85546875" style="55" hidden="1"/>
    <col min="6654" max="6654" width="19" style="55" hidden="1"/>
    <col min="6655" max="6655" width="48.7109375" style="55" hidden="1"/>
    <col min="6656" max="6656" width="15.5703125" style="55" hidden="1"/>
    <col min="6657" max="6657" width="15.140625" style="55" hidden="1"/>
    <col min="6658" max="6658" width="36" style="55" hidden="1"/>
    <col min="6659" max="6659" width="17.42578125" style="55" hidden="1"/>
    <col min="6660" max="6660" width="1.7109375" style="55" hidden="1"/>
    <col min="6661" max="6663" width="8" style="55" hidden="1"/>
    <col min="6664" max="6664" width="1.5703125" style="55" hidden="1"/>
    <col min="6665" max="6667" width="8" style="55" hidden="1"/>
    <col min="6668" max="6908" width="9.140625" style="55" hidden="1"/>
    <col min="6909" max="6909" width="1.85546875" style="55" hidden="1"/>
    <col min="6910" max="6910" width="19" style="55" hidden="1"/>
    <col min="6911" max="6911" width="48.7109375" style="55" hidden="1"/>
    <col min="6912" max="6912" width="15.5703125" style="55" hidden="1"/>
    <col min="6913" max="6913" width="15.140625" style="55" hidden="1"/>
    <col min="6914" max="6914" width="36" style="55" hidden="1"/>
    <col min="6915" max="6915" width="17.42578125" style="55" hidden="1"/>
    <col min="6916" max="6916" width="1.7109375" style="55" hidden="1"/>
    <col min="6917" max="6919" width="8" style="55" hidden="1"/>
    <col min="6920" max="6920" width="1.5703125" style="55" hidden="1"/>
    <col min="6921" max="6923" width="8" style="55" hidden="1"/>
    <col min="6924" max="7164" width="9.140625" style="55" hidden="1"/>
    <col min="7165" max="7165" width="1.85546875" style="55" hidden="1"/>
    <col min="7166" max="7166" width="19" style="55" hidden="1"/>
    <col min="7167" max="7167" width="48.7109375" style="55" hidden="1"/>
    <col min="7168" max="7168" width="15.5703125" style="55" hidden="1"/>
    <col min="7169" max="7169" width="15.140625" style="55" hidden="1"/>
    <col min="7170" max="7170" width="36" style="55" hidden="1"/>
    <col min="7171" max="7171" width="17.42578125" style="55" hidden="1"/>
    <col min="7172" max="7172" width="1.7109375" style="55" hidden="1"/>
    <col min="7173" max="7175" width="8" style="55" hidden="1"/>
    <col min="7176" max="7176" width="1.5703125" style="55" hidden="1"/>
    <col min="7177" max="7179" width="8" style="55" hidden="1"/>
    <col min="7180" max="7420" width="9.140625" style="55" hidden="1"/>
    <col min="7421" max="7421" width="1.85546875" style="55" hidden="1"/>
    <col min="7422" max="7422" width="19" style="55" hidden="1"/>
    <col min="7423" max="7423" width="48.7109375" style="55" hidden="1"/>
    <col min="7424" max="7424" width="15.5703125" style="55" hidden="1"/>
    <col min="7425" max="7425" width="15.140625" style="55" hidden="1"/>
    <col min="7426" max="7426" width="36" style="55" hidden="1"/>
    <col min="7427" max="7427" width="17.42578125" style="55" hidden="1"/>
    <col min="7428" max="7428" width="1.7109375" style="55" hidden="1"/>
    <col min="7429" max="7431" width="8" style="55" hidden="1"/>
    <col min="7432" max="7432" width="1.5703125" style="55" hidden="1"/>
    <col min="7433" max="7435" width="8" style="55" hidden="1"/>
    <col min="7436" max="7676" width="9.140625" style="55" hidden="1"/>
    <col min="7677" max="7677" width="1.85546875" style="55" hidden="1"/>
    <col min="7678" max="7678" width="19" style="55" hidden="1"/>
    <col min="7679" max="7679" width="48.7109375" style="55" hidden="1"/>
    <col min="7680" max="7680" width="15.5703125" style="55" hidden="1"/>
    <col min="7681" max="7681" width="15.140625" style="55" hidden="1"/>
    <col min="7682" max="7682" width="36" style="55" hidden="1"/>
    <col min="7683" max="7683" width="17.42578125" style="55" hidden="1"/>
    <col min="7684" max="7684" width="1.7109375" style="55" hidden="1"/>
    <col min="7685" max="7687" width="8" style="55" hidden="1"/>
    <col min="7688" max="7688" width="1.5703125" style="55" hidden="1"/>
    <col min="7689" max="7691" width="8" style="55" hidden="1"/>
    <col min="7692" max="7932" width="9.140625" style="55" hidden="1"/>
    <col min="7933" max="7933" width="1.85546875" style="55" hidden="1"/>
    <col min="7934" max="7934" width="19" style="55" hidden="1"/>
    <col min="7935" max="7935" width="48.7109375" style="55" hidden="1"/>
    <col min="7936" max="7936" width="15.5703125" style="55" hidden="1"/>
    <col min="7937" max="7937" width="15.140625" style="55" hidden="1"/>
    <col min="7938" max="7938" width="36" style="55" hidden="1"/>
    <col min="7939" max="7939" width="17.42578125" style="55" hidden="1"/>
    <col min="7940" max="7940" width="1.7109375" style="55" hidden="1"/>
    <col min="7941" max="7943" width="8" style="55" hidden="1"/>
    <col min="7944" max="7944" width="1.5703125" style="55" hidden="1"/>
    <col min="7945" max="7947" width="8" style="55" hidden="1"/>
    <col min="7948" max="8188" width="9.140625" style="55" hidden="1"/>
    <col min="8189" max="8189" width="1.85546875" style="55" hidden="1"/>
    <col min="8190" max="8190" width="19" style="55" hidden="1"/>
    <col min="8191" max="8191" width="48.7109375" style="55" hidden="1"/>
    <col min="8192" max="8192" width="15.5703125" style="55" hidden="1"/>
    <col min="8193" max="8193" width="15.140625" style="55" hidden="1"/>
    <col min="8194" max="8194" width="36" style="55" hidden="1"/>
    <col min="8195" max="8195" width="17.42578125" style="55" hidden="1"/>
    <col min="8196" max="8196" width="1.7109375" style="55" hidden="1"/>
    <col min="8197" max="8199" width="8" style="55" hidden="1"/>
    <col min="8200" max="8200" width="1.5703125" style="55" hidden="1"/>
    <col min="8201" max="8203" width="8" style="55" hidden="1"/>
    <col min="8204" max="8444" width="9.140625" style="55" hidden="1"/>
    <col min="8445" max="8445" width="1.85546875" style="55" hidden="1"/>
    <col min="8446" max="8446" width="19" style="55" hidden="1"/>
    <col min="8447" max="8447" width="48.7109375" style="55" hidden="1"/>
    <col min="8448" max="8448" width="15.5703125" style="55" hidden="1"/>
    <col min="8449" max="8449" width="15.140625" style="55" hidden="1"/>
    <col min="8450" max="8450" width="36" style="55" hidden="1"/>
    <col min="8451" max="8451" width="17.42578125" style="55" hidden="1"/>
    <col min="8452" max="8452" width="1.7109375" style="55" hidden="1"/>
    <col min="8453" max="8455" width="8" style="55" hidden="1"/>
    <col min="8456" max="8456" width="1.5703125" style="55" hidden="1"/>
    <col min="8457" max="8459" width="8" style="55" hidden="1"/>
    <col min="8460" max="8700" width="9.140625" style="55" hidden="1"/>
    <col min="8701" max="8701" width="1.85546875" style="55" hidden="1"/>
    <col min="8702" max="8702" width="19" style="55" hidden="1"/>
    <col min="8703" max="8703" width="48.7109375" style="55" hidden="1"/>
    <col min="8704" max="8704" width="15.5703125" style="55" hidden="1"/>
    <col min="8705" max="8705" width="15.140625" style="55" hidden="1"/>
    <col min="8706" max="8706" width="36" style="55" hidden="1"/>
    <col min="8707" max="8707" width="17.42578125" style="55" hidden="1"/>
    <col min="8708" max="8708" width="1.7109375" style="55" hidden="1"/>
    <col min="8709" max="8711" width="8" style="55" hidden="1"/>
    <col min="8712" max="8712" width="1.5703125" style="55" hidden="1"/>
    <col min="8713" max="8715" width="8" style="55" hidden="1"/>
    <col min="8716" max="8956" width="9.140625" style="55" hidden="1"/>
    <col min="8957" max="8957" width="1.85546875" style="55" hidden="1"/>
    <col min="8958" max="8958" width="19" style="55" hidden="1"/>
    <col min="8959" max="8959" width="48.7109375" style="55" hidden="1"/>
    <col min="8960" max="8960" width="15.5703125" style="55" hidden="1"/>
    <col min="8961" max="8961" width="15.140625" style="55" hidden="1"/>
    <col min="8962" max="8962" width="36" style="55" hidden="1"/>
    <col min="8963" max="8963" width="17.42578125" style="55" hidden="1"/>
    <col min="8964" max="8964" width="1.7109375" style="55" hidden="1"/>
    <col min="8965" max="8967" width="8" style="55" hidden="1"/>
    <col min="8968" max="8968" width="1.5703125" style="55" hidden="1"/>
    <col min="8969" max="8971" width="8" style="55" hidden="1"/>
    <col min="8972" max="9212" width="9.140625" style="55" hidden="1"/>
    <col min="9213" max="9213" width="1.85546875" style="55" hidden="1"/>
    <col min="9214" max="9214" width="19" style="55" hidden="1"/>
    <col min="9215" max="9215" width="48.7109375" style="55" hidden="1"/>
    <col min="9216" max="9216" width="15.5703125" style="55" hidden="1"/>
    <col min="9217" max="9217" width="15.140625" style="55" hidden="1"/>
    <col min="9218" max="9218" width="36" style="55" hidden="1"/>
    <col min="9219" max="9219" width="17.42578125" style="55" hidden="1"/>
    <col min="9220" max="9220" width="1.7109375" style="55" hidden="1"/>
    <col min="9221" max="9223" width="8" style="55" hidden="1"/>
    <col min="9224" max="9224" width="1.5703125" style="55" hidden="1"/>
    <col min="9225" max="9227" width="8" style="55" hidden="1"/>
    <col min="9228" max="9468" width="9.140625" style="55" hidden="1"/>
    <col min="9469" max="9469" width="1.85546875" style="55" hidden="1"/>
    <col min="9470" max="9470" width="19" style="55" hidden="1"/>
    <col min="9471" max="9471" width="48.7109375" style="55" hidden="1"/>
    <col min="9472" max="9472" width="15.5703125" style="55" hidden="1"/>
    <col min="9473" max="9473" width="15.140625" style="55" hidden="1"/>
    <col min="9474" max="9474" width="36" style="55" hidden="1"/>
    <col min="9475" max="9475" width="17.42578125" style="55" hidden="1"/>
    <col min="9476" max="9476" width="1.7109375" style="55" hidden="1"/>
    <col min="9477" max="9479" width="8" style="55" hidden="1"/>
    <col min="9480" max="9480" width="1.5703125" style="55" hidden="1"/>
    <col min="9481" max="9483" width="8" style="55" hidden="1"/>
    <col min="9484" max="9724" width="9.140625" style="55" hidden="1"/>
    <col min="9725" max="9725" width="1.85546875" style="55" hidden="1"/>
    <col min="9726" max="9726" width="19" style="55" hidden="1"/>
    <col min="9727" max="9727" width="48.7109375" style="55" hidden="1"/>
    <col min="9728" max="9728" width="15.5703125" style="55" hidden="1"/>
    <col min="9729" max="9729" width="15.140625" style="55" hidden="1"/>
    <col min="9730" max="9730" width="36" style="55" hidden="1"/>
    <col min="9731" max="9731" width="17.42578125" style="55" hidden="1"/>
    <col min="9732" max="9732" width="1.7109375" style="55" hidden="1"/>
    <col min="9733" max="9735" width="8" style="55" hidden="1"/>
    <col min="9736" max="9736" width="1.5703125" style="55" hidden="1"/>
    <col min="9737" max="9739" width="8" style="55" hidden="1"/>
    <col min="9740" max="9980" width="9.140625" style="55" hidden="1"/>
    <col min="9981" max="9981" width="1.85546875" style="55" hidden="1"/>
    <col min="9982" max="9982" width="19" style="55" hidden="1"/>
    <col min="9983" max="9983" width="48.7109375" style="55" hidden="1"/>
    <col min="9984" max="9984" width="15.5703125" style="55" hidden="1"/>
    <col min="9985" max="9985" width="15.140625" style="55" hidden="1"/>
    <col min="9986" max="9986" width="36" style="55" hidden="1"/>
    <col min="9987" max="9987" width="17.42578125" style="55" hidden="1"/>
    <col min="9988" max="9988" width="1.7109375" style="55" hidden="1"/>
    <col min="9989" max="9991" width="8" style="55" hidden="1"/>
    <col min="9992" max="9992" width="1.5703125" style="55" hidden="1"/>
    <col min="9993" max="9995" width="8" style="55" hidden="1"/>
    <col min="9996" max="10236" width="9.140625" style="55" hidden="1"/>
    <col min="10237" max="10237" width="1.85546875" style="55" hidden="1"/>
    <col min="10238" max="10238" width="19" style="55" hidden="1"/>
    <col min="10239" max="10239" width="48.7109375" style="55" hidden="1"/>
    <col min="10240" max="10240" width="15.5703125" style="55" hidden="1"/>
    <col min="10241" max="10241" width="15.140625" style="55" hidden="1"/>
    <col min="10242" max="10242" width="36" style="55" hidden="1"/>
    <col min="10243" max="10243" width="17.42578125" style="55" hidden="1"/>
    <col min="10244" max="10244" width="1.7109375" style="55" hidden="1"/>
    <col min="10245" max="10247" width="8" style="55" hidden="1"/>
    <col min="10248" max="10248" width="1.5703125" style="55" hidden="1"/>
    <col min="10249" max="10251" width="8" style="55" hidden="1"/>
    <col min="10252" max="10492" width="9.140625" style="55" hidden="1"/>
    <col min="10493" max="10493" width="1.85546875" style="55" hidden="1"/>
    <col min="10494" max="10494" width="19" style="55" hidden="1"/>
    <col min="10495" max="10495" width="48.7109375" style="55" hidden="1"/>
    <col min="10496" max="10496" width="15.5703125" style="55" hidden="1"/>
    <col min="10497" max="10497" width="15.140625" style="55" hidden="1"/>
    <col min="10498" max="10498" width="36" style="55" hidden="1"/>
    <col min="10499" max="10499" width="17.42578125" style="55" hidden="1"/>
    <col min="10500" max="10500" width="1.7109375" style="55" hidden="1"/>
    <col min="10501" max="10503" width="8" style="55" hidden="1"/>
    <col min="10504" max="10504" width="1.5703125" style="55" hidden="1"/>
    <col min="10505" max="10507" width="8" style="55" hidden="1"/>
    <col min="10508" max="10748" width="9.140625" style="55" hidden="1"/>
    <col min="10749" max="10749" width="1.85546875" style="55" hidden="1"/>
    <col min="10750" max="10750" width="19" style="55" hidden="1"/>
    <col min="10751" max="10751" width="48.7109375" style="55" hidden="1"/>
    <col min="10752" max="10752" width="15.5703125" style="55" hidden="1"/>
    <col min="10753" max="10753" width="15.140625" style="55" hidden="1"/>
    <col min="10754" max="10754" width="36" style="55" hidden="1"/>
    <col min="10755" max="10755" width="17.42578125" style="55" hidden="1"/>
    <col min="10756" max="10756" width="1.7109375" style="55" hidden="1"/>
    <col min="10757" max="10759" width="8" style="55" hidden="1"/>
    <col min="10760" max="10760" width="1.5703125" style="55" hidden="1"/>
    <col min="10761" max="10763" width="8" style="55" hidden="1"/>
    <col min="10764" max="11004" width="9.140625" style="55" hidden="1"/>
    <col min="11005" max="11005" width="1.85546875" style="55" hidden="1"/>
    <col min="11006" max="11006" width="19" style="55" hidden="1"/>
    <col min="11007" max="11007" width="48.7109375" style="55" hidden="1"/>
    <col min="11008" max="11008" width="15.5703125" style="55" hidden="1"/>
    <col min="11009" max="11009" width="15.140625" style="55" hidden="1"/>
    <col min="11010" max="11010" width="36" style="55" hidden="1"/>
    <col min="11011" max="11011" width="17.42578125" style="55" hidden="1"/>
    <col min="11012" max="11012" width="1.7109375" style="55" hidden="1"/>
    <col min="11013" max="11015" width="8" style="55" hidden="1"/>
    <col min="11016" max="11016" width="1.5703125" style="55" hidden="1"/>
    <col min="11017" max="11019" width="8" style="55" hidden="1"/>
    <col min="11020" max="11260" width="9.140625" style="55" hidden="1"/>
    <col min="11261" max="11261" width="1.85546875" style="55" hidden="1"/>
    <col min="11262" max="11262" width="19" style="55" hidden="1"/>
    <col min="11263" max="11263" width="48.7109375" style="55" hidden="1"/>
    <col min="11264" max="11264" width="15.5703125" style="55" hidden="1"/>
    <col min="11265" max="11265" width="15.140625" style="55" hidden="1"/>
    <col min="11266" max="11266" width="36" style="55" hidden="1"/>
    <col min="11267" max="11267" width="17.42578125" style="55" hidden="1"/>
    <col min="11268" max="11268" width="1.7109375" style="55" hidden="1"/>
    <col min="11269" max="11271" width="8" style="55" hidden="1"/>
    <col min="11272" max="11272" width="1.5703125" style="55" hidden="1"/>
    <col min="11273" max="11275" width="8" style="55" hidden="1"/>
    <col min="11276" max="11516" width="9.140625" style="55" hidden="1"/>
    <col min="11517" max="11517" width="1.85546875" style="55" hidden="1"/>
    <col min="11518" max="11518" width="19" style="55" hidden="1"/>
    <col min="11519" max="11519" width="48.7109375" style="55" hidden="1"/>
    <col min="11520" max="11520" width="15.5703125" style="55" hidden="1"/>
    <col min="11521" max="11521" width="15.140625" style="55" hidden="1"/>
    <col min="11522" max="11522" width="36" style="55" hidden="1"/>
    <col min="11523" max="11523" width="17.42578125" style="55" hidden="1"/>
    <col min="11524" max="11524" width="1.7109375" style="55" hidden="1"/>
    <col min="11525" max="11527" width="8" style="55" hidden="1"/>
    <col min="11528" max="11528" width="1.5703125" style="55" hidden="1"/>
    <col min="11529" max="11531" width="8" style="55" hidden="1"/>
    <col min="11532" max="11772" width="9.140625" style="55" hidden="1"/>
    <col min="11773" max="11773" width="1.85546875" style="55" hidden="1"/>
    <col min="11774" max="11774" width="19" style="55" hidden="1"/>
    <col min="11775" max="11775" width="48.7109375" style="55" hidden="1"/>
    <col min="11776" max="11776" width="15.5703125" style="55" hidden="1"/>
    <col min="11777" max="11777" width="15.140625" style="55" hidden="1"/>
    <col min="11778" max="11778" width="36" style="55" hidden="1"/>
    <col min="11779" max="11779" width="17.42578125" style="55" hidden="1"/>
    <col min="11780" max="11780" width="1.7109375" style="55" hidden="1"/>
    <col min="11781" max="11783" width="8" style="55" hidden="1"/>
    <col min="11784" max="11784" width="1.5703125" style="55" hidden="1"/>
    <col min="11785" max="11787" width="8" style="55" hidden="1"/>
    <col min="11788" max="12028" width="9.140625" style="55" hidden="1"/>
    <col min="12029" max="12029" width="1.85546875" style="55" hidden="1"/>
    <col min="12030" max="12030" width="19" style="55" hidden="1"/>
    <col min="12031" max="12031" width="48.7109375" style="55" hidden="1"/>
    <col min="12032" max="12032" width="15.5703125" style="55" hidden="1"/>
    <col min="12033" max="12033" width="15.140625" style="55" hidden="1"/>
    <col min="12034" max="12034" width="36" style="55" hidden="1"/>
    <col min="12035" max="12035" width="17.42578125" style="55" hidden="1"/>
    <col min="12036" max="12036" width="1.7109375" style="55" hidden="1"/>
    <col min="12037" max="12039" width="8" style="55" hidden="1"/>
    <col min="12040" max="12040" width="1.5703125" style="55" hidden="1"/>
    <col min="12041" max="12043" width="8" style="55" hidden="1"/>
    <col min="12044" max="12284" width="9.140625" style="55" hidden="1"/>
    <col min="12285" max="12285" width="1.85546875" style="55" hidden="1"/>
    <col min="12286" max="12286" width="19" style="55" hidden="1"/>
    <col min="12287" max="12287" width="48.7109375" style="55" hidden="1"/>
    <col min="12288" max="12288" width="15.5703125" style="55" hidden="1"/>
    <col min="12289" max="12289" width="15.140625" style="55" hidden="1"/>
    <col min="12290" max="12290" width="36" style="55" hidden="1"/>
    <col min="12291" max="12291" width="17.42578125" style="55" hidden="1"/>
    <col min="12292" max="12292" width="1.7109375" style="55" hidden="1"/>
    <col min="12293" max="12295" width="8" style="55" hidden="1"/>
    <col min="12296" max="12296" width="1.5703125" style="55" hidden="1"/>
    <col min="12297" max="12299" width="8" style="55" hidden="1"/>
    <col min="12300" max="12540" width="9.140625" style="55" hidden="1"/>
    <col min="12541" max="12541" width="1.85546875" style="55" hidden="1"/>
    <col min="12542" max="12542" width="19" style="55" hidden="1"/>
    <col min="12543" max="12543" width="48.7109375" style="55" hidden="1"/>
    <col min="12544" max="12544" width="15.5703125" style="55" hidden="1"/>
    <col min="12545" max="12545" width="15.140625" style="55" hidden="1"/>
    <col min="12546" max="12546" width="36" style="55" hidden="1"/>
    <col min="12547" max="12547" width="17.42578125" style="55" hidden="1"/>
    <col min="12548" max="12548" width="1.7109375" style="55" hidden="1"/>
    <col min="12549" max="12551" width="8" style="55" hidden="1"/>
    <col min="12552" max="12552" width="1.5703125" style="55" hidden="1"/>
    <col min="12553" max="12555" width="8" style="55" hidden="1"/>
    <col min="12556" max="12796" width="9.140625" style="55" hidden="1"/>
    <col min="12797" max="12797" width="1.85546875" style="55" hidden="1"/>
    <col min="12798" max="12798" width="19" style="55" hidden="1"/>
    <col min="12799" max="12799" width="48.7109375" style="55" hidden="1"/>
    <col min="12800" max="12800" width="15.5703125" style="55" hidden="1"/>
    <col min="12801" max="12801" width="15.140625" style="55" hidden="1"/>
    <col min="12802" max="12802" width="36" style="55" hidden="1"/>
    <col min="12803" max="12803" width="17.42578125" style="55" hidden="1"/>
    <col min="12804" max="12804" width="1.7109375" style="55" hidden="1"/>
    <col min="12805" max="12807" width="8" style="55" hidden="1"/>
    <col min="12808" max="12808" width="1.5703125" style="55" hidden="1"/>
    <col min="12809" max="12811" width="8" style="55" hidden="1"/>
    <col min="12812" max="13052" width="9.140625" style="55" hidden="1"/>
    <col min="13053" max="13053" width="1.85546875" style="55" hidden="1"/>
    <col min="13054" max="13054" width="19" style="55" hidden="1"/>
    <col min="13055" max="13055" width="48.7109375" style="55" hidden="1"/>
    <col min="13056" max="13056" width="15.5703125" style="55" hidden="1"/>
    <col min="13057" max="13057" width="15.140625" style="55" hidden="1"/>
    <col min="13058" max="13058" width="36" style="55" hidden="1"/>
    <col min="13059" max="13059" width="17.42578125" style="55" hidden="1"/>
    <col min="13060" max="13060" width="1.7109375" style="55" hidden="1"/>
    <col min="13061" max="13063" width="8" style="55" hidden="1"/>
    <col min="13064" max="13064" width="1.5703125" style="55" hidden="1"/>
    <col min="13065" max="13067" width="8" style="55" hidden="1"/>
    <col min="13068" max="13308" width="9.140625" style="55" hidden="1"/>
    <col min="13309" max="13309" width="1.85546875" style="55" hidden="1"/>
    <col min="13310" max="13310" width="19" style="55" hidden="1"/>
    <col min="13311" max="13311" width="48.7109375" style="55" hidden="1"/>
    <col min="13312" max="13312" width="15.5703125" style="55" hidden="1"/>
    <col min="13313" max="13313" width="15.140625" style="55" hidden="1"/>
    <col min="13314" max="13314" width="36" style="55" hidden="1"/>
    <col min="13315" max="13315" width="17.42578125" style="55" hidden="1"/>
    <col min="13316" max="13316" width="1.7109375" style="55" hidden="1"/>
    <col min="13317" max="13319" width="8" style="55" hidden="1"/>
    <col min="13320" max="13320" width="1.5703125" style="55" hidden="1"/>
    <col min="13321" max="13323" width="8" style="55" hidden="1"/>
    <col min="13324" max="13564" width="9.140625" style="55" hidden="1"/>
    <col min="13565" max="13565" width="1.85546875" style="55" hidden="1"/>
    <col min="13566" max="13566" width="19" style="55" hidden="1"/>
    <col min="13567" max="13567" width="48.7109375" style="55" hidden="1"/>
    <col min="13568" max="13568" width="15.5703125" style="55" hidden="1"/>
    <col min="13569" max="13569" width="15.140625" style="55" hidden="1"/>
    <col min="13570" max="13570" width="36" style="55" hidden="1"/>
    <col min="13571" max="13571" width="17.42578125" style="55" hidden="1"/>
    <col min="13572" max="13572" width="1.7109375" style="55" hidden="1"/>
    <col min="13573" max="13575" width="8" style="55" hidden="1"/>
    <col min="13576" max="13576" width="1.5703125" style="55" hidden="1"/>
    <col min="13577" max="13579" width="8" style="55" hidden="1"/>
    <col min="13580" max="13820" width="9.140625" style="55" hidden="1"/>
    <col min="13821" max="13821" width="1.85546875" style="55" hidden="1"/>
    <col min="13822" max="13822" width="19" style="55" hidden="1"/>
    <col min="13823" max="13823" width="48.7109375" style="55" hidden="1"/>
    <col min="13824" max="13824" width="15.5703125" style="55" hidden="1"/>
    <col min="13825" max="13825" width="15.140625" style="55" hidden="1"/>
    <col min="13826" max="13826" width="36" style="55" hidden="1"/>
    <col min="13827" max="13827" width="17.42578125" style="55" hidden="1"/>
    <col min="13828" max="13828" width="1.7109375" style="55" hidden="1"/>
    <col min="13829" max="13831" width="8" style="55" hidden="1"/>
    <col min="13832" max="13832" width="1.5703125" style="55" hidden="1"/>
    <col min="13833" max="13835" width="8" style="55" hidden="1"/>
    <col min="13836" max="14076" width="9.140625" style="55" hidden="1"/>
    <col min="14077" max="14077" width="1.85546875" style="55" hidden="1"/>
    <col min="14078" max="14078" width="19" style="55" hidden="1"/>
    <col min="14079" max="14079" width="48.7109375" style="55" hidden="1"/>
    <col min="14080" max="14080" width="15.5703125" style="55" hidden="1"/>
    <col min="14081" max="14081" width="15.140625" style="55" hidden="1"/>
    <col min="14082" max="14082" width="36" style="55" hidden="1"/>
    <col min="14083" max="14083" width="17.42578125" style="55" hidden="1"/>
    <col min="14084" max="14084" width="1.7109375" style="55" hidden="1"/>
    <col min="14085" max="14087" width="8" style="55" hidden="1"/>
    <col min="14088" max="14088" width="1.5703125" style="55" hidden="1"/>
    <col min="14089" max="14091" width="8" style="55" hidden="1"/>
    <col min="14092" max="14332" width="9.140625" style="55" hidden="1"/>
    <col min="14333" max="14333" width="1.85546875" style="55" hidden="1"/>
    <col min="14334" max="14334" width="19" style="55" hidden="1"/>
    <col min="14335" max="14335" width="48.7109375" style="55" hidden="1"/>
    <col min="14336" max="14336" width="15.5703125" style="55" hidden="1"/>
    <col min="14337" max="14337" width="15.140625" style="55" hidden="1"/>
    <col min="14338" max="14338" width="36" style="55" hidden="1"/>
    <col min="14339" max="14339" width="17.42578125" style="55" hidden="1"/>
    <col min="14340" max="14340" width="1.7109375" style="55" hidden="1"/>
    <col min="14341" max="14343" width="8" style="55" hidden="1"/>
    <col min="14344" max="14344" width="1.5703125" style="55" hidden="1"/>
    <col min="14345" max="14347" width="8" style="55" hidden="1"/>
    <col min="14348" max="14588" width="9.140625" style="55" hidden="1"/>
    <col min="14589" max="14589" width="1.85546875" style="55" hidden="1"/>
    <col min="14590" max="14590" width="19" style="55" hidden="1"/>
    <col min="14591" max="14591" width="48.7109375" style="55" hidden="1"/>
    <col min="14592" max="14592" width="15.5703125" style="55" hidden="1"/>
    <col min="14593" max="14593" width="15.140625" style="55" hidden="1"/>
    <col min="14594" max="14594" width="36" style="55" hidden="1"/>
    <col min="14595" max="14595" width="17.42578125" style="55" hidden="1"/>
    <col min="14596" max="14596" width="1.7109375" style="55" hidden="1"/>
    <col min="14597" max="14599" width="8" style="55" hidden="1"/>
    <col min="14600" max="14600" width="1.5703125" style="55" hidden="1"/>
    <col min="14601" max="14603" width="8" style="55" hidden="1"/>
    <col min="14604" max="14844" width="9.140625" style="55" hidden="1"/>
    <col min="14845" max="14845" width="1.85546875" style="55" hidden="1"/>
    <col min="14846" max="14846" width="19" style="55" hidden="1"/>
    <col min="14847" max="14847" width="48.7109375" style="55" hidden="1"/>
    <col min="14848" max="14848" width="15.5703125" style="55" hidden="1"/>
    <col min="14849" max="14849" width="15.140625" style="55" hidden="1"/>
    <col min="14850" max="14850" width="36" style="55" hidden="1"/>
    <col min="14851" max="14851" width="17.42578125" style="55" hidden="1"/>
    <col min="14852" max="14852" width="1.7109375" style="55" hidden="1"/>
    <col min="14853" max="14855" width="8" style="55" hidden="1"/>
    <col min="14856" max="14856" width="1.5703125" style="55" hidden="1"/>
    <col min="14857" max="14859" width="8" style="55" hidden="1"/>
    <col min="14860" max="15100" width="9.140625" style="55" hidden="1"/>
    <col min="15101" max="15101" width="1.85546875" style="55" hidden="1"/>
    <col min="15102" max="15102" width="19" style="55" hidden="1"/>
    <col min="15103" max="15103" width="48.7109375" style="55" hidden="1"/>
    <col min="15104" max="15104" width="15.5703125" style="55" hidden="1"/>
    <col min="15105" max="15105" width="15.140625" style="55" hidden="1"/>
    <col min="15106" max="15106" width="36" style="55" hidden="1"/>
    <col min="15107" max="15107" width="17.42578125" style="55" hidden="1"/>
    <col min="15108" max="15108" width="1.7109375" style="55" hidden="1"/>
    <col min="15109" max="15111" width="8" style="55" hidden="1"/>
    <col min="15112" max="15112" width="1.5703125" style="55" hidden="1"/>
    <col min="15113" max="15115" width="8" style="55" hidden="1"/>
    <col min="15116" max="15356" width="9.140625" style="55" hidden="1"/>
    <col min="15357" max="15357" width="1.85546875" style="55" hidden="1"/>
    <col min="15358" max="15358" width="19" style="55" hidden="1"/>
    <col min="15359" max="15359" width="48.7109375" style="55" hidden="1"/>
    <col min="15360" max="15360" width="15.5703125" style="55" hidden="1"/>
    <col min="15361" max="15361" width="15.140625" style="55" hidden="1"/>
    <col min="15362" max="15362" width="36" style="55" hidden="1"/>
    <col min="15363" max="15363" width="17.42578125" style="55" hidden="1"/>
    <col min="15364" max="15364" width="1.7109375" style="55" hidden="1"/>
    <col min="15365" max="15367" width="8" style="55" hidden="1"/>
    <col min="15368" max="15368" width="1.5703125" style="55" hidden="1"/>
    <col min="15369" max="15371" width="8" style="55" hidden="1"/>
    <col min="15372" max="15612" width="9.140625" style="55" hidden="1"/>
    <col min="15613" max="15613" width="1.85546875" style="55" hidden="1"/>
    <col min="15614" max="15614" width="19" style="55" hidden="1"/>
    <col min="15615" max="15615" width="48.7109375" style="55" hidden="1"/>
    <col min="15616" max="15616" width="15.5703125" style="55" hidden="1"/>
    <col min="15617" max="15617" width="15.140625" style="55" hidden="1"/>
    <col min="15618" max="15618" width="36" style="55" hidden="1"/>
    <col min="15619" max="15619" width="17.42578125" style="55" hidden="1"/>
    <col min="15620" max="15620" width="1.7109375" style="55" hidden="1"/>
    <col min="15621" max="15623" width="8" style="55" hidden="1"/>
    <col min="15624" max="15624" width="1.5703125" style="55" hidden="1"/>
    <col min="15625" max="15627" width="8" style="55" hidden="1"/>
    <col min="15628" max="15868" width="9.140625" style="55" hidden="1"/>
    <col min="15869" max="15869" width="1.85546875" style="55" hidden="1"/>
    <col min="15870" max="15870" width="19" style="55" hidden="1"/>
    <col min="15871" max="15871" width="48.7109375" style="55" hidden="1"/>
    <col min="15872" max="15872" width="15.5703125" style="55" hidden="1"/>
    <col min="15873" max="15873" width="15.140625" style="55" hidden="1"/>
    <col min="15874" max="15874" width="36" style="55" hidden="1"/>
    <col min="15875" max="15875" width="17.42578125" style="55" hidden="1"/>
    <col min="15876" max="15876" width="1.7109375" style="55" hidden="1"/>
    <col min="15877" max="15879" width="8" style="55" hidden="1"/>
    <col min="15880" max="15880" width="1.5703125" style="55" hidden="1"/>
    <col min="15881" max="15883" width="8" style="55" hidden="1"/>
    <col min="15884" max="16124" width="9.140625" style="55" hidden="1"/>
    <col min="16125" max="16125" width="1.85546875" style="55" hidden="1"/>
    <col min="16126" max="16126" width="19" style="55" hidden="1"/>
    <col min="16127" max="16127" width="48.7109375" style="55" hidden="1"/>
    <col min="16128" max="16128" width="15.5703125" style="55" hidden="1"/>
    <col min="16129" max="16129" width="15.140625" style="55" hidden="1"/>
    <col min="16130" max="16130" width="36" style="55" hidden="1"/>
    <col min="16131" max="16131" width="17.42578125" style="55" hidden="1"/>
    <col min="16132" max="16132" width="1.7109375" style="55" hidden="1"/>
    <col min="16133" max="16135" width="8" style="55" hidden="1"/>
    <col min="16136" max="16136" width="1.5703125" style="55" hidden="1"/>
    <col min="16137" max="16139" width="8" style="55" hidden="1"/>
    <col min="16140" max="16140" width="1.7109375" style="55" hidden="1"/>
    <col min="16141" max="16143" width="8" style="55" hidden="1"/>
    <col min="16144" max="16144" width="1.5703125" style="55" hidden="1"/>
    <col min="16145" max="16151" width="8" style="55" hidden="1"/>
    <col min="16152" max="16384" width="9.140625" style="55" hidden="1"/>
  </cols>
  <sheetData>
    <row r="1" spans="2:11" ht="63.75" customHeight="1">
      <c r="B1" s="192" t="s">
        <v>463</v>
      </c>
      <c r="C1" s="192"/>
      <c r="D1" s="192"/>
      <c r="E1" s="192"/>
      <c r="F1" s="192"/>
      <c r="G1" s="192"/>
      <c r="H1" s="192"/>
      <c r="I1" s="192"/>
      <c r="J1" s="192"/>
      <c r="K1" s="192"/>
    </row>
    <row r="2" spans="2:11" ht="6" customHeight="1" thickBot="1"/>
    <row r="3" spans="2:11" ht="69" customHeight="1" thickBot="1">
      <c r="B3" s="185" t="s">
        <v>119</v>
      </c>
      <c r="C3" s="94" t="s">
        <v>461</v>
      </c>
      <c r="D3" s="94" t="s">
        <v>112</v>
      </c>
      <c r="E3" s="94" t="s">
        <v>2</v>
      </c>
      <c r="F3" s="94" t="s">
        <v>522</v>
      </c>
      <c r="G3" s="94" t="s">
        <v>505</v>
      </c>
      <c r="H3" s="94" t="s">
        <v>523</v>
      </c>
      <c r="I3" s="95" t="s">
        <v>508</v>
      </c>
      <c r="J3" s="94" t="s">
        <v>106</v>
      </c>
      <c r="K3" s="97" t="s">
        <v>107</v>
      </c>
    </row>
    <row r="4" spans="2:11" ht="6" customHeight="1"/>
    <row r="5" spans="2:11" ht="30" customHeight="1">
      <c r="B5" s="79" t="str">
        <f t="shared" ref="B5:B36" si="0">IF(ISERROR(LEFT(C5,SEARCH(" ",C5,1)-1)),"",LEFT(C5,SEARCH(" ",C5,1)-1))&amp;"-"&amp;IF(ISNA(VLOOKUP(H5,BankShortNameRIW,2,0)),"",VLOOKUP(H5,BankShortNameRIW,2,0))&amp;"-"&amp;RIGHT(D5,3)</f>
        <v>Parietal-SBIN-070</v>
      </c>
      <c r="C5" s="73" t="s">
        <v>474</v>
      </c>
      <c r="D5" s="61" t="s">
        <v>475</v>
      </c>
      <c r="E5" s="77" t="s">
        <v>475</v>
      </c>
      <c r="F5" s="75" t="s">
        <v>512</v>
      </c>
      <c r="G5" s="73" t="s">
        <v>506</v>
      </c>
      <c r="H5" s="73" t="s">
        <v>156</v>
      </c>
      <c r="I5" s="73" t="s">
        <v>480</v>
      </c>
      <c r="J5" s="153" t="s">
        <v>476</v>
      </c>
      <c r="K5" s="58" t="s">
        <v>477</v>
      </c>
    </row>
    <row r="6" spans="2:11" ht="30" customHeight="1">
      <c r="B6" s="79" t="str">
        <f t="shared" si="0"/>
        <v>Gagan-BARB-345</v>
      </c>
      <c r="C6" s="73" t="s">
        <v>460</v>
      </c>
      <c r="D6" s="61" t="s">
        <v>118</v>
      </c>
      <c r="E6" s="77" t="s">
        <v>118</v>
      </c>
      <c r="F6" s="75" t="s">
        <v>512</v>
      </c>
      <c r="G6" s="75"/>
      <c r="H6" s="73" t="s">
        <v>127</v>
      </c>
      <c r="I6" s="73" t="s">
        <v>479</v>
      </c>
      <c r="J6" s="78" t="s">
        <v>481</v>
      </c>
      <c r="K6" s="58" t="s">
        <v>482</v>
      </c>
    </row>
    <row r="7" spans="2:11" ht="30" customHeight="1">
      <c r="B7" s="79" t="str">
        <f t="shared" si="0"/>
        <v>Choudhary-CBIN-</v>
      </c>
      <c r="C7" s="73" t="s">
        <v>117</v>
      </c>
      <c r="D7" s="61"/>
      <c r="E7" s="77"/>
      <c r="F7" s="75" t="s">
        <v>512</v>
      </c>
      <c r="G7" s="75"/>
      <c r="H7" s="73" t="s">
        <v>136</v>
      </c>
      <c r="I7" s="73"/>
      <c r="J7" s="78"/>
      <c r="K7" s="58"/>
    </row>
    <row r="8" spans="2:11" ht="30" customHeight="1">
      <c r="B8" s="79" t="str">
        <f t="shared" si="0"/>
        <v>Choudhary-ALLA-521</v>
      </c>
      <c r="C8" s="73" t="s">
        <v>464</v>
      </c>
      <c r="D8" s="61" t="s">
        <v>537</v>
      </c>
      <c r="E8" s="77"/>
      <c r="F8" s="75" t="s">
        <v>512</v>
      </c>
      <c r="G8" s="75"/>
      <c r="H8" s="73" t="s">
        <v>122</v>
      </c>
      <c r="I8" s="75"/>
      <c r="J8" s="78"/>
      <c r="K8" s="58"/>
    </row>
    <row r="9" spans="2:11" ht="30" customHeight="1">
      <c r="B9" s="79" t="str">
        <f t="shared" si="0"/>
        <v>--</v>
      </c>
      <c r="C9" s="73"/>
      <c r="D9" s="61"/>
      <c r="E9" s="77"/>
      <c r="F9" s="75" t="s">
        <v>512</v>
      </c>
      <c r="G9" s="75"/>
      <c r="H9" s="73"/>
      <c r="I9" s="75"/>
      <c r="J9" s="78"/>
      <c r="K9" s="58"/>
    </row>
    <row r="10" spans="2:11" ht="30" customHeight="1">
      <c r="B10" s="79" t="str">
        <f t="shared" si="0"/>
        <v>--</v>
      </c>
      <c r="C10" s="73"/>
      <c r="D10" s="61"/>
      <c r="E10" s="77"/>
      <c r="F10" s="75" t="s">
        <v>513</v>
      </c>
      <c r="G10" s="75"/>
      <c r="H10" s="73"/>
      <c r="I10" s="75"/>
      <c r="J10" s="78"/>
      <c r="K10" s="58"/>
    </row>
    <row r="11" spans="2:11" ht="30" customHeight="1">
      <c r="B11" s="79" t="str">
        <f t="shared" si="0"/>
        <v>--</v>
      </c>
      <c r="C11" s="73"/>
      <c r="D11" s="61"/>
      <c r="E11" s="77"/>
      <c r="F11" s="75" t="s">
        <v>512</v>
      </c>
      <c r="G11" s="75"/>
      <c r="H11" s="73"/>
      <c r="I11" s="75"/>
      <c r="J11" s="78"/>
      <c r="K11" s="58"/>
    </row>
    <row r="12" spans="2:11" ht="30" customHeight="1">
      <c r="B12" s="79" t="str">
        <f t="shared" si="0"/>
        <v>--</v>
      </c>
      <c r="C12" s="73"/>
      <c r="D12" s="61"/>
      <c r="E12" s="77"/>
      <c r="F12" s="75" t="s">
        <v>512</v>
      </c>
      <c r="G12" s="75"/>
      <c r="H12" s="73"/>
      <c r="I12" s="75"/>
      <c r="J12" s="78"/>
      <c r="K12" s="58"/>
    </row>
    <row r="13" spans="2:11" ht="30" customHeight="1">
      <c r="B13" s="79" t="str">
        <f t="shared" si="0"/>
        <v>--</v>
      </c>
      <c r="C13" s="73"/>
      <c r="D13" s="61"/>
      <c r="E13" s="77"/>
      <c r="F13" s="75" t="s">
        <v>512</v>
      </c>
      <c r="G13" s="75"/>
      <c r="H13" s="73"/>
      <c r="I13" s="75"/>
      <c r="J13" s="78"/>
      <c r="K13" s="58"/>
    </row>
    <row r="14" spans="2:11" ht="30" customHeight="1">
      <c r="B14" s="79" t="str">
        <f t="shared" si="0"/>
        <v>--</v>
      </c>
      <c r="C14" s="73"/>
      <c r="D14" s="61"/>
      <c r="E14" s="77"/>
      <c r="F14" s="75" t="s">
        <v>512</v>
      </c>
      <c r="G14" s="75"/>
      <c r="H14" s="73"/>
      <c r="I14" s="75"/>
      <c r="J14" s="78"/>
      <c r="K14" s="58"/>
    </row>
    <row r="15" spans="2:11" ht="30" customHeight="1">
      <c r="B15" s="79" t="str">
        <f t="shared" si="0"/>
        <v>--</v>
      </c>
      <c r="C15" s="73"/>
      <c r="D15" s="61"/>
      <c r="E15" s="77"/>
      <c r="F15" s="75" t="s">
        <v>512</v>
      </c>
      <c r="G15" s="75"/>
      <c r="H15" s="73"/>
      <c r="I15" s="75"/>
      <c r="J15" s="78"/>
      <c r="K15" s="58"/>
    </row>
    <row r="16" spans="2:11" ht="30" customHeight="1">
      <c r="B16" s="79" t="str">
        <f t="shared" si="0"/>
        <v>--</v>
      </c>
      <c r="C16" s="73"/>
      <c r="D16" s="61"/>
      <c r="E16" s="77"/>
      <c r="F16" s="75" t="s">
        <v>512</v>
      </c>
      <c r="G16" s="75"/>
      <c r="H16" s="73"/>
      <c r="I16" s="75"/>
      <c r="J16" s="78"/>
      <c r="K16" s="58"/>
    </row>
    <row r="17" spans="2:11" ht="30" customHeight="1">
      <c r="B17" s="79" t="str">
        <f t="shared" si="0"/>
        <v>--</v>
      </c>
      <c r="C17" s="73"/>
      <c r="D17" s="61"/>
      <c r="E17" s="77"/>
      <c r="F17" s="75" t="s">
        <v>512</v>
      </c>
      <c r="G17" s="75"/>
      <c r="H17" s="73"/>
      <c r="I17" s="75"/>
      <c r="J17" s="78"/>
      <c r="K17" s="58"/>
    </row>
    <row r="18" spans="2:11" ht="30" customHeight="1">
      <c r="B18" s="79" t="str">
        <f t="shared" si="0"/>
        <v>--</v>
      </c>
      <c r="C18" s="73"/>
      <c r="D18" s="61"/>
      <c r="E18" s="77"/>
      <c r="F18" s="75" t="s">
        <v>512</v>
      </c>
      <c r="G18" s="75"/>
      <c r="H18" s="73"/>
      <c r="I18" s="75"/>
      <c r="J18" s="78"/>
      <c r="K18" s="58"/>
    </row>
    <row r="19" spans="2:11" ht="30" customHeight="1">
      <c r="B19" s="79" t="str">
        <f t="shared" si="0"/>
        <v>--</v>
      </c>
      <c r="C19" s="73"/>
      <c r="D19" s="61"/>
      <c r="E19" s="77"/>
      <c r="F19" s="75" t="s">
        <v>512</v>
      </c>
      <c r="G19" s="75"/>
      <c r="H19" s="73"/>
      <c r="I19" s="75"/>
      <c r="J19" s="78"/>
      <c r="K19" s="58"/>
    </row>
    <row r="20" spans="2:11" ht="30" customHeight="1">
      <c r="B20" s="79" t="str">
        <f t="shared" si="0"/>
        <v>--</v>
      </c>
      <c r="C20" s="73"/>
      <c r="D20" s="61"/>
      <c r="E20" s="77"/>
      <c r="F20" s="75" t="s">
        <v>512</v>
      </c>
      <c r="G20" s="75"/>
      <c r="H20" s="73"/>
      <c r="I20" s="75"/>
      <c r="J20" s="78"/>
      <c r="K20" s="58"/>
    </row>
    <row r="21" spans="2:11" ht="30" customHeight="1">
      <c r="B21" s="79" t="str">
        <f t="shared" si="0"/>
        <v>--</v>
      </c>
      <c r="C21" s="73"/>
      <c r="D21" s="61"/>
      <c r="E21" s="77"/>
      <c r="F21" s="75" t="s">
        <v>512</v>
      </c>
      <c r="G21" s="75"/>
      <c r="H21" s="73"/>
      <c r="I21" s="75"/>
      <c r="J21" s="78"/>
      <c r="K21" s="58"/>
    </row>
    <row r="22" spans="2:11" ht="30" customHeight="1">
      <c r="B22" s="79" t="str">
        <f t="shared" si="0"/>
        <v>--</v>
      </c>
      <c r="C22" s="73"/>
      <c r="D22" s="61"/>
      <c r="E22" s="77"/>
      <c r="F22" s="75" t="s">
        <v>512</v>
      </c>
      <c r="G22" s="75"/>
      <c r="H22" s="73"/>
      <c r="I22" s="75"/>
      <c r="J22" s="78"/>
      <c r="K22" s="58"/>
    </row>
    <row r="23" spans="2:11" ht="30" customHeight="1">
      <c r="B23" s="79" t="str">
        <f t="shared" si="0"/>
        <v>--</v>
      </c>
      <c r="C23" s="73"/>
      <c r="D23" s="61"/>
      <c r="E23" s="77"/>
      <c r="F23" s="75" t="s">
        <v>512</v>
      </c>
      <c r="G23" s="75"/>
      <c r="H23" s="73"/>
      <c r="I23" s="75"/>
      <c r="J23" s="78"/>
      <c r="K23" s="58"/>
    </row>
    <row r="24" spans="2:11" ht="30" customHeight="1">
      <c r="B24" s="79" t="str">
        <f t="shared" si="0"/>
        <v>--</v>
      </c>
      <c r="C24" s="73"/>
      <c r="D24" s="61"/>
      <c r="E24" s="77"/>
      <c r="F24" s="75" t="s">
        <v>512</v>
      </c>
      <c r="G24" s="75"/>
      <c r="H24" s="73"/>
      <c r="I24" s="75"/>
      <c r="J24" s="78"/>
      <c r="K24" s="58"/>
    </row>
    <row r="25" spans="2:11" ht="30" customHeight="1">
      <c r="B25" s="79" t="str">
        <f t="shared" si="0"/>
        <v>--</v>
      </c>
      <c r="C25" s="73"/>
      <c r="D25" s="61"/>
      <c r="E25" s="77"/>
      <c r="F25" s="75" t="s">
        <v>512</v>
      </c>
      <c r="G25" s="75"/>
      <c r="H25" s="73"/>
      <c r="I25" s="75"/>
      <c r="J25" s="78"/>
      <c r="K25" s="58"/>
    </row>
    <row r="26" spans="2:11" ht="30" customHeight="1">
      <c r="B26" s="79" t="str">
        <f t="shared" si="0"/>
        <v>--</v>
      </c>
      <c r="C26" s="73"/>
      <c r="D26" s="61"/>
      <c r="E26" s="77"/>
      <c r="F26" s="75" t="s">
        <v>512</v>
      </c>
      <c r="G26" s="75"/>
      <c r="H26" s="73"/>
      <c r="I26" s="75"/>
      <c r="J26" s="78"/>
      <c r="K26" s="58"/>
    </row>
    <row r="27" spans="2:11" ht="30" customHeight="1">
      <c r="B27" s="79" t="str">
        <f t="shared" si="0"/>
        <v>--</v>
      </c>
      <c r="C27" s="73"/>
      <c r="D27" s="61"/>
      <c r="E27" s="77"/>
      <c r="F27" s="75" t="s">
        <v>512</v>
      </c>
      <c r="G27" s="75"/>
      <c r="H27" s="73"/>
      <c r="I27" s="75"/>
      <c r="J27" s="78"/>
      <c r="K27" s="58"/>
    </row>
    <row r="28" spans="2:11" ht="30" customHeight="1">
      <c r="B28" s="79" t="str">
        <f t="shared" si="0"/>
        <v>--</v>
      </c>
      <c r="C28" s="73"/>
      <c r="D28" s="61"/>
      <c r="E28" s="77"/>
      <c r="F28" s="75" t="s">
        <v>512</v>
      </c>
      <c r="G28" s="75"/>
      <c r="H28" s="73"/>
      <c r="I28" s="75"/>
      <c r="J28" s="78"/>
      <c r="K28" s="58"/>
    </row>
    <row r="29" spans="2:11" ht="30" customHeight="1">
      <c r="B29" s="79" t="str">
        <f t="shared" si="0"/>
        <v>--</v>
      </c>
      <c r="C29" s="73"/>
      <c r="D29" s="61"/>
      <c r="E29" s="77"/>
      <c r="F29" s="75" t="s">
        <v>512</v>
      </c>
      <c r="G29" s="75"/>
      <c r="H29" s="73"/>
      <c r="I29" s="75"/>
      <c r="J29" s="78"/>
      <c r="K29" s="58"/>
    </row>
    <row r="30" spans="2:11" ht="30" customHeight="1">
      <c r="B30" s="79" t="str">
        <f t="shared" si="0"/>
        <v>--</v>
      </c>
      <c r="C30" s="73"/>
      <c r="D30" s="61"/>
      <c r="E30" s="77"/>
      <c r="F30" s="75" t="s">
        <v>512</v>
      </c>
      <c r="G30" s="75"/>
      <c r="H30" s="73"/>
      <c r="I30" s="75"/>
      <c r="J30" s="78"/>
      <c r="K30" s="58"/>
    </row>
    <row r="31" spans="2:11" ht="30" customHeight="1">
      <c r="B31" s="79" t="str">
        <f t="shared" si="0"/>
        <v>--</v>
      </c>
      <c r="C31" s="73"/>
      <c r="D31" s="61"/>
      <c r="E31" s="77"/>
      <c r="F31" s="75" t="s">
        <v>512</v>
      </c>
      <c r="G31" s="75"/>
      <c r="H31" s="73"/>
      <c r="I31" s="75"/>
      <c r="J31" s="78"/>
      <c r="K31" s="58"/>
    </row>
    <row r="32" spans="2:11" ht="30" customHeight="1">
      <c r="B32" s="79" t="str">
        <f t="shared" si="0"/>
        <v>--</v>
      </c>
      <c r="C32" s="73"/>
      <c r="D32" s="61"/>
      <c r="E32" s="77"/>
      <c r="F32" s="75" t="s">
        <v>512</v>
      </c>
      <c r="G32" s="75"/>
      <c r="H32" s="73"/>
      <c r="I32" s="75"/>
      <c r="J32" s="78"/>
      <c r="K32" s="58"/>
    </row>
    <row r="33" spans="2:11" ht="30" customHeight="1">
      <c r="B33" s="79" t="str">
        <f t="shared" si="0"/>
        <v>--</v>
      </c>
      <c r="C33" s="73"/>
      <c r="D33" s="61"/>
      <c r="E33" s="77"/>
      <c r="F33" s="75" t="s">
        <v>512</v>
      </c>
      <c r="G33" s="75"/>
      <c r="H33" s="73"/>
      <c r="I33" s="75"/>
      <c r="J33" s="78"/>
      <c r="K33" s="58"/>
    </row>
    <row r="34" spans="2:11" ht="30" customHeight="1">
      <c r="B34" s="79" t="str">
        <f t="shared" si="0"/>
        <v>--</v>
      </c>
      <c r="C34" s="73"/>
      <c r="D34" s="61"/>
      <c r="E34" s="77"/>
      <c r="F34" s="75" t="s">
        <v>512</v>
      </c>
      <c r="G34" s="75"/>
      <c r="H34" s="73"/>
      <c r="I34" s="75"/>
      <c r="J34" s="78"/>
      <c r="K34" s="58"/>
    </row>
    <row r="35" spans="2:11" ht="30" customHeight="1">
      <c r="B35" s="79" t="str">
        <f t="shared" si="0"/>
        <v>--</v>
      </c>
      <c r="C35" s="73"/>
      <c r="D35" s="61"/>
      <c r="E35" s="77"/>
      <c r="F35" s="75" t="s">
        <v>512</v>
      </c>
      <c r="G35" s="75"/>
      <c r="H35" s="73"/>
      <c r="I35" s="75"/>
      <c r="J35" s="78"/>
      <c r="K35" s="58"/>
    </row>
    <row r="36" spans="2:11" ht="30" customHeight="1">
      <c r="B36" s="79" t="str">
        <f t="shared" si="0"/>
        <v>--</v>
      </c>
      <c r="C36" s="73"/>
      <c r="D36" s="61"/>
      <c r="E36" s="77"/>
      <c r="F36" s="75" t="s">
        <v>512</v>
      </c>
      <c r="G36" s="75"/>
      <c r="H36" s="73"/>
      <c r="I36" s="75"/>
      <c r="J36" s="78"/>
      <c r="K36" s="58"/>
    </row>
    <row r="37" spans="2:11" ht="30" customHeight="1">
      <c r="B37" s="79" t="str">
        <f t="shared" ref="B37:B68" si="1">IF(ISERROR(LEFT(C37,SEARCH(" ",C37,1)-1)),"",LEFT(C37,SEARCH(" ",C37,1)-1))&amp;"-"&amp;IF(ISNA(VLOOKUP(H37,BankShortNameRIW,2,0)),"",VLOOKUP(H37,BankShortNameRIW,2,0))&amp;"-"&amp;RIGHT(D37,3)</f>
        <v>--</v>
      </c>
      <c r="C37" s="73"/>
      <c r="D37" s="61"/>
      <c r="E37" s="77"/>
      <c r="F37" s="75" t="s">
        <v>512</v>
      </c>
      <c r="G37" s="75"/>
      <c r="H37" s="73"/>
      <c r="I37" s="75"/>
      <c r="J37" s="78"/>
      <c r="K37" s="58"/>
    </row>
    <row r="38" spans="2:11" ht="30" customHeight="1">
      <c r="B38" s="79" t="str">
        <f t="shared" si="1"/>
        <v>--</v>
      </c>
      <c r="C38" s="73"/>
      <c r="D38" s="61"/>
      <c r="E38" s="77"/>
      <c r="F38" s="75" t="s">
        <v>512</v>
      </c>
      <c r="G38" s="75"/>
      <c r="H38" s="73"/>
      <c r="I38" s="75"/>
      <c r="J38" s="78"/>
      <c r="K38" s="58"/>
    </row>
    <row r="39" spans="2:11" ht="30" customHeight="1">
      <c r="B39" s="79" t="str">
        <f t="shared" si="1"/>
        <v>--</v>
      </c>
      <c r="C39" s="73"/>
      <c r="D39" s="61"/>
      <c r="E39" s="77"/>
      <c r="F39" s="75" t="s">
        <v>512</v>
      </c>
      <c r="G39" s="75"/>
      <c r="H39" s="73"/>
      <c r="I39" s="75"/>
      <c r="J39" s="78"/>
      <c r="K39" s="58"/>
    </row>
    <row r="40" spans="2:11" ht="30" customHeight="1">
      <c r="B40" s="79" t="str">
        <f t="shared" si="1"/>
        <v>--</v>
      </c>
      <c r="C40" s="73"/>
      <c r="D40" s="61"/>
      <c r="E40" s="77"/>
      <c r="F40" s="75" t="s">
        <v>512</v>
      </c>
      <c r="G40" s="75"/>
      <c r="H40" s="73"/>
      <c r="I40" s="75"/>
      <c r="J40" s="78"/>
      <c r="K40" s="58"/>
    </row>
    <row r="41" spans="2:11" ht="30" customHeight="1">
      <c r="B41" s="79" t="str">
        <f t="shared" si="1"/>
        <v>--</v>
      </c>
      <c r="C41" s="73"/>
      <c r="D41" s="61"/>
      <c r="E41" s="77"/>
      <c r="F41" s="75" t="s">
        <v>512</v>
      </c>
      <c r="G41" s="75"/>
      <c r="H41" s="73"/>
      <c r="I41" s="75"/>
      <c r="J41" s="78"/>
      <c r="K41" s="58"/>
    </row>
    <row r="42" spans="2:11" ht="30" customHeight="1">
      <c r="B42" s="79" t="str">
        <f t="shared" si="1"/>
        <v>--</v>
      </c>
      <c r="C42" s="73"/>
      <c r="D42" s="61"/>
      <c r="E42" s="77"/>
      <c r="F42" s="75" t="s">
        <v>512</v>
      </c>
      <c r="G42" s="75"/>
      <c r="H42" s="73"/>
      <c r="I42" s="75"/>
      <c r="J42" s="78"/>
      <c r="K42" s="58"/>
    </row>
    <row r="43" spans="2:11" ht="30" customHeight="1">
      <c r="B43" s="79" t="str">
        <f t="shared" si="1"/>
        <v>--</v>
      </c>
      <c r="C43" s="73"/>
      <c r="D43" s="61"/>
      <c r="E43" s="77"/>
      <c r="F43" s="75" t="s">
        <v>512</v>
      </c>
      <c r="G43" s="75"/>
      <c r="H43" s="73"/>
      <c r="I43" s="75"/>
      <c r="J43" s="78"/>
      <c r="K43" s="58"/>
    </row>
    <row r="44" spans="2:11" ht="30" customHeight="1">
      <c r="B44" s="79" t="str">
        <f t="shared" si="1"/>
        <v>--</v>
      </c>
      <c r="C44" s="73"/>
      <c r="D44" s="61"/>
      <c r="E44" s="77"/>
      <c r="F44" s="75" t="s">
        <v>512</v>
      </c>
      <c r="G44" s="75"/>
      <c r="H44" s="73"/>
      <c r="I44" s="75"/>
      <c r="J44" s="78"/>
      <c r="K44" s="58"/>
    </row>
    <row r="45" spans="2:11" ht="30" customHeight="1">
      <c r="B45" s="79" t="str">
        <f t="shared" si="1"/>
        <v>--</v>
      </c>
      <c r="C45" s="73"/>
      <c r="D45" s="61"/>
      <c r="E45" s="77"/>
      <c r="F45" s="75" t="s">
        <v>512</v>
      </c>
      <c r="G45" s="75"/>
      <c r="H45" s="73"/>
      <c r="I45" s="75"/>
      <c r="J45" s="78"/>
      <c r="K45" s="58"/>
    </row>
    <row r="46" spans="2:11" ht="30" customHeight="1">
      <c r="B46" s="79" t="str">
        <f t="shared" si="1"/>
        <v>--</v>
      </c>
      <c r="C46" s="73"/>
      <c r="D46" s="61"/>
      <c r="E46" s="77"/>
      <c r="F46" s="75" t="s">
        <v>512</v>
      </c>
      <c r="G46" s="75"/>
      <c r="H46" s="73"/>
      <c r="I46" s="75"/>
      <c r="J46" s="78"/>
      <c r="K46" s="58"/>
    </row>
    <row r="47" spans="2:11" ht="30" customHeight="1">
      <c r="B47" s="79" t="str">
        <f t="shared" si="1"/>
        <v>--</v>
      </c>
      <c r="C47" s="73"/>
      <c r="D47" s="61"/>
      <c r="E47" s="77"/>
      <c r="F47" s="75" t="s">
        <v>512</v>
      </c>
      <c r="G47" s="75">
        <f>SUM('List Of Banks'!D3:D199)</f>
        <v>0</v>
      </c>
      <c r="H47" s="73"/>
      <c r="I47" s="75"/>
      <c r="J47" s="78"/>
      <c r="K47" s="58"/>
    </row>
    <row r="48" spans="2:11" ht="30" customHeight="1">
      <c r="B48" s="79" t="str">
        <f t="shared" si="1"/>
        <v>--</v>
      </c>
      <c r="C48" s="73"/>
      <c r="D48" s="61"/>
      <c r="E48" s="77"/>
      <c r="F48" s="75" t="s">
        <v>512</v>
      </c>
      <c r="G48" s="75"/>
      <c r="H48" s="73"/>
      <c r="I48" s="75"/>
      <c r="J48" s="78"/>
      <c r="K48" s="58"/>
    </row>
    <row r="49" spans="2:11" ht="30" customHeight="1">
      <c r="B49" s="79" t="str">
        <f t="shared" si="1"/>
        <v>--</v>
      </c>
      <c r="C49" s="73"/>
      <c r="D49" s="61"/>
      <c r="E49" s="77"/>
      <c r="F49" s="75" t="s">
        <v>512</v>
      </c>
      <c r="G49" s="75"/>
      <c r="H49" s="73"/>
      <c r="I49" s="75"/>
      <c r="J49" s="78"/>
      <c r="K49" s="58"/>
    </row>
    <row r="50" spans="2:11" ht="30" customHeight="1">
      <c r="B50" s="79" t="str">
        <f t="shared" si="1"/>
        <v>--</v>
      </c>
      <c r="C50" s="73"/>
      <c r="D50" s="61"/>
      <c r="E50" s="77"/>
      <c r="F50" s="75" t="s">
        <v>512</v>
      </c>
      <c r="G50" s="75"/>
      <c r="H50" s="73"/>
      <c r="I50" s="75"/>
      <c r="J50" s="78"/>
      <c r="K50" s="58"/>
    </row>
    <row r="51" spans="2:11" ht="30" customHeight="1">
      <c r="B51" s="79" t="str">
        <f t="shared" si="1"/>
        <v>--</v>
      </c>
      <c r="C51" s="73"/>
      <c r="D51" s="61"/>
      <c r="E51" s="77"/>
      <c r="F51" s="75" t="s">
        <v>512</v>
      </c>
      <c r="G51" s="75"/>
      <c r="H51" s="73"/>
      <c r="I51" s="75"/>
      <c r="J51" s="78"/>
      <c r="K51" s="58"/>
    </row>
    <row r="52" spans="2:11" ht="30" customHeight="1">
      <c r="B52" s="79" t="str">
        <f t="shared" si="1"/>
        <v>--</v>
      </c>
      <c r="C52" s="73"/>
      <c r="D52" s="61"/>
      <c r="E52" s="77"/>
      <c r="F52" s="75" t="s">
        <v>512</v>
      </c>
      <c r="G52" s="75"/>
      <c r="H52" s="73"/>
      <c r="I52" s="75"/>
      <c r="J52" s="78"/>
      <c r="K52" s="58"/>
    </row>
    <row r="53" spans="2:11" ht="30" customHeight="1">
      <c r="B53" s="79" t="str">
        <f t="shared" si="1"/>
        <v>--</v>
      </c>
      <c r="C53" s="73"/>
      <c r="D53" s="61"/>
      <c r="E53" s="77"/>
      <c r="F53" s="75" t="s">
        <v>512</v>
      </c>
      <c r="G53" s="75"/>
      <c r="H53" s="73"/>
      <c r="I53" s="75"/>
      <c r="J53" s="78"/>
      <c r="K53" s="58"/>
    </row>
    <row r="54" spans="2:11" ht="30" customHeight="1">
      <c r="B54" s="79" t="str">
        <f t="shared" si="1"/>
        <v>--</v>
      </c>
      <c r="C54" s="73"/>
      <c r="D54" s="61"/>
      <c r="E54" s="77"/>
      <c r="F54" s="75" t="s">
        <v>512</v>
      </c>
      <c r="G54" s="75"/>
      <c r="H54" s="73"/>
      <c r="I54" s="75"/>
      <c r="J54" s="78"/>
      <c r="K54" s="58"/>
    </row>
    <row r="55" spans="2:11" ht="30" customHeight="1">
      <c r="B55" s="79" t="str">
        <f t="shared" si="1"/>
        <v>--</v>
      </c>
      <c r="C55" s="73"/>
      <c r="D55" s="61"/>
      <c r="E55" s="77"/>
      <c r="F55" s="75" t="s">
        <v>512</v>
      </c>
      <c r="G55" s="75"/>
      <c r="H55" s="73"/>
      <c r="I55" s="75"/>
      <c r="J55" s="78"/>
      <c r="K55" s="58"/>
    </row>
    <row r="56" spans="2:11" ht="30" customHeight="1">
      <c r="B56" s="79" t="str">
        <f t="shared" si="1"/>
        <v>--</v>
      </c>
      <c r="C56" s="73"/>
      <c r="D56" s="61"/>
      <c r="E56" s="77"/>
      <c r="F56" s="75" t="s">
        <v>512</v>
      </c>
      <c r="G56" s="75"/>
      <c r="H56" s="73"/>
      <c r="I56" s="75"/>
      <c r="J56" s="78"/>
      <c r="K56" s="58"/>
    </row>
    <row r="57" spans="2:11" ht="30" customHeight="1">
      <c r="B57" s="79" t="str">
        <f t="shared" si="1"/>
        <v>--</v>
      </c>
      <c r="C57" s="73"/>
      <c r="D57" s="61"/>
      <c r="E57" s="77"/>
      <c r="F57" s="75" t="s">
        <v>512</v>
      </c>
      <c r="G57" s="75"/>
      <c r="H57" s="73"/>
      <c r="I57" s="75"/>
      <c r="J57" s="78"/>
      <c r="K57" s="58"/>
    </row>
    <row r="58" spans="2:11" ht="30" customHeight="1">
      <c r="B58" s="79" t="str">
        <f t="shared" si="1"/>
        <v>--</v>
      </c>
      <c r="C58" s="73"/>
      <c r="D58" s="61"/>
      <c r="E58" s="77"/>
      <c r="F58" s="75" t="s">
        <v>512</v>
      </c>
      <c r="G58" s="75"/>
      <c r="H58" s="73"/>
      <c r="I58" s="75"/>
      <c r="J58" s="78"/>
      <c r="K58" s="58"/>
    </row>
    <row r="59" spans="2:11" ht="30" customHeight="1">
      <c r="B59" s="79" t="str">
        <f t="shared" si="1"/>
        <v>--</v>
      </c>
      <c r="C59" s="73"/>
      <c r="D59" s="61"/>
      <c r="E59" s="77"/>
      <c r="F59" s="75" t="s">
        <v>512</v>
      </c>
      <c r="G59" s="75"/>
      <c r="H59" s="73"/>
      <c r="I59" s="75"/>
      <c r="J59" s="78"/>
      <c r="K59" s="58"/>
    </row>
    <row r="60" spans="2:11" ht="30" customHeight="1">
      <c r="B60" s="79" t="str">
        <f t="shared" si="1"/>
        <v>--</v>
      </c>
      <c r="C60" s="73"/>
      <c r="D60" s="61"/>
      <c r="E60" s="77"/>
      <c r="F60" s="75" t="s">
        <v>512</v>
      </c>
      <c r="G60" s="75"/>
      <c r="H60" s="73"/>
      <c r="I60" s="75"/>
      <c r="J60" s="78"/>
      <c r="K60" s="58"/>
    </row>
    <row r="61" spans="2:11" ht="30" customHeight="1">
      <c r="B61" s="79" t="str">
        <f t="shared" si="1"/>
        <v>--</v>
      </c>
      <c r="C61" s="73"/>
      <c r="D61" s="61"/>
      <c r="E61" s="77"/>
      <c r="F61" s="75" t="s">
        <v>512</v>
      </c>
      <c r="G61" s="75"/>
      <c r="H61" s="73"/>
      <c r="I61" s="75"/>
      <c r="J61" s="78"/>
      <c r="K61" s="58"/>
    </row>
    <row r="62" spans="2:11" ht="30" customHeight="1">
      <c r="B62" s="79" t="str">
        <f t="shared" si="1"/>
        <v>--</v>
      </c>
      <c r="C62" s="73"/>
      <c r="D62" s="61"/>
      <c r="E62" s="77"/>
      <c r="F62" s="75" t="s">
        <v>512</v>
      </c>
      <c r="G62" s="75"/>
      <c r="H62" s="73"/>
      <c r="I62" s="75"/>
      <c r="J62" s="78"/>
      <c r="K62" s="58"/>
    </row>
    <row r="63" spans="2:11" ht="30" customHeight="1">
      <c r="B63" s="79" t="str">
        <f t="shared" si="1"/>
        <v>--</v>
      </c>
      <c r="C63" s="73"/>
      <c r="D63" s="61"/>
      <c r="E63" s="77"/>
      <c r="F63" s="75" t="s">
        <v>512</v>
      </c>
      <c r="G63" s="75"/>
      <c r="H63" s="73"/>
      <c r="I63" s="75"/>
      <c r="J63" s="78"/>
      <c r="K63" s="58"/>
    </row>
    <row r="64" spans="2:11" ht="30" customHeight="1">
      <c r="B64" s="79" t="str">
        <f t="shared" si="1"/>
        <v>--</v>
      </c>
      <c r="C64" s="73"/>
      <c r="D64" s="61"/>
      <c r="E64" s="77"/>
      <c r="F64" s="75" t="s">
        <v>512</v>
      </c>
      <c r="G64" s="75"/>
      <c r="H64" s="73"/>
      <c r="I64" s="75"/>
      <c r="J64" s="78"/>
      <c r="K64" s="58"/>
    </row>
    <row r="65" spans="2:11" ht="30" customHeight="1">
      <c r="B65" s="79" t="str">
        <f t="shared" si="1"/>
        <v>--</v>
      </c>
      <c r="C65" s="73"/>
      <c r="D65" s="61"/>
      <c r="E65" s="77"/>
      <c r="F65" s="75" t="s">
        <v>512</v>
      </c>
      <c r="G65" s="75"/>
      <c r="H65" s="73"/>
      <c r="I65" s="75"/>
      <c r="J65" s="78"/>
      <c r="K65" s="58"/>
    </row>
    <row r="66" spans="2:11" ht="30" customHeight="1">
      <c r="B66" s="79" t="str">
        <f t="shared" si="1"/>
        <v>--</v>
      </c>
      <c r="C66" s="73"/>
      <c r="D66" s="61"/>
      <c r="E66" s="77"/>
      <c r="F66" s="75" t="s">
        <v>512</v>
      </c>
      <c r="G66" s="75"/>
      <c r="H66" s="73"/>
      <c r="I66" s="75"/>
      <c r="J66" s="78"/>
      <c r="K66" s="58"/>
    </row>
    <row r="67" spans="2:11" ht="30" customHeight="1">
      <c r="B67" s="79" t="str">
        <f t="shared" si="1"/>
        <v>--</v>
      </c>
      <c r="C67" s="73"/>
      <c r="D67" s="61"/>
      <c r="E67" s="77"/>
      <c r="F67" s="75" t="s">
        <v>512</v>
      </c>
      <c r="G67" s="75"/>
      <c r="H67" s="73"/>
      <c r="I67" s="75"/>
      <c r="J67" s="78"/>
      <c r="K67" s="58"/>
    </row>
    <row r="68" spans="2:11" ht="30" customHeight="1">
      <c r="B68" s="79" t="str">
        <f t="shared" si="1"/>
        <v>--</v>
      </c>
      <c r="C68" s="73"/>
      <c r="D68" s="61"/>
      <c r="E68" s="77"/>
      <c r="F68" s="75" t="s">
        <v>512</v>
      </c>
      <c r="G68" s="75"/>
      <c r="H68" s="73"/>
      <c r="I68" s="75"/>
      <c r="J68" s="78"/>
      <c r="K68" s="58"/>
    </row>
    <row r="69" spans="2:11" ht="30" customHeight="1">
      <c r="B69" s="79" t="str">
        <f t="shared" ref="B69:B100" si="2">IF(ISERROR(LEFT(C69,SEARCH(" ",C69,1)-1)),"",LEFT(C69,SEARCH(" ",C69,1)-1))&amp;"-"&amp;IF(ISNA(VLOOKUP(H69,BankShortNameRIW,2,0)),"",VLOOKUP(H69,BankShortNameRIW,2,0))&amp;"-"&amp;RIGHT(D69,3)</f>
        <v>--</v>
      </c>
      <c r="C69" s="73"/>
      <c r="D69" s="61"/>
      <c r="E69" s="77"/>
      <c r="F69" s="75" t="s">
        <v>512</v>
      </c>
      <c r="G69" s="75"/>
      <c r="H69" s="73"/>
      <c r="I69" s="75"/>
      <c r="J69" s="78"/>
      <c r="K69" s="58"/>
    </row>
    <row r="70" spans="2:11" ht="30" customHeight="1">
      <c r="B70" s="79" t="str">
        <f t="shared" si="2"/>
        <v>--</v>
      </c>
      <c r="C70" s="73"/>
      <c r="D70" s="61"/>
      <c r="E70" s="77"/>
      <c r="F70" s="75" t="s">
        <v>512</v>
      </c>
      <c r="G70" s="75"/>
      <c r="H70" s="73"/>
      <c r="I70" s="75"/>
      <c r="J70" s="78"/>
      <c r="K70" s="58"/>
    </row>
    <row r="71" spans="2:11" ht="30" customHeight="1">
      <c r="B71" s="79" t="str">
        <f t="shared" si="2"/>
        <v>--</v>
      </c>
      <c r="C71" s="73"/>
      <c r="D71" s="61"/>
      <c r="E71" s="77"/>
      <c r="F71" s="75" t="s">
        <v>512</v>
      </c>
      <c r="G71" s="75"/>
      <c r="H71" s="73"/>
      <c r="I71" s="75"/>
      <c r="J71" s="78"/>
      <c r="K71" s="58"/>
    </row>
    <row r="72" spans="2:11" ht="30" customHeight="1">
      <c r="B72" s="79" t="str">
        <f t="shared" si="2"/>
        <v>--</v>
      </c>
      <c r="C72" s="73"/>
      <c r="D72" s="61"/>
      <c r="E72" s="77"/>
      <c r="F72" s="75" t="s">
        <v>512</v>
      </c>
      <c r="G72" s="75"/>
      <c r="H72" s="73"/>
      <c r="I72" s="75"/>
      <c r="J72" s="78"/>
      <c r="K72" s="58"/>
    </row>
    <row r="73" spans="2:11" ht="30" customHeight="1">
      <c r="B73" s="79" t="str">
        <f t="shared" si="2"/>
        <v>--</v>
      </c>
      <c r="C73" s="73"/>
      <c r="D73" s="61"/>
      <c r="E73" s="77"/>
      <c r="F73" s="75" t="s">
        <v>512</v>
      </c>
      <c r="G73" s="75"/>
      <c r="H73" s="73"/>
      <c r="I73" s="75"/>
      <c r="J73" s="78"/>
      <c r="K73" s="58"/>
    </row>
    <row r="74" spans="2:11" ht="30" customHeight="1">
      <c r="B74" s="79" t="str">
        <f t="shared" si="2"/>
        <v>--</v>
      </c>
      <c r="C74" s="73"/>
      <c r="D74" s="61"/>
      <c r="E74" s="77"/>
      <c r="F74" s="75" t="s">
        <v>512</v>
      </c>
      <c r="G74" s="75"/>
      <c r="H74" s="73"/>
      <c r="I74" s="75"/>
      <c r="J74" s="78"/>
      <c r="K74" s="58"/>
    </row>
    <row r="75" spans="2:11" ht="30" customHeight="1">
      <c r="B75" s="79" t="str">
        <f t="shared" si="2"/>
        <v>--</v>
      </c>
      <c r="C75" s="73"/>
      <c r="D75" s="61"/>
      <c r="E75" s="77"/>
      <c r="F75" s="75" t="s">
        <v>512</v>
      </c>
      <c r="G75" s="75"/>
      <c r="H75" s="73"/>
      <c r="I75" s="75"/>
      <c r="J75" s="78"/>
      <c r="K75" s="58"/>
    </row>
    <row r="76" spans="2:11" ht="30" customHeight="1">
      <c r="B76" s="79" t="str">
        <f t="shared" si="2"/>
        <v>--</v>
      </c>
      <c r="C76" s="73"/>
      <c r="D76" s="61"/>
      <c r="E76" s="77"/>
      <c r="F76" s="75" t="s">
        <v>512</v>
      </c>
      <c r="G76" s="75"/>
      <c r="H76" s="73"/>
      <c r="I76" s="75"/>
      <c r="J76" s="78"/>
      <c r="K76" s="58"/>
    </row>
    <row r="77" spans="2:11" ht="30" customHeight="1">
      <c r="B77" s="79" t="str">
        <f t="shared" si="2"/>
        <v>--</v>
      </c>
      <c r="C77" s="73"/>
      <c r="D77" s="61"/>
      <c r="E77" s="77"/>
      <c r="F77" s="75" t="s">
        <v>512</v>
      </c>
      <c r="G77" s="75"/>
      <c r="H77" s="73"/>
      <c r="I77" s="75"/>
      <c r="J77" s="78"/>
      <c r="K77" s="58"/>
    </row>
    <row r="78" spans="2:11" ht="30" customHeight="1">
      <c r="B78" s="79" t="str">
        <f t="shared" si="2"/>
        <v>--</v>
      </c>
      <c r="C78" s="73"/>
      <c r="D78" s="61"/>
      <c r="E78" s="77"/>
      <c r="F78" s="75" t="s">
        <v>512</v>
      </c>
      <c r="G78" s="75"/>
      <c r="H78" s="73"/>
      <c r="I78" s="75"/>
      <c r="J78" s="78"/>
      <c r="K78" s="58"/>
    </row>
    <row r="79" spans="2:11" ht="30" customHeight="1">
      <c r="B79" s="79" t="str">
        <f t="shared" si="2"/>
        <v>--</v>
      </c>
      <c r="C79" s="73"/>
      <c r="D79" s="61"/>
      <c r="E79" s="77"/>
      <c r="F79" s="75" t="s">
        <v>512</v>
      </c>
      <c r="G79" s="75"/>
      <c r="H79" s="73"/>
      <c r="I79" s="75"/>
      <c r="J79" s="78"/>
      <c r="K79" s="58"/>
    </row>
    <row r="80" spans="2:11" ht="30" customHeight="1">
      <c r="B80" s="79" t="str">
        <f t="shared" si="2"/>
        <v>--</v>
      </c>
      <c r="C80" s="73"/>
      <c r="D80" s="61"/>
      <c r="E80" s="77"/>
      <c r="F80" s="75" t="s">
        <v>512</v>
      </c>
      <c r="G80" s="75"/>
      <c r="H80" s="73"/>
      <c r="I80" s="75"/>
      <c r="J80" s="78"/>
      <c r="K80" s="58"/>
    </row>
    <row r="81" spans="2:11" ht="30" customHeight="1">
      <c r="B81" s="79" t="str">
        <f t="shared" si="2"/>
        <v>--</v>
      </c>
      <c r="C81" s="73"/>
      <c r="D81" s="61"/>
      <c r="E81" s="77"/>
      <c r="F81" s="75" t="s">
        <v>512</v>
      </c>
      <c r="G81" s="75"/>
      <c r="H81" s="73"/>
      <c r="I81" s="75"/>
      <c r="J81" s="78"/>
      <c r="K81" s="58"/>
    </row>
    <row r="82" spans="2:11" ht="30" customHeight="1">
      <c r="B82" s="79" t="str">
        <f t="shared" si="2"/>
        <v>--</v>
      </c>
      <c r="C82" s="73"/>
      <c r="D82" s="61"/>
      <c r="E82" s="77"/>
      <c r="F82" s="75" t="s">
        <v>512</v>
      </c>
      <c r="G82" s="75"/>
      <c r="H82" s="73"/>
      <c r="I82" s="75"/>
      <c r="J82" s="78"/>
      <c r="K82" s="58"/>
    </row>
    <row r="83" spans="2:11" ht="30" customHeight="1">
      <c r="B83" s="79" t="str">
        <f t="shared" si="2"/>
        <v>--</v>
      </c>
      <c r="C83" s="73"/>
      <c r="D83" s="61"/>
      <c r="E83" s="77"/>
      <c r="F83" s="75" t="s">
        <v>512</v>
      </c>
      <c r="G83" s="75"/>
      <c r="H83" s="73"/>
      <c r="I83" s="75"/>
      <c r="J83" s="78"/>
      <c r="K83" s="58"/>
    </row>
    <row r="84" spans="2:11" ht="30" customHeight="1">
      <c r="B84" s="79" t="str">
        <f t="shared" si="2"/>
        <v>--</v>
      </c>
      <c r="C84" s="73"/>
      <c r="D84" s="61"/>
      <c r="E84" s="77"/>
      <c r="F84" s="75" t="s">
        <v>512</v>
      </c>
      <c r="G84" s="75"/>
      <c r="H84" s="73"/>
      <c r="I84" s="75"/>
      <c r="J84" s="78"/>
      <c r="K84" s="58"/>
    </row>
    <row r="85" spans="2:11" ht="30" customHeight="1">
      <c r="B85" s="79" t="str">
        <f t="shared" si="2"/>
        <v>--</v>
      </c>
      <c r="C85" s="73"/>
      <c r="D85" s="61"/>
      <c r="E85" s="77"/>
      <c r="F85" s="75" t="s">
        <v>512</v>
      </c>
      <c r="G85" s="75"/>
      <c r="H85" s="73"/>
      <c r="I85" s="75"/>
      <c r="J85" s="78"/>
      <c r="K85" s="58"/>
    </row>
    <row r="86" spans="2:11" ht="30" customHeight="1">
      <c r="B86" s="79" t="str">
        <f t="shared" si="2"/>
        <v>--</v>
      </c>
      <c r="C86" s="73"/>
      <c r="D86" s="61"/>
      <c r="E86" s="77"/>
      <c r="F86" s="75" t="s">
        <v>512</v>
      </c>
      <c r="G86" s="75"/>
      <c r="H86" s="73"/>
      <c r="I86" s="75"/>
      <c r="J86" s="78"/>
      <c r="K86" s="58"/>
    </row>
    <row r="87" spans="2:11" ht="30" customHeight="1">
      <c r="B87" s="79" t="str">
        <f t="shared" si="2"/>
        <v>--</v>
      </c>
      <c r="C87" s="73"/>
      <c r="D87" s="61"/>
      <c r="E87" s="77"/>
      <c r="F87" s="75" t="s">
        <v>512</v>
      </c>
      <c r="G87" s="75"/>
      <c r="H87" s="73"/>
      <c r="I87" s="75"/>
      <c r="J87" s="78"/>
      <c r="K87" s="58"/>
    </row>
    <row r="88" spans="2:11" ht="30" customHeight="1">
      <c r="B88" s="79" t="str">
        <f t="shared" si="2"/>
        <v>--</v>
      </c>
      <c r="C88" s="73"/>
      <c r="D88" s="61"/>
      <c r="E88" s="77"/>
      <c r="F88" s="75" t="s">
        <v>512</v>
      </c>
      <c r="G88" s="75"/>
      <c r="H88" s="73"/>
      <c r="I88" s="75"/>
      <c r="J88" s="78"/>
      <c r="K88" s="58"/>
    </row>
    <row r="89" spans="2:11" ht="30" customHeight="1">
      <c r="B89" s="79" t="str">
        <f t="shared" si="2"/>
        <v>--</v>
      </c>
      <c r="C89" s="73"/>
      <c r="D89" s="61"/>
      <c r="E89" s="77"/>
      <c r="F89" s="75" t="s">
        <v>512</v>
      </c>
      <c r="G89" s="75"/>
      <c r="H89" s="73"/>
      <c r="I89" s="75"/>
      <c r="J89" s="78"/>
      <c r="K89" s="58"/>
    </row>
    <row r="90" spans="2:11" ht="30" customHeight="1">
      <c r="B90" s="79" t="str">
        <f t="shared" si="2"/>
        <v>--</v>
      </c>
      <c r="C90" s="73"/>
      <c r="D90" s="61"/>
      <c r="E90" s="77"/>
      <c r="F90" s="75" t="s">
        <v>512</v>
      </c>
      <c r="G90" s="75"/>
      <c r="H90" s="73"/>
      <c r="I90" s="75"/>
      <c r="J90" s="78"/>
      <c r="K90" s="58"/>
    </row>
    <row r="91" spans="2:11" ht="30" customHeight="1">
      <c r="B91" s="79" t="str">
        <f t="shared" si="2"/>
        <v>--</v>
      </c>
      <c r="C91" s="73"/>
      <c r="D91" s="61"/>
      <c r="E91" s="77"/>
      <c r="F91" s="75" t="s">
        <v>512</v>
      </c>
      <c r="G91" s="75"/>
      <c r="H91" s="73"/>
      <c r="I91" s="75"/>
      <c r="J91" s="78"/>
      <c r="K91" s="58"/>
    </row>
    <row r="92" spans="2:11" ht="30" customHeight="1">
      <c r="B92" s="79" t="str">
        <f t="shared" si="2"/>
        <v>--</v>
      </c>
      <c r="C92" s="73"/>
      <c r="D92" s="61"/>
      <c r="E92" s="77"/>
      <c r="F92" s="75" t="s">
        <v>512</v>
      </c>
      <c r="G92" s="75"/>
      <c r="H92" s="73"/>
      <c r="I92" s="75"/>
      <c r="J92" s="78"/>
      <c r="K92" s="58"/>
    </row>
    <row r="93" spans="2:11" ht="30" customHeight="1">
      <c r="B93" s="79" t="str">
        <f t="shared" si="2"/>
        <v>--</v>
      </c>
      <c r="C93" s="73"/>
      <c r="D93" s="61"/>
      <c r="E93" s="77"/>
      <c r="F93" s="75" t="s">
        <v>512</v>
      </c>
      <c r="G93" s="75"/>
      <c r="H93" s="73"/>
      <c r="I93" s="75"/>
      <c r="J93" s="78"/>
      <c r="K93" s="58"/>
    </row>
    <row r="94" spans="2:11" ht="30" customHeight="1">
      <c r="B94" s="79" t="str">
        <f t="shared" si="2"/>
        <v>--</v>
      </c>
      <c r="C94" s="73"/>
      <c r="D94" s="61"/>
      <c r="E94" s="77"/>
      <c r="F94" s="75" t="s">
        <v>512</v>
      </c>
      <c r="G94" s="75"/>
      <c r="H94" s="73"/>
      <c r="I94" s="75"/>
      <c r="J94" s="78"/>
      <c r="K94" s="58"/>
    </row>
    <row r="95" spans="2:11" ht="30" customHeight="1">
      <c r="B95" s="79" t="str">
        <f t="shared" si="2"/>
        <v>--</v>
      </c>
      <c r="C95" s="73"/>
      <c r="D95" s="61"/>
      <c r="E95" s="77"/>
      <c r="F95" s="75" t="s">
        <v>512</v>
      </c>
      <c r="G95" s="75"/>
      <c r="H95" s="73"/>
      <c r="I95" s="75"/>
      <c r="J95" s="78"/>
      <c r="K95" s="58"/>
    </row>
    <row r="96" spans="2:11" ht="30" customHeight="1">
      <c r="B96" s="79" t="str">
        <f t="shared" si="2"/>
        <v>--</v>
      </c>
      <c r="C96" s="73"/>
      <c r="D96" s="61"/>
      <c r="E96" s="77"/>
      <c r="F96" s="75" t="s">
        <v>512</v>
      </c>
      <c r="G96" s="75"/>
      <c r="H96" s="73"/>
      <c r="I96" s="75"/>
      <c r="J96" s="78"/>
      <c r="K96" s="58"/>
    </row>
    <row r="97" spans="2:11" ht="30" customHeight="1">
      <c r="B97" s="79" t="str">
        <f t="shared" si="2"/>
        <v>--</v>
      </c>
      <c r="C97" s="73"/>
      <c r="D97" s="61"/>
      <c r="E97" s="77"/>
      <c r="F97" s="75" t="s">
        <v>512</v>
      </c>
      <c r="G97" s="75"/>
      <c r="H97" s="73"/>
      <c r="I97" s="75"/>
      <c r="J97" s="78"/>
      <c r="K97" s="58"/>
    </row>
    <row r="98" spans="2:11" ht="30" customHeight="1">
      <c r="B98" s="79" t="str">
        <f t="shared" si="2"/>
        <v>--</v>
      </c>
      <c r="C98" s="73"/>
      <c r="D98" s="61"/>
      <c r="E98" s="77"/>
      <c r="F98" s="75" t="s">
        <v>512</v>
      </c>
      <c r="G98" s="75"/>
      <c r="H98" s="73"/>
      <c r="I98" s="75"/>
      <c r="J98" s="78"/>
      <c r="K98" s="58"/>
    </row>
    <row r="99" spans="2:11" ht="30" customHeight="1">
      <c r="B99" s="79" t="str">
        <f t="shared" si="2"/>
        <v>--</v>
      </c>
      <c r="C99" s="73"/>
      <c r="D99" s="61"/>
      <c r="E99" s="77"/>
      <c r="F99" s="75" t="s">
        <v>512</v>
      </c>
      <c r="G99" s="75"/>
      <c r="H99" s="73"/>
      <c r="I99" s="75"/>
      <c r="J99" s="78"/>
      <c r="K99" s="58"/>
    </row>
    <row r="100" spans="2:11" ht="30" customHeight="1" thickBot="1">
      <c r="B100" s="79" t="str">
        <f t="shared" si="2"/>
        <v>--</v>
      </c>
      <c r="C100" s="74"/>
      <c r="D100" s="62"/>
      <c r="E100" s="80"/>
      <c r="F100" s="75" t="s">
        <v>512</v>
      </c>
      <c r="G100" s="75"/>
      <c r="H100" s="74"/>
      <c r="I100" s="76"/>
      <c r="J100" s="81"/>
      <c r="K100" s="59"/>
    </row>
    <row r="101" spans="2:11"/>
    <row r="102" spans="2:11" hidden="1"/>
    <row r="103" spans="2:11" hidden="1"/>
    <row r="104" spans="2:11" hidden="1"/>
    <row r="105" spans="2:11" hidden="1"/>
    <row r="106" spans="2:11" hidden="1"/>
    <row r="107" spans="2:11" hidden="1"/>
    <row r="108" spans="2:11" hidden="1"/>
    <row r="109" spans="2:11" hidden="1"/>
    <row r="110" spans="2:11" hidden="1"/>
    <row r="111" spans="2:11" hidden="1"/>
    <row r="112" spans="2:11" ht="15" hidden="1">
      <c r="H112" s="63"/>
    </row>
    <row r="113" spans="8:8" ht="15" hidden="1">
      <c r="H113" s="63"/>
    </row>
    <row r="114" spans="8:8" ht="15" hidden="1">
      <c r="H114" s="63"/>
    </row>
    <row r="115" spans="8:8" ht="15" hidden="1">
      <c r="H115" s="63"/>
    </row>
    <row r="116" spans="8:8" ht="15" hidden="1">
      <c r="H116" s="63"/>
    </row>
    <row r="117" spans="8:8" ht="15" hidden="1">
      <c r="H117" s="63"/>
    </row>
    <row r="118" spans="8:8" ht="15" hidden="1">
      <c r="H118" s="63"/>
    </row>
    <row r="119" spans="8:8" ht="15" hidden="1">
      <c r="H119" s="63"/>
    </row>
    <row r="120" spans="8:8" ht="15" hidden="1">
      <c r="H120" s="63"/>
    </row>
    <row r="121" spans="8:8" ht="15" hidden="1">
      <c r="H121" s="63"/>
    </row>
    <row r="122" spans="8:8" ht="15" hidden="1">
      <c r="H122" s="63"/>
    </row>
    <row r="123" spans="8:8" ht="15" hidden="1">
      <c r="H123" s="63"/>
    </row>
    <row r="124" spans="8:8" ht="15" hidden="1">
      <c r="H124" s="63"/>
    </row>
    <row r="125" spans="8:8" ht="15" hidden="1">
      <c r="H125" s="63"/>
    </row>
    <row r="126" spans="8:8" ht="15" hidden="1">
      <c r="H126" s="63"/>
    </row>
    <row r="127" spans="8:8" ht="15" hidden="1">
      <c r="H127" s="63"/>
    </row>
    <row r="128" spans="8:8" ht="15" hidden="1">
      <c r="H128" s="63"/>
    </row>
    <row r="129" spans="8:9" ht="15" hidden="1">
      <c r="H129" s="63"/>
    </row>
    <row r="130" spans="8:9" ht="15" hidden="1">
      <c r="H130" s="63"/>
    </row>
    <row r="131" spans="8:9" ht="15" hidden="1">
      <c r="H131" s="63"/>
    </row>
    <row r="132" spans="8:9" ht="15" hidden="1">
      <c r="H132" s="63"/>
    </row>
    <row r="133" spans="8:9" ht="15" hidden="1">
      <c r="H133" s="63"/>
    </row>
    <row r="134" spans="8:9" ht="15" hidden="1">
      <c r="H134" s="63"/>
    </row>
    <row r="135" spans="8:9" ht="15" hidden="1">
      <c r="H135" s="63"/>
    </row>
    <row r="136" spans="8:9" ht="15" hidden="1">
      <c r="H136" s="63"/>
    </row>
    <row r="137" spans="8:9" ht="15" hidden="1">
      <c r="H137" s="63"/>
    </row>
    <row r="138" spans="8:9" ht="15" hidden="1">
      <c r="H138" s="63"/>
    </row>
    <row r="139" spans="8:9" ht="15" hidden="1">
      <c r="H139" s="65"/>
      <c r="I139" s="67"/>
    </row>
    <row r="140" spans="8:9" ht="15" hidden="1">
      <c r="H140" s="65"/>
      <c r="I140" s="67"/>
    </row>
    <row r="141" spans="8:9" ht="15" hidden="1">
      <c r="H141" s="65"/>
      <c r="I141" s="67"/>
    </row>
    <row r="142" spans="8:9" ht="15" hidden="1">
      <c r="H142" s="65"/>
      <c r="I142" s="67"/>
    </row>
    <row r="143" spans="8:9" ht="15" hidden="1">
      <c r="H143" s="65"/>
      <c r="I143" s="67"/>
    </row>
    <row r="144" spans="8:9" ht="15" hidden="1">
      <c r="H144" s="65"/>
      <c r="I144" s="67"/>
    </row>
    <row r="145" spans="8:9" ht="15" hidden="1">
      <c r="H145" s="65"/>
      <c r="I145" s="67"/>
    </row>
    <row r="146" spans="8:9" ht="15" hidden="1">
      <c r="H146" s="65"/>
      <c r="I146" s="67"/>
    </row>
    <row r="147" spans="8:9" ht="15" hidden="1">
      <c r="H147" s="65"/>
      <c r="I147" s="67"/>
    </row>
    <row r="148" spans="8:9" ht="15" hidden="1">
      <c r="H148" s="65"/>
      <c r="I148" s="67"/>
    </row>
    <row r="149" spans="8:9" ht="15" hidden="1">
      <c r="H149" s="64"/>
      <c r="I149" s="67"/>
    </row>
    <row r="150" spans="8:9" ht="15" hidden="1">
      <c r="H150" s="64"/>
      <c r="I150" s="67"/>
    </row>
    <row r="151" spans="8:9" ht="15" hidden="1">
      <c r="H151" s="65"/>
      <c r="I151" s="67"/>
    </row>
    <row r="152" spans="8:9" ht="15" hidden="1">
      <c r="H152" s="64"/>
      <c r="I152" s="67"/>
    </row>
    <row r="153" spans="8:9" ht="15" hidden="1">
      <c r="H153" s="65"/>
      <c r="I153" s="67"/>
    </row>
    <row r="154" spans="8:9" ht="15" hidden="1">
      <c r="H154" s="65"/>
      <c r="I154" s="67"/>
    </row>
    <row r="155" spans="8:9" ht="15" hidden="1">
      <c r="H155" s="65"/>
      <c r="I155" s="67"/>
    </row>
    <row r="156" spans="8:9" ht="15" hidden="1">
      <c r="H156" s="65"/>
      <c r="I156" s="67"/>
    </row>
    <row r="157" spans="8:9" ht="15" hidden="1">
      <c r="H157" s="65"/>
      <c r="I157" s="67"/>
    </row>
    <row r="158" spans="8:9" ht="15" hidden="1">
      <c r="H158" s="66"/>
      <c r="I158" s="67"/>
    </row>
    <row r="159" spans="8:9" ht="15" hidden="1">
      <c r="I159" s="67"/>
    </row>
    <row r="160" spans="8:9" ht="15" hidden="1">
      <c r="I160" s="67"/>
    </row>
    <row r="161" spans="9:9" ht="15" hidden="1">
      <c r="I161" s="67"/>
    </row>
    <row r="162" spans="9:9" ht="15" hidden="1">
      <c r="I162" s="67"/>
    </row>
    <row r="163" spans="9:9" ht="15" hidden="1">
      <c r="I163" s="67"/>
    </row>
    <row r="164" spans="9:9" ht="15" hidden="1">
      <c r="I164" s="67"/>
    </row>
    <row r="165" spans="9:9" ht="15" hidden="1">
      <c r="I165" s="67"/>
    </row>
    <row r="166" spans="9:9" ht="15" hidden="1">
      <c r="I166" s="67"/>
    </row>
    <row r="167" spans="9:9" ht="15" hidden="1">
      <c r="I167" s="67"/>
    </row>
    <row r="168" spans="9:9" ht="15" hidden="1">
      <c r="I168" s="67"/>
    </row>
    <row r="169" spans="9:9" ht="15" hidden="1">
      <c r="I169" s="67"/>
    </row>
    <row r="170" spans="9:9" ht="15" hidden="1">
      <c r="I170" s="67"/>
    </row>
    <row r="171" spans="9:9" ht="15" hidden="1">
      <c r="I171" s="67"/>
    </row>
    <row r="172" spans="9:9" ht="15" hidden="1">
      <c r="I172" s="67"/>
    </row>
    <row r="173" spans="9:9" ht="15" hidden="1">
      <c r="I173" s="67"/>
    </row>
    <row r="174" spans="9:9" ht="15" hidden="1">
      <c r="I174" s="67"/>
    </row>
    <row r="175" spans="9:9" ht="15" hidden="1">
      <c r="I175" s="67"/>
    </row>
    <row r="176" spans="9:9" ht="15" hidden="1">
      <c r="I176" s="67"/>
    </row>
    <row r="177" spans="9:9" ht="15" hidden="1">
      <c r="I177" s="67"/>
    </row>
    <row r="178" spans="9:9" ht="15" hidden="1">
      <c r="I178" s="67"/>
    </row>
    <row r="179" spans="9:9" ht="15" hidden="1">
      <c r="I179" s="67"/>
    </row>
    <row r="180" spans="9:9" ht="15" hidden="1">
      <c r="I180" s="67"/>
    </row>
    <row r="181" spans="9:9" ht="15" hidden="1">
      <c r="I181" s="67"/>
    </row>
    <row r="182" spans="9:9" ht="15" hidden="1">
      <c r="I182" s="67"/>
    </row>
    <row r="183" spans="9:9" ht="15" hidden="1">
      <c r="I183" s="67"/>
    </row>
    <row r="184" spans="9:9" ht="15" hidden="1">
      <c r="I184" s="67"/>
    </row>
    <row r="185" spans="9:9" ht="15" hidden="1">
      <c r="I185" s="67"/>
    </row>
    <row r="186" spans="9:9" ht="15" hidden="1">
      <c r="I186" s="67"/>
    </row>
    <row r="187" spans="9:9" ht="15" hidden="1">
      <c r="I187" s="67"/>
    </row>
    <row r="188" spans="9:9" ht="15" hidden="1">
      <c r="I188" s="67"/>
    </row>
    <row r="189" spans="9:9" ht="15" hidden="1">
      <c r="I189" s="67"/>
    </row>
    <row r="190" spans="9:9" ht="15" hidden="1">
      <c r="I190" s="67"/>
    </row>
    <row r="191" spans="9:9" ht="15" hidden="1">
      <c r="I191" s="67"/>
    </row>
    <row r="192" spans="9:9" ht="15" hidden="1">
      <c r="I192" s="67"/>
    </row>
    <row r="193" spans="9:9" ht="15" hidden="1">
      <c r="I193" s="67"/>
    </row>
    <row r="194" spans="9:9" ht="15" hidden="1">
      <c r="I194" s="67"/>
    </row>
    <row r="195" spans="9:9" ht="15" hidden="1">
      <c r="I195" s="67"/>
    </row>
    <row r="196" spans="9:9" ht="15" hidden="1">
      <c r="I196" s="67"/>
    </row>
    <row r="197" spans="9:9" ht="15" hidden="1">
      <c r="I197" s="67"/>
    </row>
    <row r="198" spans="9:9" ht="15" hidden="1">
      <c r="I198" s="67"/>
    </row>
    <row r="199" spans="9:9" ht="15" hidden="1">
      <c r="I199" s="67"/>
    </row>
    <row r="200" spans="9:9" ht="15" hidden="1">
      <c r="I200" s="67"/>
    </row>
    <row r="201" spans="9:9" ht="15" hidden="1">
      <c r="I201" s="67"/>
    </row>
    <row r="202" spans="9:9" ht="15" hidden="1">
      <c r="I202" s="67"/>
    </row>
    <row r="203" spans="9:9" ht="15" hidden="1">
      <c r="I203" s="67"/>
    </row>
    <row r="204" spans="9:9" ht="15" hidden="1">
      <c r="I204" s="67"/>
    </row>
    <row r="205" spans="9:9" ht="15" hidden="1">
      <c r="I205" s="67"/>
    </row>
    <row r="206" spans="9:9" ht="15" hidden="1">
      <c r="I206" s="67"/>
    </row>
    <row r="207" spans="9:9" ht="15" hidden="1">
      <c r="I207" s="67"/>
    </row>
    <row r="208" spans="9:9" ht="15" hidden="1">
      <c r="I208" s="67"/>
    </row>
    <row r="209" spans="9:9" ht="15" hidden="1">
      <c r="I209" s="67"/>
    </row>
    <row r="210" spans="9:9" ht="15" hidden="1">
      <c r="I210" s="67"/>
    </row>
    <row r="211" spans="9:9" ht="15" hidden="1">
      <c r="I211" s="67"/>
    </row>
    <row r="212" spans="9:9" ht="15" hidden="1">
      <c r="I212" s="67"/>
    </row>
    <row r="213" spans="9:9" ht="15" hidden="1">
      <c r="I213" s="67"/>
    </row>
    <row r="214" spans="9:9" ht="15" hidden="1">
      <c r="I214" s="67"/>
    </row>
    <row r="215" spans="9:9" ht="15" hidden="1">
      <c r="I215" s="67"/>
    </row>
    <row r="216" spans="9:9" ht="15" hidden="1">
      <c r="I216" s="67"/>
    </row>
    <row r="217" spans="9:9" ht="15" hidden="1">
      <c r="I217" s="67"/>
    </row>
    <row r="218" spans="9:9" ht="15" hidden="1">
      <c r="I218" s="67"/>
    </row>
    <row r="219" spans="9:9" ht="15" hidden="1">
      <c r="I219" s="67"/>
    </row>
    <row r="220" spans="9:9" ht="15" hidden="1">
      <c r="I220" s="67"/>
    </row>
    <row r="221" spans="9:9" ht="15" hidden="1">
      <c r="I221" s="67"/>
    </row>
    <row r="222" spans="9:9" ht="15" hidden="1">
      <c r="I222" s="67"/>
    </row>
    <row r="223" spans="9:9" ht="15" hidden="1">
      <c r="I223" s="67"/>
    </row>
    <row r="224" spans="9:9" ht="15" hidden="1">
      <c r="I224" s="67"/>
    </row>
    <row r="225" spans="9:9" ht="15" hidden="1">
      <c r="I225" s="67"/>
    </row>
    <row r="226" spans="9:9" ht="15" hidden="1">
      <c r="I226" s="67"/>
    </row>
    <row r="227" spans="9:9" ht="15" hidden="1">
      <c r="I227" s="67"/>
    </row>
    <row r="228" spans="9:9" ht="15" hidden="1">
      <c r="I228" s="67"/>
    </row>
    <row r="229" spans="9:9" ht="15" hidden="1">
      <c r="I229" s="67"/>
    </row>
    <row r="230" spans="9:9" ht="15" hidden="1">
      <c r="I230" s="67"/>
    </row>
    <row r="231" spans="9:9" ht="15" hidden="1">
      <c r="I231" s="67"/>
    </row>
    <row r="232" spans="9:9" ht="15" hidden="1">
      <c r="I232" s="67"/>
    </row>
    <row r="233" spans="9:9" ht="15" hidden="1">
      <c r="I233" s="67"/>
    </row>
    <row r="234" spans="9:9" ht="15" hidden="1">
      <c r="I234" s="67"/>
    </row>
    <row r="235" spans="9:9" ht="15" hidden="1">
      <c r="I235" s="67"/>
    </row>
    <row r="236" spans="9:9" ht="15" hidden="1">
      <c r="I236" s="67"/>
    </row>
    <row r="237" spans="9:9" ht="15" hidden="1">
      <c r="I237" s="67"/>
    </row>
    <row r="238" spans="9:9" ht="15" hidden="1">
      <c r="I238" s="67"/>
    </row>
    <row r="239" spans="9:9" ht="15" hidden="1">
      <c r="I239" s="67"/>
    </row>
    <row r="240" spans="9:9" ht="15" hidden="1">
      <c r="I240" s="67"/>
    </row>
    <row r="241" spans="9:9" ht="15" hidden="1">
      <c r="I241" s="67"/>
    </row>
    <row r="242" spans="9:9" ht="15" hidden="1">
      <c r="I242" s="67"/>
    </row>
    <row r="243" spans="9:9" ht="15" hidden="1">
      <c r="I243" s="67"/>
    </row>
    <row r="244" spans="9:9" ht="15" hidden="1">
      <c r="I244" s="67"/>
    </row>
    <row r="245" spans="9:9" ht="15" hidden="1">
      <c r="I245" s="67"/>
    </row>
    <row r="246" spans="9:9" ht="15" hidden="1">
      <c r="I246" s="67"/>
    </row>
    <row r="247" spans="9:9" ht="15" hidden="1">
      <c r="I247" s="67"/>
    </row>
    <row r="248" spans="9:9" ht="15" hidden="1">
      <c r="I248" s="67"/>
    </row>
    <row r="249" spans="9:9" ht="15" hidden="1">
      <c r="I249" s="67"/>
    </row>
    <row r="250" spans="9:9" ht="15" hidden="1">
      <c r="I250" s="67"/>
    </row>
    <row r="251" spans="9:9" ht="15" hidden="1">
      <c r="I251" s="67"/>
    </row>
    <row r="252" spans="9:9" ht="15" hidden="1">
      <c r="I252" s="67"/>
    </row>
    <row r="253" spans="9:9" ht="15" hidden="1">
      <c r="I253" s="67"/>
    </row>
    <row r="254" spans="9:9" ht="15" hidden="1">
      <c r="I254" s="67"/>
    </row>
    <row r="255" spans="9:9" ht="15" hidden="1">
      <c r="I255" s="67"/>
    </row>
    <row r="256" spans="9:9" ht="15" hidden="1">
      <c r="I256" s="67"/>
    </row>
    <row r="257" spans="9:9" ht="15" hidden="1">
      <c r="I257" s="67"/>
    </row>
    <row r="258" spans="9:9" ht="15" hidden="1">
      <c r="I258" s="67"/>
    </row>
    <row r="259" spans="9:9" ht="15" hidden="1">
      <c r="I259" s="67"/>
    </row>
    <row r="260" spans="9:9" ht="15" hidden="1">
      <c r="I260" s="67"/>
    </row>
    <row r="261" spans="9:9" ht="15" hidden="1">
      <c r="I261" s="67"/>
    </row>
    <row r="262" spans="9:9" ht="15" hidden="1">
      <c r="I262" s="67"/>
    </row>
    <row r="263" spans="9:9" ht="15" hidden="1">
      <c r="I263" s="67"/>
    </row>
    <row r="264" spans="9:9" ht="15" hidden="1">
      <c r="I264" s="67"/>
    </row>
    <row r="265" spans="9:9" ht="15" hidden="1">
      <c r="I265" s="67"/>
    </row>
    <row r="266" spans="9:9" ht="15" hidden="1">
      <c r="I266" s="67"/>
    </row>
    <row r="267" spans="9:9" ht="15" hidden="1">
      <c r="I267" s="67"/>
    </row>
    <row r="268" spans="9:9" ht="15" hidden="1">
      <c r="I268" s="67"/>
    </row>
    <row r="269" spans="9:9" ht="15" hidden="1">
      <c r="I269" s="67"/>
    </row>
    <row r="270" spans="9:9" ht="15" hidden="1">
      <c r="I270" s="67"/>
    </row>
    <row r="271" spans="9:9" ht="15" hidden="1">
      <c r="I271" s="67"/>
    </row>
    <row r="272" spans="9:9" ht="15" hidden="1">
      <c r="I272" s="67"/>
    </row>
    <row r="273" spans="9:9" ht="15" hidden="1">
      <c r="I273" s="67"/>
    </row>
    <row r="274" spans="9:9" ht="15" hidden="1">
      <c r="I274" s="67"/>
    </row>
    <row r="275" spans="9:9" ht="15" hidden="1">
      <c r="I275" s="67"/>
    </row>
    <row r="276" spans="9:9" ht="15" hidden="1">
      <c r="I276" s="67"/>
    </row>
    <row r="277" spans="9:9" ht="15" hidden="1">
      <c r="I277" s="67"/>
    </row>
    <row r="278" spans="9:9" ht="15" hidden="1">
      <c r="I278" s="67"/>
    </row>
    <row r="279" spans="9:9" ht="15" hidden="1">
      <c r="I279" s="67"/>
    </row>
    <row r="280" spans="9:9" ht="15" hidden="1">
      <c r="I280" s="67"/>
    </row>
    <row r="281" spans="9:9" ht="15" hidden="1">
      <c r="I281" s="67"/>
    </row>
    <row r="282" spans="9:9" ht="15" hidden="1">
      <c r="I282" s="67"/>
    </row>
    <row r="283" spans="9:9" ht="15" hidden="1">
      <c r="I283" s="67"/>
    </row>
    <row r="284" spans="9:9" ht="15" hidden="1">
      <c r="I284" s="67"/>
    </row>
    <row r="285" spans="9:9" ht="15" hidden="1">
      <c r="I285" s="67"/>
    </row>
    <row r="286" spans="9:9" ht="15" hidden="1">
      <c r="I286" s="67"/>
    </row>
    <row r="287" spans="9:9" ht="15" hidden="1">
      <c r="I287" s="67"/>
    </row>
    <row r="288" spans="9:9" ht="15" hidden="1">
      <c r="I288" s="67"/>
    </row>
    <row r="289" spans="9:9" ht="15" hidden="1">
      <c r="I289" s="67"/>
    </row>
    <row r="290" spans="9:9" ht="15" hidden="1">
      <c r="I290" s="67"/>
    </row>
    <row r="291" spans="9:9" ht="15" hidden="1">
      <c r="I291" s="67"/>
    </row>
    <row r="292" spans="9:9" ht="15" hidden="1">
      <c r="I292" s="67"/>
    </row>
    <row r="293" spans="9:9" ht="15" hidden="1">
      <c r="I293" s="67"/>
    </row>
    <row r="294" spans="9:9" ht="15" hidden="1">
      <c r="I294" s="67"/>
    </row>
    <row r="295" spans="9:9" ht="15" hidden="1">
      <c r="I295" s="67"/>
    </row>
    <row r="296" spans="9:9" ht="15" hidden="1">
      <c r="I296" s="67"/>
    </row>
    <row r="297" spans="9:9" ht="15" hidden="1">
      <c r="I297" s="67"/>
    </row>
    <row r="298" spans="9:9" ht="15" hidden="1">
      <c r="I298" s="67"/>
    </row>
    <row r="299" spans="9:9" ht="15" hidden="1">
      <c r="I299" s="67"/>
    </row>
    <row r="300" spans="9:9" ht="15" hidden="1">
      <c r="I300" s="67"/>
    </row>
    <row r="301" spans="9:9" ht="15" hidden="1">
      <c r="I301" s="67"/>
    </row>
    <row r="302" spans="9:9" ht="15" hidden="1">
      <c r="I302" s="67"/>
    </row>
    <row r="303" spans="9:9" ht="15" hidden="1">
      <c r="I303" s="67"/>
    </row>
  </sheetData>
  <sheetProtection password="CB7C" sheet="1" objects="1" scenarios="1"/>
  <mergeCells count="1">
    <mergeCell ref="B1:K1"/>
  </mergeCells>
  <conditionalFormatting sqref="E6">
    <cfRule type="cellIs" dxfId="9" priority="5" operator="equal">
      <formula>D6</formula>
    </cfRule>
    <cfRule type="cellIs" dxfId="8" priority="6" operator="notEqual">
      <formula>D6</formula>
    </cfRule>
  </conditionalFormatting>
  <conditionalFormatting sqref="E5">
    <cfRule type="cellIs" dxfId="7" priority="3" operator="equal">
      <formula>D5</formula>
    </cfRule>
    <cfRule type="cellIs" dxfId="6" priority="4" operator="notEqual">
      <formula>D5</formula>
    </cfRule>
  </conditionalFormatting>
  <conditionalFormatting sqref="E7:E100">
    <cfRule type="cellIs" dxfId="5" priority="1" operator="equal">
      <formula>D7</formula>
    </cfRule>
    <cfRule type="cellIs" dxfId="4" priority="2" operator="notEqual">
      <formula>D7</formula>
    </cfRule>
  </conditionalFormatting>
  <dataValidations count="8">
    <dataValidation type="textLength" operator="equal" allowBlank="1" showInputMessage="1" showErrorMessage="1" promptTitle="Account No Lenth" prompt="Account No Lenth not be greter then 15" sqref="IT5:IT100 WVF983051:WVF983146 WLJ983051:WLJ983146 WBN983051:WBN983146 VRR983051:VRR983146 VHV983051:VHV983146 UXZ983051:UXZ983146 UOD983051:UOD983146 UEH983051:UEH983146 TUL983051:TUL983146 TKP983051:TKP983146 TAT983051:TAT983146 SQX983051:SQX983146 SHB983051:SHB983146 RXF983051:RXF983146 RNJ983051:RNJ983146 RDN983051:RDN983146 QTR983051:QTR983146 QJV983051:QJV983146 PZZ983051:PZZ983146 PQD983051:PQD983146 PGH983051:PGH983146 OWL983051:OWL983146 OMP983051:OMP983146 OCT983051:OCT983146 NSX983051:NSX983146 NJB983051:NJB983146 MZF983051:MZF983146 MPJ983051:MPJ983146 MFN983051:MFN983146 LVR983051:LVR983146 LLV983051:LLV983146 LBZ983051:LBZ983146 KSD983051:KSD983146 KIH983051:KIH983146 JYL983051:JYL983146 JOP983051:JOP983146 JET983051:JET983146 IUX983051:IUX983146 ILB983051:ILB983146 IBF983051:IBF983146 HRJ983051:HRJ983146 HHN983051:HHN983146 GXR983051:GXR983146 GNV983051:GNV983146 GDZ983051:GDZ983146 FUD983051:FUD983146 FKH983051:FKH983146 FAL983051:FAL983146 EQP983051:EQP983146 EGT983051:EGT983146 DWX983051:DWX983146 DNB983051:DNB983146 DDF983051:DDF983146 CTJ983051:CTJ983146 CJN983051:CJN983146 BZR983051:BZR983146 BPV983051:BPV983146 BFZ983051:BFZ983146 AWD983051:AWD983146 AMH983051:AMH983146 ACL983051:ACL983146 SP983051:SP983146 IT983051:IT983146 WVF917515:WVF917610 WLJ917515:WLJ917610 WBN917515:WBN917610 VRR917515:VRR917610 VHV917515:VHV917610 UXZ917515:UXZ917610 UOD917515:UOD917610 UEH917515:UEH917610 TUL917515:TUL917610 TKP917515:TKP917610 TAT917515:TAT917610 SQX917515:SQX917610 SHB917515:SHB917610 RXF917515:RXF917610 RNJ917515:RNJ917610 RDN917515:RDN917610 QTR917515:QTR917610 QJV917515:QJV917610 PZZ917515:PZZ917610 PQD917515:PQD917610 PGH917515:PGH917610 OWL917515:OWL917610 OMP917515:OMP917610 OCT917515:OCT917610 NSX917515:NSX917610 NJB917515:NJB917610 MZF917515:MZF917610 MPJ917515:MPJ917610 MFN917515:MFN917610 LVR917515:LVR917610 LLV917515:LLV917610 LBZ917515:LBZ917610 KSD917515:KSD917610 KIH917515:KIH917610 JYL917515:JYL917610 JOP917515:JOP917610 JET917515:JET917610 IUX917515:IUX917610 ILB917515:ILB917610 IBF917515:IBF917610 HRJ917515:HRJ917610 HHN917515:HHN917610 GXR917515:GXR917610 GNV917515:GNV917610 GDZ917515:GDZ917610 FUD917515:FUD917610 FKH917515:FKH917610 FAL917515:FAL917610 EQP917515:EQP917610 EGT917515:EGT917610 DWX917515:DWX917610 DNB917515:DNB917610 DDF917515:DDF917610 CTJ917515:CTJ917610 CJN917515:CJN917610 BZR917515:BZR917610 BPV917515:BPV917610 BFZ917515:BFZ917610 AWD917515:AWD917610 AMH917515:AMH917610 ACL917515:ACL917610 SP917515:SP917610 IT917515:IT917610 WVF851979:WVF852074 WLJ851979:WLJ852074 WBN851979:WBN852074 VRR851979:VRR852074 VHV851979:VHV852074 UXZ851979:UXZ852074 UOD851979:UOD852074 UEH851979:UEH852074 TUL851979:TUL852074 TKP851979:TKP852074 TAT851979:TAT852074 SQX851979:SQX852074 SHB851979:SHB852074 RXF851979:RXF852074 RNJ851979:RNJ852074 RDN851979:RDN852074 QTR851979:QTR852074 QJV851979:QJV852074 PZZ851979:PZZ852074 PQD851979:PQD852074 PGH851979:PGH852074 OWL851979:OWL852074 OMP851979:OMP852074 OCT851979:OCT852074 NSX851979:NSX852074 NJB851979:NJB852074 MZF851979:MZF852074 MPJ851979:MPJ852074 MFN851979:MFN852074 LVR851979:LVR852074 LLV851979:LLV852074 LBZ851979:LBZ852074 KSD851979:KSD852074 KIH851979:KIH852074 JYL851979:JYL852074 JOP851979:JOP852074 JET851979:JET852074 IUX851979:IUX852074 ILB851979:ILB852074 IBF851979:IBF852074 HRJ851979:HRJ852074 HHN851979:HHN852074 GXR851979:GXR852074 GNV851979:GNV852074 GDZ851979:GDZ852074 FUD851979:FUD852074 FKH851979:FKH852074 FAL851979:FAL852074 EQP851979:EQP852074 EGT851979:EGT852074 DWX851979:DWX852074 DNB851979:DNB852074 DDF851979:DDF852074 CTJ851979:CTJ852074 CJN851979:CJN852074 BZR851979:BZR852074 BPV851979:BPV852074 BFZ851979:BFZ852074 AWD851979:AWD852074 AMH851979:AMH852074 ACL851979:ACL852074 SP851979:SP852074 IT851979:IT852074 WVF786443:WVF786538 WLJ786443:WLJ786538 WBN786443:WBN786538 VRR786443:VRR786538 VHV786443:VHV786538 UXZ786443:UXZ786538 UOD786443:UOD786538 UEH786443:UEH786538 TUL786443:TUL786538 TKP786443:TKP786538 TAT786443:TAT786538 SQX786443:SQX786538 SHB786443:SHB786538 RXF786443:RXF786538 RNJ786443:RNJ786538 RDN786443:RDN786538 QTR786443:QTR786538 QJV786443:QJV786538 PZZ786443:PZZ786538 PQD786443:PQD786538 PGH786443:PGH786538 OWL786443:OWL786538 OMP786443:OMP786538 OCT786443:OCT786538 NSX786443:NSX786538 NJB786443:NJB786538 MZF786443:MZF786538 MPJ786443:MPJ786538 MFN786443:MFN786538 LVR786443:LVR786538 LLV786443:LLV786538 LBZ786443:LBZ786538 KSD786443:KSD786538 KIH786443:KIH786538 JYL786443:JYL786538 JOP786443:JOP786538 JET786443:JET786538 IUX786443:IUX786538 ILB786443:ILB786538 IBF786443:IBF786538 HRJ786443:HRJ786538 HHN786443:HHN786538 GXR786443:GXR786538 GNV786443:GNV786538 GDZ786443:GDZ786538 FUD786443:FUD786538 FKH786443:FKH786538 FAL786443:FAL786538 EQP786443:EQP786538 EGT786443:EGT786538 DWX786443:DWX786538 DNB786443:DNB786538 DDF786443:DDF786538 CTJ786443:CTJ786538 CJN786443:CJN786538 BZR786443:BZR786538 BPV786443:BPV786538 BFZ786443:BFZ786538 AWD786443:AWD786538 AMH786443:AMH786538 ACL786443:ACL786538 SP786443:SP786538 IT786443:IT786538 WVF720907:WVF721002 WLJ720907:WLJ721002 WBN720907:WBN721002 VRR720907:VRR721002 VHV720907:VHV721002 UXZ720907:UXZ721002 UOD720907:UOD721002 UEH720907:UEH721002 TUL720907:TUL721002 TKP720907:TKP721002 TAT720907:TAT721002 SQX720907:SQX721002 SHB720907:SHB721002 RXF720907:RXF721002 RNJ720907:RNJ721002 RDN720907:RDN721002 QTR720907:QTR721002 QJV720907:QJV721002 PZZ720907:PZZ721002 PQD720907:PQD721002 PGH720907:PGH721002 OWL720907:OWL721002 OMP720907:OMP721002 OCT720907:OCT721002 NSX720907:NSX721002 NJB720907:NJB721002 MZF720907:MZF721002 MPJ720907:MPJ721002 MFN720907:MFN721002 LVR720907:LVR721002 LLV720907:LLV721002 LBZ720907:LBZ721002 KSD720907:KSD721002 KIH720907:KIH721002 JYL720907:JYL721002 JOP720907:JOP721002 JET720907:JET721002 IUX720907:IUX721002 ILB720907:ILB721002 IBF720907:IBF721002 HRJ720907:HRJ721002 HHN720907:HHN721002 GXR720907:GXR721002 GNV720907:GNV721002 GDZ720907:GDZ721002 FUD720907:FUD721002 FKH720907:FKH721002 FAL720907:FAL721002 EQP720907:EQP721002 EGT720907:EGT721002 DWX720907:DWX721002 DNB720907:DNB721002 DDF720907:DDF721002 CTJ720907:CTJ721002 CJN720907:CJN721002 BZR720907:BZR721002 BPV720907:BPV721002 BFZ720907:BFZ721002 AWD720907:AWD721002 AMH720907:AMH721002 ACL720907:ACL721002 SP720907:SP721002 IT720907:IT721002 WVF655371:WVF655466 WLJ655371:WLJ655466 WBN655371:WBN655466 VRR655371:VRR655466 VHV655371:VHV655466 UXZ655371:UXZ655466 UOD655371:UOD655466 UEH655371:UEH655466 TUL655371:TUL655466 TKP655371:TKP655466 TAT655371:TAT655466 SQX655371:SQX655466 SHB655371:SHB655466 RXF655371:RXF655466 RNJ655371:RNJ655466 RDN655371:RDN655466 QTR655371:QTR655466 QJV655371:QJV655466 PZZ655371:PZZ655466 PQD655371:PQD655466 PGH655371:PGH655466 OWL655371:OWL655466 OMP655371:OMP655466 OCT655371:OCT655466 NSX655371:NSX655466 NJB655371:NJB655466 MZF655371:MZF655466 MPJ655371:MPJ655466 MFN655371:MFN655466 LVR655371:LVR655466 LLV655371:LLV655466 LBZ655371:LBZ655466 KSD655371:KSD655466 KIH655371:KIH655466 JYL655371:JYL655466 JOP655371:JOP655466 JET655371:JET655466 IUX655371:IUX655466 ILB655371:ILB655466 IBF655371:IBF655466 HRJ655371:HRJ655466 HHN655371:HHN655466 GXR655371:GXR655466 GNV655371:GNV655466 GDZ655371:GDZ655466 FUD655371:FUD655466 FKH655371:FKH655466 FAL655371:FAL655466 EQP655371:EQP655466 EGT655371:EGT655466 DWX655371:DWX655466 DNB655371:DNB655466 DDF655371:DDF655466 CTJ655371:CTJ655466 CJN655371:CJN655466 BZR655371:BZR655466 BPV655371:BPV655466 BFZ655371:BFZ655466 AWD655371:AWD655466 AMH655371:AMH655466 ACL655371:ACL655466 SP655371:SP655466 IT655371:IT655466 WVF589835:WVF589930 WLJ589835:WLJ589930 WBN589835:WBN589930 VRR589835:VRR589930 VHV589835:VHV589930 UXZ589835:UXZ589930 UOD589835:UOD589930 UEH589835:UEH589930 TUL589835:TUL589930 TKP589835:TKP589930 TAT589835:TAT589930 SQX589835:SQX589930 SHB589835:SHB589930 RXF589835:RXF589930 RNJ589835:RNJ589930 RDN589835:RDN589930 QTR589835:QTR589930 QJV589835:QJV589930 PZZ589835:PZZ589930 PQD589835:PQD589930 PGH589835:PGH589930 OWL589835:OWL589930 OMP589835:OMP589930 OCT589835:OCT589930 NSX589835:NSX589930 NJB589835:NJB589930 MZF589835:MZF589930 MPJ589835:MPJ589930 MFN589835:MFN589930 LVR589835:LVR589930 LLV589835:LLV589930 LBZ589835:LBZ589930 KSD589835:KSD589930 KIH589835:KIH589930 JYL589835:JYL589930 JOP589835:JOP589930 JET589835:JET589930 IUX589835:IUX589930 ILB589835:ILB589930 IBF589835:IBF589930 HRJ589835:HRJ589930 HHN589835:HHN589930 GXR589835:GXR589930 GNV589835:GNV589930 GDZ589835:GDZ589930 FUD589835:FUD589930 FKH589835:FKH589930 FAL589835:FAL589930 EQP589835:EQP589930 EGT589835:EGT589930 DWX589835:DWX589930 DNB589835:DNB589930 DDF589835:DDF589930 CTJ589835:CTJ589930 CJN589835:CJN589930 BZR589835:BZR589930 BPV589835:BPV589930 BFZ589835:BFZ589930 AWD589835:AWD589930 AMH589835:AMH589930 ACL589835:ACL589930 SP589835:SP589930 IT589835:IT589930 WVF524299:WVF524394 WLJ524299:WLJ524394 WBN524299:WBN524394 VRR524299:VRR524394 VHV524299:VHV524394 UXZ524299:UXZ524394 UOD524299:UOD524394 UEH524299:UEH524394 TUL524299:TUL524394 TKP524299:TKP524394 TAT524299:TAT524394 SQX524299:SQX524394 SHB524299:SHB524394 RXF524299:RXF524394 RNJ524299:RNJ524394 RDN524299:RDN524394 QTR524299:QTR524394 QJV524299:QJV524394 PZZ524299:PZZ524394 PQD524299:PQD524394 PGH524299:PGH524394 OWL524299:OWL524394 OMP524299:OMP524394 OCT524299:OCT524394 NSX524299:NSX524394 NJB524299:NJB524394 MZF524299:MZF524394 MPJ524299:MPJ524394 MFN524299:MFN524394 LVR524299:LVR524394 LLV524299:LLV524394 LBZ524299:LBZ524394 KSD524299:KSD524394 KIH524299:KIH524394 JYL524299:JYL524394 JOP524299:JOP524394 JET524299:JET524394 IUX524299:IUX524394 ILB524299:ILB524394 IBF524299:IBF524394 HRJ524299:HRJ524394 HHN524299:HHN524394 GXR524299:GXR524394 GNV524299:GNV524394 GDZ524299:GDZ524394 FUD524299:FUD524394 FKH524299:FKH524394 FAL524299:FAL524394 EQP524299:EQP524394 EGT524299:EGT524394 DWX524299:DWX524394 DNB524299:DNB524394 DDF524299:DDF524394 CTJ524299:CTJ524394 CJN524299:CJN524394 BZR524299:BZR524394 BPV524299:BPV524394 BFZ524299:BFZ524394 AWD524299:AWD524394 AMH524299:AMH524394 ACL524299:ACL524394 SP524299:SP524394 IT524299:IT524394 WVF458763:WVF458858 WLJ458763:WLJ458858 WBN458763:WBN458858 VRR458763:VRR458858 VHV458763:VHV458858 UXZ458763:UXZ458858 UOD458763:UOD458858 UEH458763:UEH458858 TUL458763:TUL458858 TKP458763:TKP458858 TAT458763:TAT458858 SQX458763:SQX458858 SHB458763:SHB458858 RXF458763:RXF458858 RNJ458763:RNJ458858 RDN458763:RDN458858 QTR458763:QTR458858 QJV458763:QJV458858 PZZ458763:PZZ458858 PQD458763:PQD458858 PGH458763:PGH458858 OWL458763:OWL458858 OMP458763:OMP458858 OCT458763:OCT458858 NSX458763:NSX458858 NJB458763:NJB458858 MZF458763:MZF458858 MPJ458763:MPJ458858 MFN458763:MFN458858 LVR458763:LVR458858 LLV458763:LLV458858 LBZ458763:LBZ458858 KSD458763:KSD458858 KIH458763:KIH458858 JYL458763:JYL458858 JOP458763:JOP458858 JET458763:JET458858 IUX458763:IUX458858 ILB458763:ILB458858 IBF458763:IBF458858 HRJ458763:HRJ458858 HHN458763:HHN458858 GXR458763:GXR458858 GNV458763:GNV458858 GDZ458763:GDZ458858 FUD458763:FUD458858 FKH458763:FKH458858 FAL458763:FAL458858 EQP458763:EQP458858 EGT458763:EGT458858 DWX458763:DWX458858 DNB458763:DNB458858 DDF458763:DDF458858 CTJ458763:CTJ458858 CJN458763:CJN458858 BZR458763:BZR458858 BPV458763:BPV458858 BFZ458763:BFZ458858 AWD458763:AWD458858 AMH458763:AMH458858 ACL458763:ACL458858 SP458763:SP458858 IT458763:IT458858 WVF393227:WVF393322 WLJ393227:WLJ393322 WBN393227:WBN393322 VRR393227:VRR393322 VHV393227:VHV393322 UXZ393227:UXZ393322 UOD393227:UOD393322 UEH393227:UEH393322 TUL393227:TUL393322 TKP393227:TKP393322 TAT393227:TAT393322 SQX393227:SQX393322 SHB393227:SHB393322 RXF393227:RXF393322 RNJ393227:RNJ393322 RDN393227:RDN393322 QTR393227:QTR393322 QJV393227:QJV393322 PZZ393227:PZZ393322 PQD393227:PQD393322 PGH393227:PGH393322 OWL393227:OWL393322 OMP393227:OMP393322 OCT393227:OCT393322 NSX393227:NSX393322 NJB393227:NJB393322 MZF393227:MZF393322 MPJ393227:MPJ393322 MFN393227:MFN393322 LVR393227:LVR393322 LLV393227:LLV393322 LBZ393227:LBZ393322 KSD393227:KSD393322 KIH393227:KIH393322 JYL393227:JYL393322 JOP393227:JOP393322 JET393227:JET393322 IUX393227:IUX393322 ILB393227:ILB393322 IBF393227:IBF393322 HRJ393227:HRJ393322 HHN393227:HHN393322 GXR393227:GXR393322 GNV393227:GNV393322 GDZ393227:GDZ393322 FUD393227:FUD393322 FKH393227:FKH393322 FAL393227:FAL393322 EQP393227:EQP393322 EGT393227:EGT393322 DWX393227:DWX393322 DNB393227:DNB393322 DDF393227:DDF393322 CTJ393227:CTJ393322 CJN393227:CJN393322 BZR393227:BZR393322 BPV393227:BPV393322 BFZ393227:BFZ393322 AWD393227:AWD393322 AMH393227:AMH393322 ACL393227:ACL393322 SP393227:SP393322 IT393227:IT393322 WVF327691:WVF327786 WLJ327691:WLJ327786 WBN327691:WBN327786 VRR327691:VRR327786 VHV327691:VHV327786 UXZ327691:UXZ327786 UOD327691:UOD327786 UEH327691:UEH327786 TUL327691:TUL327786 TKP327691:TKP327786 TAT327691:TAT327786 SQX327691:SQX327786 SHB327691:SHB327786 RXF327691:RXF327786 RNJ327691:RNJ327786 RDN327691:RDN327786 QTR327691:QTR327786 QJV327691:QJV327786 PZZ327691:PZZ327786 PQD327691:PQD327786 PGH327691:PGH327786 OWL327691:OWL327786 OMP327691:OMP327786 OCT327691:OCT327786 NSX327691:NSX327786 NJB327691:NJB327786 MZF327691:MZF327786 MPJ327691:MPJ327786 MFN327691:MFN327786 LVR327691:LVR327786 LLV327691:LLV327786 LBZ327691:LBZ327786 KSD327691:KSD327786 KIH327691:KIH327786 JYL327691:JYL327786 JOP327691:JOP327786 JET327691:JET327786 IUX327691:IUX327786 ILB327691:ILB327786 IBF327691:IBF327786 HRJ327691:HRJ327786 HHN327691:HHN327786 GXR327691:GXR327786 GNV327691:GNV327786 GDZ327691:GDZ327786 FUD327691:FUD327786 FKH327691:FKH327786 FAL327691:FAL327786 EQP327691:EQP327786 EGT327691:EGT327786 DWX327691:DWX327786 DNB327691:DNB327786 DDF327691:DDF327786 CTJ327691:CTJ327786 CJN327691:CJN327786 BZR327691:BZR327786 BPV327691:BPV327786 BFZ327691:BFZ327786 AWD327691:AWD327786 AMH327691:AMH327786 ACL327691:ACL327786 SP327691:SP327786 IT327691:IT327786 WVF262155:WVF262250 WLJ262155:WLJ262250 WBN262155:WBN262250 VRR262155:VRR262250 VHV262155:VHV262250 UXZ262155:UXZ262250 UOD262155:UOD262250 UEH262155:UEH262250 TUL262155:TUL262250 TKP262155:TKP262250 TAT262155:TAT262250 SQX262155:SQX262250 SHB262155:SHB262250 RXF262155:RXF262250 RNJ262155:RNJ262250 RDN262155:RDN262250 QTR262155:QTR262250 QJV262155:QJV262250 PZZ262155:PZZ262250 PQD262155:PQD262250 PGH262155:PGH262250 OWL262155:OWL262250 OMP262155:OMP262250 OCT262155:OCT262250 NSX262155:NSX262250 NJB262155:NJB262250 MZF262155:MZF262250 MPJ262155:MPJ262250 MFN262155:MFN262250 LVR262155:LVR262250 LLV262155:LLV262250 LBZ262155:LBZ262250 KSD262155:KSD262250 KIH262155:KIH262250 JYL262155:JYL262250 JOP262155:JOP262250 JET262155:JET262250 IUX262155:IUX262250 ILB262155:ILB262250 IBF262155:IBF262250 HRJ262155:HRJ262250 HHN262155:HHN262250 GXR262155:GXR262250 GNV262155:GNV262250 GDZ262155:GDZ262250 FUD262155:FUD262250 FKH262155:FKH262250 FAL262155:FAL262250 EQP262155:EQP262250 EGT262155:EGT262250 DWX262155:DWX262250 DNB262155:DNB262250 DDF262155:DDF262250 CTJ262155:CTJ262250 CJN262155:CJN262250 BZR262155:BZR262250 BPV262155:BPV262250 BFZ262155:BFZ262250 AWD262155:AWD262250 AMH262155:AMH262250 ACL262155:ACL262250 SP262155:SP262250 IT262155:IT262250 WVF196619:WVF196714 WLJ196619:WLJ196714 WBN196619:WBN196714 VRR196619:VRR196714 VHV196619:VHV196714 UXZ196619:UXZ196714 UOD196619:UOD196714 UEH196619:UEH196714 TUL196619:TUL196714 TKP196619:TKP196714 TAT196619:TAT196714 SQX196619:SQX196714 SHB196619:SHB196714 RXF196619:RXF196714 RNJ196619:RNJ196714 RDN196619:RDN196714 QTR196619:QTR196714 QJV196619:QJV196714 PZZ196619:PZZ196714 PQD196619:PQD196714 PGH196619:PGH196714 OWL196619:OWL196714 OMP196619:OMP196714 OCT196619:OCT196714 NSX196619:NSX196714 NJB196619:NJB196714 MZF196619:MZF196714 MPJ196619:MPJ196714 MFN196619:MFN196714 LVR196619:LVR196714 LLV196619:LLV196714 LBZ196619:LBZ196714 KSD196619:KSD196714 KIH196619:KIH196714 JYL196619:JYL196714 JOP196619:JOP196714 JET196619:JET196714 IUX196619:IUX196714 ILB196619:ILB196714 IBF196619:IBF196714 HRJ196619:HRJ196714 HHN196619:HHN196714 GXR196619:GXR196714 GNV196619:GNV196714 GDZ196619:GDZ196714 FUD196619:FUD196714 FKH196619:FKH196714 FAL196619:FAL196714 EQP196619:EQP196714 EGT196619:EGT196714 DWX196619:DWX196714 DNB196619:DNB196714 DDF196619:DDF196714 CTJ196619:CTJ196714 CJN196619:CJN196714 BZR196619:BZR196714 BPV196619:BPV196714 BFZ196619:BFZ196714 AWD196619:AWD196714 AMH196619:AMH196714 ACL196619:ACL196714 SP196619:SP196714 IT196619:IT196714 WVF131083:WVF131178 WLJ131083:WLJ131178 WBN131083:WBN131178 VRR131083:VRR131178 VHV131083:VHV131178 UXZ131083:UXZ131178 UOD131083:UOD131178 UEH131083:UEH131178 TUL131083:TUL131178 TKP131083:TKP131178 TAT131083:TAT131178 SQX131083:SQX131178 SHB131083:SHB131178 RXF131083:RXF131178 RNJ131083:RNJ131178 RDN131083:RDN131178 QTR131083:QTR131178 QJV131083:QJV131178 PZZ131083:PZZ131178 PQD131083:PQD131178 PGH131083:PGH131178 OWL131083:OWL131178 OMP131083:OMP131178 OCT131083:OCT131178 NSX131083:NSX131178 NJB131083:NJB131178 MZF131083:MZF131178 MPJ131083:MPJ131178 MFN131083:MFN131178 LVR131083:LVR131178 LLV131083:LLV131178 LBZ131083:LBZ131178 KSD131083:KSD131178 KIH131083:KIH131178 JYL131083:JYL131178 JOP131083:JOP131178 JET131083:JET131178 IUX131083:IUX131178 ILB131083:ILB131178 IBF131083:IBF131178 HRJ131083:HRJ131178 HHN131083:HHN131178 GXR131083:GXR131178 GNV131083:GNV131178 GDZ131083:GDZ131178 FUD131083:FUD131178 FKH131083:FKH131178 FAL131083:FAL131178 EQP131083:EQP131178 EGT131083:EGT131178 DWX131083:DWX131178 DNB131083:DNB131178 DDF131083:DDF131178 CTJ131083:CTJ131178 CJN131083:CJN131178 BZR131083:BZR131178 BPV131083:BPV131178 BFZ131083:BFZ131178 AWD131083:AWD131178 AMH131083:AMH131178 ACL131083:ACL131178 SP131083:SP131178 IT131083:IT131178 WVF65547:WVF65642 WLJ65547:WLJ65642 WBN65547:WBN65642 VRR65547:VRR65642 VHV65547:VHV65642 UXZ65547:UXZ65642 UOD65547:UOD65642 UEH65547:UEH65642 TUL65547:TUL65642 TKP65547:TKP65642 TAT65547:TAT65642 SQX65547:SQX65642 SHB65547:SHB65642 RXF65547:RXF65642 RNJ65547:RNJ65642 RDN65547:RDN65642 QTR65547:QTR65642 QJV65547:QJV65642 PZZ65547:PZZ65642 PQD65547:PQD65642 PGH65547:PGH65642 OWL65547:OWL65642 OMP65547:OMP65642 OCT65547:OCT65642 NSX65547:NSX65642 NJB65547:NJB65642 MZF65547:MZF65642 MPJ65547:MPJ65642 MFN65547:MFN65642 LVR65547:LVR65642 LLV65547:LLV65642 LBZ65547:LBZ65642 KSD65547:KSD65642 KIH65547:KIH65642 JYL65547:JYL65642 JOP65547:JOP65642 JET65547:JET65642 IUX65547:IUX65642 ILB65547:ILB65642 IBF65547:IBF65642 HRJ65547:HRJ65642 HHN65547:HHN65642 GXR65547:GXR65642 GNV65547:GNV65642 GDZ65547:GDZ65642 FUD65547:FUD65642 FKH65547:FKH65642 FAL65547:FAL65642 EQP65547:EQP65642 EGT65547:EGT65642 DWX65547:DWX65642 DNB65547:DNB65642 DDF65547:DDF65642 CTJ65547:CTJ65642 CJN65547:CJN65642 BZR65547:BZR65642 BPV65547:BPV65642 BFZ65547:BFZ65642 AWD65547:AWD65642 AMH65547:AMH65642 ACL65547:ACL65642 SP65547:SP65642 IT65547:IT65642 WVF5:WVF100 WLJ5:WLJ100 WBN5:WBN100 VRR5:VRR100 VHV5:VHV100 UXZ5:UXZ100 UOD5:UOD100 UEH5:UEH100 TUL5:TUL100 TKP5:TKP100 TAT5:TAT100 SQX5:SQX100 SHB5:SHB100 RXF5:RXF100 RNJ5:RNJ100 RDN5:RDN100 QTR5:QTR100 QJV5:QJV100 PZZ5:PZZ100 PQD5:PQD100 PGH5:PGH100 OWL5:OWL100 OMP5:OMP100 OCT5:OCT100 NSX5:NSX100 NJB5:NJB100 MZF5:MZF100 MPJ5:MPJ100 MFN5:MFN100 LVR5:LVR100 LLV5:LLV100 LBZ5:LBZ100 KSD5:KSD100 KIH5:KIH100 JYL5:JYL100 JOP5:JOP100 JET5:JET100 IUX5:IUX100 ILB5:ILB100 IBF5:IBF100 HRJ5:HRJ100 HHN5:HHN100 GXR5:GXR100 GNV5:GNV100 GDZ5:GDZ100 FUD5:FUD100 FKH5:FKH100 FAL5:FAL100 EQP5:EQP100 EGT5:EGT100 DWX5:DWX100 DNB5:DNB100 DDF5:DDF100 CTJ5:CTJ100 CJN5:CJN100 BZR5:BZR100 BPV5:BPV100 BFZ5:BFZ100 AWD5:AWD100 AMH5:AMH100 ACL5:ACL100 SP5:SP100 B983051:B983146 B65547:B65642 B131083:B131178 B196619:B196714 B262155:B262250 B327691:B327786 B393227:B393322 B458763:B458858 B524299:B524394 B589835:B589930 B655371:B655466 B720907:B721002 B786443:B786538 B851979:B852074 B917515:B917610">
      <formula1>15</formula1>
    </dataValidation>
    <dataValidation type="list" allowBlank="1" showInputMessage="1" showErrorMessage="1" sqref="IV5:IV100 WVH983051:WVH983146 WLL983051:WLL983146 WBP983051:WBP983146 VRT983051:VRT983146 VHX983051:VHX983146 UYB983051:UYB983146 UOF983051:UOF983146 UEJ983051:UEJ983146 TUN983051:TUN983146 TKR983051:TKR983146 TAV983051:TAV983146 SQZ983051:SQZ983146 SHD983051:SHD983146 RXH983051:RXH983146 RNL983051:RNL983146 RDP983051:RDP983146 QTT983051:QTT983146 QJX983051:QJX983146 QAB983051:QAB983146 PQF983051:PQF983146 PGJ983051:PGJ983146 OWN983051:OWN983146 OMR983051:OMR983146 OCV983051:OCV983146 NSZ983051:NSZ983146 NJD983051:NJD983146 MZH983051:MZH983146 MPL983051:MPL983146 MFP983051:MFP983146 LVT983051:LVT983146 LLX983051:LLX983146 LCB983051:LCB983146 KSF983051:KSF983146 KIJ983051:KIJ983146 JYN983051:JYN983146 JOR983051:JOR983146 JEV983051:JEV983146 IUZ983051:IUZ983146 ILD983051:ILD983146 IBH983051:IBH983146 HRL983051:HRL983146 HHP983051:HHP983146 GXT983051:GXT983146 GNX983051:GNX983146 GEB983051:GEB983146 FUF983051:FUF983146 FKJ983051:FKJ983146 FAN983051:FAN983146 EQR983051:EQR983146 EGV983051:EGV983146 DWZ983051:DWZ983146 DND983051:DND983146 DDH983051:DDH983146 CTL983051:CTL983146 CJP983051:CJP983146 BZT983051:BZT983146 BPX983051:BPX983146 BGB983051:BGB983146 AWF983051:AWF983146 AMJ983051:AMJ983146 ACN983051:ACN983146 SR983051:SR983146 IV983051:IV983146 WVH917515:WVH917610 WLL917515:WLL917610 WBP917515:WBP917610 VRT917515:VRT917610 VHX917515:VHX917610 UYB917515:UYB917610 UOF917515:UOF917610 UEJ917515:UEJ917610 TUN917515:TUN917610 TKR917515:TKR917610 TAV917515:TAV917610 SQZ917515:SQZ917610 SHD917515:SHD917610 RXH917515:RXH917610 RNL917515:RNL917610 RDP917515:RDP917610 QTT917515:QTT917610 QJX917515:QJX917610 QAB917515:QAB917610 PQF917515:PQF917610 PGJ917515:PGJ917610 OWN917515:OWN917610 OMR917515:OMR917610 OCV917515:OCV917610 NSZ917515:NSZ917610 NJD917515:NJD917610 MZH917515:MZH917610 MPL917515:MPL917610 MFP917515:MFP917610 LVT917515:LVT917610 LLX917515:LLX917610 LCB917515:LCB917610 KSF917515:KSF917610 KIJ917515:KIJ917610 JYN917515:JYN917610 JOR917515:JOR917610 JEV917515:JEV917610 IUZ917515:IUZ917610 ILD917515:ILD917610 IBH917515:IBH917610 HRL917515:HRL917610 HHP917515:HHP917610 GXT917515:GXT917610 GNX917515:GNX917610 GEB917515:GEB917610 FUF917515:FUF917610 FKJ917515:FKJ917610 FAN917515:FAN917610 EQR917515:EQR917610 EGV917515:EGV917610 DWZ917515:DWZ917610 DND917515:DND917610 DDH917515:DDH917610 CTL917515:CTL917610 CJP917515:CJP917610 BZT917515:BZT917610 BPX917515:BPX917610 BGB917515:BGB917610 AWF917515:AWF917610 AMJ917515:AMJ917610 ACN917515:ACN917610 SR917515:SR917610 IV917515:IV917610 WVH851979:WVH852074 WLL851979:WLL852074 WBP851979:WBP852074 VRT851979:VRT852074 VHX851979:VHX852074 UYB851979:UYB852074 UOF851979:UOF852074 UEJ851979:UEJ852074 TUN851979:TUN852074 TKR851979:TKR852074 TAV851979:TAV852074 SQZ851979:SQZ852074 SHD851979:SHD852074 RXH851979:RXH852074 RNL851979:RNL852074 RDP851979:RDP852074 QTT851979:QTT852074 QJX851979:QJX852074 QAB851979:QAB852074 PQF851979:PQF852074 PGJ851979:PGJ852074 OWN851979:OWN852074 OMR851979:OMR852074 OCV851979:OCV852074 NSZ851979:NSZ852074 NJD851979:NJD852074 MZH851979:MZH852074 MPL851979:MPL852074 MFP851979:MFP852074 LVT851979:LVT852074 LLX851979:LLX852074 LCB851979:LCB852074 KSF851979:KSF852074 KIJ851979:KIJ852074 JYN851979:JYN852074 JOR851979:JOR852074 JEV851979:JEV852074 IUZ851979:IUZ852074 ILD851979:ILD852074 IBH851979:IBH852074 HRL851979:HRL852074 HHP851979:HHP852074 GXT851979:GXT852074 GNX851979:GNX852074 GEB851979:GEB852074 FUF851979:FUF852074 FKJ851979:FKJ852074 FAN851979:FAN852074 EQR851979:EQR852074 EGV851979:EGV852074 DWZ851979:DWZ852074 DND851979:DND852074 DDH851979:DDH852074 CTL851979:CTL852074 CJP851979:CJP852074 BZT851979:BZT852074 BPX851979:BPX852074 BGB851979:BGB852074 AWF851979:AWF852074 AMJ851979:AMJ852074 ACN851979:ACN852074 SR851979:SR852074 IV851979:IV852074 WVH786443:WVH786538 WLL786443:WLL786538 WBP786443:WBP786538 VRT786443:VRT786538 VHX786443:VHX786538 UYB786443:UYB786538 UOF786443:UOF786538 UEJ786443:UEJ786538 TUN786443:TUN786538 TKR786443:TKR786538 TAV786443:TAV786538 SQZ786443:SQZ786538 SHD786443:SHD786538 RXH786443:RXH786538 RNL786443:RNL786538 RDP786443:RDP786538 QTT786443:QTT786538 QJX786443:QJX786538 QAB786443:QAB786538 PQF786443:PQF786538 PGJ786443:PGJ786538 OWN786443:OWN786538 OMR786443:OMR786538 OCV786443:OCV786538 NSZ786443:NSZ786538 NJD786443:NJD786538 MZH786443:MZH786538 MPL786443:MPL786538 MFP786443:MFP786538 LVT786443:LVT786538 LLX786443:LLX786538 LCB786443:LCB786538 KSF786443:KSF786538 KIJ786443:KIJ786538 JYN786443:JYN786538 JOR786443:JOR786538 JEV786443:JEV786538 IUZ786443:IUZ786538 ILD786443:ILD786538 IBH786443:IBH786538 HRL786443:HRL786538 HHP786443:HHP786538 GXT786443:GXT786538 GNX786443:GNX786538 GEB786443:GEB786538 FUF786443:FUF786538 FKJ786443:FKJ786538 FAN786443:FAN786538 EQR786443:EQR786538 EGV786443:EGV786538 DWZ786443:DWZ786538 DND786443:DND786538 DDH786443:DDH786538 CTL786443:CTL786538 CJP786443:CJP786538 BZT786443:BZT786538 BPX786443:BPX786538 BGB786443:BGB786538 AWF786443:AWF786538 AMJ786443:AMJ786538 ACN786443:ACN786538 SR786443:SR786538 IV786443:IV786538 WVH720907:WVH721002 WLL720907:WLL721002 WBP720907:WBP721002 VRT720907:VRT721002 VHX720907:VHX721002 UYB720907:UYB721002 UOF720907:UOF721002 UEJ720907:UEJ721002 TUN720907:TUN721002 TKR720907:TKR721002 TAV720907:TAV721002 SQZ720907:SQZ721002 SHD720907:SHD721002 RXH720907:RXH721002 RNL720907:RNL721002 RDP720907:RDP721002 QTT720907:QTT721002 QJX720907:QJX721002 QAB720907:QAB721002 PQF720907:PQF721002 PGJ720907:PGJ721002 OWN720907:OWN721002 OMR720907:OMR721002 OCV720907:OCV721002 NSZ720907:NSZ721002 NJD720907:NJD721002 MZH720907:MZH721002 MPL720907:MPL721002 MFP720907:MFP721002 LVT720907:LVT721002 LLX720907:LLX721002 LCB720907:LCB721002 KSF720907:KSF721002 KIJ720907:KIJ721002 JYN720907:JYN721002 JOR720907:JOR721002 JEV720907:JEV721002 IUZ720907:IUZ721002 ILD720907:ILD721002 IBH720907:IBH721002 HRL720907:HRL721002 HHP720907:HHP721002 GXT720907:GXT721002 GNX720907:GNX721002 GEB720907:GEB721002 FUF720907:FUF721002 FKJ720907:FKJ721002 FAN720907:FAN721002 EQR720907:EQR721002 EGV720907:EGV721002 DWZ720907:DWZ721002 DND720907:DND721002 DDH720907:DDH721002 CTL720907:CTL721002 CJP720907:CJP721002 BZT720907:BZT721002 BPX720907:BPX721002 BGB720907:BGB721002 AWF720907:AWF721002 AMJ720907:AMJ721002 ACN720907:ACN721002 SR720907:SR721002 IV720907:IV721002 WVH655371:WVH655466 WLL655371:WLL655466 WBP655371:WBP655466 VRT655371:VRT655466 VHX655371:VHX655466 UYB655371:UYB655466 UOF655371:UOF655466 UEJ655371:UEJ655466 TUN655371:TUN655466 TKR655371:TKR655466 TAV655371:TAV655466 SQZ655371:SQZ655466 SHD655371:SHD655466 RXH655371:RXH655466 RNL655371:RNL655466 RDP655371:RDP655466 QTT655371:QTT655466 QJX655371:QJX655466 QAB655371:QAB655466 PQF655371:PQF655466 PGJ655371:PGJ655466 OWN655371:OWN655466 OMR655371:OMR655466 OCV655371:OCV655466 NSZ655371:NSZ655466 NJD655371:NJD655466 MZH655371:MZH655466 MPL655371:MPL655466 MFP655371:MFP655466 LVT655371:LVT655466 LLX655371:LLX655466 LCB655371:LCB655466 KSF655371:KSF655466 KIJ655371:KIJ655466 JYN655371:JYN655466 JOR655371:JOR655466 JEV655371:JEV655466 IUZ655371:IUZ655466 ILD655371:ILD655466 IBH655371:IBH655466 HRL655371:HRL655466 HHP655371:HHP655466 GXT655371:GXT655466 GNX655371:GNX655466 GEB655371:GEB655466 FUF655371:FUF655466 FKJ655371:FKJ655466 FAN655371:FAN655466 EQR655371:EQR655466 EGV655371:EGV655466 DWZ655371:DWZ655466 DND655371:DND655466 DDH655371:DDH655466 CTL655371:CTL655466 CJP655371:CJP655466 BZT655371:BZT655466 BPX655371:BPX655466 BGB655371:BGB655466 AWF655371:AWF655466 AMJ655371:AMJ655466 ACN655371:ACN655466 SR655371:SR655466 IV655371:IV655466 WVH589835:WVH589930 WLL589835:WLL589930 WBP589835:WBP589930 VRT589835:VRT589930 VHX589835:VHX589930 UYB589835:UYB589930 UOF589835:UOF589930 UEJ589835:UEJ589930 TUN589835:TUN589930 TKR589835:TKR589930 TAV589835:TAV589930 SQZ589835:SQZ589930 SHD589835:SHD589930 RXH589835:RXH589930 RNL589835:RNL589930 RDP589835:RDP589930 QTT589835:QTT589930 QJX589835:QJX589930 QAB589835:QAB589930 PQF589835:PQF589930 PGJ589835:PGJ589930 OWN589835:OWN589930 OMR589835:OMR589930 OCV589835:OCV589930 NSZ589835:NSZ589930 NJD589835:NJD589930 MZH589835:MZH589930 MPL589835:MPL589930 MFP589835:MFP589930 LVT589835:LVT589930 LLX589835:LLX589930 LCB589835:LCB589930 KSF589835:KSF589930 KIJ589835:KIJ589930 JYN589835:JYN589930 JOR589835:JOR589930 JEV589835:JEV589930 IUZ589835:IUZ589930 ILD589835:ILD589930 IBH589835:IBH589930 HRL589835:HRL589930 HHP589835:HHP589930 GXT589835:GXT589930 GNX589835:GNX589930 GEB589835:GEB589930 FUF589835:FUF589930 FKJ589835:FKJ589930 FAN589835:FAN589930 EQR589835:EQR589930 EGV589835:EGV589930 DWZ589835:DWZ589930 DND589835:DND589930 DDH589835:DDH589930 CTL589835:CTL589930 CJP589835:CJP589930 BZT589835:BZT589930 BPX589835:BPX589930 BGB589835:BGB589930 AWF589835:AWF589930 AMJ589835:AMJ589930 ACN589835:ACN589930 SR589835:SR589930 IV589835:IV589930 WVH524299:WVH524394 WLL524299:WLL524394 WBP524299:WBP524394 VRT524299:VRT524394 VHX524299:VHX524394 UYB524299:UYB524394 UOF524299:UOF524394 UEJ524299:UEJ524394 TUN524299:TUN524394 TKR524299:TKR524394 TAV524299:TAV524394 SQZ524299:SQZ524394 SHD524299:SHD524394 RXH524299:RXH524394 RNL524299:RNL524394 RDP524299:RDP524394 QTT524299:QTT524394 QJX524299:QJX524394 QAB524299:QAB524394 PQF524299:PQF524394 PGJ524299:PGJ524394 OWN524299:OWN524394 OMR524299:OMR524394 OCV524299:OCV524394 NSZ524299:NSZ524394 NJD524299:NJD524394 MZH524299:MZH524394 MPL524299:MPL524394 MFP524299:MFP524394 LVT524299:LVT524394 LLX524299:LLX524394 LCB524299:LCB524394 KSF524299:KSF524394 KIJ524299:KIJ524394 JYN524299:JYN524394 JOR524299:JOR524394 JEV524299:JEV524394 IUZ524299:IUZ524394 ILD524299:ILD524394 IBH524299:IBH524394 HRL524299:HRL524394 HHP524299:HHP524394 GXT524299:GXT524394 GNX524299:GNX524394 GEB524299:GEB524394 FUF524299:FUF524394 FKJ524299:FKJ524394 FAN524299:FAN524394 EQR524299:EQR524394 EGV524299:EGV524394 DWZ524299:DWZ524394 DND524299:DND524394 DDH524299:DDH524394 CTL524299:CTL524394 CJP524299:CJP524394 BZT524299:BZT524394 BPX524299:BPX524394 BGB524299:BGB524394 AWF524299:AWF524394 AMJ524299:AMJ524394 ACN524299:ACN524394 SR524299:SR524394 IV524299:IV524394 WVH458763:WVH458858 WLL458763:WLL458858 WBP458763:WBP458858 VRT458763:VRT458858 VHX458763:VHX458858 UYB458763:UYB458858 UOF458763:UOF458858 UEJ458763:UEJ458858 TUN458763:TUN458858 TKR458763:TKR458858 TAV458763:TAV458858 SQZ458763:SQZ458858 SHD458763:SHD458858 RXH458763:RXH458858 RNL458763:RNL458858 RDP458763:RDP458858 QTT458763:QTT458858 QJX458763:QJX458858 QAB458763:QAB458858 PQF458763:PQF458858 PGJ458763:PGJ458858 OWN458763:OWN458858 OMR458763:OMR458858 OCV458763:OCV458858 NSZ458763:NSZ458858 NJD458763:NJD458858 MZH458763:MZH458858 MPL458763:MPL458858 MFP458763:MFP458858 LVT458763:LVT458858 LLX458763:LLX458858 LCB458763:LCB458858 KSF458763:KSF458858 KIJ458763:KIJ458858 JYN458763:JYN458858 JOR458763:JOR458858 JEV458763:JEV458858 IUZ458763:IUZ458858 ILD458763:ILD458858 IBH458763:IBH458858 HRL458763:HRL458858 HHP458763:HHP458858 GXT458763:GXT458858 GNX458763:GNX458858 GEB458763:GEB458858 FUF458763:FUF458858 FKJ458763:FKJ458858 FAN458763:FAN458858 EQR458763:EQR458858 EGV458763:EGV458858 DWZ458763:DWZ458858 DND458763:DND458858 DDH458763:DDH458858 CTL458763:CTL458858 CJP458763:CJP458858 BZT458763:BZT458858 BPX458763:BPX458858 BGB458763:BGB458858 AWF458763:AWF458858 AMJ458763:AMJ458858 ACN458763:ACN458858 SR458763:SR458858 IV458763:IV458858 WVH393227:WVH393322 WLL393227:WLL393322 WBP393227:WBP393322 VRT393227:VRT393322 VHX393227:VHX393322 UYB393227:UYB393322 UOF393227:UOF393322 UEJ393227:UEJ393322 TUN393227:TUN393322 TKR393227:TKR393322 TAV393227:TAV393322 SQZ393227:SQZ393322 SHD393227:SHD393322 RXH393227:RXH393322 RNL393227:RNL393322 RDP393227:RDP393322 QTT393227:QTT393322 QJX393227:QJX393322 QAB393227:QAB393322 PQF393227:PQF393322 PGJ393227:PGJ393322 OWN393227:OWN393322 OMR393227:OMR393322 OCV393227:OCV393322 NSZ393227:NSZ393322 NJD393227:NJD393322 MZH393227:MZH393322 MPL393227:MPL393322 MFP393227:MFP393322 LVT393227:LVT393322 LLX393227:LLX393322 LCB393227:LCB393322 KSF393227:KSF393322 KIJ393227:KIJ393322 JYN393227:JYN393322 JOR393227:JOR393322 JEV393227:JEV393322 IUZ393227:IUZ393322 ILD393227:ILD393322 IBH393227:IBH393322 HRL393227:HRL393322 HHP393227:HHP393322 GXT393227:GXT393322 GNX393227:GNX393322 GEB393227:GEB393322 FUF393227:FUF393322 FKJ393227:FKJ393322 FAN393227:FAN393322 EQR393227:EQR393322 EGV393227:EGV393322 DWZ393227:DWZ393322 DND393227:DND393322 DDH393227:DDH393322 CTL393227:CTL393322 CJP393227:CJP393322 BZT393227:BZT393322 BPX393227:BPX393322 BGB393227:BGB393322 AWF393227:AWF393322 AMJ393227:AMJ393322 ACN393227:ACN393322 SR393227:SR393322 IV393227:IV393322 WVH327691:WVH327786 WLL327691:WLL327786 WBP327691:WBP327786 VRT327691:VRT327786 VHX327691:VHX327786 UYB327691:UYB327786 UOF327691:UOF327786 UEJ327691:UEJ327786 TUN327691:TUN327786 TKR327691:TKR327786 TAV327691:TAV327786 SQZ327691:SQZ327786 SHD327691:SHD327786 RXH327691:RXH327786 RNL327691:RNL327786 RDP327691:RDP327786 QTT327691:QTT327786 QJX327691:QJX327786 QAB327691:QAB327786 PQF327691:PQF327786 PGJ327691:PGJ327786 OWN327691:OWN327786 OMR327691:OMR327786 OCV327691:OCV327786 NSZ327691:NSZ327786 NJD327691:NJD327786 MZH327691:MZH327786 MPL327691:MPL327786 MFP327691:MFP327786 LVT327691:LVT327786 LLX327691:LLX327786 LCB327691:LCB327786 KSF327691:KSF327786 KIJ327691:KIJ327786 JYN327691:JYN327786 JOR327691:JOR327786 JEV327691:JEV327786 IUZ327691:IUZ327786 ILD327691:ILD327786 IBH327691:IBH327786 HRL327691:HRL327786 HHP327691:HHP327786 GXT327691:GXT327786 GNX327691:GNX327786 GEB327691:GEB327786 FUF327691:FUF327786 FKJ327691:FKJ327786 FAN327691:FAN327786 EQR327691:EQR327786 EGV327691:EGV327786 DWZ327691:DWZ327786 DND327691:DND327786 DDH327691:DDH327786 CTL327691:CTL327786 CJP327691:CJP327786 BZT327691:BZT327786 BPX327691:BPX327786 BGB327691:BGB327786 AWF327691:AWF327786 AMJ327691:AMJ327786 ACN327691:ACN327786 SR327691:SR327786 IV327691:IV327786 WVH262155:WVH262250 WLL262155:WLL262250 WBP262155:WBP262250 VRT262155:VRT262250 VHX262155:VHX262250 UYB262155:UYB262250 UOF262155:UOF262250 UEJ262155:UEJ262250 TUN262155:TUN262250 TKR262155:TKR262250 TAV262155:TAV262250 SQZ262155:SQZ262250 SHD262155:SHD262250 RXH262155:RXH262250 RNL262155:RNL262250 RDP262155:RDP262250 QTT262155:QTT262250 QJX262155:QJX262250 QAB262155:QAB262250 PQF262155:PQF262250 PGJ262155:PGJ262250 OWN262155:OWN262250 OMR262155:OMR262250 OCV262155:OCV262250 NSZ262155:NSZ262250 NJD262155:NJD262250 MZH262155:MZH262250 MPL262155:MPL262250 MFP262155:MFP262250 LVT262155:LVT262250 LLX262155:LLX262250 LCB262155:LCB262250 KSF262155:KSF262250 KIJ262155:KIJ262250 JYN262155:JYN262250 JOR262155:JOR262250 JEV262155:JEV262250 IUZ262155:IUZ262250 ILD262155:ILD262250 IBH262155:IBH262250 HRL262155:HRL262250 HHP262155:HHP262250 GXT262155:GXT262250 GNX262155:GNX262250 GEB262155:GEB262250 FUF262155:FUF262250 FKJ262155:FKJ262250 FAN262155:FAN262250 EQR262155:EQR262250 EGV262155:EGV262250 DWZ262155:DWZ262250 DND262155:DND262250 DDH262155:DDH262250 CTL262155:CTL262250 CJP262155:CJP262250 BZT262155:BZT262250 BPX262155:BPX262250 BGB262155:BGB262250 AWF262155:AWF262250 AMJ262155:AMJ262250 ACN262155:ACN262250 SR262155:SR262250 IV262155:IV262250 WVH196619:WVH196714 WLL196619:WLL196714 WBP196619:WBP196714 VRT196619:VRT196714 VHX196619:VHX196714 UYB196619:UYB196714 UOF196619:UOF196714 UEJ196619:UEJ196714 TUN196619:TUN196714 TKR196619:TKR196714 TAV196619:TAV196714 SQZ196619:SQZ196714 SHD196619:SHD196714 RXH196619:RXH196714 RNL196619:RNL196714 RDP196619:RDP196714 QTT196619:QTT196714 QJX196619:QJX196714 QAB196619:QAB196714 PQF196619:PQF196714 PGJ196619:PGJ196714 OWN196619:OWN196714 OMR196619:OMR196714 OCV196619:OCV196714 NSZ196619:NSZ196714 NJD196619:NJD196714 MZH196619:MZH196714 MPL196619:MPL196714 MFP196619:MFP196714 LVT196619:LVT196714 LLX196619:LLX196714 LCB196619:LCB196714 KSF196619:KSF196714 KIJ196619:KIJ196714 JYN196619:JYN196714 JOR196619:JOR196714 JEV196619:JEV196714 IUZ196619:IUZ196714 ILD196619:ILD196714 IBH196619:IBH196714 HRL196619:HRL196714 HHP196619:HHP196714 GXT196619:GXT196714 GNX196619:GNX196714 GEB196619:GEB196714 FUF196619:FUF196714 FKJ196619:FKJ196714 FAN196619:FAN196714 EQR196619:EQR196714 EGV196619:EGV196714 DWZ196619:DWZ196714 DND196619:DND196714 DDH196619:DDH196714 CTL196619:CTL196714 CJP196619:CJP196714 BZT196619:BZT196714 BPX196619:BPX196714 BGB196619:BGB196714 AWF196619:AWF196714 AMJ196619:AMJ196714 ACN196619:ACN196714 SR196619:SR196714 IV196619:IV196714 WVH131083:WVH131178 WLL131083:WLL131178 WBP131083:WBP131178 VRT131083:VRT131178 VHX131083:VHX131178 UYB131083:UYB131178 UOF131083:UOF131178 UEJ131083:UEJ131178 TUN131083:TUN131178 TKR131083:TKR131178 TAV131083:TAV131178 SQZ131083:SQZ131178 SHD131083:SHD131178 RXH131083:RXH131178 RNL131083:RNL131178 RDP131083:RDP131178 QTT131083:QTT131178 QJX131083:QJX131178 QAB131083:QAB131178 PQF131083:PQF131178 PGJ131083:PGJ131178 OWN131083:OWN131178 OMR131083:OMR131178 OCV131083:OCV131178 NSZ131083:NSZ131178 NJD131083:NJD131178 MZH131083:MZH131178 MPL131083:MPL131178 MFP131083:MFP131178 LVT131083:LVT131178 LLX131083:LLX131178 LCB131083:LCB131178 KSF131083:KSF131178 KIJ131083:KIJ131178 JYN131083:JYN131178 JOR131083:JOR131178 JEV131083:JEV131178 IUZ131083:IUZ131178 ILD131083:ILD131178 IBH131083:IBH131178 HRL131083:HRL131178 HHP131083:HHP131178 GXT131083:GXT131178 GNX131083:GNX131178 GEB131083:GEB131178 FUF131083:FUF131178 FKJ131083:FKJ131178 FAN131083:FAN131178 EQR131083:EQR131178 EGV131083:EGV131178 DWZ131083:DWZ131178 DND131083:DND131178 DDH131083:DDH131178 CTL131083:CTL131178 CJP131083:CJP131178 BZT131083:BZT131178 BPX131083:BPX131178 BGB131083:BGB131178 AWF131083:AWF131178 AMJ131083:AMJ131178 ACN131083:ACN131178 SR131083:SR131178 IV131083:IV131178 WVH65547:WVH65642 WLL65547:WLL65642 WBP65547:WBP65642 VRT65547:VRT65642 VHX65547:VHX65642 UYB65547:UYB65642 UOF65547:UOF65642 UEJ65547:UEJ65642 TUN65547:TUN65642 TKR65547:TKR65642 TAV65547:TAV65642 SQZ65547:SQZ65642 SHD65547:SHD65642 RXH65547:RXH65642 RNL65547:RNL65642 RDP65547:RDP65642 QTT65547:QTT65642 QJX65547:QJX65642 QAB65547:QAB65642 PQF65547:PQF65642 PGJ65547:PGJ65642 OWN65547:OWN65642 OMR65547:OMR65642 OCV65547:OCV65642 NSZ65547:NSZ65642 NJD65547:NJD65642 MZH65547:MZH65642 MPL65547:MPL65642 MFP65547:MFP65642 LVT65547:LVT65642 LLX65547:LLX65642 LCB65547:LCB65642 KSF65547:KSF65642 KIJ65547:KIJ65642 JYN65547:JYN65642 JOR65547:JOR65642 JEV65547:JEV65642 IUZ65547:IUZ65642 ILD65547:ILD65642 IBH65547:IBH65642 HRL65547:HRL65642 HHP65547:HHP65642 GXT65547:GXT65642 GNX65547:GNX65642 GEB65547:GEB65642 FUF65547:FUF65642 FKJ65547:FKJ65642 FAN65547:FAN65642 EQR65547:EQR65642 EGV65547:EGV65642 DWZ65547:DWZ65642 DND65547:DND65642 DDH65547:DDH65642 CTL65547:CTL65642 CJP65547:CJP65642 BZT65547:BZT65642 BPX65547:BPX65642 BGB65547:BGB65642 AWF65547:AWF65642 AMJ65547:AMJ65642 ACN65547:ACN65642 SR65547:SR65642 IV65547:IV65642 WVH5:WVH100 WLL5:WLL100 WBP5:WBP100 VRT5:VRT100 VHX5:VHX100 UYB5:UYB100 UOF5:UOF100 UEJ5:UEJ100 TUN5:TUN100 TKR5:TKR100 TAV5:TAV100 SQZ5:SQZ100 SHD5:SHD100 RXH5:RXH100 RNL5:RNL100 RDP5:RDP100 QTT5:QTT100 QJX5:QJX100 QAB5:QAB100 PQF5:PQF100 PGJ5:PGJ100 OWN5:OWN100 OMR5:OMR100 OCV5:OCV100 NSZ5:NSZ100 NJD5:NJD100 MZH5:MZH100 MPL5:MPL100 MFP5:MFP100 LVT5:LVT100 LLX5:LLX100 LCB5:LCB100 KSF5:KSF100 KIJ5:KIJ100 JYN5:JYN100 JOR5:JOR100 JEV5:JEV100 IUZ5:IUZ100 ILD5:ILD100 IBH5:IBH100 HRL5:HRL100 HHP5:HHP100 GXT5:GXT100 GNX5:GNX100 GEB5:GEB100 FUF5:FUF100 FKJ5:FKJ100 FAN5:FAN100 EQR5:EQR100 EGV5:EGV100 DWZ5:DWZ100 DND5:DND100 DDH5:DDH100 CTL5:CTL100 CJP5:CJP100 BZT5:BZT100 BPX5:BPX100 BGB5:BGB100 AWF5:AWF100 AMJ5:AMJ100 ACN5:ACN100 SR5:SR100">
      <formula1>"SB, CA, CC, RD, TD, OD, Term Loan"</formula1>
    </dataValidation>
    <dataValidation type="textLength" operator="equal" allowBlank="1" showInputMessage="1" showErrorMessage="1" promptTitle="Account No Lenth" prompt="Account No Lenth not be greter then 10" sqref="IW5:IW100 WVI983051:WVI983146 WLM983051:WLM983146 WBQ983051:WBQ983146 VRU983051:VRU983146 VHY983051:VHY983146 UYC983051:UYC983146 UOG983051:UOG983146 UEK983051:UEK983146 TUO983051:TUO983146 TKS983051:TKS983146 TAW983051:TAW983146 SRA983051:SRA983146 SHE983051:SHE983146 RXI983051:RXI983146 RNM983051:RNM983146 RDQ983051:RDQ983146 QTU983051:QTU983146 QJY983051:QJY983146 QAC983051:QAC983146 PQG983051:PQG983146 PGK983051:PGK983146 OWO983051:OWO983146 OMS983051:OMS983146 OCW983051:OCW983146 NTA983051:NTA983146 NJE983051:NJE983146 MZI983051:MZI983146 MPM983051:MPM983146 MFQ983051:MFQ983146 LVU983051:LVU983146 LLY983051:LLY983146 LCC983051:LCC983146 KSG983051:KSG983146 KIK983051:KIK983146 JYO983051:JYO983146 JOS983051:JOS983146 JEW983051:JEW983146 IVA983051:IVA983146 ILE983051:ILE983146 IBI983051:IBI983146 HRM983051:HRM983146 HHQ983051:HHQ983146 GXU983051:GXU983146 GNY983051:GNY983146 GEC983051:GEC983146 FUG983051:FUG983146 FKK983051:FKK983146 FAO983051:FAO983146 EQS983051:EQS983146 EGW983051:EGW983146 DXA983051:DXA983146 DNE983051:DNE983146 DDI983051:DDI983146 CTM983051:CTM983146 CJQ983051:CJQ983146 BZU983051:BZU983146 BPY983051:BPY983146 BGC983051:BGC983146 AWG983051:AWG983146 AMK983051:AMK983146 ACO983051:ACO983146 SS983051:SS983146 IW983051:IW983146 WVI917515:WVI917610 WLM917515:WLM917610 WBQ917515:WBQ917610 VRU917515:VRU917610 VHY917515:VHY917610 UYC917515:UYC917610 UOG917515:UOG917610 UEK917515:UEK917610 TUO917515:TUO917610 TKS917515:TKS917610 TAW917515:TAW917610 SRA917515:SRA917610 SHE917515:SHE917610 RXI917515:RXI917610 RNM917515:RNM917610 RDQ917515:RDQ917610 QTU917515:QTU917610 QJY917515:QJY917610 QAC917515:QAC917610 PQG917515:PQG917610 PGK917515:PGK917610 OWO917515:OWO917610 OMS917515:OMS917610 OCW917515:OCW917610 NTA917515:NTA917610 NJE917515:NJE917610 MZI917515:MZI917610 MPM917515:MPM917610 MFQ917515:MFQ917610 LVU917515:LVU917610 LLY917515:LLY917610 LCC917515:LCC917610 KSG917515:KSG917610 KIK917515:KIK917610 JYO917515:JYO917610 JOS917515:JOS917610 JEW917515:JEW917610 IVA917515:IVA917610 ILE917515:ILE917610 IBI917515:IBI917610 HRM917515:HRM917610 HHQ917515:HHQ917610 GXU917515:GXU917610 GNY917515:GNY917610 GEC917515:GEC917610 FUG917515:FUG917610 FKK917515:FKK917610 FAO917515:FAO917610 EQS917515:EQS917610 EGW917515:EGW917610 DXA917515:DXA917610 DNE917515:DNE917610 DDI917515:DDI917610 CTM917515:CTM917610 CJQ917515:CJQ917610 BZU917515:BZU917610 BPY917515:BPY917610 BGC917515:BGC917610 AWG917515:AWG917610 AMK917515:AMK917610 ACO917515:ACO917610 SS917515:SS917610 IW917515:IW917610 WVI851979:WVI852074 WLM851979:WLM852074 WBQ851979:WBQ852074 VRU851979:VRU852074 VHY851979:VHY852074 UYC851979:UYC852074 UOG851979:UOG852074 UEK851979:UEK852074 TUO851979:TUO852074 TKS851979:TKS852074 TAW851979:TAW852074 SRA851979:SRA852074 SHE851979:SHE852074 RXI851979:RXI852074 RNM851979:RNM852074 RDQ851979:RDQ852074 QTU851979:QTU852074 QJY851979:QJY852074 QAC851979:QAC852074 PQG851979:PQG852074 PGK851979:PGK852074 OWO851979:OWO852074 OMS851979:OMS852074 OCW851979:OCW852074 NTA851979:NTA852074 NJE851979:NJE852074 MZI851979:MZI852074 MPM851979:MPM852074 MFQ851979:MFQ852074 LVU851979:LVU852074 LLY851979:LLY852074 LCC851979:LCC852074 KSG851979:KSG852074 KIK851979:KIK852074 JYO851979:JYO852074 JOS851979:JOS852074 JEW851979:JEW852074 IVA851979:IVA852074 ILE851979:ILE852074 IBI851979:IBI852074 HRM851979:HRM852074 HHQ851979:HHQ852074 GXU851979:GXU852074 GNY851979:GNY852074 GEC851979:GEC852074 FUG851979:FUG852074 FKK851979:FKK852074 FAO851979:FAO852074 EQS851979:EQS852074 EGW851979:EGW852074 DXA851979:DXA852074 DNE851979:DNE852074 DDI851979:DDI852074 CTM851979:CTM852074 CJQ851979:CJQ852074 BZU851979:BZU852074 BPY851979:BPY852074 BGC851979:BGC852074 AWG851979:AWG852074 AMK851979:AMK852074 ACO851979:ACO852074 SS851979:SS852074 IW851979:IW852074 WVI786443:WVI786538 WLM786443:WLM786538 WBQ786443:WBQ786538 VRU786443:VRU786538 VHY786443:VHY786538 UYC786443:UYC786538 UOG786443:UOG786538 UEK786443:UEK786538 TUO786443:TUO786538 TKS786443:TKS786538 TAW786443:TAW786538 SRA786443:SRA786538 SHE786443:SHE786538 RXI786443:RXI786538 RNM786443:RNM786538 RDQ786443:RDQ786538 QTU786443:QTU786538 QJY786443:QJY786538 QAC786443:QAC786538 PQG786443:PQG786538 PGK786443:PGK786538 OWO786443:OWO786538 OMS786443:OMS786538 OCW786443:OCW786538 NTA786443:NTA786538 NJE786443:NJE786538 MZI786443:MZI786538 MPM786443:MPM786538 MFQ786443:MFQ786538 LVU786443:LVU786538 LLY786443:LLY786538 LCC786443:LCC786538 KSG786443:KSG786538 KIK786443:KIK786538 JYO786443:JYO786538 JOS786443:JOS786538 JEW786443:JEW786538 IVA786443:IVA786538 ILE786443:ILE786538 IBI786443:IBI786538 HRM786443:HRM786538 HHQ786443:HHQ786538 GXU786443:GXU786538 GNY786443:GNY786538 GEC786443:GEC786538 FUG786443:FUG786538 FKK786443:FKK786538 FAO786443:FAO786538 EQS786443:EQS786538 EGW786443:EGW786538 DXA786443:DXA786538 DNE786443:DNE786538 DDI786443:DDI786538 CTM786443:CTM786538 CJQ786443:CJQ786538 BZU786443:BZU786538 BPY786443:BPY786538 BGC786443:BGC786538 AWG786443:AWG786538 AMK786443:AMK786538 ACO786443:ACO786538 SS786443:SS786538 IW786443:IW786538 WVI720907:WVI721002 WLM720907:WLM721002 WBQ720907:WBQ721002 VRU720907:VRU721002 VHY720907:VHY721002 UYC720907:UYC721002 UOG720907:UOG721002 UEK720907:UEK721002 TUO720907:TUO721002 TKS720907:TKS721002 TAW720907:TAW721002 SRA720907:SRA721002 SHE720907:SHE721002 RXI720907:RXI721002 RNM720907:RNM721002 RDQ720907:RDQ721002 QTU720907:QTU721002 QJY720907:QJY721002 QAC720907:QAC721002 PQG720907:PQG721002 PGK720907:PGK721002 OWO720907:OWO721002 OMS720907:OMS721002 OCW720907:OCW721002 NTA720907:NTA721002 NJE720907:NJE721002 MZI720907:MZI721002 MPM720907:MPM721002 MFQ720907:MFQ721002 LVU720907:LVU721002 LLY720907:LLY721002 LCC720907:LCC721002 KSG720907:KSG721002 KIK720907:KIK721002 JYO720907:JYO721002 JOS720907:JOS721002 JEW720907:JEW721002 IVA720907:IVA721002 ILE720907:ILE721002 IBI720907:IBI721002 HRM720907:HRM721002 HHQ720907:HHQ721002 GXU720907:GXU721002 GNY720907:GNY721002 GEC720907:GEC721002 FUG720907:FUG721002 FKK720907:FKK721002 FAO720907:FAO721002 EQS720907:EQS721002 EGW720907:EGW721002 DXA720907:DXA721002 DNE720907:DNE721002 DDI720907:DDI721002 CTM720907:CTM721002 CJQ720907:CJQ721002 BZU720907:BZU721002 BPY720907:BPY721002 BGC720907:BGC721002 AWG720907:AWG721002 AMK720907:AMK721002 ACO720907:ACO721002 SS720907:SS721002 IW720907:IW721002 WVI655371:WVI655466 WLM655371:WLM655466 WBQ655371:WBQ655466 VRU655371:VRU655466 VHY655371:VHY655466 UYC655371:UYC655466 UOG655371:UOG655466 UEK655371:UEK655466 TUO655371:TUO655466 TKS655371:TKS655466 TAW655371:TAW655466 SRA655371:SRA655466 SHE655371:SHE655466 RXI655371:RXI655466 RNM655371:RNM655466 RDQ655371:RDQ655466 QTU655371:QTU655466 QJY655371:QJY655466 QAC655371:QAC655466 PQG655371:PQG655466 PGK655371:PGK655466 OWO655371:OWO655466 OMS655371:OMS655466 OCW655371:OCW655466 NTA655371:NTA655466 NJE655371:NJE655466 MZI655371:MZI655466 MPM655371:MPM655466 MFQ655371:MFQ655466 LVU655371:LVU655466 LLY655371:LLY655466 LCC655371:LCC655466 KSG655371:KSG655466 KIK655371:KIK655466 JYO655371:JYO655466 JOS655371:JOS655466 JEW655371:JEW655466 IVA655371:IVA655466 ILE655371:ILE655466 IBI655371:IBI655466 HRM655371:HRM655466 HHQ655371:HHQ655466 GXU655371:GXU655466 GNY655371:GNY655466 GEC655371:GEC655466 FUG655371:FUG655466 FKK655371:FKK655466 FAO655371:FAO655466 EQS655371:EQS655466 EGW655371:EGW655466 DXA655371:DXA655466 DNE655371:DNE655466 DDI655371:DDI655466 CTM655371:CTM655466 CJQ655371:CJQ655466 BZU655371:BZU655466 BPY655371:BPY655466 BGC655371:BGC655466 AWG655371:AWG655466 AMK655371:AMK655466 ACO655371:ACO655466 SS655371:SS655466 IW655371:IW655466 WVI589835:WVI589930 WLM589835:WLM589930 WBQ589835:WBQ589930 VRU589835:VRU589930 VHY589835:VHY589930 UYC589835:UYC589930 UOG589835:UOG589930 UEK589835:UEK589930 TUO589835:TUO589930 TKS589835:TKS589930 TAW589835:TAW589930 SRA589835:SRA589930 SHE589835:SHE589930 RXI589835:RXI589930 RNM589835:RNM589930 RDQ589835:RDQ589930 QTU589835:QTU589930 QJY589835:QJY589930 QAC589835:QAC589930 PQG589835:PQG589930 PGK589835:PGK589930 OWO589835:OWO589930 OMS589835:OMS589930 OCW589835:OCW589930 NTA589835:NTA589930 NJE589835:NJE589930 MZI589835:MZI589930 MPM589835:MPM589930 MFQ589835:MFQ589930 LVU589835:LVU589930 LLY589835:LLY589930 LCC589835:LCC589930 KSG589835:KSG589930 KIK589835:KIK589930 JYO589835:JYO589930 JOS589835:JOS589930 JEW589835:JEW589930 IVA589835:IVA589930 ILE589835:ILE589930 IBI589835:IBI589930 HRM589835:HRM589930 HHQ589835:HHQ589930 GXU589835:GXU589930 GNY589835:GNY589930 GEC589835:GEC589930 FUG589835:FUG589930 FKK589835:FKK589930 FAO589835:FAO589930 EQS589835:EQS589930 EGW589835:EGW589930 DXA589835:DXA589930 DNE589835:DNE589930 DDI589835:DDI589930 CTM589835:CTM589930 CJQ589835:CJQ589930 BZU589835:BZU589930 BPY589835:BPY589930 BGC589835:BGC589930 AWG589835:AWG589930 AMK589835:AMK589930 ACO589835:ACO589930 SS589835:SS589930 IW589835:IW589930 WVI524299:WVI524394 WLM524299:WLM524394 WBQ524299:WBQ524394 VRU524299:VRU524394 VHY524299:VHY524394 UYC524299:UYC524394 UOG524299:UOG524394 UEK524299:UEK524394 TUO524299:TUO524394 TKS524299:TKS524394 TAW524299:TAW524394 SRA524299:SRA524394 SHE524299:SHE524394 RXI524299:RXI524394 RNM524299:RNM524394 RDQ524299:RDQ524394 QTU524299:QTU524394 QJY524299:QJY524394 QAC524299:QAC524394 PQG524299:PQG524394 PGK524299:PGK524394 OWO524299:OWO524394 OMS524299:OMS524394 OCW524299:OCW524394 NTA524299:NTA524394 NJE524299:NJE524394 MZI524299:MZI524394 MPM524299:MPM524394 MFQ524299:MFQ524394 LVU524299:LVU524394 LLY524299:LLY524394 LCC524299:LCC524394 KSG524299:KSG524394 KIK524299:KIK524394 JYO524299:JYO524394 JOS524299:JOS524394 JEW524299:JEW524394 IVA524299:IVA524394 ILE524299:ILE524394 IBI524299:IBI524394 HRM524299:HRM524394 HHQ524299:HHQ524394 GXU524299:GXU524394 GNY524299:GNY524394 GEC524299:GEC524394 FUG524299:FUG524394 FKK524299:FKK524394 FAO524299:FAO524394 EQS524299:EQS524394 EGW524299:EGW524394 DXA524299:DXA524394 DNE524299:DNE524394 DDI524299:DDI524394 CTM524299:CTM524394 CJQ524299:CJQ524394 BZU524299:BZU524394 BPY524299:BPY524394 BGC524299:BGC524394 AWG524299:AWG524394 AMK524299:AMK524394 ACO524299:ACO524394 SS524299:SS524394 IW524299:IW524394 WVI458763:WVI458858 WLM458763:WLM458858 WBQ458763:WBQ458858 VRU458763:VRU458858 VHY458763:VHY458858 UYC458763:UYC458858 UOG458763:UOG458858 UEK458763:UEK458858 TUO458763:TUO458858 TKS458763:TKS458858 TAW458763:TAW458858 SRA458763:SRA458858 SHE458763:SHE458858 RXI458763:RXI458858 RNM458763:RNM458858 RDQ458763:RDQ458858 QTU458763:QTU458858 QJY458763:QJY458858 QAC458763:QAC458858 PQG458763:PQG458858 PGK458763:PGK458858 OWO458763:OWO458858 OMS458763:OMS458858 OCW458763:OCW458858 NTA458763:NTA458858 NJE458763:NJE458858 MZI458763:MZI458858 MPM458763:MPM458858 MFQ458763:MFQ458858 LVU458763:LVU458858 LLY458763:LLY458858 LCC458763:LCC458858 KSG458763:KSG458858 KIK458763:KIK458858 JYO458763:JYO458858 JOS458763:JOS458858 JEW458763:JEW458858 IVA458763:IVA458858 ILE458763:ILE458858 IBI458763:IBI458858 HRM458763:HRM458858 HHQ458763:HHQ458858 GXU458763:GXU458858 GNY458763:GNY458858 GEC458763:GEC458858 FUG458763:FUG458858 FKK458763:FKK458858 FAO458763:FAO458858 EQS458763:EQS458858 EGW458763:EGW458858 DXA458763:DXA458858 DNE458763:DNE458858 DDI458763:DDI458858 CTM458763:CTM458858 CJQ458763:CJQ458858 BZU458763:BZU458858 BPY458763:BPY458858 BGC458763:BGC458858 AWG458763:AWG458858 AMK458763:AMK458858 ACO458763:ACO458858 SS458763:SS458858 IW458763:IW458858 WVI393227:WVI393322 WLM393227:WLM393322 WBQ393227:WBQ393322 VRU393227:VRU393322 VHY393227:VHY393322 UYC393227:UYC393322 UOG393227:UOG393322 UEK393227:UEK393322 TUO393227:TUO393322 TKS393227:TKS393322 TAW393227:TAW393322 SRA393227:SRA393322 SHE393227:SHE393322 RXI393227:RXI393322 RNM393227:RNM393322 RDQ393227:RDQ393322 QTU393227:QTU393322 QJY393227:QJY393322 QAC393227:QAC393322 PQG393227:PQG393322 PGK393227:PGK393322 OWO393227:OWO393322 OMS393227:OMS393322 OCW393227:OCW393322 NTA393227:NTA393322 NJE393227:NJE393322 MZI393227:MZI393322 MPM393227:MPM393322 MFQ393227:MFQ393322 LVU393227:LVU393322 LLY393227:LLY393322 LCC393227:LCC393322 KSG393227:KSG393322 KIK393227:KIK393322 JYO393227:JYO393322 JOS393227:JOS393322 JEW393227:JEW393322 IVA393227:IVA393322 ILE393227:ILE393322 IBI393227:IBI393322 HRM393227:HRM393322 HHQ393227:HHQ393322 GXU393227:GXU393322 GNY393227:GNY393322 GEC393227:GEC393322 FUG393227:FUG393322 FKK393227:FKK393322 FAO393227:FAO393322 EQS393227:EQS393322 EGW393227:EGW393322 DXA393227:DXA393322 DNE393227:DNE393322 DDI393227:DDI393322 CTM393227:CTM393322 CJQ393227:CJQ393322 BZU393227:BZU393322 BPY393227:BPY393322 BGC393227:BGC393322 AWG393227:AWG393322 AMK393227:AMK393322 ACO393227:ACO393322 SS393227:SS393322 IW393227:IW393322 WVI327691:WVI327786 WLM327691:WLM327786 WBQ327691:WBQ327786 VRU327691:VRU327786 VHY327691:VHY327786 UYC327691:UYC327786 UOG327691:UOG327786 UEK327691:UEK327786 TUO327691:TUO327786 TKS327691:TKS327786 TAW327691:TAW327786 SRA327691:SRA327786 SHE327691:SHE327786 RXI327691:RXI327786 RNM327691:RNM327786 RDQ327691:RDQ327786 QTU327691:QTU327786 QJY327691:QJY327786 QAC327691:QAC327786 PQG327691:PQG327786 PGK327691:PGK327786 OWO327691:OWO327786 OMS327691:OMS327786 OCW327691:OCW327786 NTA327691:NTA327786 NJE327691:NJE327786 MZI327691:MZI327786 MPM327691:MPM327786 MFQ327691:MFQ327786 LVU327691:LVU327786 LLY327691:LLY327786 LCC327691:LCC327786 KSG327691:KSG327786 KIK327691:KIK327786 JYO327691:JYO327786 JOS327691:JOS327786 JEW327691:JEW327786 IVA327691:IVA327786 ILE327691:ILE327786 IBI327691:IBI327786 HRM327691:HRM327786 HHQ327691:HHQ327786 GXU327691:GXU327786 GNY327691:GNY327786 GEC327691:GEC327786 FUG327691:FUG327786 FKK327691:FKK327786 FAO327691:FAO327786 EQS327691:EQS327786 EGW327691:EGW327786 DXA327691:DXA327786 DNE327691:DNE327786 DDI327691:DDI327786 CTM327691:CTM327786 CJQ327691:CJQ327786 BZU327691:BZU327786 BPY327691:BPY327786 BGC327691:BGC327786 AWG327691:AWG327786 AMK327691:AMK327786 ACO327691:ACO327786 SS327691:SS327786 IW327691:IW327786 WVI262155:WVI262250 WLM262155:WLM262250 WBQ262155:WBQ262250 VRU262155:VRU262250 VHY262155:VHY262250 UYC262155:UYC262250 UOG262155:UOG262250 UEK262155:UEK262250 TUO262155:TUO262250 TKS262155:TKS262250 TAW262155:TAW262250 SRA262155:SRA262250 SHE262155:SHE262250 RXI262155:RXI262250 RNM262155:RNM262250 RDQ262155:RDQ262250 QTU262155:QTU262250 QJY262155:QJY262250 QAC262155:QAC262250 PQG262155:PQG262250 PGK262155:PGK262250 OWO262155:OWO262250 OMS262155:OMS262250 OCW262155:OCW262250 NTA262155:NTA262250 NJE262155:NJE262250 MZI262155:MZI262250 MPM262155:MPM262250 MFQ262155:MFQ262250 LVU262155:LVU262250 LLY262155:LLY262250 LCC262155:LCC262250 KSG262155:KSG262250 KIK262155:KIK262250 JYO262155:JYO262250 JOS262155:JOS262250 JEW262155:JEW262250 IVA262155:IVA262250 ILE262155:ILE262250 IBI262155:IBI262250 HRM262155:HRM262250 HHQ262155:HHQ262250 GXU262155:GXU262250 GNY262155:GNY262250 GEC262155:GEC262250 FUG262155:FUG262250 FKK262155:FKK262250 FAO262155:FAO262250 EQS262155:EQS262250 EGW262155:EGW262250 DXA262155:DXA262250 DNE262155:DNE262250 DDI262155:DDI262250 CTM262155:CTM262250 CJQ262155:CJQ262250 BZU262155:BZU262250 BPY262155:BPY262250 BGC262155:BGC262250 AWG262155:AWG262250 AMK262155:AMK262250 ACO262155:ACO262250 SS262155:SS262250 IW262155:IW262250 WVI196619:WVI196714 WLM196619:WLM196714 WBQ196619:WBQ196714 VRU196619:VRU196714 VHY196619:VHY196714 UYC196619:UYC196714 UOG196619:UOG196714 UEK196619:UEK196714 TUO196619:TUO196714 TKS196619:TKS196714 TAW196619:TAW196714 SRA196619:SRA196714 SHE196619:SHE196714 RXI196619:RXI196714 RNM196619:RNM196714 RDQ196619:RDQ196714 QTU196619:QTU196714 QJY196619:QJY196714 QAC196619:QAC196714 PQG196619:PQG196714 PGK196619:PGK196714 OWO196619:OWO196714 OMS196619:OMS196714 OCW196619:OCW196714 NTA196619:NTA196714 NJE196619:NJE196714 MZI196619:MZI196714 MPM196619:MPM196714 MFQ196619:MFQ196714 LVU196619:LVU196714 LLY196619:LLY196714 LCC196619:LCC196714 KSG196619:KSG196714 KIK196619:KIK196714 JYO196619:JYO196714 JOS196619:JOS196714 JEW196619:JEW196714 IVA196619:IVA196714 ILE196619:ILE196714 IBI196619:IBI196714 HRM196619:HRM196714 HHQ196619:HHQ196714 GXU196619:GXU196714 GNY196619:GNY196714 GEC196619:GEC196714 FUG196619:FUG196714 FKK196619:FKK196714 FAO196619:FAO196714 EQS196619:EQS196714 EGW196619:EGW196714 DXA196619:DXA196714 DNE196619:DNE196714 DDI196619:DDI196714 CTM196619:CTM196714 CJQ196619:CJQ196714 BZU196619:BZU196714 BPY196619:BPY196714 BGC196619:BGC196714 AWG196619:AWG196714 AMK196619:AMK196714 ACO196619:ACO196714 SS196619:SS196714 IW196619:IW196714 WVI131083:WVI131178 WLM131083:WLM131178 WBQ131083:WBQ131178 VRU131083:VRU131178 VHY131083:VHY131178 UYC131083:UYC131178 UOG131083:UOG131178 UEK131083:UEK131178 TUO131083:TUO131178 TKS131083:TKS131178 TAW131083:TAW131178 SRA131083:SRA131178 SHE131083:SHE131178 RXI131083:RXI131178 RNM131083:RNM131178 RDQ131083:RDQ131178 QTU131083:QTU131178 QJY131083:QJY131178 QAC131083:QAC131178 PQG131083:PQG131178 PGK131083:PGK131178 OWO131083:OWO131178 OMS131083:OMS131178 OCW131083:OCW131178 NTA131083:NTA131178 NJE131083:NJE131178 MZI131083:MZI131178 MPM131083:MPM131178 MFQ131083:MFQ131178 LVU131083:LVU131178 LLY131083:LLY131178 LCC131083:LCC131178 KSG131083:KSG131178 KIK131083:KIK131178 JYO131083:JYO131178 JOS131083:JOS131178 JEW131083:JEW131178 IVA131083:IVA131178 ILE131083:ILE131178 IBI131083:IBI131178 HRM131083:HRM131178 HHQ131083:HHQ131178 GXU131083:GXU131178 GNY131083:GNY131178 GEC131083:GEC131178 FUG131083:FUG131178 FKK131083:FKK131178 FAO131083:FAO131178 EQS131083:EQS131178 EGW131083:EGW131178 DXA131083:DXA131178 DNE131083:DNE131178 DDI131083:DDI131178 CTM131083:CTM131178 CJQ131083:CJQ131178 BZU131083:BZU131178 BPY131083:BPY131178 BGC131083:BGC131178 AWG131083:AWG131178 AMK131083:AMK131178 ACO131083:ACO131178 SS131083:SS131178 IW131083:IW131178 WVI65547:WVI65642 WLM65547:WLM65642 WBQ65547:WBQ65642 VRU65547:VRU65642 VHY65547:VHY65642 UYC65547:UYC65642 UOG65547:UOG65642 UEK65547:UEK65642 TUO65547:TUO65642 TKS65547:TKS65642 TAW65547:TAW65642 SRA65547:SRA65642 SHE65547:SHE65642 RXI65547:RXI65642 RNM65547:RNM65642 RDQ65547:RDQ65642 QTU65547:QTU65642 QJY65547:QJY65642 QAC65547:QAC65642 PQG65547:PQG65642 PGK65547:PGK65642 OWO65547:OWO65642 OMS65547:OMS65642 OCW65547:OCW65642 NTA65547:NTA65642 NJE65547:NJE65642 MZI65547:MZI65642 MPM65547:MPM65642 MFQ65547:MFQ65642 LVU65547:LVU65642 LLY65547:LLY65642 LCC65547:LCC65642 KSG65547:KSG65642 KIK65547:KIK65642 JYO65547:JYO65642 JOS65547:JOS65642 JEW65547:JEW65642 IVA65547:IVA65642 ILE65547:ILE65642 IBI65547:IBI65642 HRM65547:HRM65642 HHQ65547:HHQ65642 GXU65547:GXU65642 GNY65547:GNY65642 GEC65547:GEC65642 FUG65547:FUG65642 FKK65547:FKK65642 FAO65547:FAO65642 EQS65547:EQS65642 EGW65547:EGW65642 DXA65547:DXA65642 DNE65547:DNE65642 DDI65547:DDI65642 CTM65547:CTM65642 CJQ65547:CJQ65642 BZU65547:BZU65642 BPY65547:BPY65642 BGC65547:BGC65642 AWG65547:AWG65642 AMK65547:AMK65642 ACO65547:ACO65642 SS65547:SS65642 IW65547:IW65642 WVI5:WVI100 WLM5:WLM100 WBQ5:WBQ100 VRU5:VRU100 VHY5:VHY100 UYC5:UYC100 UOG5:UOG100 UEK5:UEK100 TUO5:TUO100 TKS5:TKS100 TAW5:TAW100 SRA5:SRA100 SHE5:SHE100 RXI5:RXI100 RNM5:RNM100 RDQ5:RDQ100 QTU5:QTU100 QJY5:QJY100 QAC5:QAC100 PQG5:PQG100 PGK5:PGK100 OWO5:OWO100 OMS5:OMS100 OCW5:OCW100 NTA5:NTA100 NJE5:NJE100 MZI5:MZI100 MPM5:MPM100 MFQ5:MFQ100 LVU5:LVU100 LLY5:LLY100 LCC5:LCC100 KSG5:KSG100 KIK5:KIK100 JYO5:JYO100 JOS5:JOS100 JEW5:JEW100 IVA5:IVA100 ILE5:ILE100 IBI5:IBI100 HRM5:HRM100 HHQ5:HHQ100 GXU5:GXU100 GNY5:GNY100 GEC5:GEC100 FUG5:FUG100 FKK5:FKK100 FAO5:FAO100 EQS5:EQS100 EGW5:EGW100 DXA5:DXA100 DNE5:DNE100 DDI5:DDI100 CTM5:CTM100 CJQ5:CJQ100 BZU5:BZU100 BPY5:BPY100 BGC5:BGC100 AWG5:AWG100 AMK5:AMK100 ACO5:ACO100 SS5:SS100">
      <formula1>10</formula1>
    </dataValidation>
    <dataValidation type="textLength" operator="equal" allowBlank="1" showInputMessage="1" showErrorMessage="1" prompt="10 Dig" sqref="K5:K100">
      <formula1>10</formula1>
    </dataValidation>
    <dataValidation type="textLength" operator="equal" allowBlank="1" showInputMessage="1" showErrorMessage="1" promptTitle="IFSC Lenth" prompt="IFSC Code Lenth should be 11" sqref="J5:J100">
      <formula1>11</formula1>
    </dataValidation>
    <dataValidation type="textLength" allowBlank="1" showInputMessage="1" showErrorMessage="1" promptTitle="Account No Lenth" prompt="Account No Lenth not be greter then 18" sqref="D5:E100">
      <formula1>10</formula1>
      <formula2>18</formula2>
    </dataValidation>
    <dataValidation type="list" allowBlank="1" showInputMessage="1" showErrorMessage="1" sqref="F5:F100">
      <formula1>"Resident, Non Resident"</formula1>
    </dataValidation>
    <dataValidation type="list" allowBlank="1" showInputMessage="1" showErrorMessage="1" sqref="H5:H100">
      <formula1>'List Of Banks'!D3:D199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04">
    <tabColor theme="9" tint="-0.249977111117893"/>
    <pageSetUpPr fitToPage="1"/>
  </sheetPr>
  <dimension ref="A1:M59"/>
  <sheetViews>
    <sheetView showGridLines="0" showRowColHeaders="0" zoomScale="80" zoomScaleNormal="80" zoomScaleSheetLayoutView="80" workbookViewId="0">
      <pane xSplit="4" ySplit="9" topLeftCell="E10" activePane="bottomRight" state="frozen"/>
      <selection pane="topRight" activeCell="E1" sqref="E1"/>
      <selection pane="bottomLeft" activeCell="A9" sqref="A9"/>
      <selection pane="bottomRight" activeCell="E7" sqref="E7"/>
    </sheetView>
  </sheetViews>
  <sheetFormatPr defaultColWidth="0" defaultRowHeight="15" zeroHeight="1"/>
  <cols>
    <col min="1" max="1" width="2.28515625" style="7" customWidth="1"/>
    <col min="2" max="2" width="7.5703125" style="7" customWidth="1"/>
    <col min="3" max="3" width="50.7109375" style="7" customWidth="1"/>
    <col min="4" max="4" width="3.7109375" style="7" customWidth="1"/>
    <col min="5" max="5" width="60.7109375" style="7" customWidth="1"/>
    <col min="6" max="6" width="10.7109375" style="7" customWidth="1"/>
    <col min="7" max="8" width="11.140625" style="7" customWidth="1"/>
    <col min="9" max="9" width="16" style="7" customWidth="1"/>
    <col min="10" max="10" width="4.42578125" style="7" customWidth="1"/>
    <col min="11" max="11" width="6.140625" style="7" hidden="1" customWidth="1"/>
    <col min="12" max="12" width="30.5703125" style="7" hidden="1" customWidth="1"/>
    <col min="13" max="13" width="8.28515625" style="7" hidden="1" customWidth="1"/>
    <col min="14" max="16384" width="9.140625" style="7" hidden="1"/>
  </cols>
  <sheetData>
    <row r="1" spans="2:13" ht="6" customHeight="1" thickBot="1"/>
    <row r="2" spans="2:13" ht="33" customHeight="1">
      <c r="B2" s="126" t="s">
        <v>105</v>
      </c>
      <c r="C2" s="8"/>
      <c r="D2" s="9"/>
      <c r="E2" s="10"/>
      <c r="G2" s="26" t="s">
        <v>113</v>
      </c>
      <c r="H2" s="25" t="s">
        <v>465</v>
      </c>
      <c r="I2" s="11" t="s">
        <v>111</v>
      </c>
    </row>
    <row r="3" spans="2:13" ht="6.75" customHeight="1">
      <c r="B3" s="12"/>
      <c r="C3" s="13"/>
      <c r="D3" s="13"/>
      <c r="E3" s="14"/>
      <c r="F3" s="15"/>
      <c r="G3" s="31"/>
      <c r="I3" s="28"/>
    </row>
    <row r="4" spans="2:13" ht="22.5" customHeight="1">
      <c r="B4" s="12"/>
      <c r="C4" s="16" t="s">
        <v>466</v>
      </c>
      <c r="D4" s="17" t="s">
        <v>103</v>
      </c>
      <c r="E4" s="129" t="s">
        <v>536</v>
      </c>
      <c r="F4" s="127" t="s">
        <v>494</v>
      </c>
      <c r="G4" s="32"/>
      <c r="I4" s="29"/>
    </row>
    <row r="5" spans="2:13" s="19" customFormat="1" ht="20.25" customHeight="1">
      <c r="B5" s="18"/>
      <c r="C5" s="16" t="s">
        <v>104</v>
      </c>
      <c r="D5" s="17" t="s">
        <v>103</v>
      </c>
      <c r="E5" s="124">
        <f ca="1">TODAY()</f>
        <v>42413</v>
      </c>
      <c r="F5" s="27" t="s">
        <v>114</v>
      </c>
      <c r="G5" s="23">
        <v>8</v>
      </c>
      <c r="H5" s="24">
        <f ca="1">LEN(TEXT(E5,"ddmmyyyy"))</f>
        <v>8</v>
      </c>
      <c r="I5" s="6" t="str">
        <f ca="1">IF(G5-H5&gt;=0,"Fit",G5-H5)</f>
        <v>Fit</v>
      </c>
    </row>
    <row r="6" spans="2:13" s="19" customFormat="1" ht="20.25" customHeight="1" thickBot="1">
      <c r="B6" s="20"/>
      <c r="C6" s="16" t="s">
        <v>109</v>
      </c>
      <c r="D6" s="17" t="s">
        <v>103</v>
      </c>
      <c r="E6" s="186">
        <v>7910</v>
      </c>
      <c r="F6" s="130" t="s">
        <v>495</v>
      </c>
      <c r="G6" s="23">
        <v>8</v>
      </c>
      <c r="H6" s="24">
        <f>LEN(E6)</f>
        <v>4</v>
      </c>
      <c r="I6" s="6" t="str">
        <f>IF(G6-H6&gt;=0,"Fit",G6-H6)</f>
        <v>Fit</v>
      </c>
      <c r="J6" s="7"/>
      <c r="K6" s="7"/>
      <c r="L6" s="7"/>
      <c r="M6" s="7"/>
    </row>
    <row r="7" spans="2:13" s="19" customFormat="1" ht="20.25" customHeight="1" thickBot="1">
      <c r="B7" s="20"/>
      <c r="C7" s="16" t="s">
        <v>108</v>
      </c>
      <c r="D7" s="17" t="s">
        <v>103</v>
      </c>
      <c r="E7" s="184">
        <v>147000</v>
      </c>
      <c r="F7" s="130" t="s">
        <v>495</v>
      </c>
      <c r="G7" s="23">
        <v>8</v>
      </c>
      <c r="H7" s="24">
        <f t="shared" ref="H7:H8" si="0">LEN(E7)</f>
        <v>6</v>
      </c>
      <c r="I7" s="6" t="str">
        <f t="shared" ref="I7:I8" si="1">IF(G7-H7&gt;=0,"Fit",G7-H7)</f>
        <v>Fit</v>
      </c>
      <c r="J7" s="7"/>
      <c r="K7" s="7"/>
      <c r="L7" s="7"/>
      <c r="M7" s="7"/>
    </row>
    <row r="8" spans="2:13" s="19" customFormat="1" ht="20.25" customHeight="1">
      <c r="B8" s="18"/>
      <c r="C8" s="96" t="s">
        <v>504</v>
      </c>
      <c r="D8" s="17" t="s">
        <v>103</v>
      </c>
      <c r="E8" s="159" t="s">
        <v>520</v>
      </c>
      <c r="F8" s="127" t="s">
        <v>494</v>
      </c>
      <c r="G8" s="23">
        <v>60</v>
      </c>
      <c r="H8" s="24">
        <f t="shared" si="0"/>
        <v>14</v>
      </c>
      <c r="I8" s="6" t="str">
        <f t="shared" si="1"/>
        <v>Fit</v>
      </c>
      <c r="J8" s="7"/>
      <c r="K8" s="7"/>
      <c r="L8" s="7"/>
      <c r="M8" s="7"/>
    </row>
    <row r="9" spans="2:13" ht="10.5" customHeight="1" thickBot="1">
      <c r="C9" s="15"/>
      <c r="D9" s="15"/>
      <c r="E9" s="15"/>
      <c r="F9" s="15"/>
      <c r="G9" s="19"/>
      <c r="H9" s="19"/>
      <c r="I9" s="19"/>
      <c r="J9" s="19"/>
    </row>
    <row r="10" spans="2:13" ht="33" customHeight="1">
      <c r="B10" s="125" t="s">
        <v>0</v>
      </c>
      <c r="C10" s="33"/>
      <c r="D10" s="34"/>
      <c r="E10" s="188" t="str">
        <f>UPPER(RemtrName)</f>
        <v>FRANKFINN INSTITUTE OF AIR HOSTESS TRAINING</v>
      </c>
      <c r="G10" s="19"/>
      <c r="H10" s="19"/>
      <c r="I10" s="19"/>
      <c r="J10" s="19"/>
    </row>
    <row r="11" spans="2:13" ht="6.75" customHeight="1">
      <c r="B11" s="35"/>
      <c r="C11" s="4"/>
      <c r="D11" s="4"/>
      <c r="E11" s="21"/>
      <c r="G11" s="19"/>
      <c r="H11" s="19"/>
      <c r="I11" s="19"/>
      <c r="J11" s="19"/>
    </row>
    <row r="12" spans="2:13" s="19" customFormat="1" ht="30" customHeight="1">
      <c r="B12" s="36"/>
      <c r="C12" s="183" t="s">
        <v>533</v>
      </c>
      <c r="D12" s="17" t="s">
        <v>103</v>
      </c>
      <c r="E12" s="181" t="s">
        <v>535</v>
      </c>
      <c r="F12" s="127" t="s">
        <v>494</v>
      </c>
      <c r="K12" s="7"/>
      <c r="L12" s="7"/>
      <c r="M12" s="7"/>
    </row>
    <row r="13" spans="2:13" s="19" customFormat="1" ht="6.75" customHeight="1">
      <c r="B13" s="36"/>
      <c r="C13" s="4"/>
      <c r="D13" s="4"/>
      <c r="E13" s="21"/>
      <c r="F13" s="7"/>
      <c r="K13" s="7"/>
      <c r="L13" s="7"/>
      <c r="M13" s="7"/>
    </row>
    <row r="14" spans="2:13" s="19" customFormat="1" ht="20.25" customHeight="1">
      <c r="B14" s="36"/>
      <c r="C14" s="16" t="str">
        <f>'List of Remitter Ac nos'!E3</f>
        <v>Remitter (Applicant) Name</v>
      </c>
      <c r="D14" s="17" t="s">
        <v>103</v>
      </c>
      <c r="E14" s="57" t="str">
        <f>VLOOKUP(RemitAbbre,LstofAcRemt,4,0)</f>
        <v>Frankfinn Institute of Air Hostess Training</v>
      </c>
      <c r="F14" s="27" t="s">
        <v>114</v>
      </c>
      <c r="G14" s="23">
        <f>H14</f>
        <v>43</v>
      </c>
      <c r="H14" s="24">
        <f t="shared" ref="H14:H17" si="2">LEN(E14)</f>
        <v>43</v>
      </c>
      <c r="I14" s="6" t="str">
        <f t="shared" ref="I14:I17" si="3">IF(G14-H14&gt;=0,"Fit",G14-H14)</f>
        <v>Fit</v>
      </c>
      <c r="K14" s="7"/>
      <c r="L14" s="56"/>
      <c r="M14" s="7"/>
    </row>
    <row r="15" spans="2:13" s="19" customFormat="1" ht="20.25" customHeight="1">
      <c r="B15" s="36"/>
      <c r="C15" s="16" t="str">
        <f>'List of Remitter Ac nos'!D3</f>
        <v>Remitter's HDFC Account No.</v>
      </c>
      <c r="D15" s="17" t="s">
        <v>103</v>
      </c>
      <c r="E15" s="57" t="str">
        <f>IF(ModeofRTGS="By Cash","-",VLOOKUP(RemitAbbre,LstofAcRemt,3,0))</f>
        <v>101298630000349</v>
      </c>
      <c r="F15" s="27" t="s">
        <v>114</v>
      </c>
      <c r="G15" s="23">
        <v>15</v>
      </c>
      <c r="H15" s="24">
        <f t="shared" ref="H15" si="4">LEN(E15)</f>
        <v>15</v>
      </c>
      <c r="I15" s="6" t="str">
        <f t="shared" ref="I15" si="5">IF(G15-H15&gt;=0,"Fit",G15-H15)</f>
        <v>Fit</v>
      </c>
      <c r="K15" s="7"/>
      <c r="L15" s="56"/>
      <c r="M15" s="7"/>
    </row>
    <row r="16" spans="2:13" s="19" customFormat="1" ht="20.25" customHeight="1">
      <c r="B16" s="36"/>
      <c r="C16" s="16" t="str">
        <f>'List of Remitter Ac nos'!C3</f>
        <v>NEFT / RTGS done 
(Select)</v>
      </c>
      <c r="D16" s="17" t="s">
        <v>103</v>
      </c>
      <c r="E16" s="57" t="str">
        <f>VLOOKUP(RemitAbbre,LstofAcRemt,2,0)</f>
        <v>By Cheque HDFC</v>
      </c>
      <c r="F16" s="27" t="s">
        <v>114</v>
      </c>
      <c r="G16" s="23"/>
      <c r="H16" s="24"/>
      <c r="I16" s="6"/>
      <c r="K16" s="7"/>
      <c r="L16" s="56"/>
      <c r="M16" s="7"/>
    </row>
    <row r="17" spans="2:13" s="19" customFormat="1" ht="20.25" customHeight="1">
      <c r="B17" s="36"/>
      <c r="C17" s="16" t="str">
        <f>'List of Remitter Ac nos'!F3</f>
        <v>Mobile / Phone Number  of Remitter (Mandatory) *</v>
      </c>
      <c r="D17" s="17" t="s">
        <v>103</v>
      </c>
      <c r="E17" s="57">
        <f>VLOOKUP(RemitAbbre,LstofAcRemt,5,0)</f>
        <v>9717790304</v>
      </c>
      <c r="F17" s="27" t="s">
        <v>114</v>
      </c>
      <c r="G17" s="23">
        <v>12</v>
      </c>
      <c r="H17" s="24">
        <f t="shared" si="2"/>
        <v>10</v>
      </c>
      <c r="I17" s="6" t="str">
        <f t="shared" si="3"/>
        <v>Fit</v>
      </c>
      <c r="K17" s="7"/>
      <c r="L17" s="7"/>
      <c r="M17" s="7"/>
    </row>
    <row r="18" spans="2:13" s="19" customFormat="1" ht="20.25" customHeight="1">
      <c r="B18" s="152"/>
      <c r="C18" s="16" t="str">
        <f>'List of Remitter Ac nos'!G3</f>
        <v>E-Mail ID</v>
      </c>
      <c r="D18" s="17" t="s">
        <v>103</v>
      </c>
      <c r="E18" s="57" t="str">
        <f>VLOOKUP(RemitAbbre,LstofAcRemt,6,0)</f>
        <v>finance@frankfinn.com</v>
      </c>
      <c r="F18" s="27" t="s">
        <v>114</v>
      </c>
      <c r="G18" s="23">
        <v>35</v>
      </c>
      <c r="H18" s="24">
        <f t="shared" ref="H18:H20" si="6">LEN(E18)</f>
        <v>21</v>
      </c>
      <c r="I18" s="6" t="str">
        <f t="shared" ref="I18:I20" si="7">IF(G18-H18&gt;=0,"Fit",G18-H18)</f>
        <v>Fit</v>
      </c>
      <c r="K18" s="7"/>
      <c r="L18" s="7"/>
      <c r="M18" s="7"/>
    </row>
    <row r="19" spans="2:13" s="19" customFormat="1" ht="35.1" customHeight="1">
      <c r="B19" s="152"/>
      <c r="C19" s="16" t="str">
        <f>'List of Remitter Ac nos'!H3</f>
        <v>Address of the Remitter</v>
      </c>
      <c r="D19" s="17" t="s">
        <v>103</v>
      </c>
      <c r="E19" s="160" t="str">
        <f>VLOOKUP(RemitAbbre,LstofAcRemt,7,0)</f>
        <v>201, Suneja Tower - 2, District Center, Janakpuri, Delhi</v>
      </c>
      <c r="F19" s="27" t="s">
        <v>114</v>
      </c>
      <c r="G19" s="23">
        <v>140</v>
      </c>
      <c r="H19" s="24">
        <f t="shared" si="6"/>
        <v>56</v>
      </c>
      <c r="I19" s="6" t="str">
        <f t="shared" si="7"/>
        <v>Fit</v>
      </c>
      <c r="K19" s="7"/>
      <c r="L19" s="7"/>
      <c r="M19" s="7"/>
    </row>
    <row r="20" spans="2:13" s="19" customFormat="1" ht="20.25" customHeight="1">
      <c r="B20" s="152"/>
      <c r="C20" s="16" t="str">
        <f>C8</f>
        <v>Remarks</v>
      </c>
      <c r="D20" s="17" t="s">
        <v>103</v>
      </c>
      <c r="E20" s="57" t="str">
        <f>E8</f>
        <v>Vendor Payment</v>
      </c>
      <c r="F20" s="27" t="s">
        <v>114</v>
      </c>
      <c r="G20" s="23">
        <v>60</v>
      </c>
      <c r="H20" s="24">
        <f t="shared" si="6"/>
        <v>14</v>
      </c>
      <c r="I20" s="6" t="str">
        <f t="shared" si="7"/>
        <v>Fit</v>
      </c>
      <c r="K20" s="7"/>
      <c r="L20" s="7"/>
      <c r="M20" s="7"/>
    </row>
    <row r="21" spans="2:13" ht="10.5" customHeight="1" thickBot="1">
      <c r="G21" s="19"/>
      <c r="H21" s="19"/>
      <c r="I21" s="19"/>
    </row>
    <row r="22" spans="2:13" ht="33" customHeight="1">
      <c r="B22" s="128" t="s">
        <v>1</v>
      </c>
      <c r="C22" s="37"/>
      <c r="D22" s="38"/>
      <c r="E22" s="42" t="str">
        <f>UPPER(BenfName)</f>
        <v>PARIETAL INNOVATIVE SOLUTIONS PVT. LTD.</v>
      </c>
      <c r="G22" s="19"/>
      <c r="H22" s="19"/>
      <c r="I22" s="19"/>
      <c r="J22" s="19"/>
      <c r="K22" s="19"/>
      <c r="L22" s="19"/>
      <c r="M22" s="19"/>
    </row>
    <row r="23" spans="2:13" ht="6.75" customHeight="1">
      <c r="B23" s="39"/>
      <c r="C23" s="4"/>
      <c r="D23" s="4"/>
      <c r="E23" s="21"/>
      <c r="G23" s="19"/>
      <c r="H23" s="19"/>
      <c r="I23" s="19"/>
    </row>
    <row r="24" spans="2:13" ht="30" customHeight="1">
      <c r="B24" s="39"/>
      <c r="C24" s="183" t="s">
        <v>534</v>
      </c>
      <c r="D24" s="17" t="s">
        <v>103</v>
      </c>
      <c r="E24" s="182" t="s">
        <v>483</v>
      </c>
      <c r="F24" s="127" t="s">
        <v>494</v>
      </c>
      <c r="G24" s="19"/>
      <c r="H24" s="19"/>
      <c r="I24" s="19"/>
    </row>
    <row r="25" spans="2:13" ht="6.75" customHeight="1">
      <c r="B25" s="39"/>
      <c r="C25" s="4"/>
      <c r="D25" s="4"/>
      <c r="E25" s="21"/>
      <c r="G25" s="19"/>
      <c r="H25" s="19"/>
      <c r="I25" s="19"/>
      <c r="J25" s="19"/>
    </row>
    <row r="26" spans="2:13" s="19" customFormat="1" ht="20.25" customHeight="1">
      <c r="B26" s="40"/>
      <c r="C26" s="16" t="str">
        <f>'List of Beneficiary Ac nos'!C3</f>
        <v>A/C Name of Beneficiary</v>
      </c>
      <c r="D26" s="17" t="s">
        <v>103</v>
      </c>
      <c r="E26" s="57" t="str">
        <f>UPPER(VLOOKUP(BenefAbbList,ListofBenefi,2,0))</f>
        <v>PARIETAL INNOVATIVE SOLUTIONS PVT. LTD.</v>
      </c>
      <c r="F26" s="27" t="s">
        <v>114</v>
      </c>
      <c r="G26" s="23">
        <f>H26</f>
        <v>39</v>
      </c>
      <c r="H26" s="24">
        <f t="shared" ref="H26:H36" si="8">LEN(E26)</f>
        <v>39</v>
      </c>
      <c r="I26" s="6" t="str">
        <f t="shared" ref="I26:I36" si="9">IF(G26-H26&gt;=0,"Fit",G26-H26)</f>
        <v>Fit</v>
      </c>
    </row>
    <row r="27" spans="2:13" s="19" customFormat="1" ht="20.25" customHeight="1">
      <c r="B27" s="40"/>
      <c r="C27" s="16" t="str">
        <f>'List of Beneficiary Ac nos'!D3</f>
        <v>Bank Account Number</v>
      </c>
      <c r="D27" s="17" t="s">
        <v>103</v>
      </c>
      <c r="E27" s="57" t="str">
        <f>VLOOKUP(BenefAbbList,ListofBenefi,3,0)</f>
        <v>31993508070</v>
      </c>
      <c r="F27" s="27" t="s">
        <v>114</v>
      </c>
      <c r="G27" s="23">
        <v>18</v>
      </c>
      <c r="H27" s="24">
        <f t="shared" si="8"/>
        <v>11</v>
      </c>
      <c r="I27" s="6" t="str">
        <f t="shared" si="9"/>
        <v>Fit</v>
      </c>
    </row>
    <row r="28" spans="2:13" s="19" customFormat="1" ht="20.25" customHeight="1">
      <c r="B28" s="40"/>
      <c r="C28" s="16" t="s">
        <v>2</v>
      </c>
      <c r="D28" s="17" t="s">
        <v>103</v>
      </c>
      <c r="E28" s="57" t="str">
        <f>VLOOKUP(BenefAbbList,ListofBenefi,4,0)</f>
        <v>31993508070</v>
      </c>
      <c r="F28" s="27" t="s">
        <v>114</v>
      </c>
      <c r="G28" s="23">
        <v>18</v>
      </c>
      <c r="H28" s="24">
        <f t="shared" si="8"/>
        <v>11</v>
      </c>
      <c r="I28" s="6" t="str">
        <f t="shared" si="9"/>
        <v>Fit</v>
      </c>
    </row>
    <row r="29" spans="2:13" s="19" customFormat="1" ht="20.25" customHeight="1">
      <c r="B29" s="40"/>
      <c r="C29" s="16" t="str">
        <f>'List of Beneficiary Ac nos'!F3</f>
        <v>Account Type
Select</v>
      </c>
      <c r="D29" s="17" t="s">
        <v>103</v>
      </c>
      <c r="E29" s="57" t="str">
        <f>UPPER(VLOOKUP(BenefAbbList,ListofBenefi,5,0))</f>
        <v>RESIDENT</v>
      </c>
      <c r="F29" s="27" t="s">
        <v>114</v>
      </c>
      <c r="G29" s="23">
        <f>H29</f>
        <v>8</v>
      </c>
      <c r="H29" s="24">
        <f t="shared" si="8"/>
        <v>8</v>
      </c>
      <c r="I29" s="6" t="str">
        <f t="shared" si="9"/>
        <v>Fit</v>
      </c>
    </row>
    <row r="30" spans="2:13" s="19" customFormat="1" ht="20.25" customHeight="1">
      <c r="B30" s="40"/>
      <c r="C30" s="16" t="str">
        <f>'List of Beneficiary Ac nos'!G3</f>
        <v>Beneficiary Address</v>
      </c>
      <c r="D30" s="17" t="s">
        <v>103</v>
      </c>
      <c r="E30" s="57" t="str">
        <f>UPPER(VLOOKUP(BenefAbbList,ListofBenefi,6,0))</f>
        <v>F 5LORENCE ROAD , MUMBAI</v>
      </c>
      <c r="F30" s="27" t="s">
        <v>114</v>
      </c>
      <c r="G30" s="23">
        <f>H30</f>
        <v>24</v>
      </c>
      <c r="H30" s="24">
        <f t="shared" si="8"/>
        <v>24</v>
      </c>
      <c r="I30" s="6" t="str">
        <f>IF(G30-H30&gt;=0,"Fit",G30-H30)</f>
        <v>Fit</v>
      </c>
    </row>
    <row r="31" spans="2:13" s="19" customFormat="1" ht="20.25" customHeight="1">
      <c r="B31" s="40"/>
      <c r="C31" s="16" t="s">
        <v>507</v>
      </c>
      <c r="D31" s="17" t="s">
        <v>103</v>
      </c>
      <c r="E31" s="57" t="str">
        <f>UPPER(VLOOKUP(BenefAbbList,ListofBenefi,7,0))</f>
        <v>STATE BANK OF INDIA</v>
      </c>
      <c r="F31" s="27" t="s">
        <v>114</v>
      </c>
      <c r="G31" s="23">
        <f>H31</f>
        <v>19</v>
      </c>
      <c r="H31" s="24">
        <f t="shared" si="8"/>
        <v>19</v>
      </c>
      <c r="I31" s="6" t="str">
        <f>IF(G31-H31&gt;=0,"Fit",G31-H31)</f>
        <v>Fit</v>
      </c>
    </row>
    <row r="32" spans="2:13" s="19" customFormat="1" ht="20.25" customHeight="1">
      <c r="B32" s="40"/>
      <c r="C32" s="16" t="s">
        <v>511</v>
      </c>
      <c r="D32" s="17" t="s">
        <v>103</v>
      </c>
      <c r="E32" s="57" t="str">
        <f>UPPER(VLOOKUP(BenefAbbList,ListofBenefi,7,0)&amp;" : "&amp;VLOOKUP(BenefAbbList,ListofBenefi,8,0))</f>
        <v xml:space="preserve">STATE BANK OF INDIA : POWAI, MUMBAI </v>
      </c>
      <c r="F32" s="27" t="s">
        <v>114</v>
      </c>
      <c r="G32" s="23">
        <v>100</v>
      </c>
      <c r="H32" s="24">
        <f t="shared" si="8"/>
        <v>36</v>
      </c>
      <c r="I32" s="6" t="str">
        <f>IF(G32-H32&gt;=0,"Fit",G32-H32)</f>
        <v>Fit</v>
      </c>
    </row>
    <row r="33" spans="2:9" s="19" customFormat="1" ht="20.25" customHeight="1">
      <c r="B33" s="40"/>
      <c r="C33" s="16" t="s">
        <v>106</v>
      </c>
      <c r="D33" s="17" t="s">
        <v>103</v>
      </c>
      <c r="E33" s="57" t="str">
        <f>VLOOKUP(BenefAbbList,ListofBenefi,9,0)</f>
        <v>SBIN0004234</v>
      </c>
      <c r="F33" s="27" t="s">
        <v>114</v>
      </c>
      <c r="G33" s="23">
        <v>11</v>
      </c>
      <c r="H33" s="24">
        <f t="shared" si="8"/>
        <v>11</v>
      </c>
      <c r="I33" s="6" t="str">
        <f t="shared" si="9"/>
        <v>Fit</v>
      </c>
    </row>
    <row r="34" spans="2:9" s="19" customFormat="1" ht="20.25" customHeight="1">
      <c r="B34" s="40"/>
      <c r="C34" s="16" t="s">
        <v>107</v>
      </c>
      <c r="D34" s="17" t="s">
        <v>103</v>
      </c>
      <c r="E34" s="187" t="str">
        <f>TEXT(VLOOKUP(BenefAbbList,ListofBenefi,10,0),0)</f>
        <v>9820530307</v>
      </c>
      <c r="F34" s="27" t="s">
        <v>114</v>
      </c>
      <c r="G34" s="23">
        <v>10</v>
      </c>
      <c r="H34" s="24">
        <f t="shared" si="8"/>
        <v>10</v>
      </c>
      <c r="I34" s="6" t="str">
        <f t="shared" si="9"/>
        <v>Fit</v>
      </c>
    </row>
    <row r="35" spans="2:9" s="19" customFormat="1" ht="26.25" customHeight="1">
      <c r="B35" s="60"/>
      <c r="C35" s="16" t="s">
        <v>108</v>
      </c>
      <c r="D35" s="17" t="s">
        <v>103</v>
      </c>
      <c r="E35" s="158">
        <f>E7</f>
        <v>147000</v>
      </c>
      <c r="F35" s="27" t="s">
        <v>114</v>
      </c>
      <c r="G35" s="23">
        <v>10</v>
      </c>
      <c r="H35" s="24">
        <f t="shared" si="8"/>
        <v>6</v>
      </c>
      <c r="I35" s="6" t="str">
        <f t="shared" si="9"/>
        <v>Fit</v>
      </c>
    </row>
    <row r="36" spans="2:9" s="22" customFormat="1" ht="26.25" hidden="1" customHeight="1" thickBot="1">
      <c r="B36" s="41"/>
      <c r="C36" s="16" t="s">
        <v>110</v>
      </c>
      <c r="D36" s="17" t="s">
        <v>103</v>
      </c>
      <c r="E36" s="82" t="s">
        <v>115</v>
      </c>
      <c r="F36" s="27" t="s">
        <v>114</v>
      </c>
      <c r="G36" s="23">
        <v>115</v>
      </c>
      <c r="H36" s="24">
        <f t="shared" si="8"/>
        <v>1080</v>
      </c>
      <c r="I36" s="6">
        <f t="shared" si="9"/>
        <v>-965</v>
      </c>
    </row>
    <row r="37" spans="2:9"/>
    <row r="38" spans="2:9"/>
    <row r="39" spans="2:9"/>
    <row r="40" spans="2:9" ht="5.25" customHeight="1"/>
    <row r="41" spans="2:9"/>
    <row r="42" spans="2:9"/>
    <row r="43" spans="2:9" ht="138.75" customHeight="1">
      <c r="E43" s="30"/>
    </row>
    <row r="44" spans="2:9"/>
    <row r="45" spans="2:9"/>
    <row r="46" spans="2:9" hidden="1"/>
    <row r="47" spans="2:9" hidden="1"/>
    <row r="48" spans="2: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</sheetData>
  <sheetProtection password="CB7C" sheet="1" objects="1" scenarios="1" selectLockedCells="1"/>
  <dataConsolidate/>
  <conditionalFormatting sqref="I5:I8 I14:I20 I26:I36">
    <cfRule type="cellIs" dxfId="3" priority="35" operator="greaterThan">
      <formula>0</formula>
    </cfRule>
    <cfRule type="cellIs" dxfId="2" priority="36" operator="lessThan">
      <formula>0</formula>
    </cfRule>
  </conditionalFormatting>
  <conditionalFormatting sqref="E29:E30">
    <cfRule type="cellIs" dxfId="1" priority="39" operator="equal">
      <formula>#REF!</formula>
    </cfRule>
    <cfRule type="cellIs" dxfId="0" priority="40" operator="notEqual">
      <formula>#REF!</formula>
    </cfRule>
  </conditionalFormatting>
  <dataValidations count="7">
    <dataValidation operator="equal" allowBlank="1" showInputMessage="1" showErrorMessage="1" errorTitle="11 only" sqref="E33"/>
    <dataValidation type="list" allowBlank="1" showInputMessage="1" showErrorMessage="1" sqref="E24">
      <formula1>BenefAbbre</formula1>
    </dataValidation>
    <dataValidation type="list" operator="lessThan" allowBlank="1" showErrorMessage="1" promptTitle="Account No Lenth" sqref="E12">
      <formula1>RemitAbbretion</formula1>
    </dataValidation>
    <dataValidation type="whole" allowBlank="1" showInputMessage="1" showErrorMessage="1" promptTitle="Account No Lenth" prompt="Account No Lenth not be greter then 6" sqref="E6">
      <formula1>1</formula1>
      <formula2>999999</formula2>
    </dataValidation>
    <dataValidation type="list" allowBlank="1" showInputMessage="1" showErrorMessage="1" sqref="E8">
      <formula1>ListOfPaymentReasons</formula1>
    </dataValidation>
    <dataValidation type="list" allowBlank="1" showInputMessage="1" showErrorMessage="1" sqref="E4">
      <formula1>"RTGS, NEFT"</formula1>
    </dataValidation>
    <dataValidation type="whole" errorStyle="information" operator="greaterThanOrEqual" allowBlank="1" showInputMessage="1" showErrorMessage="1" errorTitle="Please select &quot;RTGS&quot;" promptTitle="Info." prompt="less than Rupees Two Lacs through &quot;NEFT&quot;_x000a_greater than or equal to Rupees Two Lacs through &quot;RTGS&quot;" sqref="E7">
      <formula1>50</formula1>
    </dataValidation>
  </dataValidations>
  <hyperlinks>
    <hyperlink ref="B22" location="'List of Beneficiary Ac nos'!A1" display="Beneficiary Details"/>
    <hyperlink ref="B10" location="'List of Remitter Ac nos'!A1" display="Remitter Detail"/>
    <hyperlink ref="E8" location="'Payments Reasons List'!A1" display="Vender Payment"/>
  </hyperlinks>
  <printOptions horizontalCentered="1"/>
  <pageMargins left="0.2" right="0.2" top="0.5" bottom="0.25" header="0.3" footer="0.3"/>
  <pageSetup paperSize="9" scale="95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06">
    <tabColor theme="5" tint="-0.249977111117893"/>
  </sheetPr>
  <dimension ref="A1:AC34"/>
  <sheetViews>
    <sheetView showGridLines="0" view="pageBreakPreview" zoomScale="80" zoomScaleSheetLayoutView="80" zoomScalePageLayoutView="70" workbookViewId="0">
      <selection activeCell="U29" sqref="U29"/>
    </sheetView>
  </sheetViews>
  <sheetFormatPr defaultRowHeight="15"/>
  <cols>
    <col min="1" max="1" width="7.140625" style="43" customWidth="1"/>
    <col min="2" max="2" width="6.42578125" style="43" customWidth="1"/>
    <col min="3" max="17" width="4" style="43" customWidth="1"/>
    <col min="18" max="18" width="2.42578125" style="43" customWidth="1"/>
    <col min="19" max="19" width="6.7109375" style="43" customWidth="1"/>
    <col min="20" max="21" width="2.42578125" style="43" customWidth="1"/>
    <col min="22" max="27" width="2.7109375" style="43" customWidth="1"/>
    <col min="28" max="28" width="2.140625" style="43" customWidth="1"/>
    <col min="29" max="29" width="10.42578125" style="43" customWidth="1"/>
    <col min="30" max="30" width="9.140625" style="43" customWidth="1"/>
    <col min="31" max="34" width="39.140625" style="43" customWidth="1"/>
    <col min="35" max="35" width="45" style="43" customWidth="1"/>
    <col min="36" max="58" width="39.140625" style="43" customWidth="1"/>
    <col min="59" max="16384" width="9.140625" style="43"/>
  </cols>
  <sheetData>
    <row r="1" spans="1:28" ht="29.25" customHeight="1">
      <c r="A1"/>
      <c r="K1"/>
      <c r="M1"/>
    </row>
    <row r="2" spans="1:28" ht="30" customHeight="1">
      <c r="A2" s="5"/>
      <c r="B2" s="5"/>
    </row>
    <row r="3" spans="1:28" ht="27" customHeight="1">
      <c r="A3" s="5"/>
      <c r="B3" s="5"/>
    </row>
    <row r="4" spans="1:28" ht="9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8" ht="28.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 t="str">
        <f ca="1">LEFT(TEXT(Date,"dd-mm-yyyy"),1)</f>
        <v>1</v>
      </c>
      <c r="U5" s="45" t="str">
        <f ca="1">RIGHT(LEFT(TEXT(Date,"dd-mm-yyyy"),2),1)</f>
        <v>3</v>
      </c>
      <c r="V5" s="45" t="str">
        <f ca="1">RIGHT(LEFT(TEXT(Date,"dd-mm-yyyy"),4),1)</f>
        <v>0</v>
      </c>
      <c r="W5" s="45" t="str">
        <f ca="1">RIGHT(LEFT(TEXT(Date,"dd-mm-yyyy"),5),1)</f>
        <v>2</v>
      </c>
      <c r="X5" s="45" t="str">
        <f ca="1">RIGHT(LEFT(TEXT(Date,"dd-mm-yyyy"),7),1)</f>
        <v>2</v>
      </c>
      <c r="Y5" s="45" t="str">
        <f ca="1">RIGHT(LEFT(TEXT(Date,"dd-mm-yyyy"),8),1)</f>
        <v>0</v>
      </c>
      <c r="Z5" s="45" t="str">
        <f ca="1">RIGHT(LEFT(TEXT(Date,"dd-mm-yyyy"),9),1)</f>
        <v>1</v>
      </c>
      <c r="AA5" s="45" t="str">
        <f ca="1">RIGHT(LEFT(TEXT(Date,"dd-mm-yyyy"),10),1)</f>
        <v>6</v>
      </c>
    </row>
    <row r="6" spans="1:28" ht="10.5" customHeight="1">
      <c r="A6" s="44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4"/>
      <c r="Z6" s="44"/>
      <c r="AA6" s="44"/>
    </row>
    <row r="7" spans="1:28" ht="24" customHeight="1">
      <c r="A7" s="44"/>
      <c r="B7" s="44"/>
      <c r="C7" s="196" t="str">
        <f>"HDFC Bank Ltd. - "&amp;'Fill Details'!E4&amp;" - "&amp;PROPER('Fill Details'!E26)</f>
        <v>HDFC Bank Ltd. - NEFT - Parietal Innovative Solutions Pvt. Ltd.</v>
      </c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47"/>
      <c r="X7" s="47"/>
      <c r="Y7" s="44"/>
      <c r="Z7" s="44"/>
      <c r="AA7" s="44"/>
    </row>
    <row r="8" spans="1:28" ht="3" customHeight="1">
      <c r="A8" s="44"/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4"/>
      <c r="Z8" s="44"/>
      <c r="AA8" s="44"/>
    </row>
    <row r="9" spans="1:28" ht="19.5" customHeight="1">
      <c r="A9" s="44"/>
      <c r="B9" s="48"/>
      <c r="C9" s="193" t="str">
        <f>TRIM(IF(BenfAmount&gt;1.99,"","")&amp;(IF(BenfAmount&gt;0,IF((ROUNDDOWN(BenfAmount,-11)/100000000000)&gt;0,VLOOKUP((ROUNDDOWN(BenfAmount,-11)/100000000000),amtinwards,2,0)&amp;" Kharab "," ")&amp;IF((ROUNDDOWN(BenfAmount,-9)-ROUNDDOWN(BenfAmount,-11))/1000000000&gt;0,VLOOKUP((ROUNDDOWN(BenfAmount,-9)-ROUNDDOWN(BenfAmount,-11))/1000000000,amtinwards,2,0)&amp;" Arab "," ")&amp;IF((ROUNDDOWN(BenfAmount,-7)-ROUNDDOWN(BenfAmount,-9))/10000000&gt;0,VLOOKUP((ROUNDDOWN(BenfAmount,-7)-ROUNDDOWN(BenfAmount,-9))/10000000,amtinwards,2,0)&amp;" Crore "," ")&amp;IF((ROUNDDOWN(BenfAmount,-5)-ROUNDDOWN(BenfAmount,-7))/100000&gt;0,VLOOKUP((ROUNDDOWN(BenfAmount,-5)-ROUNDDOWN(BenfAmount,-7))/100000,amtinwards,2,0)&amp;" Lakh "," ")&amp;IF((ROUNDDOWN(BenfAmount,-3)-ROUNDDOWN(BenfAmount,-5))/1000&gt;0,VLOOKUP((ROUNDDOWN(BenfAmount,-3)-ROUNDDOWN(BenfAmount,-5))/1000,amtinwards,2,0)&amp;" Thousand ","")&amp;IF((ROUNDDOWN(BenfAmount,-2)-ROUNDDOWN(BenfAmount,-3))/100&gt;0,VLOOKUP((ROUNDDOWN(BenfAmount,-2)-ROUNDDOWN(BenfAmount,-3))/100,amtinwards,2,0)&amp;" Hundred ","")&amp;IF(ROUNDDOWN(BenfAmount,0)-ROUNDDOWN(BenfAmount,-2)&gt;0,VLOOKUP(ROUNDDOWN(BenfAmount,0)-ROUNDDOWN(BenfAmount,-2),amtinwards,2,0)," ")&amp;IF(ROUND((BenfAmount-ROUND(BenfAmount,0))*100,0)&gt;0," &amp; Paise "&amp;VLOOKUP(ROUND((BenfAmount-ROUND(BenfAmount,0))*100,0),amtinwards,2,0)," ")&amp;" Only","Rupees Nil")))</f>
        <v>One Lakh Forty Seven Thousand Only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49"/>
      <c r="S9" s="49"/>
      <c r="T9" s="49"/>
      <c r="U9" s="49"/>
      <c r="V9" s="49"/>
      <c r="W9" s="49"/>
      <c r="X9" s="49"/>
      <c r="Y9" s="44"/>
      <c r="Z9" s="44"/>
      <c r="AA9" s="44"/>
    </row>
    <row r="10" spans="1:28" ht="21.75" customHeight="1">
      <c r="A10" s="44"/>
      <c r="B10" s="48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4">
        <f>BenfAmount</f>
        <v>147000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50"/>
    </row>
    <row r="11" spans="1:28" ht="27.75" customHeight="1">
      <c r="A11" s="44"/>
      <c r="B11" s="48"/>
      <c r="C11" s="49"/>
      <c r="D11" s="49"/>
      <c r="E11" s="49"/>
      <c r="F11" s="49"/>
      <c r="G11" s="49"/>
      <c r="H11" s="49"/>
      <c r="I11" s="49"/>
      <c r="J11" s="51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4"/>
      <c r="Z11" s="44"/>
      <c r="AA11" s="44"/>
    </row>
    <row r="12" spans="1:28" ht="24.95" customHeight="1">
      <c r="A12" s="44"/>
      <c r="B12" s="52"/>
      <c r="C12" s="53"/>
      <c r="D12" s="53"/>
      <c r="E12" s="53"/>
      <c r="F12" s="53"/>
      <c r="G12" s="53"/>
      <c r="Q12" s="53"/>
      <c r="R12" s="53"/>
      <c r="S12" s="53"/>
      <c r="T12" s="53"/>
      <c r="U12" s="53"/>
      <c r="V12" s="53"/>
      <c r="W12" s="53"/>
      <c r="X12" s="53"/>
      <c r="Y12" s="44"/>
      <c r="Z12" s="44"/>
      <c r="AA12" s="44"/>
    </row>
    <row r="13" spans="1:28" ht="24" customHeight="1">
      <c r="A13" s="44"/>
      <c r="B13" s="52"/>
      <c r="C13" s="53"/>
      <c r="D13" s="53"/>
      <c r="E13" s="53"/>
      <c r="F13" s="53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3"/>
      <c r="R13" s="53"/>
      <c r="S13" s="53"/>
      <c r="T13" s="53"/>
      <c r="U13" s="53"/>
      <c r="V13" s="53"/>
      <c r="W13" s="53"/>
      <c r="X13" s="53"/>
      <c r="Y13" s="44"/>
      <c r="Z13" s="44"/>
      <c r="AA13" s="44"/>
    </row>
    <row r="14" spans="1:28">
      <c r="H14" s="195" t="str">
        <f>"Not Over Rs. "&amp;TEXT(R10+1,"##,##,000.00")</f>
        <v>Not Over Rs. 1,47,001.00</v>
      </c>
      <c r="I14" s="195"/>
      <c r="J14" s="195"/>
      <c r="K14" s="195"/>
      <c r="L14" s="195"/>
      <c r="M14" s="195"/>
      <c r="N14" s="195"/>
      <c r="O14" s="195"/>
      <c r="P14" s="195"/>
    </row>
    <row r="21" spans="25:29">
      <c r="AC21"/>
    </row>
    <row r="22" spans="25:29">
      <c r="Y22"/>
    </row>
    <row r="33" spans="4:4" ht="21.75" customHeight="1"/>
    <row r="34" spans="4:4">
      <c r="D34" s="43" t="s">
        <v>116</v>
      </c>
    </row>
  </sheetData>
  <sheetProtection password="CB7C" sheet="1" objects="1" scenarios="1" formatCells="0" formatColumns="0" formatRows="0"/>
  <mergeCells count="4">
    <mergeCell ref="C9:Q10"/>
    <mergeCell ref="R10:AA10"/>
    <mergeCell ref="H14:P14"/>
    <mergeCell ref="C7:V7"/>
  </mergeCells>
  <pageMargins left="0.17" right="0" top="0.5" bottom="0.48" header="0.61" footer="0.3"/>
  <pageSetup paperSize="27" orientation="landscape" r:id="rId1"/>
  <drawing r:id="rId2"/>
  <legacyDrawing r:id="rId3"/>
  <picture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>
    <tabColor rgb="FF00B050"/>
    <pageSetUpPr fitToPage="1"/>
  </sheetPr>
  <dimension ref="A1:DP124"/>
  <sheetViews>
    <sheetView showGridLines="0" showRowColHeaders="0" view="pageBreakPreview" topLeftCell="A55" zoomScale="70" zoomScaleNormal="90" zoomScaleSheetLayoutView="70" workbookViewId="0">
      <selection activeCell="T6" sqref="T6:AX6"/>
    </sheetView>
  </sheetViews>
  <sheetFormatPr defaultColWidth="0" defaultRowHeight="0" customHeight="1" zeroHeight="1"/>
  <cols>
    <col min="1" max="1" width="5.7109375" style="43" customWidth="1"/>
    <col min="2" max="98" width="1.7109375" style="43" customWidth="1"/>
    <col min="99" max="107" width="1.85546875" style="43" customWidth="1"/>
    <col min="108" max="114" width="1.85546875" style="43" hidden="1" customWidth="1"/>
    <col min="115" max="116" width="11.140625" style="43" hidden="1" customWidth="1"/>
    <col min="117" max="117" width="1.85546875" style="43" hidden="1" customWidth="1"/>
    <col min="118" max="120" width="11.140625" style="43" hidden="1" customWidth="1"/>
    <col min="121" max="16384" width="9.140625" style="43" hidden="1"/>
  </cols>
  <sheetData>
    <row r="1" spans="2:106" ht="15.75" thickBot="1"/>
    <row r="2" spans="2:106" ht="15.75" thickTop="1">
      <c r="B2" s="132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4"/>
    </row>
    <row r="3" spans="2:106" ht="15">
      <c r="B3" s="13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136"/>
    </row>
    <row r="4" spans="2:106" ht="15">
      <c r="B4" s="13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136"/>
    </row>
    <row r="5" spans="2:106" ht="9.75" customHeight="1">
      <c r="B5" s="13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136"/>
    </row>
    <row r="6" spans="2:106" ht="21.95" customHeight="1">
      <c r="B6" s="208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10"/>
      <c r="T6" s="211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3"/>
      <c r="AY6" s="5"/>
      <c r="AZ6" s="5"/>
      <c r="BA6" s="5"/>
      <c r="BB6" s="220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2"/>
      <c r="CZ6" s="5"/>
      <c r="DA6" s="5"/>
      <c r="DB6" s="136"/>
    </row>
    <row r="7" spans="2:106" ht="21.95" customHeight="1">
      <c r="B7" s="208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10"/>
      <c r="T7" s="214">
        <f ca="1">Date</f>
        <v>42413</v>
      </c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6"/>
      <c r="AY7" s="5"/>
      <c r="AZ7" s="5"/>
      <c r="BA7" s="5"/>
      <c r="BB7" s="223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10"/>
      <c r="CJ7" s="223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10"/>
      <c r="CZ7" s="5"/>
      <c r="DA7" s="5"/>
      <c r="DB7" s="136"/>
    </row>
    <row r="8" spans="2:106" ht="21.95" customHeight="1">
      <c r="B8" s="208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10"/>
      <c r="T8" s="217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9"/>
      <c r="AY8" s="5"/>
      <c r="AZ8" s="5"/>
      <c r="BA8" s="5"/>
      <c r="BB8" s="224"/>
      <c r="BC8" s="225"/>
      <c r="BD8" s="225"/>
      <c r="BE8" s="225"/>
      <c r="BF8" s="225"/>
      <c r="BG8" s="225"/>
      <c r="BH8" s="225"/>
      <c r="BI8" s="225"/>
      <c r="BJ8" s="225"/>
      <c r="BK8" s="225"/>
      <c r="BL8" s="225"/>
      <c r="BM8" s="225"/>
      <c r="BN8" s="225"/>
      <c r="BO8" s="225"/>
      <c r="BP8" s="225"/>
      <c r="BQ8" s="225"/>
      <c r="BR8" s="225"/>
      <c r="BS8" s="225"/>
      <c r="BT8" s="225"/>
      <c r="BU8" s="225"/>
      <c r="BV8" s="225"/>
      <c r="BW8" s="225"/>
      <c r="BX8" s="225"/>
      <c r="BY8" s="225"/>
      <c r="BZ8" s="225"/>
      <c r="CA8" s="225"/>
      <c r="CB8" s="225"/>
      <c r="CC8" s="225"/>
      <c r="CD8" s="225"/>
      <c r="CE8" s="225"/>
      <c r="CF8" s="225"/>
      <c r="CG8" s="225"/>
      <c r="CH8" s="225"/>
      <c r="CI8" s="226"/>
      <c r="CJ8" s="223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X8" s="209"/>
      <c r="CY8" s="210"/>
      <c r="CZ8" s="5"/>
      <c r="DA8" s="5"/>
      <c r="DB8" s="136"/>
    </row>
    <row r="9" spans="2:106" ht="16.5" customHeight="1">
      <c r="B9" s="13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136"/>
    </row>
    <row r="10" spans="2:106" ht="20.25" customHeight="1">
      <c r="B10" s="13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198" t="str">
        <f>IF('Fill Details'!$E$4="RTGS","ü","û")</f>
        <v>û</v>
      </c>
      <c r="BD10" s="199"/>
      <c r="BE10" s="5"/>
      <c r="BF10" s="5"/>
      <c r="BG10" s="5"/>
      <c r="BH10" s="5"/>
      <c r="BI10" s="5"/>
      <c r="BJ10" s="5"/>
      <c r="BK10" s="5"/>
      <c r="BL10" s="5"/>
      <c r="BM10" s="198" t="str">
        <f>IF('Fill Details'!$E$4="NEFT","ü","û")</f>
        <v>ü</v>
      </c>
      <c r="BN10" s="199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136"/>
    </row>
    <row r="11" spans="2:106" ht="3.6" customHeight="1">
      <c r="B11" s="13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140"/>
      <c r="BD11" s="140"/>
      <c r="BE11" s="5"/>
      <c r="BF11" s="5"/>
      <c r="BG11" s="5"/>
      <c r="BH11" s="5"/>
      <c r="BI11" s="5"/>
      <c r="BJ11" s="5"/>
      <c r="BK11" s="5"/>
      <c r="BL11" s="5"/>
      <c r="BM11" s="140"/>
      <c r="BN11" s="140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136"/>
    </row>
    <row r="12" spans="2:106" ht="18.600000000000001" customHeight="1">
      <c r="B12" s="1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201">
        <f>IF(ModeofRTGS="By Cash","-",IF(LEN(ChqNo)&gt;=1,ChqNo,"-"))</f>
        <v>7910</v>
      </c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5"/>
      <c r="AG12" s="5"/>
      <c r="AH12" s="5"/>
      <c r="AI12" s="5"/>
      <c r="AJ12" s="5"/>
      <c r="AK12" s="5"/>
      <c r="AL12" s="5"/>
      <c r="AM12" s="5"/>
      <c r="AN12" s="203" t="str">
        <f>IF(LEN(BenfAmount)&gt;=1,LEFT(BenfAmount,1),"-")</f>
        <v>1</v>
      </c>
      <c r="AO12" s="203"/>
      <c r="AP12" s="203" t="str">
        <f>IF(LEN(BenfAmount)&gt;=2,RIGHT(LEFT(BenfAmount,2),1),"-")</f>
        <v>4</v>
      </c>
      <c r="AQ12" s="203"/>
      <c r="AR12" s="203" t="str">
        <f>IF(LEN(BenfAmount)&gt;=3,RIGHT(LEFT(BenfAmount,3),1),"-")</f>
        <v>7</v>
      </c>
      <c r="AS12" s="203"/>
      <c r="AT12" s="203" t="str">
        <f>IF(LEN(BenfAmount)&gt;=4,RIGHT(LEFT(BenfAmount,4),1),"-")</f>
        <v>0</v>
      </c>
      <c r="AU12" s="203"/>
      <c r="AV12" s="203" t="str">
        <f>IF(LEN(BenfAmount)&gt;=5,RIGHT(LEFT(BenfAmount,5),1),"-")</f>
        <v>0</v>
      </c>
      <c r="AW12" s="203"/>
      <c r="AX12" s="203" t="str">
        <f>IF(LEN(BenfAmount)&gt;=6,RIGHT(LEFT(BenfAmount,6),1),"-")</f>
        <v>0</v>
      </c>
      <c r="AY12" s="203"/>
      <c r="AZ12" s="203" t="str">
        <f>IF(LEN(BenfAmount)&gt;=7,RIGHT(LEFT(BenfAmount,7),1),"-")</f>
        <v>-</v>
      </c>
      <c r="BA12" s="203"/>
      <c r="BB12" s="203" t="str">
        <f>IF(LEN(BenfAmount)&gt;=8,RIGHT(LEFT(BenfAmount,8),1),"-")</f>
        <v>-</v>
      </c>
      <c r="BC12" s="203"/>
      <c r="BD12" s="203" t="str">
        <f>IF(LEN(BenfAmount)&gt;=9,RIGHT(LEFT(BenfAmount,9),1),"-")</f>
        <v>-</v>
      </c>
      <c r="BE12" s="203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136"/>
    </row>
    <row r="13" spans="2:106" ht="3.6" customHeight="1">
      <c r="B13" s="13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136"/>
    </row>
    <row r="14" spans="2:106" ht="21" customHeight="1">
      <c r="B14" s="135"/>
      <c r="C14" s="5"/>
      <c r="F14" s="5"/>
      <c r="G14" s="5"/>
      <c r="H14" s="5"/>
      <c r="I14" s="5"/>
      <c r="J14" s="5"/>
      <c r="K14" s="5"/>
      <c r="L14" s="5"/>
      <c r="M14" s="5"/>
      <c r="N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136"/>
    </row>
    <row r="28" spans="2:106" ht="3" customHeight="1">
      <c r="B28" s="135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36"/>
    </row>
    <row r="29" spans="2:106" ht="23.25" customHeight="1">
      <c r="B29" s="135"/>
      <c r="C29" s="141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3"/>
      <c r="DB29" s="136"/>
    </row>
    <row r="30" spans="2:106" ht="3" customHeight="1">
      <c r="B30" s="135"/>
      <c r="C30" s="10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1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3"/>
      <c r="DB30" s="136"/>
    </row>
    <row r="31" spans="2:106" ht="20.100000000000001" customHeight="1">
      <c r="B31" s="135"/>
      <c r="C31" s="10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C31" s="131"/>
      <c r="AD31" s="131"/>
      <c r="AE31" s="131"/>
      <c r="AF31" s="131"/>
      <c r="AG31" s="131"/>
      <c r="AH31" s="131"/>
      <c r="AI31" s="131"/>
      <c r="AJ31" s="131"/>
      <c r="AK31" s="131"/>
      <c r="AL31" s="144"/>
      <c r="AM31" s="207" t="str">
        <f>UPPER(BenfName)</f>
        <v>PARIETAL INNOVATIVE SOLUTIONS PVT. LTD.</v>
      </c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  <c r="CB31" s="207"/>
      <c r="CC31" s="207"/>
      <c r="CD31" s="207"/>
      <c r="CE31" s="207"/>
      <c r="CF31" s="207"/>
      <c r="CG31" s="207"/>
      <c r="CH31" s="207"/>
      <c r="CI31" s="207"/>
      <c r="CJ31" s="207"/>
      <c r="CK31" s="207"/>
      <c r="CL31" s="207"/>
      <c r="CM31" s="207"/>
      <c r="CN31" s="207"/>
      <c r="CO31" s="207"/>
      <c r="CP31" s="207"/>
      <c r="CQ31" s="207"/>
      <c r="CR31" s="207"/>
      <c r="CS31" s="207"/>
      <c r="CT31" s="207"/>
      <c r="CU31" s="207"/>
      <c r="CV31" s="207"/>
      <c r="CW31" s="207"/>
      <c r="CX31" s="207"/>
      <c r="CY31" s="207"/>
      <c r="CZ31" s="207"/>
      <c r="DA31" s="105"/>
      <c r="DB31" s="136"/>
    </row>
    <row r="32" spans="2:106" ht="3" customHeight="1">
      <c r="B32" s="135"/>
      <c r="C32" s="106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6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8"/>
      <c r="DB32" s="136"/>
    </row>
    <row r="33" spans="2:106" ht="3" customHeight="1">
      <c r="B33" s="13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1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202"/>
      <c r="BG33" s="202"/>
      <c r="BH33" s="202"/>
      <c r="BI33" s="202"/>
      <c r="BJ33" s="202"/>
      <c r="BK33" s="202"/>
      <c r="BL33" s="202"/>
      <c r="BM33" s="202"/>
      <c r="BN33" s="202"/>
      <c r="BO33" s="202"/>
      <c r="BP33" s="202"/>
      <c r="BQ33" s="202"/>
      <c r="BR33" s="202"/>
      <c r="BS33" s="202"/>
      <c r="BT33" s="202"/>
      <c r="BU33" s="202"/>
      <c r="BV33" s="202"/>
      <c r="BW33" s="202"/>
      <c r="BX33" s="202"/>
      <c r="BY33" s="202"/>
      <c r="BZ33" s="202"/>
      <c r="CA33" s="202"/>
      <c r="CB33" s="202"/>
      <c r="CC33" s="202"/>
      <c r="CD33" s="202"/>
      <c r="CE33" s="202"/>
      <c r="CF33" s="202"/>
      <c r="CG33" s="202"/>
      <c r="CH33" s="202"/>
      <c r="CI33" s="202"/>
      <c r="CJ33" s="202"/>
      <c r="CK33" s="202"/>
      <c r="CL33" s="202"/>
      <c r="CM33" s="2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3"/>
      <c r="DB33" s="136"/>
    </row>
    <row r="34" spans="2:106" ht="20.100000000000001" customHeight="1">
      <c r="B34" s="135"/>
      <c r="C34" s="10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L34" s="104"/>
      <c r="AM34" s="203" t="str">
        <f>IF(LEN(BenfBankAcNo)&gt;=1,LEFT(BenfBankAcNo,1),"-")</f>
        <v>3</v>
      </c>
      <c r="AN34" s="203"/>
      <c r="AO34" s="203" t="str">
        <f>IF(LEN(BenfBankAcNo)&gt;=2,RIGHT(LEFT(BenfBankAcNo,2),1),"-")</f>
        <v>1</v>
      </c>
      <c r="AP34" s="203"/>
      <c r="AQ34" s="203" t="str">
        <f>IF(LEN(BenfBankAcNo)&gt;=3,RIGHT(LEFT(BenfBankAcNo,3),1),"-")</f>
        <v>9</v>
      </c>
      <c r="AR34" s="203"/>
      <c r="AS34" s="203" t="str">
        <f>IF(LEN(BenfBankAcNo)&gt;=4,RIGHT(LEFT(BenfBankAcNo,4),1),"-")</f>
        <v>9</v>
      </c>
      <c r="AT34" s="203"/>
      <c r="AU34" s="203" t="str">
        <f>IF(LEN(BenfBankAcNo)&gt;=5,RIGHT(LEFT(BenfBankAcNo,5),1),"-")</f>
        <v>3</v>
      </c>
      <c r="AV34" s="203"/>
      <c r="AW34" s="203" t="str">
        <f>IF(LEN(BenfBankAcNo)&gt;=6,RIGHT(LEFT(BenfBankAcNo,6),1),"-")</f>
        <v>5</v>
      </c>
      <c r="AX34" s="203"/>
      <c r="AY34" s="203" t="str">
        <f>IF(LEN(BenfBankAcNo)&gt;=7,RIGHT(LEFT(BenfBankAcNo,7),1),"-")</f>
        <v>0</v>
      </c>
      <c r="AZ34" s="203"/>
      <c r="BA34" s="203" t="str">
        <f>IF(LEN(BenfBankAcNo)&gt;=8,RIGHT(LEFT(BenfBankAcNo,8),1),"-")</f>
        <v>8</v>
      </c>
      <c r="BB34" s="203"/>
      <c r="BC34" s="203" t="str">
        <f>IF(LEN(BenfBankAcNo)&gt;=9,RIGHT(LEFT(BenfBankAcNo,9),1),"-")</f>
        <v>0</v>
      </c>
      <c r="BD34" s="203"/>
      <c r="BE34" s="203" t="str">
        <f>IF(LEN(BenfBankAcNo)&gt;=10,RIGHT(LEFT(BenfBankAcNo,10),1),"-")</f>
        <v>7</v>
      </c>
      <c r="BF34" s="203"/>
      <c r="BG34" s="203" t="str">
        <f>IF(LEN(BenfBankAcNo)&gt;=11,RIGHT(LEFT(BenfBankAcNo,11),1),"-")</f>
        <v>0</v>
      </c>
      <c r="BH34" s="203"/>
      <c r="BI34" s="203" t="str">
        <f>IF(LEN(BenfBankAcNo)&gt;=12,RIGHT(LEFT(BenfBankAcNo,12),1),"-")</f>
        <v>-</v>
      </c>
      <c r="BJ34" s="203"/>
      <c r="BK34" s="203" t="str">
        <f>IF(LEN(BenfBankAcNo)&gt;=13,RIGHT(LEFT(BenfBankAcNo,13),1),"-")</f>
        <v>-</v>
      </c>
      <c r="BL34" s="203"/>
      <c r="BM34" s="203" t="str">
        <f>IF(LEN(BenfBankAcNo)&gt;=14,RIGHT(LEFT(BenfBankAcNo,14),1),"-")</f>
        <v>-</v>
      </c>
      <c r="BN34" s="203"/>
      <c r="BO34" s="203" t="str">
        <f>IF(LEN(BenfBankAcNo)&gt;=15,RIGHT(LEFT(BenfBankAcNo,15),1),"-")</f>
        <v>-</v>
      </c>
      <c r="BP34" s="203"/>
      <c r="BQ34" s="203" t="str">
        <f>IF(LEN(BenfBankAcNo)&gt;=16,RIGHT(LEFT(BenfBankAcNo,16),1),"-")</f>
        <v>-</v>
      </c>
      <c r="BR34" s="203"/>
      <c r="BS34" s="203" t="str">
        <f>IF(LEN(BenfBankAcNo)&gt;=17,RIGHT(LEFT(BenfBankAcNo,17),1),"-")</f>
        <v>-</v>
      </c>
      <c r="BT34" s="203"/>
      <c r="BU34" s="203" t="str">
        <f>IF(LEN(BenfBankAcNo)&gt;=18,RIGHT(LEFT(BenfBankAcNo,18),1),"-")</f>
        <v>-</v>
      </c>
      <c r="BV34" s="203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105"/>
      <c r="DB34" s="136"/>
    </row>
    <row r="35" spans="2:106" ht="3" customHeight="1">
      <c r="B35" s="135"/>
      <c r="C35" s="106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6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8"/>
      <c r="DB35" s="136"/>
    </row>
    <row r="36" spans="2:106" ht="3" customHeight="1">
      <c r="B36" s="135"/>
      <c r="C36" s="101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1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3"/>
      <c r="DB36" s="136"/>
    </row>
    <row r="37" spans="2:106" ht="20.100000000000001" customHeight="1">
      <c r="B37" s="135"/>
      <c r="C37" s="10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L37" s="104"/>
      <c r="AM37" s="203" t="str">
        <f>IF(LEN(BenfBankAcNoReConf)&gt;=1,LEFT(BenfBankAcNoReConf,1),"-")</f>
        <v>3</v>
      </c>
      <c r="AN37" s="203"/>
      <c r="AO37" s="203" t="str">
        <f>IF(LEN(BenfBankAcNoReConf)&gt;=2,RIGHT(LEFT(BenfBankAcNoReConf,2),1),"-")</f>
        <v>1</v>
      </c>
      <c r="AP37" s="203"/>
      <c r="AQ37" s="203" t="str">
        <f>IF(LEN(BenfBankAcNoReConf)&gt;=3,RIGHT(LEFT(BenfBankAcNoReConf,3),1),"-")</f>
        <v>9</v>
      </c>
      <c r="AR37" s="203"/>
      <c r="AS37" s="203" t="str">
        <f>IF(LEN(BenfBankAcNoReConf)&gt;=4,RIGHT(LEFT(BenfBankAcNoReConf,4),1),"-")</f>
        <v>9</v>
      </c>
      <c r="AT37" s="203"/>
      <c r="AU37" s="203" t="str">
        <f>IF(LEN(BenfBankAcNoReConf)&gt;=5,RIGHT(LEFT(BenfBankAcNoReConf,5),1),"-")</f>
        <v>3</v>
      </c>
      <c r="AV37" s="203"/>
      <c r="AW37" s="203" t="str">
        <f>IF(LEN(BenfBankAcNoReConf)&gt;=6,RIGHT(LEFT(BenfBankAcNoReConf,6),1),"-")</f>
        <v>5</v>
      </c>
      <c r="AX37" s="203"/>
      <c r="AY37" s="203" t="str">
        <f>IF(LEN(BenfBankAcNoReConf)&gt;=7,RIGHT(LEFT(BenfBankAcNoReConf,7),1),"-")</f>
        <v>0</v>
      </c>
      <c r="AZ37" s="203"/>
      <c r="BA37" s="203" t="str">
        <f>IF(LEN(BenfBankAcNoReConf)&gt;=8,RIGHT(LEFT(BenfBankAcNoReConf,8),1),"-")</f>
        <v>8</v>
      </c>
      <c r="BB37" s="203"/>
      <c r="BC37" s="203" t="str">
        <f>IF(LEN(BenfBankAcNoReConf)&gt;=9,RIGHT(LEFT(BenfBankAcNoReConf,9),1),"-")</f>
        <v>0</v>
      </c>
      <c r="BD37" s="203"/>
      <c r="BE37" s="203" t="str">
        <f>IF(LEN(BenfBankAcNoReConf)&gt;=10,RIGHT(LEFT(BenfBankAcNoReConf,10),1),"-")</f>
        <v>7</v>
      </c>
      <c r="BF37" s="203"/>
      <c r="BG37" s="203" t="str">
        <f>IF(LEN(BenfBankAcNoReConf)&gt;=11,RIGHT(LEFT(BenfBankAcNoReConf,11),1),"-")</f>
        <v>0</v>
      </c>
      <c r="BH37" s="203"/>
      <c r="BI37" s="203" t="str">
        <f>IF(LEN(BenfBankAcNoReConf)&gt;=12,RIGHT(LEFT(BenfBankAcNoReConf,12),1),"-")</f>
        <v>-</v>
      </c>
      <c r="BJ37" s="203"/>
      <c r="BK37" s="203" t="str">
        <f>IF(LEN(BenfBankAcNoReConf)&gt;=13,RIGHT(LEFT(BenfBankAcNoReConf,13),1),"-")</f>
        <v>-</v>
      </c>
      <c r="BL37" s="203"/>
      <c r="BM37" s="203" t="str">
        <f>IF(LEN(BenfBankAcNoReConf)&gt;=14,RIGHT(LEFT(BenfBankAcNoReConf,14),1),"-")</f>
        <v>-</v>
      </c>
      <c r="BN37" s="203"/>
      <c r="BO37" s="203" t="str">
        <f>IF(LEN(BenfBankAcNoReConf)&gt;=15,RIGHT(LEFT(BenfBankAcNoReConf,15),1),"-")</f>
        <v>-</v>
      </c>
      <c r="BP37" s="203"/>
      <c r="BQ37" s="203" t="str">
        <f>IF(LEN(BenfBankAcNoReConf)&gt;=16,RIGHT(LEFT(BenfBankAcNoReConf,16),1),"-")</f>
        <v>-</v>
      </c>
      <c r="BR37" s="203"/>
      <c r="BS37" s="203" t="str">
        <f>IF(LEN(BenfBankAcNoReConf)&gt;=17,RIGHT(LEFT(BenfBankAcNoReConf,17),1),"-")</f>
        <v>-</v>
      </c>
      <c r="BT37" s="203"/>
      <c r="BU37" s="203" t="str">
        <f>IF(LEN(BenfBankAcNoReConf)&gt;=18,RIGHT(LEFT(BenfBankAcNoReConf,18),1),"-")</f>
        <v>-</v>
      </c>
      <c r="BV37" s="203"/>
      <c r="BW37" s="5"/>
      <c r="CX37" s="5"/>
      <c r="CY37" s="5"/>
      <c r="CZ37" s="5"/>
      <c r="DA37" s="105"/>
      <c r="DB37" s="136"/>
    </row>
    <row r="38" spans="2:106" ht="3" customHeight="1">
      <c r="B38" s="135"/>
      <c r="C38" s="106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6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8"/>
      <c r="DB38" s="136"/>
    </row>
    <row r="39" spans="2:106" ht="3" customHeight="1">
      <c r="B39" s="135"/>
      <c r="C39" s="101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1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3"/>
      <c r="DB39" s="136"/>
    </row>
    <row r="40" spans="2:106" ht="20.100000000000001" customHeight="1">
      <c r="B40" s="135"/>
      <c r="C40" s="10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C40" s="131"/>
      <c r="AD40" s="131"/>
      <c r="AE40" s="131"/>
      <c r="AF40" s="131"/>
      <c r="AG40" s="131"/>
      <c r="AH40" s="131"/>
      <c r="AI40" s="131"/>
      <c r="AJ40" s="131"/>
      <c r="AK40" s="131"/>
      <c r="AL40" s="144"/>
      <c r="AM40" s="207" t="str">
        <f>UPPER(BenfAddrress)</f>
        <v>F 5LORENCE ROAD , MUMBAI</v>
      </c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207"/>
      <c r="CY40" s="207"/>
      <c r="CZ40" s="207"/>
      <c r="DA40" s="105"/>
      <c r="DB40" s="136"/>
    </row>
    <row r="41" spans="2:106" ht="3" customHeight="1">
      <c r="B41" s="135"/>
      <c r="C41" s="106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6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8"/>
      <c r="DB41" s="136"/>
    </row>
    <row r="42" spans="2:106" ht="3" customHeight="1">
      <c r="B42" s="135"/>
      <c r="C42" s="101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1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3"/>
      <c r="DB42" s="136"/>
    </row>
    <row r="43" spans="2:106" ht="20.100000000000001" customHeight="1">
      <c r="B43" s="135"/>
      <c r="C43" s="10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C43" s="131"/>
      <c r="AD43" s="131"/>
      <c r="AE43" s="131"/>
      <c r="AF43" s="131"/>
      <c r="AG43" s="131"/>
      <c r="AH43" s="131"/>
      <c r="AI43" s="131"/>
      <c r="AJ43" s="131"/>
      <c r="AK43" s="131"/>
      <c r="AL43" s="144"/>
      <c r="AM43" s="207" t="str">
        <f>UPPER(BenfBankBrnchAddr)</f>
        <v xml:space="preserve">STATE BANK OF INDIA : POWAI, MUMBAI </v>
      </c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  <c r="CB43" s="207"/>
      <c r="CC43" s="207"/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105"/>
      <c r="DB43" s="136"/>
    </row>
    <row r="44" spans="2:106" ht="3" customHeight="1">
      <c r="B44" s="135"/>
      <c r="C44" s="106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6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  <c r="CX44" s="107"/>
      <c r="CY44" s="107"/>
      <c r="CZ44" s="107"/>
      <c r="DA44" s="108"/>
      <c r="DB44" s="136"/>
    </row>
    <row r="45" spans="2:106" ht="3" customHeight="1">
      <c r="B45" s="135"/>
      <c r="C45" s="101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5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3"/>
      <c r="DB45" s="136"/>
    </row>
    <row r="46" spans="2:106" ht="20.100000000000001" customHeight="1">
      <c r="B46" s="135"/>
      <c r="C46" s="10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L46" s="104"/>
      <c r="AM46" s="203" t="str">
        <f>UPPER(IF(LEN(BenfBankIFCSCode)&gt;=1,LEFT(BenfBankIFCSCode,1),"-"))</f>
        <v>S</v>
      </c>
      <c r="AN46" s="203"/>
      <c r="AO46" s="203" t="str">
        <f>UPPER(IF(LEN(BenfBankIFCSCode)&gt;=2,RIGHT(LEFT(BenfBankIFCSCode,2),1),"-"))</f>
        <v>B</v>
      </c>
      <c r="AP46" s="203"/>
      <c r="AQ46" s="203" t="str">
        <f>UPPER(IF(LEN(BenfBankIFCSCode)&gt;=3,RIGHT(LEFT(BenfBankIFCSCode,3),1),"-"))</f>
        <v>I</v>
      </c>
      <c r="AR46" s="203"/>
      <c r="AS46" s="203" t="str">
        <f>UPPER(IF(LEN(BenfBankIFCSCode)&gt;=4,RIGHT(LEFT(BenfBankIFCSCode,4),1),"-"))</f>
        <v>N</v>
      </c>
      <c r="AT46" s="203"/>
      <c r="AU46" s="203" t="str">
        <f>UPPER(IF(LEN(BenfBankIFCSCode)&gt;=5,RIGHT(LEFT(BenfBankIFCSCode,5),1),"-"))</f>
        <v>0</v>
      </c>
      <c r="AV46" s="203"/>
      <c r="AW46" s="203" t="str">
        <f>UPPER(IF(LEN(BenfBankIFCSCode)&gt;=6,RIGHT(LEFT(BenfBankIFCSCode,6),1),"-"))</f>
        <v>0</v>
      </c>
      <c r="AX46" s="203"/>
      <c r="AY46" s="203" t="str">
        <f>UPPER(IF(LEN(BenfBankIFCSCode)&gt;=7,RIGHT(LEFT(BenfBankIFCSCode,7),1),"-"))</f>
        <v>0</v>
      </c>
      <c r="AZ46" s="203"/>
      <c r="BA46" s="203" t="str">
        <f>UPPER(IF(LEN(BenfBankIFCSCode)&gt;=8,RIGHT(LEFT(BenfBankIFCSCode,8),1),"-"))</f>
        <v>4</v>
      </c>
      <c r="BB46" s="203"/>
      <c r="BC46" s="203" t="str">
        <f>UPPER(IF(LEN(BenfBankIFCSCode)&gt;=9,RIGHT(LEFT(BenfBankIFCSCode,9),1),"-"))</f>
        <v>2</v>
      </c>
      <c r="BD46" s="203"/>
      <c r="BE46" s="203" t="str">
        <f>UPPER(IF(LEN(BenfBankIFCSCode)&gt;=10,RIGHT(LEFT(BenfBankIFCSCode,10),1),"-"))</f>
        <v>3</v>
      </c>
      <c r="BF46" s="203"/>
      <c r="BG46" s="203" t="str">
        <f>UPPER(IF(LEN(BenfBankIFCSCode)&gt;=11,RIGHT(LEFT(BenfBankIFCSCode,11),1),"-"))</f>
        <v>4</v>
      </c>
      <c r="BH46" s="203"/>
      <c r="BI46" s="203" t="str">
        <f>IF(LEN(BenfBankIFCSCode)&gt;=12,RIGHT(LEFT(BenfBankIFCSCode,12),1),"-")</f>
        <v>-</v>
      </c>
      <c r="BJ46" s="203"/>
      <c r="BK46" s="203" t="str">
        <f>IF(LEN(BenfBankIFCSCode)&gt;=13,RIGHT(LEFT(BenfBankIFCSCode,13),1),"-")</f>
        <v>-</v>
      </c>
      <c r="BL46" s="203"/>
      <c r="BM46" s="203" t="str">
        <f>IF(LEN(BenfBankIFCSCode)&gt;=14,RIGHT(LEFT(BenfBankIFCSCode,14),1),"-")</f>
        <v>-</v>
      </c>
      <c r="BN46" s="203"/>
      <c r="BO46" s="203" t="str">
        <f>IF(LEN(BenfBankIFCSCode)&gt;=15,RIGHT(LEFT(BenfBankIFCSCode,15),1),"-")</f>
        <v>-</v>
      </c>
      <c r="BP46" s="203"/>
      <c r="BQ46" s="203" t="str">
        <f>IF(LEN(BenfBankIFCSCode)&gt;=16,RIGHT(LEFT(BenfBankIFCSCode,16),1),"-")</f>
        <v>-</v>
      </c>
      <c r="BR46" s="203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198" t="str">
        <f>IF('Fill Details'!$E$29="Resident","ü","û")</f>
        <v>ü</v>
      </c>
      <c r="CM46" s="199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198" t="str">
        <f>IF('Fill Details'!$E$29="Non Resident","ü","û")</f>
        <v>û</v>
      </c>
      <c r="CZ46" s="199"/>
      <c r="DA46" s="105"/>
      <c r="DB46" s="136"/>
    </row>
    <row r="47" spans="2:106" ht="3" customHeight="1">
      <c r="B47" s="135"/>
      <c r="C47" s="106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6"/>
      <c r="AM47" s="107"/>
      <c r="AN47" s="107"/>
      <c r="AO47" s="107"/>
      <c r="AP47" s="107"/>
      <c r="AQ47" s="107"/>
      <c r="AR47" s="107"/>
      <c r="AS47" s="107"/>
      <c r="AT47" s="107"/>
      <c r="AU47" s="107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107"/>
      <c r="CO47" s="107"/>
      <c r="CP47" s="107"/>
      <c r="CQ47" s="107"/>
      <c r="CR47" s="107"/>
      <c r="CS47" s="107"/>
      <c r="CT47" s="107"/>
      <c r="CU47" s="107"/>
      <c r="CV47" s="107"/>
      <c r="CW47" s="107"/>
      <c r="CX47" s="107"/>
      <c r="CY47" s="107"/>
      <c r="CZ47" s="107"/>
      <c r="DA47" s="108"/>
      <c r="DB47" s="136"/>
    </row>
    <row r="48" spans="2:106" ht="3" customHeight="1">
      <c r="B48" s="135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5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2"/>
      <c r="BU48" s="202"/>
      <c r="BV48" s="202"/>
      <c r="BW48" s="202"/>
      <c r="BX48" s="202"/>
      <c r="BY48" s="202"/>
      <c r="BZ48" s="202"/>
      <c r="CA48" s="202"/>
      <c r="CB48" s="202"/>
      <c r="CC48" s="202"/>
      <c r="CD48" s="202"/>
      <c r="CE48" s="202"/>
      <c r="CF48" s="202"/>
      <c r="CG48" s="202"/>
      <c r="CH48" s="202"/>
      <c r="CI48" s="202"/>
      <c r="CJ48" s="202"/>
      <c r="CK48" s="202"/>
      <c r="CL48" s="202"/>
      <c r="CM48" s="2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36"/>
    </row>
    <row r="49" spans="2:106" ht="20.100000000000001" customHeight="1">
      <c r="B49" s="135"/>
      <c r="C49" s="10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L49" s="104"/>
      <c r="AM49" s="203" t="str">
        <f>IF(LEN(BenfAmount)&gt;=1,LEFT(BenfAmount,1),"-")</f>
        <v>1</v>
      </c>
      <c r="AN49" s="203"/>
      <c r="AO49" s="203" t="str">
        <f>IF(LEN(BenfAmount)&gt;=2,RIGHT(LEFT(BenfAmount,2),1),"-")</f>
        <v>4</v>
      </c>
      <c r="AP49" s="203"/>
      <c r="AQ49" s="203" t="str">
        <f>IF(LEN(BenfAmount)&gt;=3,RIGHT(LEFT(BenfAmount,3),1),"-")</f>
        <v>7</v>
      </c>
      <c r="AR49" s="203"/>
      <c r="AS49" s="203" t="str">
        <f>IF(LEN(BenfAmount)&gt;=4,RIGHT(LEFT(BenfAmount,4),1),"-")</f>
        <v>0</v>
      </c>
      <c r="AT49" s="203"/>
      <c r="AU49" s="203" t="str">
        <f>IF(LEN(BenfAmount)&gt;=5,RIGHT(LEFT(BenfAmount,5),1),"-")</f>
        <v>0</v>
      </c>
      <c r="AV49" s="203"/>
      <c r="AW49" s="203" t="str">
        <f>IF(LEN(BenfAmount)&gt;=6,RIGHT(LEFT(BenfAmount,6),1),"-")</f>
        <v>0</v>
      </c>
      <c r="AX49" s="203"/>
      <c r="AY49" s="203" t="str">
        <f>IF(LEN(BenfAmount)&gt;=7,RIGHT(LEFT(BenfAmount,7),1),"-")</f>
        <v>-</v>
      </c>
      <c r="AZ49" s="203"/>
      <c r="BA49" s="203" t="str">
        <f>IF(LEN(BenfAmount)&gt;=8,RIGHT(LEFT(BenfAmount,8),1),"-")</f>
        <v>-</v>
      </c>
      <c r="BB49" s="203"/>
      <c r="BC49" s="203" t="str">
        <f>IF(LEN(BenfAmount)&gt;=9,RIGHT(LEFT(BenfAmount,9),1),"-")</f>
        <v>-</v>
      </c>
      <c r="BD49" s="203"/>
      <c r="BE49" s="203"/>
      <c r="BF49" s="203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CX49" s="5"/>
      <c r="CY49" s="5"/>
      <c r="CZ49" s="5"/>
      <c r="DA49" s="105"/>
      <c r="DB49" s="136"/>
    </row>
    <row r="50" spans="2:106" ht="3" customHeight="1">
      <c r="B50" s="135"/>
      <c r="C50" s="106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6"/>
      <c r="AM50" s="107"/>
      <c r="AN50" s="107"/>
      <c r="AO50" s="107"/>
      <c r="AP50" s="107"/>
      <c r="AQ50" s="107"/>
      <c r="AR50" s="107"/>
      <c r="AS50" s="107"/>
      <c r="AT50" s="107"/>
      <c r="AU50" s="107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  <c r="BY50" s="204"/>
      <c r="BZ50" s="204"/>
      <c r="CA50" s="204"/>
      <c r="CB50" s="204"/>
      <c r="CC50" s="204"/>
      <c r="CD50" s="204"/>
      <c r="CE50" s="204"/>
      <c r="CF50" s="204"/>
      <c r="CG50" s="204"/>
      <c r="CH50" s="204"/>
      <c r="CI50" s="204"/>
      <c r="CJ50" s="204"/>
      <c r="CK50" s="204"/>
      <c r="CL50" s="204"/>
      <c r="CM50" s="204"/>
      <c r="CN50" s="107"/>
      <c r="CO50" s="107"/>
      <c r="CP50" s="107"/>
      <c r="CQ50" s="107"/>
      <c r="CR50" s="107"/>
      <c r="CS50" s="107"/>
      <c r="CT50" s="107"/>
      <c r="CU50" s="107"/>
      <c r="CV50" s="107"/>
      <c r="CW50" s="107"/>
      <c r="CX50" s="107"/>
      <c r="CY50" s="107"/>
      <c r="CZ50" s="107"/>
      <c r="DA50" s="108"/>
      <c r="DB50" s="136"/>
    </row>
    <row r="51" spans="2:106" ht="3" customHeight="1">
      <c r="B51" s="135"/>
      <c r="C51" s="101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1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3"/>
      <c r="DB51" s="136"/>
    </row>
    <row r="52" spans="2:106" ht="20.100000000000001" customHeight="1">
      <c r="B52" s="135"/>
      <c r="C52" s="10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C52" s="131"/>
      <c r="AD52" s="131"/>
      <c r="AE52" s="131"/>
      <c r="AF52" s="131"/>
      <c r="AG52" s="131"/>
      <c r="AH52" s="131"/>
      <c r="AI52" s="131"/>
      <c r="AJ52" s="131"/>
      <c r="AK52" s="131"/>
      <c r="AL52" s="144"/>
      <c r="AM52" s="207" t="str">
        <f>TRIM(IF(BenfAmount&gt;1.99,"Rupees :- ","Rupee :- ")&amp;(IF(BenfAmount&gt;0,IF((ROUNDDOWN(BenfAmount,-11)/100000000000)&gt;0,VLOOKUP((ROUNDDOWN(BenfAmount,-11)/100000000000),amtinwards,2,0)&amp;" Kharab "," ")&amp;IF((ROUNDDOWN(BenfAmount,-9)-ROUNDDOWN(BenfAmount,-11))/1000000000&gt;0,VLOOKUP((ROUNDDOWN(BenfAmount,-9)-ROUNDDOWN(BenfAmount,-11))/1000000000,amtinwards,2,0)&amp;" Arab "," ")&amp;IF((ROUNDDOWN(BenfAmount,-7)-ROUNDDOWN(BenfAmount,-9))/10000000&gt;0,VLOOKUP((ROUNDDOWN(BenfAmount,-7)-ROUNDDOWN(BenfAmount,-9))/10000000,amtinwards,2,0)&amp;" Crore "," ")&amp;IF((ROUNDDOWN(BenfAmount,-5)-ROUNDDOWN(BenfAmount,-7))/100000&gt;0,VLOOKUP((ROUNDDOWN(BenfAmount,-5)-ROUNDDOWN(BenfAmount,-7))/100000,amtinwards,2,0)&amp;" Lakh "," ")&amp;IF((ROUNDDOWN(BenfAmount,-3)-ROUNDDOWN(BenfAmount,-5))/1000&gt;0,VLOOKUP((ROUNDDOWN(BenfAmount,-3)-ROUNDDOWN(BenfAmount,-5))/1000,amtinwards,2,0)&amp;" Thousand ","")&amp;IF((ROUNDDOWN(BenfAmount,-2)-ROUNDDOWN(BenfAmount,-3))/100&gt;0,VLOOKUP((ROUNDDOWN(BenfAmount,-2)-ROUNDDOWN(BenfAmount,-3))/100,amtinwards,2,0)&amp;" Hundred ","")&amp;IF(ROUNDDOWN(BenfAmount,0)-ROUNDDOWN(BenfAmount,-2)&gt;0,VLOOKUP(ROUNDDOWN(BenfAmount,0)-ROUNDDOWN(BenfAmount,-2),amtinwards,2,0)," ")&amp;IF(ROUND((BenfAmount-ROUND(BenfAmount,0))*100,0)&gt;0," &amp; Paise "&amp;VLOOKUP(ROUND((BenfAmount-ROUND(BenfAmount,0))*100,0),amtinwards,2,0)," ")&amp;" Only","Rupees Nil")))</f>
        <v>Rupees :- One Lakh Forty Seven Thousand Only</v>
      </c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207"/>
      <c r="CK52" s="207"/>
      <c r="CL52" s="207"/>
      <c r="CM52" s="207"/>
      <c r="CN52" s="207"/>
      <c r="CO52" s="207"/>
      <c r="CP52" s="207"/>
      <c r="CQ52" s="207"/>
      <c r="CR52" s="207"/>
      <c r="CS52" s="207"/>
      <c r="CT52" s="207"/>
      <c r="CU52" s="207"/>
      <c r="CV52" s="207"/>
      <c r="CW52" s="207"/>
      <c r="CX52" s="207"/>
      <c r="CY52" s="207"/>
      <c r="CZ52" s="207"/>
      <c r="DA52" s="105"/>
      <c r="DB52" s="136"/>
    </row>
    <row r="53" spans="2:106" ht="3" customHeight="1">
      <c r="B53" s="135"/>
      <c r="C53" s="106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6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  <c r="CU53" s="107"/>
      <c r="CV53" s="107"/>
      <c r="CW53" s="107"/>
      <c r="CX53" s="107"/>
      <c r="CY53" s="107"/>
      <c r="CZ53" s="107"/>
      <c r="DA53" s="108"/>
      <c r="DB53" s="136"/>
    </row>
    <row r="54" spans="2:106" ht="9" customHeight="1">
      <c r="B54" s="135"/>
      <c r="DB54" s="136"/>
    </row>
    <row r="55" spans="2:106" ht="3" customHeight="1">
      <c r="B55" s="135"/>
      <c r="DB55" s="136"/>
    </row>
    <row r="56" spans="2:106" ht="24.75" customHeight="1">
      <c r="B56" s="135"/>
      <c r="C56" s="141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3"/>
      <c r="DB56" s="136"/>
    </row>
    <row r="57" spans="2:106" ht="3" customHeight="1">
      <c r="B57" s="135"/>
      <c r="C57" s="101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1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3"/>
      <c r="DB57" s="136"/>
    </row>
    <row r="58" spans="2:106" ht="20.100000000000001" customHeight="1">
      <c r="B58" s="135"/>
      <c r="C58" s="10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C58" s="131"/>
      <c r="AD58" s="131"/>
      <c r="AE58" s="131"/>
      <c r="AF58" s="131"/>
      <c r="AG58" s="131"/>
      <c r="AH58" s="131"/>
      <c r="AI58" s="131"/>
      <c r="AJ58" s="131"/>
      <c r="AK58" s="131"/>
      <c r="AL58" s="144"/>
      <c r="AM58" s="207" t="str">
        <f>UPPER(RemtrName)</f>
        <v>FRANKFINN INSTITUTE OF AIR HOSTESS TRAINING</v>
      </c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  <c r="BX58" s="207"/>
      <c r="BY58" s="207"/>
      <c r="BZ58" s="207"/>
      <c r="CA58" s="207"/>
      <c r="CB58" s="207"/>
      <c r="CC58" s="207"/>
      <c r="CD58" s="207"/>
      <c r="CE58" s="207"/>
      <c r="CF58" s="207"/>
      <c r="CG58" s="207"/>
      <c r="CH58" s="207"/>
      <c r="CI58" s="207"/>
      <c r="CJ58" s="207"/>
      <c r="CK58" s="207"/>
      <c r="CL58" s="207"/>
      <c r="CM58" s="207"/>
      <c r="CN58" s="207"/>
      <c r="CO58" s="207"/>
      <c r="CP58" s="207"/>
      <c r="CQ58" s="207"/>
      <c r="CR58" s="207"/>
      <c r="CS58" s="207"/>
      <c r="CT58" s="207"/>
      <c r="CU58" s="207"/>
      <c r="CV58" s="207"/>
      <c r="CW58" s="207"/>
      <c r="CX58" s="207"/>
      <c r="CY58" s="207"/>
      <c r="CZ58" s="207"/>
      <c r="DA58" s="105"/>
      <c r="DB58" s="136"/>
    </row>
    <row r="59" spans="2:106" ht="3" customHeight="1">
      <c r="B59" s="135"/>
      <c r="C59" s="106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6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  <c r="CU59" s="107"/>
      <c r="CV59" s="107"/>
      <c r="CW59" s="107"/>
      <c r="CX59" s="107"/>
      <c r="CY59" s="107"/>
      <c r="CZ59" s="107"/>
      <c r="DA59" s="108"/>
      <c r="DB59" s="136"/>
    </row>
    <row r="60" spans="2:106" ht="3" customHeight="1">
      <c r="B60" s="135"/>
      <c r="C60" s="101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1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202"/>
      <c r="BG60" s="202"/>
      <c r="BH60" s="202"/>
      <c r="BI60" s="202"/>
      <c r="BJ60" s="202"/>
      <c r="BK60" s="202"/>
      <c r="BL60" s="202"/>
      <c r="BM60" s="202"/>
      <c r="BN60" s="202"/>
      <c r="BO60" s="202"/>
      <c r="BP60" s="202"/>
      <c r="BQ60" s="202"/>
      <c r="BR60" s="202"/>
      <c r="BS60" s="202"/>
      <c r="BT60" s="202"/>
      <c r="BU60" s="202"/>
      <c r="BV60" s="202"/>
      <c r="BW60" s="202"/>
      <c r="BX60" s="202"/>
      <c r="BY60" s="202"/>
      <c r="BZ60" s="202"/>
      <c r="CA60" s="202"/>
      <c r="CB60" s="202"/>
      <c r="CC60" s="202"/>
      <c r="CD60" s="202"/>
      <c r="CE60" s="202"/>
      <c r="CF60" s="202"/>
      <c r="CG60" s="202"/>
      <c r="CH60" s="202"/>
      <c r="CI60" s="202"/>
      <c r="CJ60" s="202"/>
      <c r="CK60" s="202"/>
      <c r="CL60" s="202"/>
      <c r="CM60" s="2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3"/>
      <c r="DB60" s="136"/>
    </row>
    <row r="61" spans="2:106" ht="20.100000000000001" customHeight="1">
      <c r="B61" s="135"/>
      <c r="C61" s="10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AA61" s="5"/>
      <c r="AL61" s="104"/>
      <c r="AM61" s="203" t="str">
        <f>IF(ModeofRTGS="By Cash","-",IF(LEN(RemtrAcNo)&gt;=1,LEFT(RemtrAcNo,1),"-"))</f>
        <v>1</v>
      </c>
      <c r="AN61" s="203"/>
      <c r="AO61" s="203" t="str">
        <f>IF(ModeofRTGS="By Cash","-",IF(LEN(RemtrAcNo)&gt;=2,RIGHT(LEFT(RemtrAcNo,2),1),"-"))</f>
        <v>0</v>
      </c>
      <c r="AP61" s="203"/>
      <c r="AQ61" s="203" t="str">
        <f>IF(ModeofRTGS="By Cash","-",IF(LEN(RemtrAcNo)&gt;=3,RIGHT(LEFT(RemtrAcNo,3),1),"-"))</f>
        <v>1</v>
      </c>
      <c r="AR61" s="203"/>
      <c r="AS61" s="203" t="str">
        <f>IF(ModeofRTGS="By Cash","-",IF(LEN(RemtrAcNo)&gt;=4,RIGHT(LEFT(RemtrAcNo,4),1),"-"))</f>
        <v>2</v>
      </c>
      <c r="AT61" s="203"/>
      <c r="AU61" s="203" t="str">
        <f>IF(ModeofRTGS="By Cash","-",IF(LEN(RemtrAcNo)&gt;=5,RIGHT(LEFT(RemtrAcNo,5),1),"-"))</f>
        <v>9</v>
      </c>
      <c r="AV61" s="203"/>
      <c r="AW61" s="203" t="str">
        <f>IF(ModeofRTGS="By Cash","-",IF(LEN(RemtrAcNo)&gt;=6,RIGHT(LEFT(RemtrAcNo,6),1),"-"))</f>
        <v>8</v>
      </c>
      <c r="AX61" s="203"/>
      <c r="AY61" s="203" t="str">
        <f>IF(ModeofRTGS="By Cash","-",IF(LEN(RemtrAcNo)&gt;=7,RIGHT(LEFT(RemtrAcNo,7),1),"-"))</f>
        <v>6</v>
      </c>
      <c r="AZ61" s="203"/>
      <c r="BA61" s="203" t="str">
        <f>IF(ModeofRTGS="By Cash","-",IF(LEN(RemtrAcNo)&gt;=8,RIGHT(LEFT(RemtrAcNo,8),1),"-"))</f>
        <v>3</v>
      </c>
      <c r="BB61" s="203"/>
      <c r="BC61" s="203" t="str">
        <f>IF(ModeofRTGS="By Cash","-",IF(LEN(RemtrAcNo)&gt;=9,RIGHT(LEFT(RemtrAcNo,9),1),"-"))</f>
        <v>0</v>
      </c>
      <c r="BD61" s="203"/>
      <c r="BE61" s="203" t="str">
        <f>IF(ModeofRTGS="By Cash","-",IF(LEN(RemtrAcNo)&gt;=10,RIGHT(LEFT(RemtrAcNo,10),1),"-"))</f>
        <v>0</v>
      </c>
      <c r="BF61" s="203"/>
      <c r="BG61" s="203" t="str">
        <f>IF(ModeofRTGS="By Cash","-",IF(LEN(RemtrAcNo)&gt;=11,RIGHT(LEFT(RemtrAcNo,11),1),"-"))</f>
        <v>0</v>
      </c>
      <c r="BH61" s="203"/>
      <c r="BI61" s="203" t="str">
        <f>IF(ModeofRTGS="By Cash","-",IF(LEN(RemtrAcNo)&gt;=12,RIGHT(LEFT(RemtrAcNo,12),1),"-"))</f>
        <v>0</v>
      </c>
      <c r="BJ61" s="203"/>
      <c r="BK61" s="203" t="str">
        <f>IF(ModeofRTGS="By Cash","-",IF(LEN(RemtrAcNo)&gt;=13,RIGHT(LEFT(RemtrAcNo,13),1),"-"))</f>
        <v>3</v>
      </c>
      <c r="BL61" s="203"/>
      <c r="BM61" s="203" t="str">
        <f>IF(ModeofRTGS="By Cash","-",IF(LEN(RemtrAcNo)&gt;=14,RIGHT(LEFT(RemtrAcNo,14),1),"-"))</f>
        <v>4</v>
      </c>
      <c r="BN61" s="203"/>
      <c r="BO61" s="203" t="str">
        <f>IF(ModeofRTGS="By Cash","-",IF(LEN(RemtrAcNo)&gt;=15,RIGHT(LEFT(RemtrAcNo,15),1),"-"))</f>
        <v>9</v>
      </c>
      <c r="BP61" s="203"/>
      <c r="BQ61" s="203"/>
      <c r="BR61" s="203"/>
      <c r="BS61" s="203"/>
      <c r="BT61" s="203"/>
      <c r="BU61" s="203"/>
      <c r="BV61" s="203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105"/>
      <c r="DB61" s="136"/>
    </row>
    <row r="62" spans="2:106" ht="3" customHeight="1">
      <c r="B62" s="135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6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8"/>
      <c r="DB62" s="136"/>
    </row>
    <row r="63" spans="2:106" ht="3" customHeight="1">
      <c r="B63" s="135"/>
      <c r="C63" s="101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1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2"/>
      <c r="BV63" s="102"/>
      <c r="BW63" s="102"/>
      <c r="BX63" s="102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  <c r="CJ63" s="102"/>
      <c r="CK63" s="102"/>
      <c r="CL63" s="102"/>
      <c r="CM63" s="102"/>
      <c r="CN63" s="102"/>
      <c r="CO63" s="102"/>
      <c r="CP63" s="102"/>
      <c r="CQ63" s="102"/>
      <c r="CR63" s="102"/>
      <c r="CS63" s="102"/>
      <c r="CT63" s="102"/>
      <c r="CU63" s="102"/>
      <c r="CV63" s="102"/>
      <c r="CW63" s="102"/>
      <c r="CX63" s="102"/>
      <c r="CY63" s="102"/>
      <c r="CZ63" s="102"/>
      <c r="DA63" s="103"/>
      <c r="DB63" s="136"/>
    </row>
    <row r="64" spans="2:106" ht="20.100000000000001" customHeight="1">
      <c r="B64" s="135"/>
      <c r="C64" s="10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C64" s="131"/>
      <c r="AD64" s="131"/>
      <c r="AE64" s="131"/>
      <c r="AF64" s="131"/>
      <c r="AG64" s="131"/>
      <c r="AH64" s="131"/>
      <c r="AI64" s="131"/>
      <c r="AJ64" s="131"/>
      <c r="AK64" s="131"/>
      <c r="AL64" s="144"/>
      <c r="AM64" s="232" t="str">
        <f>IF(ModeofRTGS="By Cash"," B y     C a s h   ", "  -   -   -   -   -   -   -   -   -   -   - ")</f>
        <v xml:space="preserve">  -   -   -   -   -   -   -   -   -   -   - </v>
      </c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105"/>
      <c r="DB64" s="136"/>
    </row>
    <row r="65" spans="2:106" ht="3" customHeight="1">
      <c r="B65" s="13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6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  <c r="CU65" s="107"/>
      <c r="CV65" s="107"/>
      <c r="CW65" s="107"/>
      <c r="CX65" s="107"/>
      <c r="CY65" s="107"/>
      <c r="CZ65" s="107"/>
      <c r="DA65" s="108"/>
      <c r="DB65" s="136"/>
    </row>
    <row r="66" spans="2:106" ht="3" customHeight="1">
      <c r="B66" s="135"/>
      <c r="C66" s="101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202"/>
      <c r="AE66" s="202"/>
      <c r="AF66" s="202"/>
      <c r="AG66" s="202"/>
      <c r="AH66" s="202"/>
      <c r="AI66" s="202"/>
      <c r="AJ66" s="202"/>
      <c r="AK66" s="206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2"/>
      <c r="CE66" s="202"/>
      <c r="CF66" s="202"/>
      <c r="CG66" s="202"/>
      <c r="CH66" s="202"/>
      <c r="CI66" s="202"/>
      <c r="CJ66" s="202"/>
      <c r="CK66" s="202"/>
      <c r="CL66" s="202"/>
      <c r="CM66" s="202"/>
      <c r="CN66" s="102"/>
      <c r="CO66" s="102"/>
      <c r="CP66" s="102"/>
      <c r="CQ66" s="102"/>
      <c r="CR66" s="102"/>
      <c r="CS66" s="102"/>
      <c r="CT66" s="102"/>
      <c r="CU66" s="102"/>
      <c r="CV66" s="102"/>
      <c r="CW66" s="102"/>
      <c r="CX66" s="102"/>
      <c r="CY66" s="102"/>
      <c r="CZ66" s="102"/>
      <c r="DA66" s="103"/>
      <c r="DB66" s="136"/>
    </row>
    <row r="67" spans="2:106" ht="20.100000000000001" customHeight="1">
      <c r="B67" s="135"/>
      <c r="C67" s="10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J67" s="5"/>
      <c r="AK67" s="105"/>
      <c r="AM67" s="203" t="str">
        <f>IF(LEN(RemtrCNR)&gt;=1,LEFT(RemtrCNR,1),"-")</f>
        <v>9</v>
      </c>
      <c r="AN67" s="203"/>
      <c r="AO67" s="203" t="str">
        <f>IF(LEN(RemtrCNR)&gt;=2,RIGHT(LEFT(RemtrCNR,2),1),"-")</f>
        <v>7</v>
      </c>
      <c r="AP67" s="203"/>
      <c r="AQ67" s="203" t="str">
        <f>IF(LEN(RemtrCNR)&gt;=3,RIGHT(LEFT(RemtrCNR,3),1),"-")</f>
        <v>1</v>
      </c>
      <c r="AR67" s="203"/>
      <c r="AS67" s="203" t="str">
        <f>IF(LEN(RemtrCNR)&gt;=4,RIGHT(LEFT(RemtrCNR,4),1),"-")</f>
        <v>7</v>
      </c>
      <c r="AT67" s="203"/>
      <c r="AU67" s="203" t="str">
        <f>IF(LEN(RemtrCNR)&gt;=5,RIGHT(LEFT(RemtrCNR,5),1),"-")</f>
        <v>7</v>
      </c>
      <c r="AV67" s="203"/>
      <c r="AW67" s="203" t="str">
        <f>IF(LEN(RemtrCNR)&gt;=6,RIGHT(LEFT(RemtrCNR,6),1),"-")</f>
        <v>9</v>
      </c>
      <c r="AX67" s="203"/>
      <c r="AY67" s="203" t="str">
        <f>IF(LEN(RemtrCNR)&gt;=7,RIGHT(LEFT(RemtrCNR,7),1),"-")</f>
        <v>0</v>
      </c>
      <c r="AZ67" s="203"/>
      <c r="BA67" s="203" t="str">
        <f>IF(LEN(RemtrCNR)&gt;=8,RIGHT(LEFT(RemtrCNR,8),1),"-")</f>
        <v>3</v>
      </c>
      <c r="BB67" s="203"/>
      <c r="BC67" s="203" t="str">
        <f>IF(LEN(RemtrCNR)&gt;=9,RIGHT(LEFT(RemtrCNR,9),1),"-")</f>
        <v>0</v>
      </c>
      <c r="BD67" s="203"/>
      <c r="BE67" s="203" t="str">
        <f>IF(LEN(RemtrCNR)&gt;=10,RIGHT(LEFT(RemtrCNR,10),1),"-")</f>
        <v>4</v>
      </c>
      <c r="BF67" s="203"/>
      <c r="BG67" s="203" t="str">
        <f>IF(LEN(RemtrCNR)&gt;=11,RIGHT(LEFT(RemtrCNR,11),1),"-")</f>
        <v>-</v>
      </c>
      <c r="BH67" s="203"/>
      <c r="BI67" s="203" t="str">
        <f>IF(LEN(RemtrCNR)&gt;=12,RIGHT(LEFT(RemtrCNR,12),1),"-")</f>
        <v>-</v>
      </c>
      <c r="BJ67" s="203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231" t="str">
        <f>UPPER(IF(LEN(RemtrEMail)&gt;=1,RemtrEMail,"-"))</f>
        <v>FINANCE@FRANKFINN.COM</v>
      </c>
      <c r="BW67" s="231"/>
      <c r="BX67" s="231"/>
      <c r="BY67" s="231"/>
      <c r="BZ67" s="231"/>
      <c r="CA67" s="231"/>
      <c r="CB67" s="231"/>
      <c r="CC67" s="231"/>
      <c r="CD67" s="231"/>
      <c r="CE67" s="231"/>
      <c r="CF67" s="231"/>
      <c r="CG67" s="231"/>
      <c r="CH67" s="231"/>
      <c r="CI67" s="231"/>
      <c r="CJ67" s="231"/>
      <c r="CK67" s="231"/>
      <c r="CL67" s="231"/>
      <c r="CM67" s="231"/>
      <c r="CN67" s="231"/>
      <c r="CO67" s="231"/>
      <c r="CP67" s="231"/>
      <c r="CQ67" s="231"/>
      <c r="CR67" s="231"/>
      <c r="CS67" s="231"/>
      <c r="CT67" s="231"/>
      <c r="CU67" s="231"/>
      <c r="CV67" s="231"/>
      <c r="CW67" s="231"/>
      <c r="CX67" s="231"/>
      <c r="CY67" s="231"/>
      <c r="CZ67" s="231"/>
      <c r="DA67" s="105"/>
      <c r="DB67" s="136"/>
    </row>
    <row r="68" spans="2:106" ht="3" customHeight="1">
      <c r="B68" s="135"/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8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8"/>
      <c r="DB68" s="136"/>
    </row>
    <row r="69" spans="2:106" ht="3" customHeight="1">
      <c r="B69" s="135"/>
      <c r="C69" s="101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3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  <c r="BR69" s="102"/>
      <c r="BS69" s="102"/>
      <c r="BT69" s="102"/>
      <c r="BU69" s="102"/>
      <c r="BV69" s="102"/>
      <c r="BW69" s="102"/>
      <c r="BX69" s="102"/>
      <c r="BY69" s="102"/>
      <c r="BZ69" s="102"/>
      <c r="CA69" s="102"/>
      <c r="CB69" s="102"/>
      <c r="CC69" s="102"/>
      <c r="CD69" s="102"/>
      <c r="CE69" s="102"/>
      <c r="CF69" s="102"/>
      <c r="CG69" s="102"/>
      <c r="CH69" s="102"/>
      <c r="CI69" s="102"/>
      <c r="CJ69" s="102"/>
      <c r="CK69" s="102"/>
      <c r="CL69" s="102"/>
      <c r="CM69" s="102"/>
      <c r="CN69" s="102"/>
      <c r="CO69" s="102"/>
      <c r="CP69" s="102"/>
      <c r="CQ69" s="102"/>
      <c r="CR69" s="102"/>
      <c r="CS69" s="102"/>
      <c r="CT69" s="102"/>
      <c r="CU69" s="102"/>
      <c r="CV69" s="102"/>
      <c r="CW69" s="102"/>
      <c r="CX69" s="102"/>
      <c r="CY69" s="102"/>
      <c r="CZ69" s="102"/>
      <c r="DA69" s="103"/>
      <c r="DB69" s="136"/>
    </row>
    <row r="70" spans="2:106" ht="39.75" customHeight="1">
      <c r="B70" s="135"/>
      <c r="C70" s="10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105"/>
      <c r="AL70" s="5"/>
      <c r="AM70" s="227" t="str">
        <f>UPPER(IF(LEN(RemtrAddress)&gt;=1,RemtrAddress,"-"))</f>
        <v>201, SUNEJA TOWER - 2, DISTRICT CENTER, JANAKPURI, DELHI</v>
      </c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7"/>
      <c r="BM70" s="227"/>
      <c r="BN70" s="227"/>
      <c r="BO70" s="227"/>
      <c r="BP70" s="227"/>
      <c r="BQ70" s="227"/>
      <c r="BR70" s="227"/>
      <c r="BS70" s="227"/>
      <c r="BT70" s="227"/>
      <c r="BU70" s="227"/>
      <c r="BV70" s="227"/>
      <c r="BW70" s="227"/>
      <c r="BX70" s="227"/>
      <c r="BY70" s="227"/>
      <c r="BZ70" s="227"/>
      <c r="CA70" s="227"/>
      <c r="CB70" s="227"/>
      <c r="CC70" s="227"/>
      <c r="CD70" s="227"/>
      <c r="CE70" s="227"/>
      <c r="CF70" s="227"/>
      <c r="CG70" s="227"/>
      <c r="CH70" s="227"/>
      <c r="CI70" s="227"/>
      <c r="CJ70" s="227"/>
      <c r="CK70" s="227"/>
      <c r="CL70" s="227"/>
      <c r="CM70" s="227"/>
      <c r="CN70" s="227"/>
      <c r="CO70" s="227"/>
      <c r="CP70" s="227"/>
      <c r="CQ70" s="227"/>
      <c r="CR70" s="227"/>
      <c r="CS70" s="227"/>
      <c r="CT70" s="227"/>
      <c r="CU70" s="227"/>
      <c r="CV70" s="227"/>
      <c r="CW70" s="227"/>
      <c r="CX70" s="227"/>
      <c r="CY70" s="227"/>
      <c r="CZ70" s="227"/>
      <c r="DA70" s="105"/>
      <c r="DB70" s="136"/>
    </row>
    <row r="71" spans="2:106" ht="3" customHeight="1">
      <c r="B71" s="135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8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  <c r="CU71" s="107"/>
      <c r="CV71" s="107"/>
      <c r="CW71" s="107"/>
      <c r="CX71" s="107"/>
      <c r="CY71" s="107"/>
      <c r="CZ71" s="107"/>
      <c r="DA71" s="108"/>
      <c r="DB71" s="136"/>
    </row>
    <row r="72" spans="2:106" ht="3" customHeight="1">
      <c r="B72" s="135"/>
      <c r="C72" s="10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1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S72" s="102"/>
      <c r="BT72" s="102"/>
      <c r="BU72" s="102"/>
      <c r="BV72" s="102"/>
      <c r="BW72" s="102"/>
      <c r="BX72" s="102"/>
      <c r="BY72" s="102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  <c r="CJ72" s="102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2"/>
      <c r="CV72" s="102"/>
      <c r="CW72" s="102"/>
      <c r="CX72" s="102"/>
      <c r="CY72" s="102"/>
      <c r="CZ72" s="102"/>
      <c r="DA72" s="103"/>
      <c r="DB72" s="136"/>
    </row>
    <row r="73" spans="2:106" ht="20.100000000000001" customHeight="1">
      <c r="B73" s="135"/>
      <c r="C73" s="10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C73" s="131"/>
      <c r="AD73" s="131"/>
      <c r="AE73" s="131"/>
      <c r="AF73" s="131"/>
      <c r="AG73" s="131"/>
      <c r="AH73" s="131"/>
      <c r="AI73" s="131"/>
      <c r="AJ73" s="131"/>
      <c r="AK73" s="131"/>
      <c r="AL73" s="144"/>
      <c r="AM73" s="228" t="str">
        <f>UPPER(IF(LEN(Remarks)&gt;=1,Remarks,"-"))</f>
        <v>VENDOR PAYMENT</v>
      </c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228"/>
      <c r="BP73" s="228"/>
      <c r="BQ73" s="228"/>
      <c r="BR73" s="228"/>
      <c r="BS73" s="228"/>
      <c r="BT73" s="228"/>
      <c r="BU73" s="228"/>
      <c r="BV73" s="228"/>
      <c r="BW73" s="228"/>
      <c r="BX73" s="228"/>
      <c r="BY73" s="228"/>
      <c r="BZ73" s="228"/>
      <c r="CA73" s="228"/>
      <c r="CB73" s="228"/>
      <c r="CC73" s="228"/>
      <c r="CD73" s="228"/>
      <c r="CE73" s="228"/>
      <c r="CF73" s="228"/>
      <c r="CG73" s="228"/>
      <c r="CH73" s="228"/>
      <c r="CI73" s="228"/>
      <c r="CJ73" s="228"/>
      <c r="CK73" s="228"/>
      <c r="CL73" s="228"/>
      <c r="CM73" s="228"/>
      <c r="CN73" s="228"/>
      <c r="CO73" s="228"/>
      <c r="CP73" s="228"/>
      <c r="CQ73" s="228"/>
      <c r="CR73" s="228"/>
      <c r="CS73" s="228"/>
      <c r="CT73" s="228"/>
      <c r="CU73" s="228"/>
      <c r="CV73" s="228"/>
      <c r="CW73" s="228"/>
      <c r="CX73" s="228"/>
      <c r="CY73" s="228"/>
      <c r="CZ73" s="228"/>
      <c r="DA73" s="105"/>
      <c r="DB73" s="136"/>
    </row>
    <row r="74" spans="2:106" ht="3" customHeight="1">
      <c r="B74" s="135"/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6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8"/>
      <c r="DB74" s="136"/>
    </row>
    <row r="75" spans="2:106" ht="20.25" customHeight="1">
      <c r="B75" s="135"/>
      <c r="DB75" s="136"/>
    </row>
    <row r="76" spans="2:106" ht="3" customHeight="1">
      <c r="B76" s="135"/>
      <c r="DB76" s="136"/>
    </row>
    <row r="77" spans="2:106" ht="20.100000000000001" customHeight="1">
      <c r="B77" s="135"/>
      <c r="AO77" s="198" t="str">
        <f>IF('Fill Details'!$E$4="RTGS","ü","û")</f>
        <v>û</v>
      </c>
      <c r="AP77" s="199"/>
      <c r="AY77" s="198" t="str">
        <f>IF('Fill Details'!$E$4="NEFT","ü","û")</f>
        <v>ü</v>
      </c>
      <c r="AZ77" s="199"/>
      <c r="DB77" s="136"/>
    </row>
    <row r="78" spans="2:106" ht="7.5" customHeight="1">
      <c r="B78" s="135"/>
      <c r="DB78" s="136"/>
    </row>
    <row r="79" spans="2:106" ht="18.600000000000001" customHeight="1">
      <c r="B79" s="135"/>
      <c r="DB79" s="136"/>
    </row>
    <row r="80" spans="2:106" ht="9" customHeight="1">
      <c r="B80" s="135"/>
      <c r="DB80" s="136"/>
    </row>
    <row r="81" spans="2:106" ht="18.600000000000001" customHeight="1">
      <c r="B81" s="135"/>
      <c r="DB81" s="136"/>
    </row>
    <row r="82" spans="2:106" ht="18.600000000000001" customHeight="1">
      <c r="B82" s="135"/>
      <c r="DB82" s="136"/>
    </row>
    <row r="83" spans="2:106" ht="18.600000000000001" customHeight="1">
      <c r="B83" s="135"/>
      <c r="DB83" s="136"/>
    </row>
    <row r="84" spans="2:106" ht="18.600000000000001" customHeight="1">
      <c r="B84" s="135"/>
      <c r="DB84" s="136"/>
    </row>
    <row r="85" spans="2:106" ht="18.600000000000001" customHeight="1">
      <c r="B85" s="135"/>
      <c r="DB85" s="136"/>
    </row>
    <row r="86" spans="2:106" ht="18.600000000000001" customHeight="1">
      <c r="B86" s="135"/>
      <c r="DB86" s="136"/>
    </row>
    <row r="87" spans="2:106" ht="18.600000000000001" customHeight="1">
      <c r="B87" s="135"/>
      <c r="DB87" s="136"/>
    </row>
    <row r="88" spans="2:106" ht="18.600000000000001" customHeight="1">
      <c r="B88" s="135"/>
      <c r="DB88" s="136"/>
    </row>
    <row r="89" spans="2:106" ht="18.600000000000001" customHeight="1">
      <c r="B89" s="135"/>
      <c r="DB89" s="136"/>
    </row>
    <row r="90" spans="2:106" ht="18.600000000000001" customHeight="1">
      <c r="B90" s="135"/>
      <c r="DB90" s="136"/>
    </row>
    <row r="91" spans="2:106" ht="18.600000000000001" customHeight="1">
      <c r="B91" s="135"/>
      <c r="DB91" s="136"/>
    </row>
    <row r="92" spans="2:106" ht="18.600000000000001" customHeight="1">
      <c r="B92" s="135"/>
      <c r="DB92" s="136"/>
    </row>
    <row r="93" spans="2:106" ht="18.600000000000001" customHeight="1">
      <c r="B93" s="135"/>
      <c r="DB93" s="136"/>
    </row>
    <row r="94" spans="2:106" ht="18.600000000000001" customHeight="1">
      <c r="B94" s="135"/>
      <c r="DB94" s="136"/>
    </row>
    <row r="95" spans="2:106" ht="18.600000000000001" customHeight="1">
      <c r="B95" s="135"/>
      <c r="DB95" s="136"/>
    </row>
    <row r="96" spans="2:106" ht="18.600000000000001" customHeight="1">
      <c r="B96" s="135"/>
      <c r="DB96" s="136"/>
    </row>
    <row r="97" spans="2:106" ht="18.600000000000001" customHeight="1">
      <c r="B97" s="135"/>
      <c r="DB97" s="136"/>
    </row>
    <row r="98" spans="2:106" ht="18.600000000000001" customHeight="1">
      <c r="B98" s="135"/>
      <c r="DB98" s="136"/>
    </row>
    <row r="99" spans="2:106" ht="18.600000000000001" customHeight="1">
      <c r="B99" s="135"/>
      <c r="DB99" s="136"/>
    </row>
    <row r="100" spans="2:106" ht="18.600000000000001" customHeight="1">
      <c r="B100" s="135"/>
      <c r="DB100" s="136"/>
    </row>
    <row r="101" spans="2:106" ht="19.5" customHeight="1">
      <c r="B101" s="135"/>
      <c r="DB101" s="136"/>
    </row>
    <row r="102" spans="2:106" ht="9" customHeight="1">
      <c r="B102" s="135"/>
      <c r="DB102" s="136"/>
    </row>
    <row r="103" spans="2:106" ht="9" customHeight="1">
      <c r="B103" s="135"/>
      <c r="DB103" s="136"/>
    </row>
    <row r="104" spans="2:106" ht="18.600000000000001" customHeight="1">
      <c r="B104" s="135"/>
      <c r="DB104" s="136"/>
    </row>
    <row r="105" spans="2:106" ht="18.600000000000001" customHeight="1">
      <c r="B105" s="135"/>
      <c r="DB105" s="136"/>
    </row>
    <row r="106" spans="2:106" ht="18.600000000000001" customHeight="1">
      <c r="B106" s="135"/>
      <c r="DB106" s="136"/>
    </row>
    <row r="107" spans="2:106" ht="18.600000000000001" customHeight="1">
      <c r="B107" s="135"/>
      <c r="DB107" s="136"/>
    </row>
    <row r="108" spans="2:106" ht="18.600000000000001" customHeight="1">
      <c r="B108" s="135"/>
      <c r="DB108" s="136"/>
    </row>
    <row r="109" spans="2:106" ht="18.600000000000001" customHeight="1">
      <c r="B109" s="135"/>
      <c r="DB109" s="136"/>
    </row>
    <row r="110" spans="2:106" ht="23.25" customHeight="1">
      <c r="B110" s="135"/>
      <c r="DB110" s="136"/>
    </row>
    <row r="111" spans="2:106" ht="22.5" customHeight="1">
      <c r="B111" s="135"/>
      <c r="C111" s="98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99"/>
      <c r="CF111" s="99"/>
      <c r="CG111" s="99"/>
      <c r="CH111" s="99"/>
      <c r="CI111" s="99"/>
      <c r="CJ111" s="99"/>
      <c r="CK111" s="99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100"/>
      <c r="DB111" s="136"/>
    </row>
    <row r="112" spans="2:106" ht="3.75" customHeight="1">
      <c r="B112" s="135"/>
      <c r="C112" s="101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  <c r="BO112" s="102"/>
      <c r="BP112" s="102"/>
      <c r="BQ112" s="102"/>
      <c r="BR112" s="102"/>
      <c r="BS112" s="102"/>
      <c r="BT112" s="102"/>
      <c r="BU112" s="102"/>
      <c r="BV112" s="102"/>
      <c r="BW112" s="102"/>
      <c r="BX112" s="102"/>
      <c r="BY112" s="102"/>
      <c r="BZ112" s="102"/>
      <c r="CA112" s="102"/>
      <c r="CB112" s="102"/>
      <c r="CC112" s="102"/>
      <c r="CD112" s="102"/>
      <c r="CE112" s="102"/>
      <c r="CF112" s="102"/>
      <c r="CG112" s="102"/>
      <c r="CH112" s="102"/>
      <c r="CI112" s="102"/>
      <c r="CJ112" s="102"/>
      <c r="CK112" s="102"/>
      <c r="CL112" s="102"/>
      <c r="CM112" s="102"/>
      <c r="CN112" s="102"/>
      <c r="CO112" s="102"/>
      <c r="CP112" s="102"/>
      <c r="CQ112" s="102"/>
      <c r="CR112" s="102"/>
      <c r="CS112" s="102"/>
      <c r="CT112" s="102"/>
      <c r="CU112" s="102"/>
      <c r="CV112" s="102"/>
      <c r="CW112" s="102"/>
      <c r="CX112" s="102"/>
      <c r="CY112" s="102"/>
      <c r="CZ112" s="102"/>
      <c r="DA112" s="103"/>
      <c r="DB112" s="136"/>
    </row>
    <row r="113" spans="2:106" ht="18.600000000000001" customHeight="1">
      <c r="B113" s="135"/>
      <c r="C113" s="10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198" t="str">
        <f>BC10</f>
        <v>û</v>
      </c>
      <c r="X113" s="199"/>
      <c r="Z113" s="5"/>
      <c r="AA113" s="5"/>
      <c r="AB113" s="5"/>
      <c r="AC113" s="5"/>
      <c r="AD113" s="5"/>
      <c r="AE113" s="198" t="str">
        <f>BM10</f>
        <v>ü</v>
      </c>
      <c r="AF113" s="199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229" t="str">
        <f>IF(BenfAmount&gt;=1,TEXT(BenfAmount,"##,##,##0")&amp;" /-","-")</f>
        <v>1,47,000 /-</v>
      </c>
      <c r="AW113" s="229"/>
      <c r="AX113" s="229"/>
      <c r="AY113" s="229"/>
      <c r="AZ113" s="229"/>
      <c r="BA113" s="229"/>
      <c r="BB113" s="229"/>
      <c r="BC113" s="229"/>
      <c r="BD113" s="229"/>
      <c r="BE113" s="229"/>
      <c r="BF113" s="229"/>
      <c r="BG113" s="229"/>
      <c r="BH113" s="229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230">
        <f>T12</f>
        <v>7910</v>
      </c>
      <c r="CB113" s="230"/>
      <c r="CC113" s="230"/>
      <c r="CD113" s="230"/>
      <c r="CE113" s="230"/>
      <c r="CF113" s="230"/>
      <c r="CG113" s="230"/>
      <c r="CH113" s="230"/>
      <c r="CI113" s="230"/>
      <c r="CJ113" s="230"/>
      <c r="CK113" s="230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105"/>
      <c r="DB113" s="136"/>
    </row>
    <row r="114" spans="2:106" ht="12.75" customHeight="1">
      <c r="B114" s="135"/>
      <c r="C114" s="104"/>
      <c r="D114" s="5"/>
      <c r="E114" s="5"/>
      <c r="F114" s="5"/>
      <c r="G114" s="5"/>
      <c r="H114" s="5"/>
      <c r="I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105"/>
      <c r="DB114" s="136"/>
    </row>
    <row r="115" spans="2:106" ht="18.600000000000001" customHeight="1">
      <c r="B115" s="135"/>
      <c r="C115" s="104"/>
      <c r="D115" s="5"/>
      <c r="E115" s="5"/>
      <c r="F115" s="5"/>
      <c r="G115" s="5"/>
      <c r="H115" s="5"/>
      <c r="I115" s="5"/>
      <c r="K115" s="197" t="str">
        <f>IF(LEN(BenfBankAcNo)&gt;=1,BenfBankAcNo,"-")</f>
        <v>31993508070</v>
      </c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5"/>
      <c r="AF115" s="5"/>
      <c r="AG115" s="5"/>
      <c r="AH115" s="5"/>
      <c r="AI115" s="5"/>
      <c r="AJ115" s="200" t="str">
        <f>IF(LEN(BenfBankName)&gt;=1,BenfBankName,"-")</f>
        <v>STATE BANK OF INDIA</v>
      </c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  <c r="AW115" s="200"/>
      <c r="AX115" s="200"/>
      <c r="AY115" s="200"/>
      <c r="AZ115" s="200"/>
      <c r="BA115" s="200"/>
      <c r="BB115" s="200"/>
      <c r="BC115" s="200"/>
      <c r="BD115" s="200"/>
      <c r="BE115" s="200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145"/>
      <c r="BW115" s="197" t="str">
        <f>IF(LEN(BenfBankIFCSCode)&gt;=1,TEXT(BenfBankIFCSCode,"# # # # # # # # # # #"),"-")</f>
        <v>SBIN0004234</v>
      </c>
      <c r="BX115" s="197"/>
      <c r="BY115" s="197"/>
      <c r="BZ115" s="197"/>
      <c r="CA115" s="197"/>
      <c r="CB115" s="197"/>
      <c r="CC115" s="197"/>
      <c r="CD115" s="197"/>
      <c r="CE115" s="197"/>
      <c r="CF115" s="197"/>
      <c r="CG115" s="197"/>
      <c r="CH115" s="197"/>
      <c r="CI115" s="197"/>
      <c r="CJ115" s="197"/>
      <c r="CK115" s="197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105"/>
      <c r="DB115" s="136"/>
    </row>
    <row r="116" spans="2:106" ht="22.5" customHeight="1">
      <c r="B116" s="135"/>
      <c r="C116" s="10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105"/>
      <c r="DB116" s="136"/>
    </row>
    <row r="117" spans="2:106" ht="22.5" customHeight="1">
      <c r="B117" s="135"/>
      <c r="C117" s="10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105"/>
      <c r="DB117" s="136"/>
    </row>
    <row r="118" spans="2:106" ht="18.600000000000001" customHeight="1">
      <c r="B118" s="135"/>
      <c r="C118" s="10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105"/>
      <c r="DB118" s="136"/>
    </row>
    <row r="119" spans="2:106" ht="10.5" customHeight="1">
      <c r="B119" s="135"/>
      <c r="C119" s="10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105"/>
      <c r="DB119" s="136"/>
    </row>
    <row r="120" spans="2:106" ht="3" customHeight="1">
      <c r="B120" s="135"/>
      <c r="C120" s="106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07"/>
      <c r="CA120" s="107"/>
      <c r="CB120" s="107"/>
      <c r="CC120" s="107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07"/>
      <c r="CO120" s="107"/>
      <c r="CP120" s="107"/>
      <c r="CQ120" s="107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8"/>
      <c r="DB120" s="136"/>
    </row>
    <row r="121" spans="2:106" ht="9.75" customHeight="1" thickBot="1">
      <c r="B121" s="137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63" t="s">
        <v>524</v>
      </c>
      <c r="DB121" s="139"/>
    </row>
    <row r="122" spans="2:106" ht="9.75" customHeight="1" thickTop="1"/>
    <row r="123" spans="2:106" ht="15.75" customHeight="1"/>
    <row r="124" spans="2:106" ht="3" customHeight="1"/>
  </sheetData>
  <sheetProtection password="CB7C" sheet="1" objects="1" scenarios="1" selectLockedCells="1"/>
  <mergeCells count="347">
    <mergeCell ref="CD60:CE60"/>
    <mergeCell ref="CF60:CG60"/>
    <mergeCell ref="CH60:CI60"/>
    <mergeCell ref="CJ60:CK60"/>
    <mergeCell ref="CL60:CM60"/>
    <mergeCell ref="AM61:AN61"/>
    <mergeCell ref="AO61:AP61"/>
    <mergeCell ref="AQ61:AR61"/>
    <mergeCell ref="AM52:CZ52"/>
    <mergeCell ref="AM58:CZ58"/>
    <mergeCell ref="BX60:BY60"/>
    <mergeCell ref="BZ60:CA60"/>
    <mergeCell ref="CB60:CC60"/>
    <mergeCell ref="BU61:BV61"/>
    <mergeCell ref="BM61:BN61"/>
    <mergeCell ref="BO61:BP61"/>
    <mergeCell ref="BQ61:BR61"/>
    <mergeCell ref="BS61:BT61"/>
    <mergeCell ref="BF60:BG60"/>
    <mergeCell ref="BH60:BI60"/>
    <mergeCell ref="BJ60:BK60"/>
    <mergeCell ref="BL60:BM60"/>
    <mergeCell ref="BN60:BO60"/>
    <mergeCell ref="BP60:BQ60"/>
    <mergeCell ref="AM70:CZ70"/>
    <mergeCell ref="AM73:CZ73"/>
    <mergeCell ref="AO77:AP77"/>
    <mergeCell ref="AY77:AZ77"/>
    <mergeCell ref="AV113:BH113"/>
    <mergeCell ref="CA113:CK113"/>
    <mergeCell ref="BV67:CZ67"/>
    <mergeCell ref="BI67:BJ67"/>
    <mergeCell ref="AM64:CZ64"/>
    <mergeCell ref="CH66:CI66"/>
    <mergeCell ref="CJ66:CK66"/>
    <mergeCell ref="CL66:CM66"/>
    <mergeCell ref="BP66:BQ66"/>
    <mergeCell ref="BR66:BS66"/>
    <mergeCell ref="BT66:BU66"/>
    <mergeCell ref="BV66:BW66"/>
    <mergeCell ref="BX66:BY66"/>
    <mergeCell ref="BZ66:CA66"/>
    <mergeCell ref="AM67:AN67"/>
    <mergeCell ref="AO67:AP67"/>
    <mergeCell ref="AQ67:AR67"/>
    <mergeCell ref="AS67:AT67"/>
    <mergeCell ref="AU67:AV67"/>
    <mergeCell ref="AW67:AX67"/>
    <mergeCell ref="BC10:BD10"/>
    <mergeCell ref="BM10:BN10"/>
    <mergeCell ref="AP12:AQ12"/>
    <mergeCell ref="AR12:AS12"/>
    <mergeCell ref="AT12:AU12"/>
    <mergeCell ref="AV12:AW12"/>
    <mergeCell ref="AX12:AY12"/>
    <mergeCell ref="AZ12:BA12"/>
    <mergeCell ref="B6:S6"/>
    <mergeCell ref="B7:S7"/>
    <mergeCell ref="B8:S8"/>
    <mergeCell ref="T6:AX6"/>
    <mergeCell ref="T7:AX7"/>
    <mergeCell ref="T8:AX8"/>
    <mergeCell ref="BB6:CY6"/>
    <mergeCell ref="BB7:CI7"/>
    <mergeCell ref="BB8:CI8"/>
    <mergeCell ref="CJ7:CY7"/>
    <mergeCell ref="CJ8:CY8"/>
    <mergeCell ref="CL46:CM46"/>
    <mergeCell ref="AN12:AO12"/>
    <mergeCell ref="AM40:CZ40"/>
    <mergeCell ref="AM43:CZ43"/>
    <mergeCell ref="AZ28:BA28"/>
    <mergeCell ref="BB28:BC28"/>
    <mergeCell ref="BD28:BE28"/>
    <mergeCell ref="BF28:BG28"/>
    <mergeCell ref="AV28:AW28"/>
    <mergeCell ref="AX28:AY28"/>
    <mergeCell ref="CJ33:CK33"/>
    <mergeCell ref="CL33:CM33"/>
    <mergeCell ref="AM34:AN34"/>
    <mergeCell ref="AO34:AP34"/>
    <mergeCell ref="AQ34:AR34"/>
    <mergeCell ref="AS34:AT34"/>
    <mergeCell ref="AU34:AV34"/>
    <mergeCell ref="BR33:BS33"/>
    <mergeCell ref="BT33:BU33"/>
    <mergeCell ref="CY46:CZ46"/>
    <mergeCell ref="AM31:CZ31"/>
    <mergeCell ref="BB12:BC12"/>
    <mergeCell ref="BD12:BE12"/>
    <mergeCell ref="AW34:AX34"/>
    <mergeCell ref="AD66:AE66"/>
    <mergeCell ref="AF66:AG66"/>
    <mergeCell ref="AH66:AI66"/>
    <mergeCell ref="AJ66:AK66"/>
    <mergeCell ref="AL66:AM66"/>
    <mergeCell ref="AN66:AO66"/>
    <mergeCell ref="AP66:AQ66"/>
    <mergeCell ref="BI61:BJ61"/>
    <mergeCell ref="BK61:BL61"/>
    <mergeCell ref="AW61:AX61"/>
    <mergeCell ref="AY61:AZ61"/>
    <mergeCell ref="BA61:BB61"/>
    <mergeCell ref="BC61:BD61"/>
    <mergeCell ref="BE61:BF61"/>
    <mergeCell ref="BG61:BH61"/>
    <mergeCell ref="AS61:AT61"/>
    <mergeCell ref="AU61:AV61"/>
    <mergeCell ref="AR66:AS66"/>
    <mergeCell ref="AT66:AU66"/>
    <mergeCell ref="AV66:AW66"/>
    <mergeCell ref="AX66:AY66"/>
    <mergeCell ref="AZ66:BA66"/>
    <mergeCell ref="BB66:BC66"/>
    <mergeCell ref="CB66:CC66"/>
    <mergeCell ref="CD66:CE66"/>
    <mergeCell ref="CF66:CG66"/>
    <mergeCell ref="BD66:BE66"/>
    <mergeCell ref="BF66:BG66"/>
    <mergeCell ref="BH66:BI66"/>
    <mergeCell ref="BJ66:BK66"/>
    <mergeCell ref="BL66:BM66"/>
    <mergeCell ref="BN66:BO66"/>
    <mergeCell ref="AY67:AZ67"/>
    <mergeCell ref="BA67:BB67"/>
    <mergeCell ref="BC67:BD67"/>
    <mergeCell ref="CH28:CI28"/>
    <mergeCell ref="CJ28:CK28"/>
    <mergeCell ref="CL28:CM28"/>
    <mergeCell ref="BT28:BU28"/>
    <mergeCell ref="BV28:BW28"/>
    <mergeCell ref="BX28:BY28"/>
    <mergeCell ref="BZ28:CA28"/>
    <mergeCell ref="CB28:CC28"/>
    <mergeCell ref="CD28:CE28"/>
    <mergeCell ref="AY34:AZ34"/>
    <mergeCell ref="BA34:BB34"/>
    <mergeCell ref="BC34:BD34"/>
    <mergeCell ref="BE34:BF34"/>
    <mergeCell ref="BG34:BH34"/>
    <mergeCell ref="BE67:BF67"/>
    <mergeCell ref="BG67:BH67"/>
    <mergeCell ref="CF28:CG28"/>
    <mergeCell ref="BH28:BI28"/>
    <mergeCell ref="BJ28:BK28"/>
    <mergeCell ref="BL28:BM28"/>
    <mergeCell ref="BN28:BO28"/>
    <mergeCell ref="BP28:BQ28"/>
    <mergeCell ref="BR28:BS28"/>
    <mergeCell ref="BF33:BG33"/>
    <mergeCell ref="BH33:BI33"/>
    <mergeCell ref="BJ33:BK33"/>
    <mergeCell ref="BL33:BM33"/>
    <mergeCell ref="BN33:BO33"/>
    <mergeCell ref="BP33:BQ33"/>
    <mergeCell ref="BR60:BS60"/>
    <mergeCell ref="BJ50:BK50"/>
    <mergeCell ref="BL50:BM50"/>
    <mergeCell ref="BN50:BO50"/>
    <mergeCell ref="BP50:BQ50"/>
    <mergeCell ref="BT60:BU60"/>
    <mergeCell ref="BV60:BW60"/>
    <mergeCell ref="BR36:BS36"/>
    <mergeCell ref="BT36:BU36"/>
    <mergeCell ref="BV36:BW36"/>
    <mergeCell ref="BX36:BY36"/>
    <mergeCell ref="BE37:BF37"/>
    <mergeCell ref="BG37:BH37"/>
    <mergeCell ref="CD33:CE33"/>
    <mergeCell ref="BQ37:BR37"/>
    <mergeCell ref="BS37:BT37"/>
    <mergeCell ref="BU37:BV37"/>
    <mergeCell ref="BD45:BE45"/>
    <mergeCell ref="BF45:BG45"/>
    <mergeCell ref="BH45:BI45"/>
    <mergeCell ref="BJ45:BK45"/>
    <mergeCell ref="BO37:BP37"/>
    <mergeCell ref="BO46:BP46"/>
    <mergeCell ref="BQ46:BR46"/>
    <mergeCell ref="BI46:BJ46"/>
    <mergeCell ref="BK46:BL46"/>
    <mergeCell ref="BM46:BN46"/>
    <mergeCell ref="CD50:CE50"/>
    <mergeCell ref="BH50:BI50"/>
    <mergeCell ref="CF33:CG33"/>
    <mergeCell ref="CH33:CI33"/>
    <mergeCell ref="BU34:BV34"/>
    <mergeCell ref="BF36:BG36"/>
    <mergeCell ref="BH36:BI36"/>
    <mergeCell ref="BJ36:BK36"/>
    <mergeCell ref="BL36:BM36"/>
    <mergeCell ref="BI34:BJ34"/>
    <mergeCell ref="BK34:BL34"/>
    <mergeCell ref="BM34:BN34"/>
    <mergeCell ref="BO34:BP34"/>
    <mergeCell ref="BQ34:BR34"/>
    <mergeCell ref="BS34:BT34"/>
    <mergeCell ref="BV33:BW33"/>
    <mergeCell ref="BX33:BY33"/>
    <mergeCell ref="BZ33:CA33"/>
    <mergeCell ref="CB33:CC33"/>
    <mergeCell ref="AB45:AC45"/>
    <mergeCell ref="AD45:AE45"/>
    <mergeCell ref="AF45:AG45"/>
    <mergeCell ref="AH45:AI45"/>
    <mergeCell ref="AJ45:AK45"/>
    <mergeCell ref="AL45:AM45"/>
    <mergeCell ref="CL36:CM36"/>
    <mergeCell ref="AM37:AN37"/>
    <mergeCell ref="AO37:AP37"/>
    <mergeCell ref="AQ37:AR37"/>
    <mergeCell ref="AS37:AT37"/>
    <mergeCell ref="AU37:AV37"/>
    <mergeCell ref="AW37:AX37"/>
    <mergeCell ref="AY37:AZ37"/>
    <mergeCell ref="BA37:BB37"/>
    <mergeCell ref="BC37:BD37"/>
    <mergeCell ref="BZ36:CA36"/>
    <mergeCell ref="CB36:CC36"/>
    <mergeCell ref="CD36:CE36"/>
    <mergeCell ref="CF36:CG36"/>
    <mergeCell ref="CH36:CI36"/>
    <mergeCell ref="CJ36:CK36"/>
    <mergeCell ref="BN36:BO36"/>
    <mergeCell ref="BP36:BQ36"/>
    <mergeCell ref="AN45:AO45"/>
    <mergeCell ref="AP45:AQ45"/>
    <mergeCell ref="AR45:AS45"/>
    <mergeCell ref="AT45:AU45"/>
    <mergeCell ref="AV45:AW45"/>
    <mergeCell ref="AX45:AY45"/>
    <mergeCell ref="BI37:BJ37"/>
    <mergeCell ref="BK37:BL37"/>
    <mergeCell ref="BM37:BN37"/>
    <mergeCell ref="CJ45:CK45"/>
    <mergeCell ref="CL45:CM45"/>
    <mergeCell ref="AM46:AN46"/>
    <mergeCell ref="AO46:AP46"/>
    <mergeCell ref="AQ46:AR46"/>
    <mergeCell ref="AS46:AT46"/>
    <mergeCell ref="AU46:AV46"/>
    <mergeCell ref="AW46:AX46"/>
    <mergeCell ref="AY46:AZ46"/>
    <mergeCell ref="BA46:BB46"/>
    <mergeCell ref="BX45:BY45"/>
    <mergeCell ref="BZ45:CA45"/>
    <mergeCell ref="CB45:CC45"/>
    <mergeCell ref="CD45:CE45"/>
    <mergeCell ref="CF45:CG45"/>
    <mergeCell ref="CH45:CI45"/>
    <mergeCell ref="BL45:BM45"/>
    <mergeCell ref="BN45:BO45"/>
    <mergeCell ref="BP45:BQ45"/>
    <mergeCell ref="BR45:BS45"/>
    <mergeCell ref="BT45:BU45"/>
    <mergeCell ref="BV45:BW45"/>
    <mergeCell ref="AZ45:BA45"/>
    <mergeCell ref="BB45:BC45"/>
    <mergeCell ref="AV47:AW47"/>
    <mergeCell ref="AX47:AY47"/>
    <mergeCell ref="AZ47:BA47"/>
    <mergeCell ref="BB47:BC47"/>
    <mergeCell ref="BD47:BE47"/>
    <mergeCell ref="BF47:BG47"/>
    <mergeCell ref="BC46:BD46"/>
    <mergeCell ref="BE46:BF46"/>
    <mergeCell ref="BG46:BH46"/>
    <mergeCell ref="CL47:CM47"/>
    <mergeCell ref="BT47:BU47"/>
    <mergeCell ref="BV47:BW47"/>
    <mergeCell ref="BX47:BY47"/>
    <mergeCell ref="BZ47:CA47"/>
    <mergeCell ref="CB47:CC47"/>
    <mergeCell ref="CD47:CE47"/>
    <mergeCell ref="BH47:BI47"/>
    <mergeCell ref="BJ47:BK47"/>
    <mergeCell ref="BL47:BM47"/>
    <mergeCell ref="BN47:BO47"/>
    <mergeCell ref="BP47:BQ47"/>
    <mergeCell ref="BR47:BS47"/>
    <mergeCell ref="CF47:CG47"/>
    <mergeCell ref="CH47:CI47"/>
    <mergeCell ref="CJ47:CK47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CJ48:CK48"/>
    <mergeCell ref="CL48:CM48"/>
    <mergeCell ref="BR48:BS48"/>
    <mergeCell ref="BT48:BU48"/>
    <mergeCell ref="BV48:BW48"/>
    <mergeCell ref="BX48:BY48"/>
    <mergeCell ref="BZ48:CA48"/>
    <mergeCell ref="CB48:CC48"/>
    <mergeCell ref="BF48:BG48"/>
    <mergeCell ref="BH48:BI48"/>
    <mergeCell ref="BJ48:BK48"/>
    <mergeCell ref="BL48:BM48"/>
    <mergeCell ref="BN48:BO48"/>
    <mergeCell ref="BP48:BQ48"/>
    <mergeCell ref="CD48:CE48"/>
    <mergeCell ref="CF48:CG48"/>
    <mergeCell ref="CH48:CI48"/>
    <mergeCell ref="AO49:AP49"/>
    <mergeCell ref="CF50:CG50"/>
    <mergeCell ref="CH50:CI50"/>
    <mergeCell ref="CJ50:CK50"/>
    <mergeCell ref="CL50:CM50"/>
    <mergeCell ref="BR50:BS50"/>
    <mergeCell ref="BT50:BU50"/>
    <mergeCell ref="BV50:BW50"/>
    <mergeCell ref="BX50:BY50"/>
    <mergeCell ref="BZ50:CA50"/>
    <mergeCell ref="CB50:CC50"/>
    <mergeCell ref="AQ49:AR49"/>
    <mergeCell ref="AS49:AT49"/>
    <mergeCell ref="AU49:AV49"/>
    <mergeCell ref="BW115:CK115"/>
    <mergeCell ref="W113:X113"/>
    <mergeCell ref="AE113:AF113"/>
    <mergeCell ref="AJ115:BE115"/>
    <mergeCell ref="T12:AE12"/>
    <mergeCell ref="K115:AD115"/>
    <mergeCell ref="BD48:BE48"/>
    <mergeCell ref="AW49:AX49"/>
    <mergeCell ref="AY49:AZ49"/>
    <mergeCell ref="BA49:BB49"/>
    <mergeCell ref="BC49:BD49"/>
    <mergeCell ref="BE49:BF49"/>
    <mergeCell ref="AV50:AW50"/>
    <mergeCell ref="AX50:AY50"/>
    <mergeCell ref="AZ50:BA50"/>
    <mergeCell ref="BB50:BC50"/>
    <mergeCell ref="BD50:BE50"/>
    <mergeCell ref="BF50:BG50"/>
    <mergeCell ref="AT48:AU48"/>
    <mergeCell ref="AV48:AW48"/>
    <mergeCell ref="AX48:AY48"/>
    <mergeCell ref="AZ48:BA48"/>
    <mergeCell ref="BB48:BC48"/>
    <mergeCell ref="AM49:AN49"/>
  </mergeCells>
  <printOptions horizontalCentered="1"/>
  <pageMargins left="0" right="0" top="0.25" bottom="0" header="0.25" footer="0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01"/>
  <dimension ref="B3:K282"/>
  <sheetViews>
    <sheetView workbookViewId="0"/>
  </sheetViews>
  <sheetFormatPr defaultRowHeight="15"/>
  <cols>
    <col min="2" max="2" width="20" customWidth="1"/>
    <col min="10" max="10" width="37.140625" customWidth="1"/>
    <col min="258" max="258" width="20" customWidth="1"/>
    <col min="514" max="514" width="20" customWidth="1"/>
    <col min="770" max="770" width="20" customWidth="1"/>
    <col min="1026" max="1026" width="20" customWidth="1"/>
    <col min="1282" max="1282" width="20" customWidth="1"/>
    <col min="1538" max="1538" width="20" customWidth="1"/>
    <col min="1794" max="1794" width="20" customWidth="1"/>
    <col min="2050" max="2050" width="20" customWidth="1"/>
    <col min="2306" max="2306" width="20" customWidth="1"/>
    <col min="2562" max="2562" width="20" customWidth="1"/>
    <col min="2818" max="2818" width="20" customWidth="1"/>
    <col min="3074" max="3074" width="20" customWidth="1"/>
    <col min="3330" max="3330" width="20" customWidth="1"/>
    <col min="3586" max="3586" width="20" customWidth="1"/>
    <col min="3842" max="3842" width="20" customWidth="1"/>
    <col min="4098" max="4098" width="20" customWidth="1"/>
    <col min="4354" max="4354" width="20" customWidth="1"/>
    <col min="4610" max="4610" width="20" customWidth="1"/>
    <col min="4866" max="4866" width="20" customWidth="1"/>
    <col min="5122" max="5122" width="20" customWidth="1"/>
    <col min="5378" max="5378" width="20" customWidth="1"/>
    <col min="5634" max="5634" width="20" customWidth="1"/>
    <col min="5890" max="5890" width="20" customWidth="1"/>
    <col min="6146" max="6146" width="20" customWidth="1"/>
    <col min="6402" max="6402" width="20" customWidth="1"/>
    <col min="6658" max="6658" width="20" customWidth="1"/>
    <col min="6914" max="6914" width="20" customWidth="1"/>
    <col min="7170" max="7170" width="20" customWidth="1"/>
    <col min="7426" max="7426" width="20" customWidth="1"/>
    <col min="7682" max="7682" width="20" customWidth="1"/>
    <col min="7938" max="7938" width="20" customWidth="1"/>
    <col min="8194" max="8194" width="20" customWidth="1"/>
    <col min="8450" max="8450" width="20" customWidth="1"/>
    <col min="8706" max="8706" width="20" customWidth="1"/>
    <col min="8962" max="8962" width="20" customWidth="1"/>
    <col min="9218" max="9218" width="20" customWidth="1"/>
    <col min="9474" max="9474" width="20" customWidth="1"/>
    <col min="9730" max="9730" width="20" customWidth="1"/>
    <col min="9986" max="9986" width="20" customWidth="1"/>
    <col min="10242" max="10242" width="20" customWidth="1"/>
    <col min="10498" max="10498" width="20" customWidth="1"/>
    <col min="10754" max="10754" width="20" customWidth="1"/>
    <col min="11010" max="11010" width="20" customWidth="1"/>
    <col min="11266" max="11266" width="20" customWidth="1"/>
    <col min="11522" max="11522" width="20" customWidth="1"/>
    <col min="11778" max="11778" width="20" customWidth="1"/>
    <col min="12034" max="12034" width="20" customWidth="1"/>
    <col min="12290" max="12290" width="20" customWidth="1"/>
    <col min="12546" max="12546" width="20" customWidth="1"/>
    <col min="12802" max="12802" width="20" customWidth="1"/>
    <col min="13058" max="13058" width="20" customWidth="1"/>
    <col min="13314" max="13314" width="20" customWidth="1"/>
    <col min="13570" max="13570" width="20" customWidth="1"/>
    <col min="13826" max="13826" width="20" customWidth="1"/>
    <col min="14082" max="14082" width="20" customWidth="1"/>
    <col min="14338" max="14338" width="20" customWidth="1"/>
    <col min="14594" max="14594" width="20" customWidth="1"/>
    <col min="14850" max="14850" width="20" customWidth="1"/>
    <col min="15106" max="15106" width="20" customWidth="1"/>
    <col min="15362" max="15362" width="20" customWidth="1"/>
    <col min="15618" max="15618" width="20" customWidth="1"/>
    <col min="15874" max="15874" width="20" customWidth="1"/>
    <col min="16130" max="16130" width="20" customWidth="1"/>
  </cols>
  <sheetData>
    <row r="3" spans="2:8">
      <c r="B3" s="1"/>
      <c r="C3" s="1"/>
      <c r="D3" s="1"/>
      <c r="E3" s="1"/>
      <c r="F3" s="1"/>
      <c r="G3" s="1"/>
      <c r="H3" s="1"/>
    </row>
    <row r="4" spans="2:8">
      <c r="B4" s="1"/>
      <c r="C4" s="1"/>
      <c r="D4" s="1"/>
      <c r="E4" s="1"/>
      <c r="F4" s="1"/>
      <c r="G4" s="1"/>
      <c r="H4" s="1"/>
    </row>
    <row r="5" spans="2:8">
      <c r="B5" s="2">
        <v>1</v>
      </c>
      <c r="C5" s="3" t="s">
        <v>3</v>
      </c>
      <c r="H5" s="1"/>
    </row>
    <row r="6" spans="2:8">
      <c r="B6" s="2">
        <v>2</v>
      </c>
      <c r="C6" s="3" t="s">
        <v>4</v>
      </c>
      <c r="H6" s="1"/>
    </row>
    <row r="7" spans="2:8">
      <c r="B7" s="2">
        <v>3</v>
      </c>
      <c r="C7" s="3" t="s">
        <v>5</v>
      </c>
      <c r="H7" s="1"/>
    </row>
    <row r="8" spans="2:8">
      <c r="B8" s="2">
        <v>4</v>
      </c>
      <c r="C8" s="3" t="s">
        <v>6</v>
      </c>
      <c r="H8" s="1"/>
    </row>
    <row r="9" spans="2:8">
      <c r="B9" s="2">
        <v>5</v>
      </c>
      <c r="C9" s="3" t="s">
        <v>7</v>
      </c>
      <c r="H9" s="1"/>
    </row>
    <row r="10" spans="2:8">
      <c r="B10" s="2">
        <v>6</v>
      </c>
      <c r="C10" s="3" t="s">
        <v>8</v>
      </c>
      <c r="H10" s="1"/>
    </row>
    <row r="11" spans="2:8">
      <c r="B11" s="2">
        <v>7</v>
      </c>
      <c r="C11" s="3" t="s">
        <v>9</v>
      </c>
      <c r="H11" s="1"/>
    </row>
    <row r="12" spans="2:8">
      <c r="B12" s="2">
        <v>8</v>
      </c>
      <c r="C12" s="3" t="s">
        <v>10</v>
      </c>
      <c r="H12" s="1"/>
    </row>
    <row r="13" spans="2:8">
      <c r="B13" s="2">
        <v>9</v>
      </c>
      <c r="C13" s="3" t="s">
        <v>11</v>
      </c>
      <c r="H13" s="1"/>
    </row>
    <row r="14" spans="2:8">
      <c r="B14" s="2">
        <v>10</v>
      </c>
      <c r="C14" s="3" t="s">
        <v>12</v>
      </c>
      <c r="H14" s="1"/>
    </row>
    <row r="15" spans="2:8">
      <c r="B15" s="2">
        <v>11</v>
      </c>
      <c r="C15" s="3" t="s">
        <v>13</v>
      </c>
      <c r="H15" s="1"/>
    </row>
    <row r="16" spans="2:8">
      <c r="B16" s="2">
        <v>12</v>
      </c>
      <c r="C16" s="3" t="s">
        <v>14</v>
      </c>
      <c r="H16" s="1"/>
    </row>
    <row r="17" spans="2:8">
      <c r="B17" s="2">
        <v>13</v>
      </c>
      <c r="C17" s="3" t="s">
        <v>15</v>
      </c>
      <c r="H17" s="1"/>
    </row>
    <row r="18" spans="2:8">
      <c r="B18" s="2">
        <v>14</v>
      </c>
      <c r="C18" s="3" t="s">
        <v>16</v>
      </c>
      <c r="H18" s="1"/>
    </row>
    <row r="19" spans="2:8">
      <c r="B19" s="2">
        <v>15</v>
      </c>
      <c r="C19" s="3" t="s">
        <v>17</v>
      </c>
      <c r="H19" s="1"/>
    </row>
    <row r="20" spans="2:8">
      <c r="B20" s="2">
        <v>16</v>
      </c>
      <c r="C20" s="3" t="s">
        <v>18</v>
      </c>
      <c r="H20" s="1"/>
    </row>
    <row r="21" spans="2:8">
      <c r="B21" s="2">
        <v>17</v>
      </c>
      <c r="C21" s="3" t="s">
        <v>19</v>
      </c>
      <c r="H21" s="1"/>
    </row>
    <row r="22" spans="2:8">
      <c r="B22" s="2">
        <v>18</v>
      </c>
      <c r="C22" s="3" t="s">
        <v>20</v>
      </c>
      <c r="H22" s="1"/>
    </row>
    <row r="23" spans="2:8">
      <c r="B23" s="2">
        <v>19</v>
      </c>
      <c r="C23" s="3" t="s">
        <v>21</v>
      </c>
      <c r="H23" s="1"/>
    </row>
    <row r="24" spans="2:8">
      <c r="B24" s="2">
        <v>20</v>
      </c>
      <c r="C24" s="3" t="s">
        <v>22</v>
      </c>
      <c r="H24" s="1"/>
    </row>
    <row r="25" spans="2:8">
      <c r="B25" s="2">
        <v>21</v>
      </c>
      <c r="C25" s="3" t="s">
        <v>23</v>
      </c>
      <c r="F25" s="1"/>
      <c r="G25" s="1"/>
      <c r="H25" s="1"/>
    </row>
    <row r="26" spans="2:8">
      <c r="B26" s="2">
        <v>22</v>
      </c>
      <c r="C26" s="3" t="s">
        <v>24</v>
      </c>
      <c r="F26" s="3"/>
      <c r="G26" s="3"/>
      <c r="H26" s="1"/>
    </row>
    <row r="27" spans="2:8">
      <c r="B27" s="2">
        <v>23</v>
      </c>
      <c r="C27" s="3" t="s">
        <v>25</v>
      </c>
      <c r="F27" s="3"/>
      <c r="G27" s="3"/>
      <c r="H27" s="1"/>
    </row>
    <row r="28" spans="2:8">
      <c r="B28" s="2">
        <v>24</v>
      </c>
      <c r="C28" s="3" t="s">
        <v>26</v>
      </c>
      <c r="F28" s="3"/>
      <c r="G28" s="3"/>
      <c r="H28" s="1"/>
    </row>
    <row r="29" spans="2:8">
      <c r="B29" s="2">
        <v>25</v>
      </c>
      <c r="C29" s="3" t="s">
        <v>27</v>
      </c>
      <c r="F29" s="3"/>
      <c r="G29" s="3"/>
      <c r="H29" s="1"/>
    </row>
    <row r="30" spans="2:8">
      <c r="B30" s="2">
        <v>26</v>
      </c>
      <c r="C30" s="3" t="s">
        <v>28</v>
      </c>
      <c r="F30" s="3"/>
      <c r="G30" s="3"/>
      <c r="H30" s="1"/>
    </row>
    <row r="31" spans="2:8">
      <c r="B31" s="2">
        <v>27</v>
      </c>
      <c r="C31" s="3" t="s">
        <v>29</v>
      </c>
      <c r="F31" s="3"/>
      <c r="G31" s="3"/>
      <c r="H31" s="1"/>
    </row>
    <row r="32" spans="2:8">
      <c r="B32" s="2">
        <v>28</v>
      </c>
      <c r="C32" s="3" t="s">
        <v>30</v>
      </c>
      <c r="F32" s="3"/>
      <c r="G32" s="3"/>
      <c r="H32" s="1"/>
    </row>
    <row r="33" spans="2:8">
      <c r="B33" s="2">
        <v>29</v>
      </c>
      <c r="C33" s="3" t="s">
        <v>31</v>
      </c>
      <c r="F33" s="3"/>
      <c r="G33" s="3"/>
      <c r="H33" s="1"/>
    </row>
    <row r="34" spans="2:8">
      <c r="B34" s="2">
        <v>30</v>
      </c>
      <c r="C34" s="3" t="s">
        <v>32</v>
      </c>
      <c r="F34" s="3"/>
      <c r="G34" s="3"/>
      <c r="H34" s="1"/>
    </row>
    <row r="35" spans="2:8">
      <c r="B35" s="2">
        <v>31</v>
      </c>
      <c r="C35" s="3" t="s">
        <v>33</v>
      </c>
      <c r="F35" s="3"/>
      <c r="G35" s="3"/>
      <c r="H35" s="1"/>
    </row>
    <row r="36" spans="2:8">
      <c r="B36" s="2">
        <v>32</v>
      </c>
      <c r="C36" s="3" t="s">
        <v>34</v>
      </c>
      <c r="F36" s="3"/>
      <c r="G36" s="3"/>
      <c r="H36" s="1"/>
    </row>
    <row r="37" spans="2:8">
      <c r="B37" s="2">
        <v>33</v>
      </c>
      <c r="C37" s="3" t="s">
        <v>35</v>
      </c>
      <c r="F37" s="3"/>
      <c r="G37" s="3"/>
      <c r="H37" s="1"/>
    </row>
    <row r="38" spans="2:8">
      <c r="B38" s="2">
        <v>34</v>
      </c>
      <c r="C38" s="3" t="s">
        <v>36</v>
      </c>
      <c r="F38" s="3"/>
      <c r="G38" s="3"/>
      <c r="H38" s="1"/>
    </row>
    <row r="39" spans="2:8">
      <c r="B39" s="2">
        <v>35</v>
      </c>
      <c r="C39" s="3" t="s">
        <v>37</v>
      </c>
      <c r="F39" s="3"/>
      <c r="G39" s="3"/>
      <c r="H39" s="1"/>
    </row>
    <row r="40" spans="2:8">
      <c r="B40" s="2">
        <v>36</v>
      </c>
      <c r="C40" s="3" t="s">
        <v>38</v>
      </c>
      <c r="F40" s="3"/>
      <c r="G40" s="3"/>
      <c r="H40" s="1"/>
    </row>
    <row r="41" spans="2:8">
      <c r="B41" s="2">
        <v>37</v>
      </c>
      <c r="C41" s="3" t="s">
        <v>39</v>
      </c>
      <c r="F41" s="3"/>
      <c r="G41" s="3"/>
      <c r="H41" s="1"/>
    </row>
    <row r="42" spans="2:8">
      <c r="B42" s="2">
        <v>38</v>
      </c>
      <c r="C42" s="3" t="s">
        <v>40</v>
      </c>
      <c r="F42" s="3"/>
      <c r="G42" s="3"/>
      <c r="H42" s="1"/>
    </row>
    <row r="43" spans="2:8">
      <c r="B43" s="2">
        <v>39</v>
      </c>
      <c r="C43" s="3" t="s">
        <v>41</v>
      </c>
      <c r="F43" s="3"/>
      <c r="G43" s="3"/>
      <c r="H43" s="1"/>
    </row>
    <row r="44" spans="2:8">
      <c r="B44" s="2">
        <v>40</v>
      </c>
      <c r="C44" s="3" t="s">
        <v>42</v>
      </c>
      <c r="F44" s="3"/>
      <c r="G44" s="3"/>
      <c r="H44" s="2"/>
    </row>
    <row r="45" spans="2:8">
      <c r="B45" s="2">
        <v>41</v>
      </c>
      <c r="C45" s="3" t="s">
        <v>43</v>
      </c>
      <c r="D45" s="1"/>
      <c r="E45" s="1"/>
      <c r="F45" s="3"/>
      <c r="G45" s="3"/>
      <c r="H45" s="2"/>
    </row>
    <row r="46" spans="2:8">
      <c r="B46" s="2">
        <v>42</v>
      </c>
      <c r="C46" s="3" t="s">
        <v>44</v>
      </c>
      <c r="D46" s="1"/>
      <c r="E46" s="1"/>
      <c r="F46" s="3"/>
      <c r="G46" s="3"/>
      <c r="H46" s="2"/>
    </row>
    <row r="47" spans="2:8">
      <c r="B47" s="2">
        <v>43</v>
      </c>
      <c r="C47" s="3" t="s">
        <v>45</v>
      </c>
      <c r="D47" s="1"/>
      <c r="E47" s="1"/>
      <c r="F47" s="3"/>
      <c r="G47" s="3"/>
      <c r="H47" s="2"/>
    </row>
    <row r="48" spans="2:8">
      <c r="B48" s="2">
        <v>44</v>
      </c>
      <c r="C48" s="3" t="s">
        <v>46</v>
      </c>
      <c r="D48" s="1"/>
      <c r="E48" s="1"/>
      <c r="F48" s="3"/>
      <c r="G48" s="3"/>
      <c r="H48" s="2"/>
    </row>
    <row r="49" spans="2:8">
      <c r="B49" s="2">
        <v>45</v>
      </c>
      <c r="C49" s="3" t="s">
        <v>47</v>
      </c>
      <c r="D49" s="1"/>
      <c r="E49" s="1"/>
      <c r="F49" s="3"/>
      <c r="G49" s="3"/>
      <c r="H49" s="2"/>
    </row>
    <row r="50" spans="2:8">
      <c r="B50" s="2">
        <v>46</v>
      </c>
      <c r="C50" s="3" t="s">
        <v>48</v>
      </c>
      <c r="D50" s="1"/>
      <c r="E50" s="1"/>
      <c r="F50" s="3"/>
      <c r="G50" s="3"/>
      <c r="H50" s="2"/>
    </row>
    <row r="51" spans="2:8">
      <c r="B51" s="2">
        <v>47</v>
      </c>
      <c r="C51" s="3" t="s">
        <v>49</v>
      </c>
      <c r="D51" s="1"/>
      <c r="E51" s="1"/>
      <c r="F51" s="3"/>
      <c r="G51" s="3"/>
      <c r="H51" s="2"/>
    </row>
    <row r="52" spans="2:8">
      <c r="B52" s="2">
        <v>48</v>
      </c>
      <c r="C52" s="3" t="s">
        <v>50</v>
      </c>
      <c r="D52" s="1"/>
      <c r="E52" s="1"/>
      <c r="F52" s="3"/>
      <c r="G52" s="3"/>
      <c r="H52" s="2"/>
    </row>
    <row r="53" spans="2:8">
      <c r="B53" s="2">
        <v>49</v>
      </c>
      <c r="C53" s="3" t="s">
        <v>51</v>
      </c>
      <c r="D53" s="1"/>
      <c r="E53" s="1"/>
      <c r="F53" s="3"/>
      <c r="G53" s="3"/>
      <c r="H53" s="2"/>
    </row>
    <row r="54" spans="2:8">
      <c r="B54" s="2">
        <v>50</v>
      </c>
      <c r="C54" s="3" t="s">
        <v>52</v>
      </c>
      <c r="D54" s="1"/>
      <c r="E54" s="1"/>
      <c r="F54" s="3"/>
      <c r="G54" s="3"/>
      <c r="H54" s="2"/>
    </row>
    <row r="55" spans="2:8">
      <c r="B55" s="2">
        <v>51</v>
      </c>
      <c r="C55" s="3" t="s">
        <v>53</v>
      </c>
      <c r="D55" s="1"/>
      <c r="E55" s="1"/>
      <c r="F55" s="3"/>
      <c r="G55" s="3"/>
      <c r="H55" s="2"/>
    </row>
    <row r="56" spans="2:8">
      <c r="B56" s="2">
        <v>52</v>
      </c>
      <c r="C56" s="3" t="s">
        <v>54</v>
      </c>
      <c r="D56" s="1"/>
      <c r="E56" s="1"/>
      <c r="F56" s="3"/>
      <c r="G56" s="3"/>
      <c r="H56" s="2"/>
    </row>
    <row r="57" spans="2:8">
      <c r="B57" s="2">
        <v>53</v>
      </c>
      <c r="C57" s="3" t="s">
        <v>55</v>
      </c>
      <c r="D57" s="1"/>
      <c r="E57" s="1"/>
      <c r="F57" s="3"/>
      <c r="G57" s="3"/>
      <c r="H57" s="2"/>
    </row>
    <row r="58" spans="2:8">
      <c r="B58" s="2">
        <v>54</v>
      </c>
      <c r="C58" s="3" t="s">
        <v>56</v>
      </c>
      <c r="D58" s="1"/>
      <c r="E58" s="1"/>
      <c r="F58" s="3"/>
      <c r="G58" s="3"/>
      <c r="H58" s="2"/>
    </row>
    <row r="59" spans="2:8">
      <c r="B59" s="2">
        <v>55</v>
      </c>
      <c r="C59" s="3" t="s">
        <v>57</v>
      </c>
      <c r="D59" s="1"/>
      <c r="E59" s="1"/>
      <c r="F59" s="3"/>
      <c r="G59" s="3"/>
      <c r="H59" s="2"/>
    </row>
    <row r="60" spans="2:8">
      <c r="B60" s="2">
        <v>56</v>
      </c>
      <c r="C60" s="3" t="s">
        <v>58</v>
      </c>
      <c r="D60" s="1"/>
      <c r="E60" s="1"/>
      <c r="F60" s="3"/>
      <c r="G60" s="3"/>
      <c r="H60" s="2"/>
    </row>
    <row r="61" spans="2:8">
      <c r="B61" s="2">
        <v>57</v>
      </c>
      <c r="C61" s="3" t="s">
        <v>59</v>
      </c>
      <c r="D61" s="1"/>
      <c r="E61" s="1"/>
      <c r="F61" s="3"/>
      <c r="G61" s="3"/>
      <c r="H61" s="2"/>
    </row>
    <row r="62" spans="2:8">
      <c r="B62" s="2">
        <v>58</v>
      </c>
      <c r="C62" s="3" t="s">
        <v>60</v>
      </c>
      <c r="D62" s="1"/>
      <c r="E62" s="1"/>
      <c r="F62" s="3"/>
      <c r="G62" s="3"/>
      <c r="H62" s="2"/>
    </row>
    <row r="63" spans="2:8">
      <c r="B63" s="2">
        <v>59</v>
      </c>
      <c r="C63" s="3" t="s">
        <v>61</v>
      </c>
      <c r="D63" s="1"/>
      <c r="E63" s="1"/>
      <c r="F63" s="3"/>
      <c r="G63" s="3"/>
      <c r="H63" s="2"/>
    </row>
    <row r="64" spans="2:8">
      <c r="B64" s="2">
        <v>60</v>
      </c>
      <c r="C64" s="3" t="s">
        <v>62</v>
      </c>
      <c r="D64" s="1"/>
      <c r="E64" s="1"/>
      <c r="F64" s="3"/>
      <c r="G64" s="3"/>
      <c r="H64" s="2"/>
    </row>
    <row r="65" spans="2:8">
      <c r="B65" s="2">
        <v>61</v>
      </c>
      <c r="C65" s="3" t="s">
        <v>63</v>
      </c>
      <c r="D65" s="1"/>
      <c r="E65" s="1"/>
      <c r="F65" s="3"/>
      <c r="G65" s="3"/>
      <c r="H65" s="2"/>
    </row>
    <row r="66" spans="2:8">
      <c r="B66" s="2">
        <v>62</v>
      </c>
      <c r="C66" s="3" t="s">
        <v>64</v>
      </c>
      <c r="D66" s="1"/>
      <c r="E66" s="1"/>
      <c r="F66" s="3"/>
      <c r="G66" s="3"/>
      <c r="H66" s="2"/>
    </row>
    <row r="67" spans="2:8">
      <c r="B67" s="2">
        <v>63</v>
      </c>
      <c r="C67" s="3" t="s">
        <v>65</v>
      </c>
      <c r="D67" s="1"/>
      <c r="E67" s="1"/>
      <c r="F67" s="3"/>
      <c r="G67" s="3"/>
      <c r="H67" s="2"/>
    </row>
    <row r="68" spans="2:8">
      <c r="B68" s="2">
        <v>64</v>
      </c>
      <c r="C68" s="3" t="s">
        <v>66</v>
      </c>
      <c r="D68" s="1"/>
      <c r="E68" s="1"/>
      <c r="F68" s="3"/>
      <c r="G68" s="3"/>
      <c r="H68" s="2"/>
    </row>
    <row r="69" spans="2:8">
      <c r="B69" s="2">
        <v>65</v>
      </c>
      <c r="C69" s="3" t="s">
        <v>67</v>
      </c>
      <c r="D69" s="1"/>
      <c r="E69" s="1"/>
      <c r="F69" s="3"/>
      <c r="G69" s="3"/>
      <c r="H69" s="2"/>
    </row>
    <row r="70" spans="2:8">
      <c r="B70" s="2">
        <v>66</v>
      </c>
      <c r="C70" s="3" t="s">
        <v>68</v>
      </c>
      <c r="D70" s="1"/>
      <c r="E70" s="1"/>
      <c r="F70" s="3"/>
      <c r="G70" s="3"/>
      <c r="H70" s="2"/>
    </row>
    <row r="71" spans="2:8">
      <c r="B71" s="2">
        <v>67</v>
      </c>
      <c r="C71" s="3" t="s">
        <v>69</v>
      </c>
      <c r="D71" s="1"/>
      <c r="E71" s="1"/>
      <c r="F71" s="3"/>
      <c r="G71" s="3"/>
      <c r="H71" s="2"/>
    </row>
    <row r="72" spans="2:8">
      <c r="B72" s="2">
        <v>68</v>
      </c>
      <c r="C72" s="3" t="s">
        <v>70</v>
      </c>
      <c r="D72" s="1"/>
      <c r="E72" s="1"/>
      <c r="F72" s="3"/>
      <c r="G72" s="3"/>
      <c r="H72" s="2"/>
    </row>
    <row r="73" spans="2:8">
      <c r="B73" s="2">
        <v>69</v>
      </c>
      <c r="C73" s="3" t="s">
        <v>71</v>
      </c>
      <c r="D73" s="1"/>
      <c r="E73" s="1"/>
      <c r="F73" s="3"/>
      <c r="G73" s="3"/>
      <c r="H73" s="2"/>
    </row>
    <row r="74" spans="2:8">
      <c r="B74" s="2">
        <v>70</v>
      </c>
      <c r="C74" s="3" t="s">
        <v>72</v>
      </c>
      <c r="D74" s="1"/>
      <c r="E74" s="1"/>
      <c r="F74" s="3"/>
      <c r="G74" s="3"/>
      <c r="H74" s="2"/>
    </row>
    <row r="75" spans="2:8">
      <c r="B75" s="2">
        <v>71</v>
      </c>
      <c r="C75" s="3" t="s">
        <v>73</v>
      </c>
      <c r="D75" s="1"/>
      <c r="E75" s="1"/>
      <c r="F75" s="3"/>
      <c r="G75" s="3"/>
      <c r="H75" s="2"/>
    </row>
    <row r="76" spans="2:8">
      <c r="B76" s="2">
        <v>72</v>
      </c>
      <c r="C76" s="3" t="s">
        <v>74</v>
      </c>
      <c r="D76" s="1"/>
      <c r="E76" s="1"/>
      <c r="F76" s="3"/>
      <c r="G76" s="3"/>
      <c r="H76" s="2"/>
    </row>
    <row r="77" spans="2:8">
      <c r="B77" s="2">
        <v>73</v>
      </c>
      <c r="C77" s="3" t="s">
        <v>75</v>
      </c>
      <c r="D77" s="1"/>
      <c r="E77" s="1"/>
      <c r="F77" s="3"/>
      <c r="G77" s="3"/>
      <c r="H77" s="2"/>
    </row>
    <row r="78" spans="2:8">
      <c r="B78" s="2">
        <v>74</v>
      </c>
      <c r="C78" s="3" t="s">
        <v>76</v>
      </c>
      <c r="D78" s="1"/>
      <c r="E78" s="1"/>
      <c r="F78" s="3"/>
      <c r="G78" s="3"/>
      <c r="H78" s="2"/>
    </row>
    <row r="79" spans="2:8">
      <c r="B79" s="2">
        <v>75</v>
      </c>
      <c r="C79" s="3" t="s">
        <v>77</v>
      </c>
      <c r="D79" s="3"/>
      <c r="E79" s="3"/>
      <c r="F79" s="3"/>
      <c r="G79" s="3"/>
      <c r="H79" s="2"/>
    </row>
    <row r="80" spans="2:8">
      <c r="B80" s="2">
        <v>76</v>
      </c>
      <c r="C80" s="3" t="s">
        <v>78</v>
      </c>
      <c r="D80" s="3"/>
      <c r="E80" s="3"/>
      <c r="F80" s="3"/>
      <c r="G80" s="3"/>
      <c r="H80" s="2"/>
    </row>
    <row r="81" spans="2:8">
      <c r="B81" s="2">
        <v>77</v>
      </c>
      <c r="C81" s="3" t="s">
        <v>79</v>
      </c>
      <c r="D81" s="3"/>
      <c r="E81" s="3"/>
      <c r="F81" s="3"/>
      <c r="G81" s="3"/>
      <c r="H81" s="2"/>
    </row>
    <row r="82" spans="2:8">
      <c r="B82" s="2">
        <v>78</v>
      </c>
      <c r="C82" s="3" t="s">
        <v>80</v>
      </c>
      <c r="D82" s="3"/>
      <c r="E82" s="3"/>
      <c r="F82" s="3"/>
      <c r="G82" s="3"/>
      <c r="H82" s="2"/>
    </row>
    <row r="83" spans="2:8">
      <c r="B83" s="2">
        <v>79</v>
      </c>
      <c r="C83" s="3" t="s">
        <v>81</v>
      </c>
      <c r="D83" s="3"/>
      <c r="E83" s="3"/>
      <c r="F83" s="3"/>
      <c r="G83" s="3"/>
      <c r="H83" s="2"/>
    </row>
    <row r="84" spans="2:8">
      <c r="B84" s="2">
        <v>80</v>
      </c>
      <c r="C84" s="3" t="s">
        <v>82</v>
      </c>
      <c r="D84" s="3"/>
      <c r="E84" s="3"/>
      <c r="F84" s="3"/>
      <c r="G84" s="3"/>
      <c r="H84" s="2"/>
    </row>
    <row r="85" spans="2:8">
      <c r="B85" s="2">
        <v>81</v>
      </c>
      <c r="C85" s="3" t="s">
        <v>83</v>
      </c>
      <c r="D85" s="3"/>
      <c r="E85" s="3"/>
      <c r="F85" s="3"/>
      <c r="G85" s="3"/>
      <c r="H85" s="2"/>
    </row>
    <row r="86" spans="2:8">
      <c r="B86" s="2">
        <v>82</v>
      </c>
      <c r="C86" s="3" t="s">
        <v>84</v>
      </c>
      <c r="D86" s="3"/>
      <c r="E86" s="3"/>
      <c r="F86" s="3"/>
      <c r="G86" s="3"/>
      <c r="H86" s="2"/>
    </row>
    <row r="87" spans="2:8">
      <c r="B87" s="2">
        <v>83</v>
      </c>
      <c r="C87" s="3" t="s">
        <v>85</v>
      </c>
      <c r="D87" s="3"/>
      <c r="E87" s="3"/>
      <c r="F87" s="3"/>
      <c r="G87" s="3"/>
      <c r="H87" s="2"/>
    </row>
    <row r="88" spans="2:8">
      <c r="B88" s="2">
        <v>84</v>
      </c>
      <c r="C88" s="3" t="s">
        <v>86</v>
      </c>
      <c r="D88" s="3"/>
      <c r="E88" s="3"/>
      <c r="F88" s="3"/>
      <c r="G88" s="3"/>
      <c r="H88" s="2"/>
    </row>
    <row r="89" spans="2:8">
      <c r="B89" s="2">
        <v>85</v>
      </c>
      <c r="C89" s="3" t="s">
        <v>87</v>
      </c>
      <c r="D89" s="3"/>
      <c r="E89" s="3"/>
      <c r="F89" s="3"/>
      <c r="G89" s="3"/>
      <c r="H89" s="2"/>
    </row>
    <row r="90" spans="2:8">
      <c r="B90" s="2">
        <v>86</v>
      </c>
      <c r="C90" s="3" t="s">
        <v>88</v>
      </c>
      <c r="D90" s="3"/>
      <c r="E90" s="3"/>
      <c r="F90" s="3"/>
      <c r="G90" s="3"/>
      <c r="H90" s="2"/>
    </row>
    <row r="91" spans="2:8">
      <c r="B91" s="2">
        <v>87</v>
      </c>
      <c r="C91" s="3" t="s">
        <v>89</v>
      </c>
      <c r="D91" s="3"/>
      <c r="E91" s="3"/>
      <c r="F91" s="3"/>
      <c r="G91" s="3"/>
      <c r="H91" s="2"/>
    </row>
    <row r="92" spans="2:8">
      <c r="B92" s="2">
        <v>88</v>
      </c>
      <c r="C92" s="3" t="s">
        <v>90</v>
      </c>
      <c r="D92" s="3"/>
      <c r="E92" s="3"/>
      <c r="F92" s="3"/>
      <c r="G92" s="3"/>
      <c r="H92" s="2"/>
    </row>
    <row r="93" spans="2:8">
      <c r="B93" s="2">
        <v>89</v>
      </c>
      <c r="C93" s="3" t="s">
        <v>91</v>
      </c>
      <c r="D93" s="3"/>
      <c r="E93" s="3"/>
      <c r="F93" s="3"/>
      <c r="G93" s="3"/>
      <c r="H93" s="2"/>
    </row>
    <row r="94" spans="2:8">
      <c r="B94" s="2">
        <v>90</v>
      </c>
      <c r="C94" s="3" t="s">
        <v>92</v>
      </c>
      <c r="D94" s="3"/>
      <c r="E94" s="3"/>
      <c r="F94" s="3"/>
      <c r="G94" s="3"/>
      <c r="H94" s="2"/>
    </row>
    <row r="95" spans="2:8">
      <c r="B95" s="2">
        <v>91</v>
      </c>
      <c r="C95" s="3" t="s">
        <v>93</v>
      </c>
      <c r="D95" s="3"/>
      <c r="E95" s="3"/>
      <c r="F95" s="3"/>
      <c r="G95" s="3"/>
      <c r="H95" s="2"/>
    </row>
    <row r="96" spans="2:8">
      <c r="B96" s="2">
        <v>92</v>
      </c>
      <c r="C96" s="3" t="s">
        <v>94</v>
      </c>
      <c r="D96" s="3"/>
      <c r="E96" s="3"/>
      <c r="F96" s="3"/>
      <c r="G96" s="3"/>
      <c r="H96" s="2"/>
    </row>
    <row r="97" spans="2:11">
      <c r="B97" s="2">
        <v>93</v>
      </c>
      <c r="C97" s="3" t="s">
        <v>95</v>
      </c>
      <c r="D97" s="3"/>
      <c r="E97" s="3"/>
      <c r="F97" s="3"/>
      <c r="G97" s="3"/>
      <c r="H97" s="2"/>
    </row>
    <row r="98" spans="2:11">
      <c r="B98" s="2">
        <v>94</v>
      </c>
      <c r="C98" s="3" t="s">
        <v>96</v>
      </c>
      <c r="D98" s="3"/>
      <c r="E98" s="3"/>
      <c r="F98" s="3"/>
      <c r="G98" s="3"/>
      <c r="H98" s="2"/>
    </row>
    <row r="99" spans="2:11">
      <c r="B99" s="2">
        <v>95</v>
      </c>
      <c r="C99" s="3" t="s">
        <v>97</v>
      </c>
      <c r="D99" s="3"/>
      <c r="E99" s="3"/>
      <c r="F99" s="3"/>
      <c r="G99" s="3"/>
      <c r="H99" s="2"/>
    </row>
    <row r="100" spans="2:11">
      <c r="B100" s="2">
        <v>96</v>
      </c>
      <c r="C100" s="3" t="s">
        <v>98</v>
      </c>
      <c r="D100" s="3"/>
      <c r="E100" s="3"/>
      <c r="F100" s="3"/>
      <c r="G100" s="3"/>
      <c r="H100" s="2"/>
    </row>
    <row r="101" spans="2:11">
      <c r="B101" s="2">
        <v>97</v>
      </c>
      <c r="C101" s="3" t="s">
        <v>99</v>
      </c>
      <c r="D101" s="3"/>
      <c r="E101" s="3"/>
      <c r="F101" s="3"/>
      <c r="G101" s="3"/>
      <c r="H101" s="2"/>
    </row>
    <row r="102" spans="2:11">
      <c r="B102" s="2">
        <v>98</v>
      </c>
      <c r="C102" s="3" t="s">
        <v>100</v>
      </c>
      <c r="D102" s="3"/>
      <c r="E102" s="3"/>
      <c r="F102" s="3"/>
      <c r="G102" s="3"/>
      <c r="H102" s="2"/>
    </row>
    <row r="103" spans="2:11">
      <c r="B103" s="2">
        <v>99</v>
      </c>
      <c r="C103" s="3" t="s">
        <v>101</v>
      </c>
      <c r="D103" s="3"/>
      <c r="E103" s="3"/>
      <c r="F103" s="3"/>
      <c r="G103" s="3"/>
      <c r="H103" s="2"/>
    </row>
    <row r="104" spans="2:11">
      <c r="B104" s="2">
        <v>100</v>
      </c>
      <c r="C104" s="3" t="s">
        <v>102</v>
      </c>
      <c r="D104" s="3"/>
      <c r="E104" s="3"/>
      <c r="F104" s="3"/>
      <c r="G104" s="3"/>
      <c r="H104" s="2"/>
    </row>
    <row r="105" spans="2:11">
      <c r="B105" s="1"/>
      <c r="C105" s="1"/>
      <c r="D105" s="1"/>
      <c r="E105" s="1"/>
      <c r="F105" s="1"/>
      <c r="G105" s="1"/>
      <c r="H105" s="1"/>
    </row>
    <row r="106" spans="2:11">
      <c r="B106" s="1"/>
      <c r="C106" s="1"/>
      <c r="D106" s="1"/>
      <c r="E106" s="1"/>
      <c r="F106" s="1"/>
      <c r="G106" s="1"/>
      <c r="H106" s="1"/>
    </row>
    <row r="107" spans="2:11">
      <c r="B107" s="1"/>
      <c r="C107" s="1"/>
      <c r="D107" s="1"/>
      <c r="E107" s="1"/>
      <c r="F107" s="1"/>
      <c r="G107" s="1"/>
      <c r="H107" s="1"/>
    </row>
    <row r="108" spans="2:11">
      <c r="B108" s="1"/>
      <c r="C108" s="1"/>
      <c r="D108" s="1"/>
      <c r="E108" s="1"/>
      <c r="F108" s="1"/>
      <c r="G108" s="1"/>
      <c r="H108" s="1"/>
    </row>
    <row r="109" spans="2:11">
      <c r="B109" s="1"/>
      <c r="C109" s="1"/>
      <c r="D109" s="1"/>
      <c r="E109" s="1"/>
      <c r="F109" s="1"/>
      <c r="G109" s="1"/>
      <c r="H109" s="1"/>
    </row>
    <row r="110" spans="2:11">
      <c r="B110" s="1"/>
      <c r="C110" s="1"/>
      <c r="D110" s="1"/>
      <c r="E110" s="1"/>
      <c r="F110" s="1"/>
      <c r="G110" s="1"/>
      <c r="H110" s="1"/>
    </row>
    <row r="111" spans="2:11">
      <c r="B111" s="1"/>
      <c r="C111" s="1"/>
      <c r="D111" s="1"/>
      <c r="E111" s="1"/>
      <c r="F111" s="1"/>
      <c r="G111" s="1"/>
      <c r="H111" s="1"/>
    </row>
    <row r="112" spans="2:11">
      <c r="B112" s="1"/>
      <c r="C112" s="1"/>
      <c r="D112" s="1"/>
      <c r="E112" s="1"/>
      <c r="F112" s="1"/>
      <c r="G112" s="1"/>
      <c r="H112" t="s">
        <v>220</v>
      </c>
      <c r="I112" s="68" t="s">
        <v>172</v>
      </c>
      <c r="J112" s="68" t="s">
        <v>122</v>
      </c>
      <c r="K112" t="str">
        <f>I112</f>
        <v>ALLA</v>
      </c>
    </row>
    <row r="113" spans="2:11">
      <c r="B113" s="1"/>
      <c r="C113" s="1"/>
      <c r="D113" s="1"/>
      <c r="E113" s="1"/>
      <c r="F113" s="1"/>
      <c r="G113" s="1"/>
      <c r="H113" t="s">
        <v>220</v>
      </c>
      <c r="I113" s="68" t="s">
        <v>173</v>
      </c>
      <c r="J113" s="68" t="s">
        <v>123</v>
      </c>
      <c r="K113" t="str">
        <f t="shared" ref="K113:K176" si="0">I113</f>
        <v>ANDB</v>
      </c>
    </row>
    <row r="114" spans="2:11">
      <c r="B114" s="1"/>
      <c r="C114" s="1"/>
      <c r="D114" s="1"/>
      <c r="E114" s="1"/>
      <c r="F114" s="1"/>
      <c r="G114" s="1"/>
      <c r="H114" t="s">
        <v>220</v>
      </c>
      <c r="I114" s="68" t="s">
        <v>174</v>
      </c>
      <c r="J114" s="68" t="s">
        <v>127</v>
      </c>
      <c r="K114" t="str">
        <f t="shared" si="0"/>
        <v>BARB</v>
      </c>
    </row>
    <row r="115" spans="2:11">
      <c r="B115" s="1"/>
      <c r="C115" s="1"/>
      <c r="D115" s="1"/>
      <c r="E115" s="1"/>
      <c r="F115" s="1"/>
      <c r="G115" s="1"/>
      <c r="H115" t="s">
        <v>220</v>
      </c>
      <c r="I115" s="68" t="s">
        <v>180</v>
      </c>
      <c r="J115" s="68" t="s">
        <v>140</v>
      </c>
      <c r="K115" t="str">
        <f t="shared" si="0"/>
        <v>BKDN</v>
      </c>
    </row>
    <row r="116" spans="2:11">
      <c r="B116" s="1"/>
      <c r="C116" s="1"/>
      <c r="D116" s="1"/>
      <c r="E116" s="1"/>
      <c r="F116" s="1"/>
      <c r="G116" s="1"/>
      <c r="H116" t="s">
        <v>220</v>
      </c>
      <c r="I116" s="68" t="s">
        <v>175</v>
      </c>
      <c r="J116" s="68" t="s">
        <v>129</v>
      </c>
      <c r="K116" t="str">
        <f t="shared" si="0"/>
        <v>BKID</v>
      </c>
    </row>
    <row r="117" spans="2:11">
      <c r="B117" s="1"/>
      <c r="C117" s="1"/>
      <c r="D117" s="1"/>
      <c r="E117" s="1"/>
      <c r="F117" s="1"/>
      <c r="G117" s="1"/>
      <c r="H117" t="s">
        <v>220</v>
      </c>
      <c r="I117" s="68" t="s">
        <v>178</v>
      </c>
      <c r="J117" s="68" t="s">
        <v>136</v>
      </c>
      <c r="K117" t="str">
        <f t="shared" si="0"/>
        <v>CBIN</v>
      </c>
    </row>
    <row r="118" spans="2:11">
      <c r="H118" t="s">
        <v>220</v>
      </c>
      <c r="I118" s="68" t="s">
        <v>177</v>
      </c>
      <c r="J118" s="68" t="s">
        <v>134</v>
      </c>
      <c r="K118" t="str">
        <f t="shared" si="0"/>
        <v>CNRB</v>
      </c>
    </row>
    <row r="119" spans="2:11">
      <c r="H119" t="s">
        <v>220</v>
      </c>
      <c r="I119" s="68" t="s">
        <v>179</v>
      </c>
      <c r="J119" s="68" t="s">
        <v>138</v>
      </c>
      <c r="K119" t="str">
        <f t="shared" si="0"/>
        <v>CORP</v>
      </c>
    </row>
    <row r="120" spans="2:11">
      <c r="H120" t="s">
        <v>220</v>
      </c>
      <c r="I120" s="68" t="s">
        <v>181</v>
      </c>
      <c r="J120" s="68" t="s">
        <v>144</v>
      </c>
      <c r="K120" t="str">
        <f t="shared" si="0"/>
        <v>IDIB</v>
      </c>
    </row>
    <row r="121" spans="2:11">
      <c r="H121" t="s">
        <v>220</v>
      </c>
      <c r="I121" s="68" t="s">
        <v>182</v>
      </c>
      <c r="J121" s="68" t="s">
        <v>145</v>
      </c>
      <c r="K121" t="str">
        <f t="shared" si="0"/>
        <v>IOBA</v>
      </c>
    </row>
    <row r="122" spans="2:11">
      <c r="H122" t="s">
        <v>220</v>
      </c>
      <c r="I122" s="68" t="s">
        <v>176</v>
      </c>
      <c r="J122" s="68" t="s">
        <v>130</v>
      </c>
      <c r="K122" t="str">
        <f t="shared" si="0"/>
        <v>MAHB</v>
      </c>
    </row>
    <row r="123" spans="2:11">
      <c r="H123" t="s">
        <v>220</v>
      </c>
      <c r="I123" s="68" t="s">
        <v>183</v>
      </c>
      <c r="J123" s="68" t="s">
        <v>147</v>
      </c>
      <c r="K123" t="str">
        <f t="shared" si="0"/>
        <v>ORBC</v>
      </c>
    </row>
    <row r="124" spans="2:11">
      <c r="H124" t="s">
        <v>220</v>
      </c>
      <c r="I124" s="68" t="s">
        <v>203</v>
      </c>
      <c r="J124" s="68" t="s">
        <v>149</v>
      </c>
      <c r="K124" t="str">
        <f t="shared" si="0"/>
        <v>PSIB</v>
      </c>
    </row>
    <row r="125" spans="2:11">
      <c r="H125" t="s">
        <v>220</v>
      </c>
      <c r="I125" s="68" t="s">
        <v>184</v>
      </c>
      <c r="J125" s="68" t="s">
        <v>150</v>
      </c>
      <c r="K125" t="str">
        <f t="shared" si="0"/>
        <v>PUNB</v>
      </c>
    </row>
    <row r="126" spans="2:11">
      <c r="H126" t="s">
        <v>220</v>
      </c>
      <c r="I126" s="68" t="s">
        <v>186</v>
      </c>
      <c r="J126" s="68" t="s">
        <v>155</v>
      </c>
      <c r="K126" t="str">
        <f t="shared" si="0"/>
        <v>SBHY</v>
      </c>
    </row>
    <row r="127" spans="2:11">
      <c r="H127" t="s">
        <v>220</v>
      </c>
      <c r="I127" s="68" t="s">
        <v>187</v>
      </c>
      <c r="J127" s="68" t="s">
        <v>156</v>
      </c>
      <c r="K127" t="str">
        <f t="shared" si="0"/>
        <v>SBIN</v>
      </c>
    </row>
    <row r="128" spans="2:11">
      <c r="H128" t="s">
        <v>220</v>
      </c>
      <c r="I128" s="68" t="s">
        <v>188</v>
      </c>
      <c r="J128" s="68" t="s">
        <v>157</v>
      </c>
      <c r="K128" t="str">
        <f t="shared" si="0"/>
        <v>SBMY</v>
      </c>
    </row>
    <row r="129" spans="8:11">
      <c r="H129" t="s">
        <v>220</v>
      </c>
      <c r="I129" s="68" t="s">
        <v>190</v>
      </c>
      <c r="J129" s="68" t="s">
        <v>159</v>
      </c>
      <c r="K129" t="str">
        <f t="shared" si="0"/>
        <v>SBTR</v>
      </c>
    </row>
    <row r="130" spans="8:11">
      <c r="H130" t="s">
        <v>220</v>
      </c>
      <c r="I130" s="68" t="s">
        <v>189</v>
      </c>
      <c r="J130" s="68" t="s">
        <v>158</v>
      </c>
      <c r="K130" t="str">
        <f t="shared" si="0"/>
        <v>STBP</v>
      </c>
    </row>
    <row r="131" spans="8:11">
      <c r="H131" t="s">
        <v>220</v>
      </c>
      <c r="I131" s="68" t="s">
        <v>191</v>
      </c>
      <c r="J131" s="68" t="s">
        <v>161</v>
      </c>
      <c r="K131" t="str">
        <f t="shared" si="0"/>
        <v>SYNB</v>
      </c>
    </row>
    <row r="132" spans="8:11">
      <c r="H132" t="s">
        <v>220</v>
      </c>
      <c r="I132" s="68" t="s">
        <v>193</v>
      </c>
      <c r="J132" s="68" t="s">
        <v>166</v>
      </c>
      <c r="K132" t="str">
        <f t="shared" si="0"/>
        <v>UBIN</v>
      </c>
    </row>
    <row r="133" spans="8:11">
      <c r="H133" t="s">
        <v>220</v>
      </c>
      <c r="I133" s="68" t="s">
        <v>192</v>
      </c>
      <c r="J133" s="68" t="s">
        <v>165</v>
      </c>
      <c r="K133" t="str">
        <f t="shared" si="0"/>
        <v>UCBA</v>
      </c>
    </row>
    <row r="134" spans="8:11">
      <c r="H134" t="s">
        <v>220</v>
      </c>
      <c r="I134" s="68" t="s">
        <v>194</v>
      </c>
      <c r="J134" s="68" t="s">
        <v>167</v>
      </c>
      <c r="K134" t="str">
        <f t="shared" si="0"/>
        <v>UTBI</v>
      </c>
    </row>
    <row r="135" spans="8:11">
      <c r="H135" t="s">
        <v>220</v>
      </c>
      <c r="I135" s="68" t="s">
        <v>195</v>
      </c>
      <c r="J135" s="68" t="s">
        <v>169</v>
      </c>
      <c r="K135" t="str">
        <f t="shared" si="0"/>
        <v>VIJB</v>
      </c>
    </row>
    <row r="136" spans="8:11">
      <c r="I136" s="68"/>
      <c r="J136" s="68"/>
      <c r="K136">
        <f t="shared" si="0"/>
        <v>0</v>
      </c>
    </row>
    <row r="137" spans="8:11">
      <c r="H137" t="s">
        <v>221</v>
      </c>
      <c r="I137" s="68" t="s">
        <v>204</v>
      </c>
      <c r="J137" s="68" t="s">
        <v>232</v>
      </c>
      <c r="K137" t="str">
        <f t="shared" si="0"/>
        <v>UTIB</v>
      </c>
    </row>
    <row r="138" spans="8:11">
      <c r="H138" t="s">
        <v>221</v>
      </c>
      <c r="I138" s="68" t="s">
        <v>196</v>
      </c>
      <c r="J138" s="68" t="s">
        <v>135</v>
      </c>
      <c r="K138" t="str">
        <f t="shared" si="0"/>
        <v>CSBK</v>
      </c>
    </row>
    <row r="139" spans="8:11">
      <c r="H139" t="s">
        <v>221</v>
      </c>
      <c r="I139" s="68" t="s">
        <v>212</v>
      </c>
      <c r="J139" s="68" t="s">
        <v>222</v>
      </c>
      <c r="K139" t="str">
        <f t="shared" si="0"/>
        <v>DLXB</v>
      </c>
    </row>
    <row r="140" spans="8:11">
      <c r="H140" t="s">
        <v>221</v>
      </c>
      <c r="I140" s="68" t="s">
        <v>213</v>
      </c>
      <c r="J140" s="68" t="s">
        <v>223</v>
      </c>
      <c r="K140" t="str">
        <f t="shared" si="0"/>
        <v>FDRL</v>
      </c>
    </row>
    <row r="141" spans="8:11">
      <c r="H141" t="s">
        <v>221</v>
      </c>
      <c r="I141" s="68" t="s">
        <v>214</v>
      </c>
      <c r="J141" s="68" t="s">
        <v>224</v>
      </c>
      <c r="K141" t="str">
        <f t="shared" si="0"/>
        <v>HDFC</v>
      </c>
    </row>
    <row r="142" spans="8:11">
      <c r="H142" t="s">
        <v>221</v>
      </c>
      <c r="I142" s="68" t="s">
        <v>206</v>
      </c>
      <c r="J142" s="68" t="s">
        <v>143</v>
      </c>
      <c r="K142" t="str">
        <f t="shared" si="0"/>
        <v>ICIC</v>
      </c>
    </row>
    <row r="143" spans="8:11">
      <c r="H143" t="s">
        <v>221</v>
      </c>
      <c r="I143" s="68" t="s">
        <v>205</v>
      </c>
      <c r="J143" s="68" t="s">
        <v>225</v>
      </c>
      <c r="K143" t="str">
        <f t="shared" si="0"/>
        <v>INDB</v>
      </c>
    </row>
    <row r="144" spans="8:11">
      <c r="H144" t="s">
        <v>221</v>
      </c>
      <c r="I144" s="68" t="s">
        <v>207</v>
      </c>
      <c r="J144" s="68" t="s">
        <v>233</v>
      </c>
      <c r="K144" t="str">
        <f t="shared" si="0"/>
        <v>VYSA</v>
      </c>
    </row>
    <row r="145" spans="8:11">
      <c r="H145" t="s">
        <v>221</v>
      </c>
      <c r="I145" s="68" t="s">
        <v>215</v>
      </c>
      <c r="J145" s="68" t="s">
        <v>226</v>
      </c>
      <c r="K145" t="str">
        <f t="shared" si="0"/>
        <v>JAKA</v>
      </c>
    </row>
    <row r="146" spans="8:11">
      <c r="H146" t="s">
        <v>221</v>
      </c>
      <c r="I146" s="68" t="s">
        <v>209</v>
      </c>
      <c r="J146" s="68" t="s">
        <v>227</v>
      </c>
      <c r="K146" t="str">
        <f t="shared" si="0"/>
        <v>KARB</v>
      </c>
    </row>
    <row r="147" spans="8:11">
      <c r="H147" t="s">
        <v>221</v>
      </c>
      <c r="I147" s="68" t="s">
        <v>210</v>
      </c>
      <c r="J147" s="68" t="s">
        <v>229</v>
      </c>
      <c r="K147" t="str">
        <f t="shared" si="0"/>
        <v>KVBL</v>
      </c>
    </row>
    <row r="148" spans="8:11">
      <c r="H148" t="s">
        <v>221</v>
      </c>
      <c r="I148" s="68" t="s">
        <v>208</v>
      </c>
      <c r="J148" s="68" t="s">
        <v>228</v>
      </c>
      <c r="K148" t="str">
        <f t="shared" si="0"/>
        <v>KKBK</v>
      </c>
    </row>
    <row r="149" spans="8:11">
      <c r="H149" t="s">
        <v>221</v>
      </c>
      <c r="I149" s="68" t="s">
        <v>217</v>
      </c>
      <c r="J149" s="68" t="s">
        <v>230</v>
      </c>
      <c r="K149" t="str">
        <f t="shared" si="0"/>
        <v>LAVB</v>
      </c>
    </row>
    <row r="150" spans="8:11">
      <c r="H150" t="s">
        <v>221</v>
      </c>
      <c r="I150" s="68" t="s">
        <v>216</v>
      </c>
      <c r="J150" s="68" t="s">
        <v>231</v>
      </c>
      <c r="K150" t="str">
        <f t="shared" si="0"/>
        <v>NTBL</v>
      </c>
    </row>
    <row r="151" spans="8:11">
      <c r="H151" t="s">
        <v>221</v>
      </c>
      <c r="I151" s="68" t="s">
        <v>211</v>
      </c>
      <c r="J151" s="68" t="s">
        <v>162</v>
      </c>
      <c r="K151" t="str">
        <f t="shared" si="0"/>
        <v>TMBL</v>
      </c>
    </row>
    <row r="152" spans="8:11">
      <c r="H152" t="s">
        <v>221</v>
      </c>
      <c r="I152" s="68" t="s">
        <v>218</v>
      </c>
      <c r="J152" s="68" t="s">
        <v>234</v>
      </c>
      <c r="K152" t="str">
        <f t="shared" si="0"/>
        <v>YESB</v>
      </c>
    </row>
    <row r="153" spans="8:11">
      <c r="I153" s="68"/>
      <c r="J153" s="68"/>
      <c r="K153">
        <f t="shared" si="0"/>
        <v>0</v>
      </c>
    </row>
    <row r="154" spans="8:11">
      <c r="I154" s="68" t="s">
        <v>219</v>
      </c>
      <c r="J154" s="68" t="s">
        <v>120</v>
      </c>
      <c r="K154" t="str">
        <f t="shared" si="0"/>
        <v>ABHY</v>
      </c>
    </row>
    <row r="155" spans="8:11">
      <c r="I155" s="68" t="s">
        <v>235</v>
      </c>
      <c r="J155" s="68" t="s">
        <v>236</v>
      </c>
      <c r="K155" t="str">
        <f t="shared" si="0"/>
        <v>ABNA</v>
      </c>
    </row>
    <row r="156" spans="8:11">
      <c r="I156" s="68" t="s">
        <v>237</v>
      </c>
      <c r="J156" s="68" t="s">
        <v>238</v>
      </c>
      <c r="K156" t="str">
        <f t="shared" si="0"/>
        <v>ACEB</v>
      </c>
    </row>
    <row r="157" spans="8:11">
      <c r="I157" s="68" t="s">
        <v>239</v>
      </c>
      <c r="J157" s="68" t="s">
        <v>121</v>
      </c>
      <c r="K157" t="str">
        <f t="shared" si="0"/>
        <v>ADCB</v>
      </c>
    </row>
    <row r="158" spans="8:11">
      <c r="I158" s="68" t="s">
        <v>240</v>
      </c>
      <c r="J158" s="68" t="s">
        <v>241</v>
      </c>
      <c r="K158" t="str">
        <f t="shared" si="0"/>
        <v>ADCC</v>
      </c>
    </row>
    <row r="159" spans="8:11">
      <c r="I159" s="68" t="s">
        <v>242</v>
      </c>
      <c r="J159" s="68" t="s">
        <v>243</v>
      </c>
      <c r="K159" t="str">
        <f t="shared" si="0"/>
        <v>AKJB</v>
      </c>
    </row>
    <row r="160" spans="8:11">
      <c r="I160" s="68" t="s">
        <v>244</v>
      </c>
      <c r="J160" s="68" t="s">
        <v>245</v>
      </c>
      <c r="K160" t="str">
        <f t="shared" si="0"/>
        <v>AMCB</v>
      </c>
    </row>
    <row r="161" spans="9:11">
      <c r="I161" s="68" t="s">
        <v>246</v>
      </c>
      <c r="J161" s="68" t="s">
        <v>247</v>
      </c>
      <c r="K161" t="str">
        <f t="shared" si="0"/>
        <v>ANZB</v>
      </c>
    </row>
    <row r="162" spans="9:11">
      <c r="I162" s="68" t="s">
        <v>248</v>
      </c>
      <c r="J162" s="68" t="s">
        <v>249</v>
      </c>
      <c r="K162" t="str">
        <f t="shared" si="0"/>
        <v>APBL</v>
      </c>
    </row>
    <row r="163" spans="9:11">
      <c r="I163" s="68" t="s">
        <v>250</v>
      </c>
      <c r="J163" s="68" t="s">
        <v>124</v>
      </c>
      <c r="K163" t="str">
        <f t="shared" si="0"/>
        <v>APGB</v>
      </c>
    </row>
    <row r="164" spans="9:11">
      <c r="I164" s="68" t="s">
        <v>251</v>
      </c>
      <c r="J164" s="68" t="s">
        <v>252</v>
      </c>
      <c r="K164" t="str">
        <f t="shared" si="0"/>
        <v>APMC</v>
      </c>
    </row>
    <row r="165" spans="9:11">
      <c r="I165" s="68" t="s">
        <v>253</v>
      </c>
      <c r="J165" s="68" t="s">
        <v>254</v>
      </c>
      <c r="K165" t="str">
        <f t="shared" si="0"/>
        <v>ASBL</v>
      </c>
    </row>
    <row r="166" spans="9:11">
      <c r="I166" s="68" t="s">
        <v>255</v>
      </c>
      <c r="J166" s="68" t="s">
        <v>256</v>
      </c>
      <c r="K166" t="str">
        <f t="shared" si="0"/>
        <v>AUCB</v>
      </c>
    </row>
    <row r="167" spans="9:11">
      <c r="I167" s="68" t="s">
        <v>257</v>
      </c>
      <c r="J167" s="68" t="s">
        <v>258</v>
      </c>
      <c r="K167" t="str">
        <f t="shared" si="0"/>
        <v>BACB</v>
      </c>
    </row>
    <row r="168" spans="9:11">
      <c r="I168" s="68" t="s">
        <v>197</v>
      </c>
      <c r="J168" s="68" t="s">
        <v>131</v>
      </c>
      <c r="K168" t="str">
        <f t="shared" si="0"/>
        <v>BARC</v>
      </c>
    </row>
    <row r="169" spans="9:11">
      <c r="I169" s="68" t="s">
        <v>259</v>
      </c>
      <c r="J169" s="68" t="s">
        <v>126</v>
      </c>
      <c r="K169" t="str">
        <f t="shared" si="0"/>
        <v>BBKM</v>
      </c>
    </row>
    <row r="170" spans="9:11">
      <c r="I170" s="68" t="s">
        <v>260</v>
      </c>
      <c r="J170" s="68" t="s">
        <v>261</v>
      </c>
      <c r="K170" t="str">
        <f t="shared" si="0"/>
        <v>BCBM</v>
      </c>
    </row>
    <row r="171" spans="9:11">
      <c r="I171" s="68" t="s">
        <v>199</v>
      </c>
      <c r="J171" s="68" t="s">
        <v>128</v>
      </c>
      <c r="K171" t="str">
        <f t="shared" si="0"/>
        <v>BCEY</v>
      </c>
    </row>
    <row r="172" spans="9:11">
      <c r="I172" s="68" t="s">
        <v>262</v>
      </c>
      <c r="J172" s="68" t="s">
        <v>263</v>
      </c>
      <c r="K172" t="str">
        <f t="shared" si="0"/>
        <v>BDBL</v>
      </c>
    </row>
    <row r="173" spans="9:11">
      <c r="I173" s="68" t="s">
        <v>264</v>
      </c>
      <c r="J173" s="68" t="s">
        <v>132</v>
      </c>
      <c r="K173" t="str">
        <f t="shared" si="0"/>
        <v>BMBL</v>
      </c>
    </row>
    <row r="174" spans="9:11">
      <c r="I174" s="68" t="s">
        <v>198</v>
      </c>
      <c r="J174" s="68" t="s">
        <v>133</v>
      </c>
      <c r="K174" t="str">
        <f t="shared" si="0"/>
        <v>BNPA</v>
      </c>
    </row>
    <row r="175" spans="9:11">
      <c r="I175" s="68" t="s">
        <v>265</v>
      </c>
      <c r="J175" s="68" t="s">
        <v>125</v>
      </c>
      <c r="K175" t="str">
        <f t="shared" si="0"/>
        <v>BOFA</v>
      </c>
    </row>
    <row r="176" spans="9:11">
      <c r="I176" s="68" t="s">
        <v>266</v>
      </c>
      <c r="J176" s="68" t="s">
        <v>267</v>
      </c>
      <c r="K176" t="str">
        <f t="shared" si="0"/>
        <v>BOTM</v>
      </c>
    </row>
    <row r="177" spans="9:11">
      <c r="I177" s="68" t="s">
        <v>268</v>
      </c>
      <c r="J177" s="68" t="s">
        <v>269</v>
      </c>
      <c r="K177" t="str">
        <f t="shared" ref="K177:K240" si="1">I177</f>
        <v>CCBL</v>
      </c>
    </row>
    <row r="178" spans="9:11">
      <c r="I178" s="68" t="s">
        <v>270</v>
      </c>
      <c r="J178" s="68" t="s">
        <v>271</v>
      </c>
      <c r="K178" t="str">
        <f t="shared" si="1"/>
        <v>CHAS</v>
      </c>
    </row>
    <row r="179" spans="9:11">
      <c r="I179" s="68" t="s">
        <v>272</v>
      </c>
      <c r="J179" s="68" t="s">
        <v>273</v>
      </c>
      <c r="K179" t="str">
        <f t="shared" si="1"/>
        <v>CITI</v>
      </c>
    </row>
    <row r="180" spans="9:11">
      <c r="I180" s="68" t="s">
        <v>200</v>
      </c>
      <c r="J180" s="68" t="s">
        <v>274</v>
      </c>
      <c r="K180" t="str">
        <f t="shared" si="1"/>
        <v>CIUB</v>
      </c>
    </row>
    <row r="181" spans="9:11">
      <c r="I181" s="68" t="s">
        <v>275</v>
      </c>
      <c r="J181" s="68" t="s">
        <v>276</v>
      </c>
      <c r="K181" t="str">
        <f t="shared" si="1"/>
        <v>CLBL</v>
      </c>
    </row>
    <row r="182" spans="9:11">
      <c r="I182" s="68" t="s">
        <v>277</v>
      </c>
      <c r="J182" s="68" t="s">
        <v>278</v>
      </c>
      <c r="K182" t="str">
        <f t="shared" si="1"/>
        <v>COSB</v>
      </c>
    </row>
    <row r="183" spans="9:11">
      <c r="I183" s="68" t="s">
        <v>279</v>
      </c>
      <c r="J183" s="68" t="s">
        <v>139</v>
      </c>
      <c r="K183" t="str">
        <f t="shared" si="1"/>
        <v>CRES</v>
      </c>
    </row>
    <row r="184" spans="9:11">
      <c r="I184" s="68" t="s">
        <v>280</v>
      </c>
      <c r="J184" s="68" t="s">
        <v>281</v>
      </c>
      <c r="K184" t="str">
        <f t="shared" si="1"/>
        <v>CRLY</v>
      </c>
    </row>
    <row r="185" spans="9:11">
      <c r="I185" s="68" t="s">
        <v>282</v>
      </c>
      <c r="J185" s="68" t="s">
        <v>283</v>
      </c>
      <c r="K185" t="str">
        <f t="shared" si="1"/>
        <v>CRUB</v>
      </c>
    </row>
    <row r="186" spans="9:11">
      <c r="I186" s="68" t="s">
        <v>284</v>
      </c>
      <c r="J186" s="68" t="s">
        <v>137</v>
      </c>
      <c r="K186" t="str">
        <f t="shared" si="1"/>
        <v>CTBA</v>
      </c>
    </row>
    <row r="187" spans="9:11">
      <c r="I187" s="68" t="s">
        <v>285</v>
      </c>
      <c r="J187" s="68" t="s">
        <v>286</v>
      </c>
      <c r="K187" t="str">
        <f t="shared" si="1"/>
        <v>CTCB</v>
      </c>
    </row>
    <row r="188" spans="9:11">
      <c r="I188" s="68" t="s">
        <v>287</v>
      </c>
      <c r="J188" s="68" t="s">
        <v>288</v>
      </c>
      <c r="K188" t="str">
        <f t="shared" si="1"/>
        <v>DBSS</v>
      </c>
    </row>
    <row r="189" spans="9:11">
      <c r="I189" s="68" t="s">
        <v>289</v>
      </c>
      <c r="J189" s="68" t="s">
        <v>141</v>
      </c>
      <c r="K189" t="str">
        <f t="shared" si="1"/>
        <v>DCBL</v>
      </c>
    </row>
    <row r="190" spans="9:11">
      <c r="I190" s="68" t="s">
        <v>290</v>
      </c>
      <c r="J190" s="68" t="s">
        <v>291</v>
      </c>
      <c r="K190" t="str">
        <f t="shared" si="1"/>
        <v>DEUT</v>
      </c>
    </row>
    <row r="191" spans="9:11">
      <c r="I191" s="68" t="s">
        <v>292</v>
      </c>
      <c r="J191" s="68" t="s">
        <v>293</v>
      </c>
      <c r="K191" t="str">
        <f t="shared" si="1"/>
        <v>DICG</v>
      </c>
    </row>
    <row r="192" spans="9:11">
      <c r="I192" s="68" t="s">
        <v>294</v>
      </c>
      <c r="J192" s="68" t="s">
        <v>295</v>
      </c>
      <c r="K192" t="str">
        <f t="shared" si="1"/>
        <v>DLSC</v>
      </c>
    </row>
    <row r="193" spans="9:11">
      <c r="I193" s="68" t="s">
        <v>296</v>
      </c>
      <c r="J193" s="69" t="s">
        <v>297</v>
      </c>
      <c r="K193" t="str">
        <f t="shared" si="1"/>
        <v>DMKJ</v>
      </c>
    </row>
    <row r="194" spans="9:11">
      <c r="I194" s="68" t="s">
        <v>298</v>
      </c>
      <c r="J194" s="68" t="s">
        <v>299</v>
      </c>
      <c r="K194" t="str">
        <f t="shared" si="1"/>
        <v>DNSB</v>
      </c>
    </row>
    <row r="195" spans="9:11">
      <c r="I195" s="68" t="s">
        <v>300</v>
      </c>
      <c r="J195" s="68" t="s">
        <v>301</v>
      </c>
      <c r="K195" t="str">
        <f t="shared" si="1"/>
        <v>DOHB</v>
      </c>
    </row>
    <row r="196" spans="9:11">
      <c r="I196" s="68" t="s">
        <v>302</v>
      </c>
      <c r="J196" s="68" t="s">
        <v>303</v>
      </c>
      <c r="K196" t="str">
        <f t="shared" si="1"/>
        <v>FIRN</v>
      </c>
    </row>
    <row r="197" spans="9:11">
      <c r="I197" s="68" t="s">
        <v>304</v>
      </c>
      <c r="J197" s="68" t="s">
        <v>305</v>
      </c>
      <c r="K197" t="str">
        <f t="shared" si="1"/>
        <v>GBCB</v>
      </c>
    </row>
    <row r="198" spans="9:11">
      <c r="I198" s="68" t="s">
        <v>306</v>
      </c>
      <c r="J198" s="68" t="s">
        <v>307</v>
      </c>
      <c r="K198" t="str">
        <f t="shared" si="1"/>
        <v>GDCB</v>
      </c>
    </row>
    <row r="199" spans="9:11">
      <c r="I199" s="68" t="s">
        <v>308</v>
      </c>
      <c r="J199" s="68" t="s">
        <v>309</v>
      </c>
      <c r="K199" t="str">
        <f t="shared" si="1"/>
        <v>GSCB</v>
      </c>
    </row>
    <row r="200" spans="9:11">
      <c r="I200" s="68" t="s">
        <v>310</v>
      </c>
      <c r="J200" s="68" t="s">
        <v>311</v>
      </c>
      <c r="K200" t="str">
        <f t="shared" si="1"/>
        <v>HCBL</v>
      </c>
    </row>
    <row r="201" spans="9:11">
      <c r="I201" s="68" t="s">
        <v>142</v>
      </c>
      <c r="J201" s="68" t="s">
        <v>312</v>
      </c>
      <c r="K201" t="str">
        <f t="shared" si="1"/>
        <v>HSBC</v>
      </c>
    </row>
    <row r="202" spans="9:11">
      <c r="I202" s="68" t="s">
        <v>313</v>
      </c>
      <c r="J202" s="68" t="s">
        <v>171</v>
      </c>
      <c r="K202" t="str">
        <f t="shared" si="1"/>
        <v>HVBK</v>
      </c>
    </row>
    <row r="203" spans="9:11">
      <c r="I203" s="68" t="s">
        <v>314</v>
      </c>
      <c r="J203" s="68" t="s">
        <v>315</v>
      </c>
      <c r="K203" t="str">
        <f t="shared" si="1"/>
        <v>IBBK</v>
      </c>
    </row>
    <row r="204" spans="9:11">
      <c r="I204" s="68" t="s">
        <v>316</v>
      </c>
      <c r="J204" s="68" t="s">
        <v>317</v>
      </c>
      <c r="K204" t="str">
        <f t="shared" si="1"/>
        <v>IBKL</v>
      </c>
    </row>
    <row r="205" spans="9:11">
      <c r="I205" s="68" t="s">
        <v>318</v>
      </c>
      <c r="J205" s="68" t="s">
        <v>319</v>
      </c>
      <c r="K205" t="str">
        <f t="shared" si="1"/>
        <v>IBKO</v>
      </c>
    </row>
    <row r="206" spans="9:11">
      <c r="I206" s="68" t="s">
        <v>320</v>
      </c>
      <c r="J206" s="68" t="s">
        <v>321</v>
      </c>
      <c r="K206" t="str">
        <f t="shared" si="1"/>
        <v>ICBK</v>
      </c>
    </row>
    <row r="207" spans="9:11">
      <c r="I207" s="68" t="s">
        <v>322</v>
      </c>
      <c r="J207" s="68" t="s">
        <v>323</v>
      </c>
      <c r="K207" t="str">
        <f t="shared" si="1"/>
        <v>IDFB</v>
      </c>
    </row>
    <row r="208" spans="9:11">
      <c r="I208" s="68" t="s">
        <v>324</v>
      </c>
      <c r="J208" s="68" t="s">
        <v>325</v>
      </c>
      <c r="K208" t="str">
        <f t="shared" si="1"/>
        <v>JANA</v>
      </c>
    </row>
    <row r="209" spans="9:11">
      <c r="I209" s="68" t="s">
        <v>326</v>
      </c>
      <c r="J209" s="68" t="s">
        <v>327</v>
      </c>
      <c r="K209" t="str">
        <f t="shared" si="1"/>
        <v>JASB</v>
      </c>
    </row>
    <row r="210" spans="9:11">
      <c r="I210" s="68" t="s">
        <v>328</v>
      </c>
      <c r="J210" s="68" t="s">
        <v>329</v>
      </c>
      <c r="K210" t="str">
        <f t="shared" si="1"/>
        <v>JJSB</v>
      </c>
    </row>
    <row r="211" spans="9:11">
      <c r="I211" s="68" t="s">
        <v>330</v>
      </c>
      <c r="J211" s="68" t="s">
        <v>331</v>
      </c>
      <c r="K211" t="str">
        <f t="shared" si="1"/>
        <v>JPCB</v>
      </c>
    </row>
    <row r="212" spans="9:11">
      <c r="I212" s="68" t="s">
        <v>332</v>
      </c>
      <c r="J212" s="68" t="s">
        <v>333</v>
      </c>
      <c r="K212" t="str">
        <f t="shared" si="1"/>
        <v>JSBL</v>
      </c>
    </row>
    <row r="213" spans="9:11">
      <c r="I213" s="68" t="s">
        <v>334</v>
      </c>
      <c r="J213" s="68" t="s">
        <v>335</v>
      </c>
      <c r="K213" t="str">
        <f t="shared" si="1"/>
        <v>JSBP</v>
      </c>
    </row>
    <row r="214" spans="9:11">
      <c r="I214" s="68" t="s">
        <v>336</v>
      </c>
      <c r="J214" s="68" t="s">
        <v>337</v>
      </c>
      <c r="K214" t="str">
        <f t="shared" si="1"/>
        <v>KACE</v>
      </c>
    </row>
    <row r="215" spans="9:11">
      <c r="I215" s="68" t="s">
        <v>338</v>
      </c>
      <c r="J215" s="68" t="s">
        <v>339</v>
      </c>
      <c r="K215" t="str">
        <f t="shared" si="1"/>
        <v>KAIJ</v>
      </c>
    </row>
    <row r="216" spans="9:11">
      <c r="I216" s="68" t="s">
        <v>340</v>
      </c>
      <c r="J216" s="68" t="s">
        <v>341</v>
      </c>
      <c r="K216" t="str">
        <f t="shared" si="1"/>
        <v>KANG</v>
      </c>
    </row>
    <row r="217" spans="9:11">
      <c r="I217" s="68" t="s">
        <v>342</v>
      </c>
      <c r="J217" s="68" t="s">
        <v>343</v>
      </c>
      <c r="K217" t="str">
        <f t="shared" si="1"/>
        <v>KCBL</v>
      </c>
    </row>
    <row r="218" spans="9:11">
      <c r="I218" s="68" t="s">
        <v>344</v>
      </c>
      <c r="J218" s="68" t="s">
        <v>345</v>
      </c>
      <c r="K218" t="str">
        <f t="shared" si="1"/>
        <v>KCCB</v>
      </c>
    </row>
    <row r="219" spans="9:11">
      <c r="I219" s="68" t="s">
        <v>346</v>
      </c>
      <c r="J219" s="68" t="s">
        <v>347</v>
      </c>
      <c r="K219" t="str">
        <f t="shared" si="1"/>
        <v>KJSB</v>
      </c>
    </row>
    <row r="220" spans="9:11">
      <c r="I220" s="68" t="s">
        <v>348</v>
      </c>
      <c r="J220" s="68" t="s">
        <v>349</v>
      </c>
      <c r="K220" t="str">
        <f t="shared" si="1"/>
        <v>KLGB</v>
      </c>
    </row>
    <row r="221" spans="9:11">
      <c r="I221" s="68" t="s">
        <v>350</v>
      </c>
      <c r="J221" s="68" t="s">
        <v>351</v>
      </c>
      <c r="K221" t="str">
        <f t="shared" si="1"/>
        <v>KNSB</v>
      </c>
    </row>
    <row r="222" spans="9:11">
      <c r="I222" s="68" t="s">
        <v>352</v>
      </c>
      <c r="J222" s="68" t="s">
        <v>353</v>
      </c>
      <c r="K222" t="str">
        <f t="shared" si="1"/>
        <v>KRTH</v>
      </c>
    </row>
    <row r="223" spans="9:11">
      <c r="I223" s="68" t="s">
        <v>354</v>
      </c>
      <c r="J223" s="68" t="s">
        <v>355</v>
      </c>
      <c r="K223" t="str">
        <f t="shared" si="1"/>
        <v>KSCB</v>
      </c>
    </row>
    <row r="224" spans="9:11">
      <c r="I224" s="68" t="s">
        <v>356</v>
      </c>
      <c r="J224" s="68" t="s">
        <v>357</v>
      </c>
      <c r="K224" t="str">
        <f t="shared" si="1"/>
        <v>KUCB</v>
      </c>
    </row>
    <row r="225" spans="9:11">
      <c r="I225" s="68" t="s">
        <v>358</v>
      </c>
      <c r="J225" s="68" t="s">
        <v>146</v>
      </c>
      <c r="K225" t="str">
        <f t="shared" si="1"/>
        <v>KVGB</v>
      </c>
    </row>
    <row r="226" spans="9:11">
      <c r="I226" s="68" t="s">
        <v>359</v>
      </c>
      <c r="J226" s="68" t="s">
        <v>360</v>
      </c>
      <c r="K226" t="str">
        <f t="shared" si="1"/>
        <v>MCBL</v>
      </c>
    </row>
    <row r="227" spans="9:11">
      <c r="I227" s="68" t="s">
        <v>361</v>
      </c>
      <c r="J227" s="68" t="s">
        <v>362</v>
      </c>
      <c r="K227" t="str">
        <f t="shared" si="1"/>
        <v>MDCB</v>
      </c>
    </row>
    <row r="228" spans="9:11">
      <c r="I228" s="68" t="s">
        <v>201</v>
      </c>
      <c r="J228" s="68" t="s">
        <v>363</v>
      </c>
      <c r="K228" t="str">
        <f t="shared" si="1"/>
        <v>MHCB</v>
      </c>
    </row>
    <row r="229" spans="9:11">
      <c r="I229" s="68" t="s">
        <v>364</v>
      </c>
      <c r="J229" s="68" t="s">
        <v>365</v>
      </c>
      <c r="K229" t="str">
        <f t="shared" si="1"/>
        <v>MSCI</v>
      </c>
    </row>
    <row r="230" spans="9:11">
      <c r="I230" s="68" t="s">
        <v>366</v>
      </c>
      <c r="J230" s="68" t="s">
        <v>367</v>
      </c>
      <c r="K230" t="str">
        <f t="shared" si="1"/>
        <v>MSHQ</v>
      </c>
    </row>
    <row r="231" spans="9:11">
      <c r="I231" s="68" t="s">
        <v>368</v>
      </c>
      <c r="J231" s="68" t="s">
        <v>369</v>
      </c>
      <c r="K231" t="str">
        <f t="shared" si="1"/>
        <v>MSNU</v>
      </c>
    </row>
    <row r="232" spans="9:11">
      <c r="I232" s="70" t="s">
        <v>370</v>
      </c>
      <c r="J232" s="68" t="s">
        <v>371</v>
      </c>
      <c r="K232" t="str">
        <f t="shared" si="1"/>
        <v>MUBL</v>
      </c>
    </row>
    <row r="233" spans="9:11">
      <c r="I233" s="68" t="s">
        <v>372</v>
      </c>
      <c r="J233" s="68" t="s">
        <v>373</v>
      </c>
      <c r="K233" t="str">
        <f t="shared" si="1"/>
        <v>NGSB</v>
      </c>
    </row>
    <row r="234" spans="9:11">
      <c r="I234" s="68" t="s">
        <v>374</v>
      </c>
      <c r="J234" s="68" t="s">
        <v>375</v>
      </c>
      <c r="K234" t="str">
        <f t="shared" si="1"/>
        <v>NICB</v>
      </c>
    </row>
    <row r="235" spans="9:11">
      <c r="I235" s="68" t="s">
        <v>376</v>
      </c>
      <c r="J235" s="68" t="s">
        <v>377</v>
      </c>
      <c r="K235" t="str">
        <f t="shared" si="1"/>
        <v>NKGS</v>
      </c>
    </row>
    <row r="236" spans="9:11">
      <c r="I236" s="68" t="s">
        <v>378</v>
      </c>
      <c r="J236" s="68" t="s">
        <v>379</v>
      </c>
      <c r="K236" t="str">
        <f t="shared" si="1"/>
        <v>NMCB</v>
      </c>
    </row>
    <row r="237" spans="9:11">
      <c r="I237" s="68" t="s">
        <v>380</v>
      </c>
      <c r="J237" s="68" t="s">
        <v>381</v>
      </c>
      <c r="K237" t="str">
        <f t="shared" si="1"/>
        <v>NNSB</v>
      </c>
    </row>
    <row r="238" spans="9:11">
      <c r="I238" s="68" t="s">
        <v>382</v>
      </c>
      <c r="J238" s="68" t="s">
        <v>383</v>
      </c>
      <c r="K238" t="str">
        <f t="shared" si="1"/>
        <v>NOSC</v>
      </c>
    </row>
    <row r="239" spans="9:11">
      <c r="I239" s="68" t="s">
        <v>384</v>
      </c>
      <c r="J239" s="68" t="s">
        <v>385</v>
      </c>
      <c r="K239" t="str">
        <f t="shared" si="1"/>
        <v>NUCB</v>
      </c>
    </row>
    <row r="240" spans="9:11">
      <c r="I240" s="68" t="s">
        <v>386</v>
      </c>
      <c r="J240" s="68" t="s">
        <v>387</v>
      </c>
      <c r="K240" t="str">
        <f t="shared" si="1"/>
        <v>OIBA</v>
      </c>
    </row>
    <row r="241" spans="9:11">
      <c r="I241" s="68" t="s">
        <v>388</v>
      </c>
      <c r="J241" s="68" t="s">
        <v>389</v>
      </c>
      <c r="K241" t="str">
        <f t="shared" ref="K241:K282" si="2">I241</f>
        <v>ORCB</v>
      </c>
    </row>
    <row r="242" spans="9:11">
      <c r="I242" s="68" t="s">
        <v>390</v>
      </c>
      <c r="J242" s="68" t="s">
        <v>391</v>
      </c>
      <c r="K242" t="str">
        <f t="shared" si="2"/>
        <v>PJSB</v>
      </c>
    </row>
    <row r="243" spans="9:11">
      <c r="I243" s="68" t="s">
        <v>392</v>
      </c>
      <c r="J243" s="68" t="s">
        <v>393</v>
      </c>
      <c r="K243" t="str">
        <f t="shared" si="2"/>
        <v>PKGB</v>
      </c>
    </row>
    <row r="244" spans="9:11">
      <c r="I244" s="68" t="s">
        <v>394</v>
      </c>
      <c r="J244" s="68" t="s">
        <v>395</v>
      </c>
      <c r="K244" t="str">
        <f t="shared" si="2"/>
        <v>PMCB</v>
      </c>
    </row>
    <row r="245" spans="9:11">
      <c r="I245" s="68" t="s">
        <v>396</v>
      </c>
      <c r="J245" s="68" t="s">
        <v>397</v>
      </c>
      <c r="K245" t="str">
        <f t="shared" si="2"/>
        <v>PMEC</v>
      </c>
    </row>
    <row r="246" spans="9:11">
      <c r="I246" s="68" t="s">
        <v>398</v>
      </c>
      <c r="J246" s="68" t="s">
        <v>148</v>
      </c>
      <c r="K246" t="str">
        <f t="shared" si="2"/>
        <v>PRTH</v>
      </c>
    </row>
    <row r="247" spans="9:11">
      <c r="I247" s="71" t="s">
        <v>399</v>
      </c>
      <c r="J247" s="72" t="s">
        <v>400</v>
      </c>
      <c r="K247" t="str">
        <f t="shared" si="2"/>
        <v>PUCB</v>
      </c>
    </row>
    <row r="248" spans="9:11">
      <c r="I248" s="68" t="s">
        <v>401</v>
      </c>
      <c r="J248" s="68" t="s">
        <v>402</v>
      </c>
      <c r="K248" t="str">
        <f t="shared" si="2"/>
        <v>RABO</v>
      </c>
    </row>
    <row r="249" spans="9:11">
      <c r="I249" s="68" t="s">
        <v>403</v>
      </c>
      <c r="J249" s="68" t="s">
        <v>404</v>
      </c>
      <c r="K249" t="str">
        <f t="shared" si="2"/>
        <v>RATN</v>
      </c>
    </row>
    <row r="250" spans="9:11">
      <c r="I250" s="68" t="s">
        <v>405</v>
      </c>
      <c r="J250" s="68" t="s">
        <v>406</v>
      </c>
      <c r="K250" t="str">
        <f t="shared" si="2"/>
        <v>RNSB</v>
      </c>
    </row>
    <row r="251" spans="9:11">
      <c r="I251" s="68" t="s">
        <v>407</v>
      </c>
      <c r="J251" s="68" t="s">
        <v>408</v>
      </c>
      <c r="K251" t="str">
        <f t="shared" si="2"/>
        <v>RSBL</v>
      </c>
    </row>
    <row r="252" spans="9:11">
      <c r="I252" s="68" t="s">
        <v>409</v>
      </c>
      <c r="J252" s="68" t="s">
        <v>410</v>
      </c>
      <c r="K252" t="str">
        <f t="shared" si="2"/>
        <v>RSCB</v>
      </c>
    </row>
    <row r="253" spans="9:11">
      <c r="I253" s="68" t="s">
        <v>411</v>
      </c>
      <c r="J253" s="68" t="s">
        <v>412</v>
      </c>
      <c r="K253" t="str">
        <f t="shared" si="2"/>
        <v>SAHE</v>
      </c>
    </row>
    <row r="254" spans="9:11">
      <c r="I254" s="68" t="s">
        <v>185</v>
      </c>
      <c r="J254" s="68" t="s">
        <v>154</v>
      </c>
      <c r="K254" t="str">
        <f t="shared" si="2"/>
        <v>SBBJ</v>
      </c>
    </row>
    <row r="255" spans="9:11">
      <c r="I255" s="68" t="s">
        <v>413</v>
      </c>
      <c r="J255" s="68" t="s">
        <v>414</v>
      </c>
      <c r="K255" t="str">
        <f t="shared" si="2"/>
        <v>SCBL</v>
      </c>
    </row>
    <row r="256" spans="9:11">
      <c r="I256" s="68" t="s">
        <v>415</v>
      </c>
      <c r="J256" s="68" t="s">
        <v>416</v>
      </c>
      <c r="K256" t="str">
        <f t="shared" si="2"/>
        <v>SDCB</v>
      </c>
    </row>
    <row r="257" spans="9:11">
      <c r="I257" s="68" t="s">
        <v>417</v>
      </c>
      <c r="J257" s="68" t="s">
        <v>418</v>
      </c>
      <c r="K257" t="str">
        <f t="shared" si="2"/>
        <v>SDCE</v>
      </c>
    </row>
    <row r="258" spans="9:11">
      <c r="I258" s="68" t="s">
        <v>419</v>
      </c>
      <c r="J258" s="68" t="s">
        <v>151</v>
      </c>
      <c r="K258" t="str">
        <f t="shared" si="2"/>
        <v>SHBK</v>
      </c>
    </row>
    <row r="259" spans="9:11">
      <c r="I259" s="68" t="s">
        <v>420</v>
      </c>
      <c r="J259" s="68" t="s">
        <v>153</v>
      </c>
      <c r="K259" t="str">
        <f t="shared" si="2"/>
        <v>SIBL</v>
      </c>
    </row>
    <row r="260" spans="9:11">
      <c r="I260" s="68" t="s">
        <v>421</v>
      </c>
      <c r="J260" s="68" t="s">
        <v>422</v>
      </c>
      <c r="K260" t="str">
        <f t="shared" si="2"/>
        <v>SJSB</v>
      </c>
    </row>
    <row r="261" spans="9:11">
      <c r="I261" s="68" t="s">
        <v>423</v>
      </c>
      <c r="J261" s="68" t="s">
        <v>160</v>
      </c>
      <c r="K261" t="str">
        <f t="shared" si="2"/>
        <v>SMBC</v>
      </c>
    </row>
    <row r="262" spans="9:11">
      <c r="I262" s="68" t="s">
        <v>202</v>
      </c>
      <c r="J262" s="68" t="s">
        <v>152</v>
      </c>
      <c r="K262" t="str">
        <f t="shared" si="2"/>
        <v>SOGE</v>
      </c>
    </row>
    <row r="263" spans="9:11">
      <c r="I263" s="68" t="s">
        <v>424</v>
      </c>
      <c r="J263" s="68" t="s">
        <v>425</v>
      </c>
      <c r="K263" t="str">
        <f t="shared" si="2"/>
        <v>SPCB</v>
      </c>
    </row>
    <row r="264" spans="9:11">
      <c r="I264" s="68" t="s">
        <v>426</v>
      </c>
      <c r="J264" s="68" t="s">
        <v>427</v>
      </c>
      <c r="K264" t="str">
        <f t="shared" si="2"/>
        <v>SRCB</v>
      </c>
    </row>
    <row r="265" spans="9:11">
      <c r="I265" s="68" t="s">
        <v>428</v>
      </c>
      <c r="J265" s="68" t="s">
        <v>429</v>
      </c>
      <c r="K265" t="str">
        <f t="shared" si="2"/>
        <v>STCB</v>
      </c>
    </row>
    <row r="266" spans="9:11">
      <c r="I266" s="68" t="s">
        <v>430</v>
      </c>
      <c r="J266" s="68" t="s">
        <v>431</v>
      </c>
      <c r="K266" t="str">
        <f t="shared" si="2"/>
        <v>SUNB</v>
      </c>
    </row>
    <row r="267" spans="9:11">
      <c r="I267" s="68" t="s">
        <v>432</v>
      </c>
      <c r="J267" s="68" t="s">
        <v>433</v>
      </c>
      <c r="K267" t="str">
        <f t="shared" si="2"/>
        <v>SUTB</v>
      </c>
    </row>
    <row r="268" spans="9:11">
      <c r="I268" s="68" t="s">
        <v>434</v>
      </c>
      <c r="J268" s="68" t="s">
        <v>435</v>
      </c>
      <c r="K268" t="str">
        <f t="shared" si="2"/>
        <v>SVCB</v>
      </c>
    </row>
    <row r="269" spans="9:11">
      <c r="I269" s="68" t="s">
        <v>436</v>
      </c>
      <c r="J269" s="68" t="s">
        <v>437</v>
      </c>
      <c r="K269" t="str">
        <f t="shared" si="2"/>
        <v>TBSB</v>
      </c>
    </row>
    <row r="270" spans="9:11">
      <c r="I270" s="68" t="s">
        <v>438</v>
      </c>
      <c r="J270" s="68" t="s">
        <v>439</v>
      </c>
      <c r="K270" t="str">
        <f t="shared" si="2"/>
        <v>TDCB</v>
      </c>
    </row>
    <row r="271" spans="9:11">
      <c r="I271" s="68" t="s">
        <v>440</v>
      </c>
      <c r="J271" s="68" t="s">
        <v>441</v>
      </c>
      <c r="K271" t="str">
        <f t="shared" si="2"/>
        <v>TGMB</v>
      </c>
    </row>
    <row r="272" spans="9:11">
      <c r="I272" s="68" t="s">
        <v>442</v>
      </c>
      <c r="J272" s="68" t="s">
        <v>163</v>
      </c>
      <c r="K272" t="str">
        <f t="shared" si="2"/>
        <v>TJSB</v>
      </c>
    </row>
    <row r="273" spans="9:11">
      <c r="I273" s="68" t="s">
        <v>443</v>
      </c>
      <c r="J273" s="68" t="s">
        <v>444</v>
      </c>
      <c r="K273" t="str">
        <f t="shared" si="2"/>
        <v>TNSC</v>
      </c>
    </row>
    <row r="274" spans="9:11">
      <c r="I274" s="68" t="s">
        <v>445</v>
      </c>
      <c r="J274" s="68" t="s">
        <v>164</v>
      </c>
      <c r="K274" t="str">
        <f t="shared" si="2"/>
        <v>UBSW</v>
      </c>
    </row>
    <row r="275" spans="9:11">
      <c r="I275" s="68" t="s">
        <v>446</v>
      </c>
      <c r="J275" s="68" t="s">
        <v>447</v>
      </c>
      <c r="K275" t="str">
        <f t="shared" si="2"/>
        <v>UOVB</v>
      </c>
    </row>
    <row r="276" spans="9:11">
      <c r="I276" s="68" t="s">
        <v>448</v>
      </c>
      <c r="J276" s="68" t="s">
        <v>449</v>
      </c>
      <c r="K276" t="str">
        <f t="shared" si="2"/>
        <v>VARA</v>
      </c>
    </row>
    <row r="277" spans="9:11">
      <c r="I277" s="68" t="s">
        <v>450</v>
      </c>
      <c r="J277" s="68" t="s">
        <v>451</v>
      </c>
      <c r="K277" t="str">
        <f t="shared" si="2"/>
        <v>VSBL</v>
      </c>
    </row>
    <row r="278" spans="9:11">
      <c r="I278" s="68" t="s">
        <v>452</v>
      </c>
      <c r="J278" s="68" t="s">
        <v>168</v>
      </c>
      <c r="K278" t="str">
        <f t="shared" si="2"/>
        <v>VVSB</v>
      </c>
    </row>
    <row r="279" spans="9:11">
      <c r="I279" s="68" t="s">
        <v>453</v>
      </c>
      <c r="J279" s="68" t="s">
        <v>454</v>
      </c>
      <c r="K279" t="str">
        <f t="shared" si="2"/>
        <v>WBSC</v>
      </c>
    </row>
    <row r="280" spans="9:11">
      <c r="I280" s="68" t="s">
        <v>455</v>
      </c>
      <c r="J280" s="68" t="s">
        <v>170</v>
      </c>
      <c r="K280" t="str">
        <f t="shared" si="2"/>
        <v>WPAC</v>
      </c>
    </row>
    <row r="281" spans="9:11">
      <c r="I281" s="68" t="s">
        <v>456</v>
      </c>
      <c r="J281" s="68" t="s">
        <v>457</v>
      </c>
      <c r="K281" t="str">
        <f t="shared" si="2"/>
        <v>ZCBL</v>
      </c>
    </row>
    <row r="282" spans="9:11">
      <c r="I282" s="68" t="s">
        <v>458</v>
      </c>
      <c r="J282" s="68" t="s">
        <v>459</v>
      </c>
      <c r="K282" t="str">
        <f t="shared" si="2"/>
        <v>ZSBL</v>
      </c>
    </row>
  </sheetData>
  <sortState ref="H137:J152">
    <sortCondition ref="J137:J15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topLeftCell="A70" zoomScale="80" zoomScaleNormal="80" workbookViewId="0">
      <selection activeCell="I100" sqref="I100"/>
    </sheetView>
  </sheetViews>
  <sheetFormatPr defaultRowHeight="15"/>
  <cols>
    <col min="1" max="1" width="9.85546875" customWidth="1"/>
    <col min="2" max="2" width="2.28515625" customWidth="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07"/>
  <dimension ref="A1:C23"/>
  <sheetViews>
    <sheetView showGridLines="0" view="pageBreakPreview" zoomScaleNormal="100" zoomScaleSheetLayoutView="100" workbookViewId="0">
      <selection activeCell="C2" sqref="C2"/>
    </sheetView>
  </sheetViews>
  <sheetFormatPr defaultColWidth="0" defaultRowHeight="15" zeroHeight="1"/>
  <cols>
    <col min="1" max="1" width="10.42578125" customWidth="1"/>
    <col min="2" max="2" width="48" customWidth="1"/>
    <col min="3" max="3" width="11.5703125" customWidth="1"/>
    <col min="4" max="16384" width="9.140625" hidden="1"/>
  </cols>
  <sheetData>
    <row r="1" spans="1:3" ht="19.5" thickBot="1">
      <c r="A1" s="110" t="s">
        <v>491</v>
      </c>
      <c r="B1" s="43"/>
      <c r="C1" s="43"/>
    </row>
    <row r="2" spans="1:3" ht="26.25" customHeight="1" thickBot="1">
      <c r="A2" s="121" t="s">
        <v>492</v>
      </c>
      <c r="B2" s="122" t="s">
        <v>493</v>
      </c>
      <c r="C2" s="162" t="s">
        <v>521</v>
      </c>
    </row>
    <row r="3" spans="1:3" s="113" customFormat="1" ht="17.25" customHeight="1">
      <c r="A3" s="111">
        <v>1</v>
      </c>
      <c r="B3" s="117" t="s">
        <v>478</v>
      </c>
      <c r="C3" s="112"/>
    </row>
    <row r="4" spans="1:3" s="113" customFormat="1" ht="17.25" customHeight="1">
      <c r="A4" s="114">
        <f>A3+1</f>
        <v>2</v>
      </c>
      <c r="B4" s="118" t="s">
        <v>520</v>
      </c>
      <c r="C4" s="112"/>
    </row>
    <row r="5" spans="1:3" s="113" customFormat="1" ht="17.25" customHeight="1">
      <c r="A5" s="115">
        <f t="shared" ref="A5:A22" si="0">A4+1</f>
        <v>3</v>
      </c>
      <c r="B5" s="119" t="s">
        <v>485</v>
      </c>
      <c r="C5" s="112"/>
    </row>
    <row r="6" spans="1:3" s="113" customFormat="1" ht="17.25" customHeight="1">
      <c r="A6" s="114">
        <f t="shared" si="0"/>
        <v>4</v>
      </c>
      <c r="B6" s="118" t="s">
        <v>490</v>
      </c>
      <c r="C6" s="112"/>
    </row>
    <row r="7" spans="1:3" s="113" customFormat="1" ht="17.25" customHeight="1">
      <c r="A7" s="115">
        <f t="shared" si="0"/>
        <v>5</v>
      </c>
      <c r="B7" s="119" t="s">
        <v>484</v>
      </c>
      <c r="C7" s="112"/>
    </row>
    <row r="8" spans="1:3" s="113" customFormat="1" ht="17.25" customHeight="1">
      <c r="A8" s="114">
        <f t="shared" si="0"/>
        <v>6</v>
      </c>
      <c r="B8" s="118" t="s">
        <v>486</v>
      </c>
      <c r="C8" s="112"/>
    </row>
    <row r="9" spans="1:3" s="113" customFormat="1" ht="17.25" customHeight="1">
      <c r="A9" s="115">
        <f t="shared" si="0"/>
        <v>7</v>
      </c>
      <c r="B9" s="119" t="s">
        <v>487</v>
      </c>
      <c r="C9" s="112"/>
    </row>
    <row r="10" spans="1:3" s="113" customFormat="1" ht="17.25" customHeight="1">
      <c r="A10" s="114">
        <f t="shared" si="0"/>
        <v>8</v>
      </c>
      <c r="B10" s="118" t="s">
        <v>488</v>
      </c>
      <c r="C10" s="112"/>
    </row>
    <row r="11" spans="1:3" s="113" customFormat="1" ht="17.25" customHeight="1">
      <c r="A11" s="115">
        <f t="shared" si="0"/>
        <v>9</v>
      </c>
      <c r="B11" s="119" t="s">
        <v>489</v>
      </c>
      <c r="C11" s="112"/>
    </row>
    <row r="12" spans="1:3" s="113" customFormat="1" ht="17.25" customHeight="1">
      <c r="A12" s="114">
        <f t="shared" si="0"/>
        <v>10</v>
      </c>
      <c r="B12" s="118"/>
      <c r="C12" s="112"/>
    </row>
    <row r="13" spans="1:3" s="113" customFormat="1" ht="17.25" customHeight="1">
      <c r="A13" s="115">
        <f t="shared" si="0"/>
        <v>11</v>
      </c>
      <c r="B13" s="119"/>
      <c r="C13" s="112"/>
    </row>
    <row r="14" spans="1:3" s="113" customFormat="1" ht="17.25" customHeight="1">
      <c r="A14" s="114">
        <f t="shared" si="0"/>
        <v>12</v>
      </c>
      <c r="B14" s="118"/>
      <c r="C14" s="112"/>
    </row>
    <row r="15" spans="1:3" s="113" customFormat="1" ht="17.25" customHeight="1">
      <c r="A15" s="115">
        <f t="shared" si="0"/>
        <v>13</v>
      </c>
      <c r="B15" s="119"/>
      <c r="C15" s="112"/>
    </row>
    <row r="16" spans="1:3" s="113" customFormat="1" ht="17.25" customHeight="1">
      <c r="A16" s="114">
        <f t="shared" si="0"/>
        <v>14</v>
      </c>
      <c r="B16" s="118"/>
      <c r="C16" s="112"/>
    </row>
    <row r="17" spans="1:3" s="113" customFormat="1" ht="17.25" customHeight="1">
      <c r="A17" s="115">
        <f t="shared" si="0"/>
        <v>15</v>
      </c>
      <c r="B17" s="119"/>
      <c r="C17" s="112"/>
    </row>
    <row r="18" spans="1:3" s="113" customFormat="1" ht="17.25" customHeight="1">
      <c r="A18" s="114">
        <f t="shared" si="0"/>
        <v>16</v>
      </c>
      <c r="B18" s="118"/>
      <c r="C18" s="112"/>
    </row>
    <row r="19" spans="1:3" s="113" customFormat="1" ht="17.25" customHeight="1">
      <c r="A19" s="115">
        <f t="shared" si="0"/>
        <v>17</v>
      </c>
      <c r="B19" s="119"/>
      <c r="C19" s="112"/>
    </row>
    <row r="20" spans="1:3" s="113" customFormat="1" ht="17.25" customHeight="1">
      <c r="A20" s="114">
        <f t="shared" si="0"/>
        <v>18</v>
      </c>
      <c r="B20" s="118"/>
      <c r="C20" s="112"/>
    </row>
    <row r="21" spans="1:3" s="113" customFormat="1" ht="17.25" customHeight="1">
      <c r="A21" s="115">
        <f t="shared" si="0"/>
        <v>19</v>
      </c>
      <c r="B21" s="119"/>
      <c r="C21" s="112"/>
    </row>
    <row r="22" spans="1:3" s="113" customFormat="1" ht="17.25" customHeight="1" thickBot="1">
      <c r="A22" s="116">
        <f t="shared" si="0"/>
        <v>20</v>
      </c>
      <c r="B22" s="120"/>
      <c r="C22" s="112"/>
    </row>
    <row r="23" spans="1:3" ht="6.75" customHeight="1">
      <c r="A23" s="43"/>
      <c r="B23" s="43"/>
      <c r="C23" s="43"/>
    </row>
  </sheetData>
  <sheetProtection password="CB7C" sheet="1" objects="1" scenarios="1" selectLockedCells="1"/>
  <hyperlinks>
    <hyperlink ref="C2" location="'Fill Details'!E8" display="Home"/>
  </hyperlink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44</vt:i4>
      </vt:variant>
    </vt:vector>
  </HeadingPairs>
  <TitlesOfParts>
    <vt:vector size="55" baseType="lpstr">
      <vt:lpstr>Instruction</vt:lpstr>
      <vt:lpstr>List of Remitter Ac nos</vt:lpstr>
      <vt:lpstr>List of Beneficiary Ac nos</vt:lpstr>
      <vt:lpstr>Fill Details</vt:lpstr>
      <vt:lpstr>Cheque Print</vt:lpstr>
      <vt:lpstr>RTGS_NEFT Print</vt:lpstr>
      <vt:lpstr>Sheet2</vt:lpstr>
      <vt:lpstr>Payments Reasons List</vt:lpstr>
      <vt:lpstr>List Of Banks</vt:lpstr>
      <vt:lpstr>RTGS_NEFT Print (Bloak Manual)</vt:lpstr>
      <vt:lpstr>Cheque Print (Blank Manual)</vt:lpstr>
      <vt:lpstr>amtinwards</vt:lpstr>
      <vt:lpstr>'List Of Banks'!BankShortName</vt:lpstr>
      <vt:lpstr>BankShortNameRIW</vt:lpstr>
      <vt:lpstr>BENEF_Sheet</vt:lpstr>
      <vt:lpstr>BenefAbbList</vt:lpstr>
      <vt:lpstr>BenefAbbre</vt:lpstr>
      <vt:lpstr>BenfAddrress</vt:lpstr>
      <vt:lpstr>BenfAmount</vt:lpstr>
      <vt:lpstr>BenfBankAcNo</vt:lpstr>
      <vt:lpstr>BenfBankAcNoReConf</vt:lpstr>
      <vt:lpstr>BenfBankBrnch</vt:lpstr>
      <vt:lpstr>BenfBankBrnchAddr</vt:lpstr>
      <vt:lpstr>BenfBankIFCSCode</vt:lpstr>
      <vt:lpstr>BenfBankName</vt:lpstr>
      <vt:lpstr>BenfBanknBrnch</vt:lpstr>
      <vt:lpstr>BenfMobileNo</vt:lpstr>
      <vt:lpstr>BenfName</vt:lpstr>
      <vt:lpstr>ChqNo</vt:lpstr>
      <vt:lpstr>CHQPRINT_Sheet</vt:lpstr>
      <vt:lpstr>Date</vt:lpstr>
      <vt:lpstr>FILL_Sheet</vt:lpstr>
      <vt:lpstr>'List Of Banks'!ListOfBanks</vt:lpstr>
      <vt:lpstr>ListofBenefi</vt:lpstr>
      <vt:lpstr>ListOfPaymentReasons</vt:lpstr>
      <vt:lpstr>'List of Beneficiary Ac nos'!LstofAcBenf</vt:lpstr>
      <vt:lpstr>LstofAcRemt</vt:lpstr>
      <vt:lpstr>ModeofRTGS</vt:lpstr>
      <vt:lpstr>Number</vt:lpstr>
      <vt:lpstr>'Cheque Print'!Print_Area</vt:lpstr>
      <vt:lpstr>'Cheque Print (Blank Manual)'!Print_Area</vt:lpstr>
      <vt:lpstr>'Fill Details'!Print_Area</vt:lpstr>
      <vt:lpstr>Instruction!Print_Area</vt:lpstr>
      <vt:lpstr>'Payments Reasons List'!Print_Area</vt:lpstr>
      <vt:lpstr>'RTGS_NEFT Print'!Print_Area</vt:lpstr>
      <vt:lpstr>'RTGS_NEFT Print (Bloak Manual)'!Print_Area</vt:lpstr>
      <vt:lpstr>Remarks</vt:lpstr>
      <vt:lpstr>RemitAbbre</vt:lpstr>
      <vt:lpstr>RemitAbbretion</vt:lpstr>
      <vt:lpstr>REMT_Sheet</vt:lpstr>
      <vt:lpstr>RemtrAcNo</vt:lpstr>
      <vt:lpstr>RemtrAddress</vt:lpstr>
      <vt:lpstr>RemtrCNR</vt:lpstr>
      <vt:lpstr>RemtrEMail</vt:lpstr>
      <vt:lpstr>RemtrName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</dc:creator>
  <cp:lastModifiedBy>santosh</cp:lastModifiedBy>
  <cp:lastPrinted>2016-02-13T05:05:12Z</cp:lastPrinted>
  <dcterms:created xsi:type="dcterms:W3CDTF">2015-07-29T10:00:19Z</dcterms:created>
  <dcterms:modified xsi:type="dcterms:W3CDTF">2016-02-13T05:07:07Z</dcterms:modified>
</cp:coreProperties>
</file>