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3.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Instruction" sheetId="11" r:id="rId1"/>
    <sheet name="Sales Order" sheetId="1" r:id="rId2"/>
    <sheet name="Sales" sheetId="2" r:id="rId3"/>
    <sheet name="SCD" sheetId="3" r:id="rId4"/>
    <sheet name="PP" sheetId="9" r:id="rId5"/>
    <sheet name="RR" sheetId="6" r:id="rId6"/>
    <sheet name="Sample" sheetId="10" r:id="rId7"/>
  </sheets>
  <definedNames>
    <definedName name="_xlnm._FilterDatabase" localSheetId="3" hidden="1">SCD!$A$4:$BC$104</definedName>
    <definedName name="_xlnm.Print_Area" localSheetId="4">PP!$C$2:$M$73</definedName>
    <definedName name="_xlnm.Print_Area" localSheetId="5">RR!$C$2:$M$73</definedName>
    <definedName name="_xlnm.Print_Area" localSheetId="6">Sample!$C$2:$M$73</definedName>
    <definedName name="Ratetable" localSheetId="4">SCD!#REF!</definedName>
    <definedName name="Ratetable" localSheetId="5">SCD!#REF!</definedName>
    <definedName name="Ratetable" localSheetId="6">SCD!#REF!</definedName>
    <definedName name="Ratetable">SCD!#REF!</definedName>
  </definedNames>
  <calcPr calcId="152511"/>
</workbook>
</file>

<file path=xl/calcChain.xml><?xml version="1.0" encoding="utf-8"?>
<calcChain xmlns="http://schemas.openxmlformats.org/spreadsheetml/2006/main">
  <c r="AQ3" i="3" l="1"/>
  <c r="D8" i="9"/>
  <c r="D8" i="6"/>
  <c r="M8" i="10"/>
  <c r="M8" i="6" s="1"/>
  <c r="M72" i="10"/>
  <c r="L72" i="10"/>
  <c r="K72" i="10"/>
  <c r="J72" i="10"/>
  <c r="I72" i="10"/>
  <c r="H72" i="10"/>
  <c r="G72" i="10"/>
  <c r="F72" i="10"/>
  <c r="E72" i="10"/>
  <c r="D72" i="10"/>
  <c r="M71" i="10"/>
  <c r="L71" i="10"/>
  <c r="K71" i="10"/>
  <c r="J71" i="10"/>
  <c r="I71" i="10"/>
  <c r="H71" i="10"/>
  <c r="G71" i="10"/>
  <c r="F71" i="10"/>
  <c r="E71" i="10"/>
  <c r="D71" i="10"/>
  <c r="M70" i="10"/>
  <c r="L70" i="10"/>
  <c r="K70" i="10"/>
  <c r="J70" i="10"/>
  <c r="I70" i="10"/>
  <c r="H70" i="10"/>
  <c r="G70" i="10"/>
  <c r="F70" i="10"/>
  <c r="E70" i="10"/>
  <c r="D70" i="10"/>
  <c r="M69" i="10"/>
  <c r="L69" i="10"/>
  <c r="K69" i="10"/>
  <c r="J69" i="10"/>
  <c r="I69" i="10"/>
  <c r="H69" i="10"/>
  <c r="G69" i="10"/>
  <c r="F69" i="10"/>
  <c r="E69" i="10"/>
  <c r="D69" i="10"/>
  <c r="M68" i="10"/>
  <c r="L68" i="10"/>
  <c r="K68" i="10"/>
  <c r="J68" i="10"/>
  <c r="I68" i="10"/>
  <c r="H68" i="10"/>
  <c r="G68" i="10"/>
  <c r="F68" i="10"/>
  <c r="E68" i="10"/>
  <c r="D68" i="10"/>
  <c r="M67" i="10"/>
  <c r="L67" i="10"/>
  <c r="K67" i="10"/>
  <c r="J67" i="10"/>
  <c r="I67" i="10"/>
  <c r="H67" i="10"/>
  <c r="G67" i="10"/>
  <c r="F67" i="10"/>
  <c r="E67" i="10"/>
  <c r="D67" i="10"/>
  <c r="M66" i="10"/>
  <c r="L66" i="10"/>
  <c r="K66" i="10"/>
  <c r="J66" i="10"/>
  <c r="I66" i="10"/>
  <c r="H66" i="10"/>
  <c r="G66" i="10"/>
  <c r="F66" i="10"/>
  <c r="E66" i="10"/>
  <c r="D66" i="10"/>
  <c r="M65" i="10"/>
  <c r="L65" i="10"/>
  <c r="K65" i="10"/>
  <c r="J65" i="10"/>
  <c r="I65" i="10"/>
  <c r="H65" i="10"/>
  <c r="G65" i="10"/>
  <c r="F65" i="10"/>
  <c r="E65" i="10"/>
  <c r="D65" i="10"/>
  <c r="M64" i="10"/>
  <c r="L64" i="10"/>
  <c r="K64" i="10"/>
  <c r="J64" i="10"/>
  <c r="I64" i="10"/>
  <c r="H64" i="10"/>
  <c r="G64" i="10"/>
  <c r="F64" i="10"/>
  <c r="E64" i="10"/>
  <c r="D64" i="10"/>
  <c r="M63" i="10"/>
  <c r="L63" i="10"/>
  <c r="K63" i="10"/>
  <c r="J63" i="10"/>
  <c r="I63" i="10"/>
  <c r="H63" i="10"/>
  <c r="G63" i="10"/>
  <c r="F63" i="10"/>
  <c r="E63" i="10"/>
  <c r="D63" i="10"/>
  <c r="M62" i="10"/>
  <c r="L62" i="10"/>
  <c r="K62" i="10"/>
  <c r="J62" i="10"/>
  <c r="I62" i="10"/>
  <c r="H62" i="10"/>
  <c r="G62" i="10"/>
  <c r="F62" i="10"/>
  <c r="E62" i="10"/>
  <c r="D62" i="10"/>
  <c r="M61" i="10"/>
  <c r="L61" i="10"/>
  <c r="K61" i="10"/>
  <c r="J61" i="10"/>
  <c r="I61" i="10"/>
  <c r="H61" i="10"/>
  <c r="G61" i="10"/>
  <c r="F61" i="10"/>
  <c r="E61" i="10"/>
  <c r="D61" i="10"/>
  <c r="M60" i="10"/>
  <c r="L60" i="10"/>
  <c r="K60" i="10"/>
  <c r="J60" i="10"/>
  <c r="I60" i="10"/>
  <c r="H60" i="10"/>
  <c r="G60" i="10"/>
  <c r="F60" i="10"/>
  <c r="E60" i="10"/>
  <c r="D60" i="10"/>
  <c r="M59" i="10"/>
  <c r="L59" i="10"/>
  <c r="K59" i="10"/>
  <c r="J59" i="10"/>
  <c r="I59" i="10"/>
  <c r="H59" i="10"/>
  <c r="G59" i="10"/>
  <c r="F59" i="10"/>
  <c r="E59" i="10"/>
  <c r="D59" i="10"/>
  <c r="M58" i="10"/>
  <c r="L58" i="10"/>
  <c r="K58" i="10"/>
  <c r="J58" i="10"/>
  <c r="I58" i="10"/>
  <c r="H58" i="10"/>
  <c r="G58" i="10"/>
  <c r="F58" i="10"/>
  <c r="E58" i="10"/>
  <c r="D58" i="10"/>
  <c r="M57" i="10"/>
  <c r="L57" i="10"/>
  <c r="K57" i="10"/>
  <c r="J57" i="10"/>
  <c r="I57" i="10"/>
  <c r="H57" i="10"/>
  <c r="G57" i="10"/>
  <c r="F57" i="10"/>
  <c r="E57" i="10"/>
  <c r="D57" i="10"/>
  <c r="M56" i="10"/>
  <c r="L56" i="10"/>
  <c r="K56" i="10"/>
  <c r="J56" i="10"/>
  <c r="I56" i="10"/>
  <c r="H56" i="10"/>
  <c r="G56" i="10"/>
  <c r="F56" i="10"/>
  <c r="E56" i="10"/>
  <c r="D56" i="10"/>
  <c r="M55" i="10"/>
  <c r="L55" i="10"/>
  <c r="K55" i="10"/>
  <c r="J55" i="10"/>
  <c r="I55" i="10"/>
  <c r="H55" i="10"/>
  <c r="G55" i="10"/>
  <c r="F55" i="10"/>
  <c r="E55" i="10"/>
  <c r="D55" i="10"/>
  <c r="M54" i="10"/>
  <c r="L54" i="10"/>
  <c r="K54" i="10"/>
  <c r="J54" i="10"/>
  <c r="I54" i="10"/>
  <c r="H54" i="10"/>
  <c r="G54" i="10"/>
  <c r="F54" i="10"/>
  <c r="E54" i="10"/>
  <c r="D54" i="10"/>
  <c r="M53" i="10"/>
  <c r="L53" i="10"/>
  <c r="K53" i="10"/>
  <c r="J53" i="10"/>
  <c r="I53" i="10"/>
  <c r="H53" i="10"/>
  <c r="G53" i="10"/>
  <c r="F53" i="10"/>
  <c r="E53" i="10"/>
  <c r="D53" i="10"/>
  <c r="M52" i="10"/>
  <c r="L52" i="10"/>
  <c r="K52" i="10"/>
  <c r="J52" i="10"/>
  <c r="I52" i="10"/>
  <c r="H52" i="10"/>
  <c r="G52" i="10"/>
  <c r="F52" i="10"/>
  <c r="E52" i="10"/>
  <c r="D52" i="10"/>
  <c r="M51" i="10"/>
  <c r="L51" i="10"/>
  <c r="K51" i="10"/>
  <c r="J51" i="10"/>
  <c r="I51" i="10"/>
  <c r="H51" i="10"/>
  <c r="G51" i="10"/>
  <c r="F51" i="10"/>
  <c r="E51" i="10"/>
  <c r="D51" i="10"/>
  <c r="M50" i="10"/>
  <c r="L50" i="10"/>
  <c r="K50" i="10"/>
  <c r="J50" i="10"/>
  <c r="I50" i="10"/>
  <c r="H50" i="10"/>
  <c r="G50" i="10"/>
  <c r="F50" i="10"/>
  <c r="E50" i="10"/>
  <c r="D50" i="10"/>
  <c r="M49" i="10"/>
  <c r="L49" i="10"/>
  <c r="K49" i="10"/>
  <c r="J49" i="10"/>
  <c r="I49" i="10"/>
  <c r="H49" i="10"/>
  <c r="G49" i="10"/>
  <c r="F49" i="10"/>
  <c r="E49" i="10"/>
  <c r="D49" i="10"/>
  <c r="M48" i="10"/>
  <c r="L48" i="10"/>
  <c r="K48" i="10"/>
  <c r="J48" i="10"/>
  <c r="I48" i="10"/>
  <c r="H48" i="10"/>
  <c r="G48" i="10"/>
  <c r="F48" i="10"/>
  <c r="E48" i="10"/>
  <c r="D48" i="10"/>
  <c r="M47" i="10"/>
  <c r="L47" i="10"/>
  <c r="K47" i="10"/>
  <c r="J47" i="10"/>
  <c r="I47" i="10"/>
  <c r="H47" i="10"/>
  <c r="G47" i="10"/>
  <c r="F47" i="10"/>
  <c r="E47" i="10"/>
  <c r="D47" i="10"/>
  <c r="M46" i="10"/>
  <c r="L46" i="10"/>
  <c r="K46" i="10"/>
  <c r="J46" i="10"/>
  <c r="I46" i="10"/>
  <c r="H46" i="10"/>
  <c r="G46" i="10"/>
  <c r="F46" i="10"/>
  <c r="E46" i="10"/>
  <c r="D46" i="10"/>
  <c r="M45" i="10"/>
  <c r="L45" i="10"/>
  <c r="K45" i="10"/>
  <c r="J45" i="10"/>
  <c r="I45" i="10"/>
  <c r="H45" i="10"/>
  <c r="G45" i="10"/>
  <c r="F45" i="10"/>
  <c r="E45" i="10"/>
  <c r="D45" i="10"/>
  <c r="M44" i="10"/>
  <c r="L44" i="10"/>
  <c r="K44" i="10"/>
  <c r="J44" i="10"/>
  <c r="I44" i="10"/>
  <c r="H44" i="10"/>
  <c r="G44" i="10"/>
  <c r="F44" i="10"/>
  <c r="E44" i="10"/>
  <c r="D44" i="10"/>
  <c r="M43" i="10"/>
  <c r="L43" i="10"/>
  <c r="K43" i="10"/>
  <c r="J43" i="10"/>
  <c r="I43" i="10"/>
  <c r="H43" i="10"/>
  <c r="G43" i="10"/>
  <c r="F43" i="10"/>
  <c r="E43" i="10"/>
  <c r="D43" i="10"/>
  <c r="M42" i="10"/>
  <c r="L42" i="10"/>
  <c r="K42" i="10"/>
  <c r="J42" i="10"/>
  <c r="I42" i="10"/>
  <c r="H42" i="10"/>
  <c r="G42" i="10"/>
  <c r="F42" i="10"/>
  <c r="E42" i="10"/>
  <c r="D42" i="10"/>
  <c r="M41" i="10"/>
  <c r="L41" i="10"/>
  <c r="K41" i="10"/>
  <c r="J41" i="10"/>
  <c r="I41" i="10"/>
  <c r="H41" i="10"/>
  <c r="G41" i="10"/>
  <c r="F41" i="10"/>
  <c r="E41" i="10"/>
  <c r="D41" i="10"/>
  <c r="M40" i="10"/>
  <c r="L40" i="10"/>
  <c r="K40" i="10"/>
  <c r="J40" i="10"/>
  <c r="I40" i="10"/>
  <c r="H40" i="10"/>
  <c r="G40" i="10"/>
  <c r="F40" i="10"/>
  <c r="E40" i="10"/>
  <c r="D40" i="10"/>
  <c r="M39" i="10"/>
  <c r="L39" i="10"/>
  <c r="K39" i="10"/>
  <c r="J39" i="10"/>
  <c r="I39" i="10"/>
  <c r="H39" i="10"/>
  <c r="G39" i="10"/>
  <c r="F39" i="10"/>
  <c r="E39" i="10"/>
  <c r="D39" i="10"/>
  <c r="M38" i="10"/>
  <c r="L38" i="10"/>
  <c r="K38" i="10"/>
  <c r="J38" i="10"/>
  <c r="I38" i="10"/>
  <c r="H38" i="10"/>
  <c r="G38" i="10"/>
  <c r="F38" i="10"/>
  <c r="E38" i="10"/>
  <c r="D38" i="10"/>
  <c r="M37" i="10"/>
  <c r="L37" i="10"/>
  <c r="K37" i="10"/>
  <c r="J37" i="10"/>
  <c r="I37" i="10"/>
  <c r="H37" i="10"/>
  <c r="G37" i="10"/>
  <c r="F37" i="10"/>
  <c r="E37" i="10"/>
  <c r="D37" i="10"/>
  <c r="M36" i="10"/>
  <c r="L36" i="10"/>
  <c r="K36" i="10"/>
  <c r="J36" i="10"/>
  <c r="I36" i="10"/>
  <c r="H36" i="10"/>
  <c r="G36" i="10"/>
  <c r="F36" i="10"/>
  <c r="E36" i="10"/>
  <c r="D36" i="10"/>
  <c r="M35" i="10"/>
  <c r="L35" i="10"/>
  <c r="K35" i="10"/>
  <c r="J35" i="10"/>
  <c r="I35" i="10"/>
  <c r="H35" i="10"/>
  <c r="G35" i="10"/>
  <c r="F35" i="10"/>
  <c r="E35" i="10"/>
  <c r="D35" i="10"/>
  <c r="M34" i="10"/>
  <c r="L34" i="10"/>
  <c r="K34" i="10"/>
  <c r="J34" i="10"/>
  <c r="I34" i="10"/>
  <c r="H34" i="10"/>
  <c r="G34" i="10"/>
  <c r="F34" i="10"/>
  <c r="E34" i="10"/>
  <c r="D34" i="10"/>
  <c r="M33" i="10"/>
  <c r="L33" i="10"/>
  <c r="K33" i="10"/>
  <c r="J33" i="10"/>
  <c r="I33" i="10"/>
  <c r="H33" i="10"/>
  <c r="G33" i="10"/>
  <c r="F33" i="10"/>
  <c r="E33" i="10"/>
  <c r="D33" i="10"/>
  <c r="M32" i="10"/>
  <c r="L32" i="10"/>
  <c r="K32" i="10"/>
  <c r="J32" i="10"/>
  <c r="I32" i="10"/>
  <c r="H32" i="10"/>
  <c r="G32" i="10"/>
  <c r="F32" i="10"/>
  <c r="E32" i="10"/>
  <c r="D32" i="10"/>
  <c r="M31" i="10"/>
  <c r="L31" i="10"/>
  <c r="K31" i="10"/>
  <c r="J31" i="10"/>
  <c r="I31" i="10"/>
  <c r="H31" i="10"/>
  <c r="G31" i="10"/>
  <c r="F31" i="10"/>
  <c r="E31" i="10"/>
  <c r="D31" i="10"/>
  <c r="M30" i="10"/>
  <c r="L30" i="10"/>
  <c r="K30" i="10"/>
  <c r="J30" i="10"/>
  <c r="I30" i="10"/>
  <c r="H30" i="10"/>
  <c r="G30" i="10"/>
  <c r="F30" i="10"/>
  <c r="E30" i="10"/>
  <c r="D30" i="10"/>
  <c r="M29" i="10"/>
  <c r="L29" i="10"/>
  <c r="K29" i="10"/>
  <c r="J29" i="10"/>
  <c r="I29" i="10"/>
  <c r="H29" i="10"/>
  <c r="G29" i="10"/>
  <c r="F29" i="10"/>
  <c r="E29" i="10"/>
  <c r="D29" i="10"/>
  <c r="M28" i="10"/>
  <c r="L28" i="10"/>
  <c r="K28" i="10"/>
  <c r="J28" i="10"/>
  <c r="I28" i="10"/>
  <c r="H28" i="10"/>
  <c r="G28" i="10"/>
  <c r="F28" i="10"/>
  <c r="E28" i="10"/>
  <c r="D28" i="10"/>
  <c r="M27" i="10"/>
  <c r="L27" i="10"/>
  <c r="K27" i="10"/>
  <c r="J27" i="10"/>
  <c r="I27" i="10"/>
  <c r="H27" i="10"/>
  <c r="G27" i="10"/>
  <c r="F27" i="10"/>
  <c r="E27" i="10"/>
  <c r="D27" i="10"/>
  <c r="M26" i="10"/>
  <c r="L26" i="10"/>
  <c r="K26" i="10"/>
  <c r="J26" i="10"/>
  <c r="I26" i="10"/>
  <c r="H26" i="10"/>
  <c r="G26" i="10"/>
  <c r="F26" i="10"/>
  <c r="E26" i="10"/>
  <c r="D26" i="10"/>
  <c r="M25" i="10"/>
  <c r="L25" i="10"/>
  <c r="K25" i="10"/>
  <c r="J25" i="10"/>
  <c r="I25" i="10"/>
  <c r="H25" i="10"/>
  <c r="G25" i="10"/>
  <c r="F25" i="10"/>
  <c r="E25" i="10"/>
  <c r="D25" i="10"/>
  <c r="M24" i="10"/>
  <c r="L24" i="10"/>
  <c r="K24" i="10"/>
  <c r="J24" i="10"/>
  <c r="I24" i="10"/>
  <c r="H24" i="10"/>
  <c r="G24" i="10"/>
  <c r="F24" i="10"/>
  <c r="E24" i="10"/>
  <c r="D24" i="10"/>
  <c r="M23" i="10"/>
  <c r="L23" i="10"/>
  <c r="K23" i="10"/>
  <c r="J23" i="10"/>
  <c r="I23" i="10"/>
  <c r="H23" i="10"/>
  <c r="G23" i="10"/>
  <c r="F23" i="10"/>
  <c r="E23" i="10"/>
  <c r="D23" i="10"/>
  <c r="M22" i="10"/>
  <c r="L22" i="10"/>
  <c r="K22" i="10"/>
  <c r="J22" i="10"/>
  <c r="I22" i="10"/>
  <c r="H22" i="10"/>
  <c r="G22" i="10"/>
  <c r="F22" i="10"/>
  <c r="E22" i="10"/>
  <c r="D22" i="10"/>
  <c r="M21" i="10"/>
  <c r="L21" i="10"/>
  <c r="K21" i="10"/>
  <c r="J21" i="10"/>
  <c r="I21" i="10"/>
  <c r="H21" i="10"/>
  <c r="G21" i="10"/>
  <c r="F21" i="10"/>
  <c r="E21" i="10"/>
  <c r="D21" i="10"/>
  <c r="M20" i="10"/>
  <c r="L20" i="10"/>
  <c r="K20" i="10"/>
  <c r="J20" i="10"/>
  <c r="I20" i="10"/>
  <c r="H20" i="10"/>
  <c r="G20" i="10"/>
  <c r="F20" i="10"/>
  <c r="E20" i="10"/>
  <c r="D20" i="10"/>
  <c r="M19" i="10"/>
  <c r="L19" i="10"/>
  <c r="K19" i="10"/>
  <c r="J19" i="10"/>
  <c r="I19" i="10"/>
  <c r="H19" i="10"/>
  <c r="G19" i="10"/>
  <c r="F19" i="10"/>
  <c r="E19" i="10"/>
  <c r="D19" i="10"/>
  <c r="M18" i="10"/>
  <c r="L18" i="10"/>
  <c r="K18" i="10"/>
  <c r="J18" i="10"/>
  <c r="I18" i="10"/>
  <c r="H18" i="10"/>
  <c r="G18" i="10"/>
  <c r="F18" i="10"/>
  <c r="E18" i="10"/>
  <c r="D18" i="10"/>
  <c r="M17" i="10"/>
  <c r="L17" i="10"/>
  <c r="K17" i="10"/>
  <c r="J17" i="10"/>
  <c r="I17" i="10"/>
  <c r="H17" i="10"/>
  <c r="G17" i="10"/>
  <c r="F17" i="10"/>
  <c r="E17" i="10"/>
  <c r="D17" i="10"/>
  <c r="M16" i="10"/>
  <c r="L16" i="10"/>
  <c r="K16" i="10"/>
  <c r="J16" i="10"/>
  <c r="I16" i="10"/>
  <c r="H16" i="10"/>
  <c r="G16" i="10"/>
  <c r="F16" i="10"/>
  <c r="E16" i="10"/>
  <c r="D16" i="10"/>
  <c r="M15" i="10"/>
  <c r="L15" i="10"/>
  <c r="K15" i="10"/>
  <c r="J15" i="10"/>
  <c r="I15" i="10"/>
  <c r="H15" i="10"/>
  <c r="G15" i="10"/>
  <c r="F15" i="10"/>
  <c r="E15" i="10"/>
  <c r="D15" i="10"/>
  <c r="M14" i="10"/>
  <c r="L14" i="10"/>
  <c r="K14" i="10"/>
  <c r="J14" i="10"/>
  <c r="I14" i="10"/>
  <c r="H14" i="10"/>
  <c r="G14" i="10"/>
  <c r="F14" i="10"/>
  <c r="E14" i="10"/>
  <c r="D14" i="10"/>
  <c r="M13" i="10"/>
  <c r="L13" i="10"/>
  <c r="K13" i="10"/>
  <c r="J13" i="10"/>
  <c r="I13" i="10"/>
  <c r="H13" i="10"/>
  <c r="G13" i="10"/>
  <c r="F13" i="10"/>
  <c r="E13" i="10"/>
  <c r="D13" i="10"/>
  <c r="M12" i="10"/>
  <c r="I12" i="10"/>
  <c r="D12" i="10"/>
  <c r="M11" i="10"/>
  <c r="I11" i="10"/>
  <c r="D11" i="10"/>
  <c r="M72" i="9"/>
  <c r="L72" i="9"/>
  <c r="K72" i="9"/>
  <c r="J72" i="9"/>
  <c r="I72" i="9"/>
  <c r="H72" i="9"/>
  <c r="G72" i="9"/>
  <c r="F72" i="9"/>
  <c r="E72" i="9"/>
  <c r="D72" i="9"/>
  <c r="M71" i="9"/>
  <c r="L71" i="9"/>
  <c r="K71" i="9"/>
  <c r="J71" i="9"/>
  <c r="I71" i="9"/>
  <c r="H71" i="9"/>
  <c r="G71" i="9"/>
  <c r="F71" i="9"/>
  <c r="E71" i="9"/>
  <c r="D71" i="9"/>
  <c r="M70" i="9"/>
  <c r="L70" i="9"/>
  <c r="K70" i="9"/>
  <c r="J70" i="9"/>
  <c r="I70" i="9"/>
  <c r="H70" i="9"/>
  <c r="G70" i="9"/>
  <c r="F70" i="9"/>
  <c r="E70" i="9"/>
  <c r="D70" i="9"/>
  <c r="M69" i="9"/>
  <c r="L69" i="9"/>
  <c r="K69" i="9"/>
  <c r="J69" i="9"/>
  <c r="I69" i="9"/>
  <c r="H69" i="9"/>
  <c r="G69" i="9"/>
  <c r="F69" i="9"/>
  <c r="E69" i="9"/>
  <c r="D69" i="9"/>
  <c r="M68" i="9"/>
  <c r="L68" i="9"/>
  <c r="K68" i="9"/>
  <c r="J68" i="9"/>
  <c r="I68" i="9"/>
  <c r="H68" i="9"/>
  <c r="G68" i="9"/>
  <c r="F68" i="9"/>
  <c r="E68" i="9"/>
  <c r="D68" i="9"/>
  <c r="M67" i="9"/>
  <c r="L67" i="9"/>
  <c r="K67" i="9"/>
  <c r="J67" i="9"/>
  <c r="I67" i="9"/>
  <c r="H67" i="9"/>
  <c r="G67" i="9"/>
  <c r="F67" i="9"/>
  <c r="E67" i="9"/>
  <c r="D67" i="9"/>
  <c r="M66" i="9"/>
  <c r="L66" i="9"/>
  <c r="K66" i="9"/>
  <c r="J66" i="9"/>
  <c r="I66" i="9"/>
  <c r="H66" i="9"/>
  <c r="G66" i="9"/>
  <c r="F66" i="9"/>
  <c r="E66" i="9"/>
  <c r="D66" i="9"/>
  <c r="M65" i="9"/>
  <c r="L65" i="9"/>
  <c r="K65" i="9"/>
  <c r="J65" i="9"/>
  <c r="I65" i="9"/>
  <c r="H65" i="9"/>
  <c r="G65" i="9"/>
  <c r="F65" i="9"/>
  <c r="E65" i="9"/>
  <c r="D65" i="9"/>
  <c r="M64" i="9"/>
  <c r="L64" i="9"/>
  <c r="K64" i="9"/>
  <c r="J64" i="9"/>
  <c r="I64" i="9"/>
  <c r="H64" i="9"/>
  <c r="G64" i="9"/>
  <c r="F64" i="9"/>
  <c r="E64" i="9"/>
  <c r="D64" i="9"/>
  <c r="M63" i="9"/>
  <c r="L63" i="9"/>
  <c r="K63" i="9"/>
  <c r="J63" i="9"/>
  <c r="I63" i="9"/>
  <c r="H63" i="9"/>
  <c r="G63" i="9"/>
  <c r="F63" i="9"/>
  <c r="E63" i="9"/>
  <c r="D63" i="9"/>
  <c r="M62" i="9"/>
  <c r="L62" i="9"/>
  <c r="K62" i="9"/>
  <c r="J62" i="9"/>
  <c r="I62" i="9"/>
  <c r="H62" i="9"/>
  <c r="G62" i="9"/>
  <c r="F62" i="9"/>
  <c r="E62" i="9"/>
  <c r="D62" i="9"/>
  <c r="M61" i="9"/>
  <c r="L61" i="9"/>
  <c r="K61" i="9"/>
  <c r="J61" i="9"/>
  <c r="I61" i="9"/>
  <c r="H61" i="9"/>
  <c r="G61" i="9"/>
  <c r="F61" i="9"/>
  <c r="E61" i="9"/>
  <c r="D61" i="9"/>
  <c r="M60" i="9"/>
  <c r="L60" i="9"/>
  <c r="K60" i="9"/>
  <c r="J60" i="9"/>
  <c r="I60" i="9"/>
  <c r="H60" i="9"/>
  <c r="G60" i="9"/>
  <c r="F60" i="9"/>
  <c r="E60" i="9"/>
  <c r="D60" i="9"/>
  <c r="M59" i="9"/>
  <c r="L59" i="9"/>
  <c r="K59" i="9"/>
  <c r="J59" i="9"/>
  <c r="I59" i="9"/>
  <c r="H59" i="9"/>
  <c r="G59" i="9"/>
  <c r="F59" i="9"/>
  <c r="E59" i="9"/>
  <c r="D59" i="9"/>
  <c r="M58" i="9"/>
  <c r="L58" i="9"/>
  <c r="K58" i="9"/>
  <c r="J58" i="9"/>
  <c r="I58" i="9"/>
  <c r="H58" i="9"/>
  <c r="G58" i="9"/>
  <c r="F58" i="9"/>
  <c r="E58" i="9"/>
  <c r="D58" i="9"/>
  <c r="M57" i="9"/>
  <c r="L57" i="9"/>
  <c r="K57" i="9"/>
  <c r="J57" i="9"/>
  <c r="I57" i="9"/>
  <c r="H57" i="9"/>
  <c r="G57" i="9"/>
  <c r="F57" i="9"/>
  <c r="E57" i="9"/>
  <c r="D57" i="9"/>
  <c r="M56" i="9"/>
  <c r="L56" i="9"/>
  <c r="K56" i="9"/>
  <c r="J56" i="9"/>
  <c r="I56" i="9"/>
  <c r="H56" i="9"/>
  <c r="G56" i="9"/>
  <c r="F56" i="9"/>
  <c r="E56" i="9"/>
  <c r="D56" i="9"/>
  <c r="M55" i="9"/>
  <c r="L55" i="9"/>
  <c r="K55" i="9"/>
  <c r="J55" i="9"/>
  <c r="I55" i="9"/>
  <c r="H55" i="9"/>
  <c r="G55" i="9"/>
  <c r="F55" i="9"/>
  <c r="E55" i="9"/>
  <c r="D55" i="9"/>
  <c r="M54" i="9"/>
  <c r="L54" i="9"/>
  <c r="K54" i="9"/>
  <c r="J54" i="9"/>
  <c r="I54" i="9"/>
  <c r="H54" i="9"/>
  <c r="G54" i="9"/>
  <c r="F54" i="9"/>
  <c r="E54" i="9"/>
  <c r="D54" i="9"/>
  <c r="M53" i="9"/>
  <c r="L53" i="9"/>
  <c r="K53" i="9"/>
  <c r="J53" i="9"/>
  <c r="I53" i="9"/>
  <c r="H53" i="9"/>
  <c r="G53" i="9"/>
  <c r="F53" i="9"/>
  <c r="E53" i="9"/>
  <c r="D53" i="9"/>
  <c r="M52" i="9"/>
  <c r="L52" i="9"/>
  <c r="K52" i="9"/>
  <c r="J52" i="9"/>
  <c r="I52" i="9"/>
  <c r="H52" i="9"/>
  <c r="G52" i="9"/>
  <c r="F52" i="9"/>
  <c r="E52" i="9"/>
  <c r="D52" i="9"/>
  <c r="M51" i="9"/>
  <c r="L51" i="9"/>
  <c r="K51" i="9"/>
  <c r="J51" i="9"/>
  <c r="I51" i="9"/>
  <c r="H51" i="9"/>
  <c r="G51" i="9"/>
  <c r="F51" i="9"/>
  <c r="E51" i="9"/>
  <c r="D51" i="9"/>
  <c r="M50" i="9"/>
  <c r="L50" i="9"/>
  <c r="K50" i="9"/>
  <c r="J50" i="9"/>
  <c r="I50" i="9"/>
  <c r="H50" i="9"/>
  <c r="G50" i="9"/>
  <c r="F50" i="9"/>
  <c r="E50" i="9"/>
  <c r="D50" i="9"/>
  <c r="M49" i="9"/>
  <c r="L49" i="9"/>
  <c r="K49" i="9"/>
  <c r="J49" i="9"/>
  <c r="I49" i="9"/>
  <c r="H49" i="9"/>
  <c r="G49" i="9"/>
  <c r="F49" i="9"/>
  <c r="E49" i="9"/>
  <c r="D49" i="9"/>
  <c r="M48" i="9"/>
  <c r="L48" i="9"/>
  <c r="K48" i="9"/>
  <c r="J48" i="9"/>
  <c r="I48" i="9"/>
  <c r="H48" i="9"/>
  <c r="G48" i="9"/>
  <c r="F48" i="9"/>
  <c r="E48" i="9"/>
  <c r="D48" i="9"/>
  <c r="M47" i="9"/>
  <c r="L47" i="9"/>
  <c r="K47" i="9"/>
  <c r="J47" i="9"/>
  <c r="I47" i="9"/>
  <c r="H47" i="9"/>
  <c r="G47" i="9"/>
  <c r="F47" i="9"/>
  <c r="E47" i="9"/>
  <c r="D47" i="9"/>
  <c r="M46" i="9"/>
  <c r="L46" i="9"/>
  <c r="K46" i="9"/>
  <c r="J46" i="9"/>
  <c r="I46" i="9"/>
  <c r="H46" i="9"/>
  <c r="G46" i="9"/>
  <c r="F46" i="9"/>
  <c r="E46" i="9"/>
  <c r="D46" i="9"/>
  <c r="M45" i="9"/>
  <c r="L45" i="9"/>
  <c r="K45" i="9"/>
  <c r="J45" i="9"/>
  <c r="I45" i="9"/>
  <c r="H45" i="9"/>
  <c r="G45" i="9"/>
  <c r="F45" i="9"/>
  <c r="E45" i="9"/>
  <c r="D45" i="9"/>
  <c r="M44" i="9"/>
  <c r="L44" i="9"/>
  <c r="K44" i="9"/>
  <c r="J44" i="9"/>
  <c r="I44" i="9"/>
  <c r="H44" i="9"/>
  <c r="G44" i="9"/>
  <c r="F44" i="9"/>
  <c r="E44" i="9"/>
  <c r="D44" i="9"/>
  <c r="M43" i="9"/>
  <c r="L43" i="9"/>
  <c r="K43" i="9"/>
  <c r="J43" i="9"/>
  <c r="I43" i="9"/>
  <c r="H43" i="9"/>
  <c r="G43" i="9"/>
  <c r="F43" i="9"/>
  <c r="E43" i="9"/>
  <c r="D43" i="9"/>
  <c r="M42" i="9"/>
  <c r="L42" i="9"/>
  <c r="K42" i="9"/>
  <c r="J42" i="9"/>
  <c r="I42" i="9"/>
  <c r="H42" i="9"/>
  <c r="G42" i="9"/>
  <c r="F42" i="9"/>
  <c r="E42" i="9"/>
  <c r="D42" i="9"/>
  <c r="M41" i="9"/>
  <c r="L41" i="9"/>
  <c r="K41" i="9"/>
  <c r="J41" i="9"/>
  <c r="I41" i="9"/>
  <c r="H41" i="9"/>
  <c r="G41" i="9"/>
  <c r="F41" i="9"/>
  <c r="E41" i="9"/>
  <c r="D41" i="9"/>
  <c r="M40" i="9"/>
  <c r="L40" i="9"/>
  <c r="K40" i="9"/>
  <c r="J40" i="9"/>
  <c r="I40" i="9"/>
  <c r="H40" i="9"/>
  <c r="G40" i="9"/>
  <c r="F40" i="9"/>
  <c r="E40" i="9"/>
  <c r="D40" i="9"/>
  <c r="M39" i="9"/>
  <c r="L39" i="9"/>
  <c r="K39" i="9"/>
  <c r="J39" i="9"/>
  <c r="I39" i="9"/>
  <c r="H39" i="9"/>
  <c r="G39" i="9"/>
  <c r="F39" i="9"/>
  <c r="E39" i="9"/>
  <c r="D39" i="9"/>
  <c r="M38" i="9"/>
  <c r="L38" i="9"/>
  <c r="K38" i="9"/>
  <c r="J38" i="9"/>
  <c r="I38" i="9"/>
  <c r="H38" i="9"/>
  <c r="G38" i="9"/>
  <c r="F38" i="9"/>
  <c r="E38" i="9"/>
  <c r="D38" i="9"/>
  <c r="M37" i="9"/>
  <c r="L37" i="9"/>
  <c r="K37" i="9"/>
  <c r="J37" i="9"/>
  <c r="I37" i="9"/>
  <c r="H37" i="9"/>
  <c r="G37" i="9"/>
  <c r="F37" i="9"/>
  <c r="E37" i="9"/>
  <c r="D37" i="9"/>
  <c r="M36" i="9"/>
  <c r="L36" i="9"/>
  <c r="K36" i="9"/>
  <c r="J36" i="9"/>
  <c r="I36" i="9"/>
  <c r="H36" i="9"/>
  <c r="G36" i="9"/>
  <c r="F36" i="9"/>
  <c r="E36" i="9"/>
  <c r="D36" i="9"/>
  <c r="M35" i="9"/>
  <c r="L35" i="9"/>
  <c r="K35" i="9"/>
  <c r="J35" i="9"/>
  <c r="I35" i="9"/>
  <c r="H35" i="9"/>
  <c r="G35" i="9"/>
  <c r="F35" i="9"/>
  <c r="E35" i="9"/>
  <c r="D35" i="9"/>
  <c r="M34" i="9"/>
  <c r="L34" i="9"/>
  <c r="K34" i="9"/>
  <c r="J34" i="9"/>
  <c r="I34" i="9"/>
  <c r="H34" i="9"/>
  <c r="G34" i="9"/>
  <c r="F34" i="9"/>
  <c r="E34" i="9"/>
  <c r="D34" i="9"/>
  <c r="M33" i="9"/>
  <c r="L33" i="9"/>
  <c r="K33" i="9"/>
  <c r="J33" i="9"/>
  <c r="I33" i="9"/>
  <c r="H33" i="9"/>
  <c r="G33" i="9"/>
  <c r="F33" i="9"/>
  <c r="E33" i="9"/>
  <c r="D33" i="9"/>
  <c r="M32" i="9"/>
  <c r="L32" i="9"/>
  <c r="K32" i="9"/>
  <c r="J32" i="9"/>
  <c r="I32" i="9"/>
  <c r="H32" i="9"/>
  <c r="G32" i="9"/>
  <c r="F32" i="9"/>
  <c r="E32" i="9"/>
  <c r="D32" i="9"/>
  <c r="M31" i="9"/>
  <c r="L31" i="9"/>
  <c r="K31" i="9"/>
  <c r="J31" i="9"/>
  <c r="I31" i="9"/>
  <c r="H31" i="9"/>
  <c r="G31" i="9"/>
  <c r="F31" i="9"/>
  <c r="E31" i="9"/>
  <c r="D31" i="9"/>
  <c r="M30" i="9"/>
  <c r="L30" i="9"/>
  <c r="K30" i="9"/>
  <c r="J30" i="9"/>
  <c r="I30" i="9"/>
  <c r="H30" i="9"/>
  <c r="G30" i="9"/>
  <c r="F30" i="9"/>
  <c r="E30" i="9"/>
  <c r="D30" i="9"/>
  <c r="M29" i="9"/>
  <c r="L29" i="9"/>
  <c r="K29" i="9"/>
  <c r="J29" i="9"/>
  <c r="I29" i="9"/>
  <c r="H29" i="9"/>
  <c r="G29" i="9"/>
  <c r="F29" i="9"/>
  <c r="E29" i="9"/>
  <c r="D29" i="9"/>
  <c r="M28" i="9"/>
  <c r="L28" i="9"/>
  <c r="K28" i="9"/>
  <c r="J28" i="9"/>
  <c r="I28" i="9"/>
  <c r="H28" i="9"/>
  <c r="G28" i="9"/>
  <c r="F28" i="9"/>
  <c r="E28" i="9"/>
  <c r="D28" i="9"/>
  <c r="M27" i="9"/>
  <c r="L27" i="9"/>
  <c r="K27" i="9"/>
  <c r="J27" i="9"/>
  <c r="I27" i="9"/>
  <c r="H27" i="9"/>
  <c r="G27" i="9"/>
  <c r="F27" i="9"/>
  <c r="E27" i="9"/>
  <c r="D27" i="9"/>
  <c r="M26" i="9"/>
  <c r="L26" i="9"/>
  <c r="K26" i="9"/>
  <c r="J26" i="9"/>
  <c r="I26" i="9"/>
  <c r="H26" i="9"/>
  <c r="G26" i="9"/>
  <c r="F26" i="9"/>
  <c r="E26" i="9"/>
  <c r="D26" i="9"/>
  <c r="M25" i="9"/>
  <c r="L25" i="9"/>
  <c r="K25" i="9"/>
  <c r="J25" i="9"/>
  <c r="I25" i="9"/>
  <c r="H25" i="9"/>
  <c r="G25" i="9"/>
  <c r="F25" i="9"/>
  <c r="E25" i="9"/>
  <c r="D25" i="9"/>
  <c r="M24" i="9"/>
  <c r="L24" i="9"/>
  <c r="K24" i="9"/>
  <c r="J24" i="9"/>
  <c r="I24" i="9"/>
  <c r="H24" i="9"/>
  <c r="G24" i="9"/>
  <c r="F24" i="9"/>
  <c r="E24" i="9"/>
  <c r="D24" i="9"/>
  <c r="M23" i="9"/>
  <c r="L23" i="9"/>
  <c r="K23" i="9"/>
  <c r="J23" i="9"/>
  <c r="I23" i="9"/>
  <c r="H23" i="9"/>
  <c r="G23" i="9"/>
  <c r="F23" i="9"/>
  <c r="E23" i="9"/>
  <c r="D23" i="9"/>
  <c r="M22" i="9"/>
  <c r="L22" i="9"/>
  <c r="K22" i="9"/>
  <c r="J22" i="9"/>
  <c r="I22" i="9"/>
  <c r="H22" i="9"/>
  <c r="G22" i="9"/>
  <c r="F22" i="9"/>
  <c r="E22" i="9"/>
  <c r="D22" i="9"/>
  <c r="M21" i="9"/>
  <c r="L21" i="9"/>
  <c r="K21" i="9"/>
  <c r="J21" i="9"/>
  <c r="I21" i="9"/>
  <c r="H21" i="9"/>
  <c r="G21" i="9"/>
  <c r="F21" i="9"/>
  <c r="E21" i="9"/>
  <c r="D21" i="9"/>
  <c r="M20" i="9"/>
  <c r="L20" i="9"/>
  <c r="K20" i="9"/>
  <c r="J20" i="9"/>
  <c r="I20" i="9"/>
  <c r="H20" i="9"/>
  <c r="G20" i="9"/>
  <c r="F20" i="9"/>
  <c r="E20" i="9"/>
  <c r="D20" i="9"/>
  <c r="M19" i="9"/>
  <c r="L19" i="9"/>
  <c r="K19" i="9"/>
  <c r="J19" i="9"/>
  <c r="I19" i="9"/>
  <c r="H19" i="9"/>
  <c r="G19" i="9"/>
  <c r="F19" i="9"/>
  <c r="E19" i="9"/>
  <c r="D19" i="9"/>
  <c r="M18" i="9"/>
  <c r="L18" i="9"/>
  <c r="K18" i="9"/>
  <c r="J18" i="9"/>
  <c r="I18" i="9"/>
  <c r="H18" i="9"/>
  <c r="G18" i="9"/>
  <c r="F18" i="9"/>
  <c r="E18" i="9"/>
  <c r="D18" i="9"/>
  <c r="M17" i="9"/>
  <c r="L17" i="9"/>
  <c r="K17" i="9"/>
  <c r="J17" i="9"/>
  <c r="I17" i="9"/>
  <c r="H17" i="9"/>
  <c r="G17" i="9"/>
  <c r="F17" i="9"/>
  <c r="E17" i="9"/>
  <c r="D17" i="9"/>
  <c r="M16" i="9"/>
  <c r="L16" i="9"/>
  <c r="K16" i="9"/>
  <c r="J16" i="9"/>
  <c r="I16" i="9"/>
  <c r="H16" i="9"/>
  <c r="G16" i="9"/>
  <c r="F16" i="9"/>
  <c r="E16" i="9"/>
  <c r="D16" i="9"/>
  <c r="M15" i="9"/>
  <c r="L15" i="9"/>
  <c r="K15" i="9"/>
  <c r="J15" i="9"/>
  <c r="I15" i="9"/>
  <c r="H15" i="9"/>
  <c r="G15" i="9"/>
  <c r="F15" i="9"/>
  <c r="E15" i="9"/>
  <c r="D15" i="9"/>
  <c r="M14" i="9"/>
  <c r="L14" i="9"/>
  <c r="K14" i="9"/>
  <c r="J14" i="9"/>
  <c r="I14" i="9"/>
  <c r="H14" i="9"/>
  <c r="G14" i="9"/>
  <c r="F14" i="9"/>
  <c r="E14" i="9"/>
  <c r="D14" i="9"/>
  <c r="M13" i="9"/>
  <c r="I13" i="9"/>
  <c r="D13" i="9"/>
  <c r="M12" i="9"/>
  <c r="I12" i="9"/>
  <c r="D12" i="9"/>
  <c r="M11" i="9"/>
  <c r="I11" i="9"/>
  <c r="D11" i="9"/>
  <c r="M11" i="6"/>
  <c r="M12" i="6"/>
  <c r="M13" i="6"/>
  <c r="D13" i="6"/>
  <c r="I13" i="6"/>
  <c r="D14" i="6"/>
  <c r="E14" i="6"/>
  <c r="F14" i="6"/>
  <c r="G14" i="6"/>
  <c r="H14" i="6"/>
  <c r="I14" i="6"/>
  <c r="J14" i="6"/>
  <c r="K14" i="6"/>
  <c r="L14" i="6"/>
  <c r="M14" i="6"/>
  <c r="D15" i="6"/>
  <c r="E15" i="6"/>
  <c r="F15" i="6"/>
  <c r="G15" i="6"/>
  <c r="H15" i="6"/>
  <c r="I15" i="6"/>
  <c r="J15" i="6"/>
  <c r="K15" i="6"/>
  <c r="L15" i="6"/>
  <c r="M15" i="6"/>
  <c r="D16" i="6"/>
  <c r="E16" i="6"/>
  <c r="F16" i="6"/>
  <c r="G16" i="6"/>
  <c r="H16" i="6"/>
  <c r="I16" i="6"/>
  <c r="J16" i="6"/>
  <c r="K16" i="6"/>
  <c r="L16" i="6"/>
  <c r="M16" i="6"/>
  <c r="D17" i="6"/>
  <c r="E17" i="6"/>
  <c r="F17" i="6"/>
  <c r="G17" i="6"/>
  <c r="H17" i="6"/>
  <c r="I17" i="6"/>
  <c r="J17" i="6"/>
  <c r="K17" i="6"/>
  <c r="L17" i="6"/>
  <c r="M17" i="6"/>
  <c r="D18" i="6"/>
  <c r="E18" i="6"/>
  <c r="F18" i="6"/>
  <c r="G18" i="6"/>
  <c r="H18" i="6"/>
  <c r="I18" i="6"/>
  <c r="J18" i="6"/>
  <c r="K18" i="6"/>
  <c r="L18" i="6"/>
  <c r="M18" i="6"/>
  <c r="D19" i="6"/>
  <c r="E19" i="6"/>
  <c r="F19" i="6"/>
  <c r="G19" i="6"/>
  <c r="H19" i="6"/>
  <c r="I19" i="6"/>
  <c r="J19" i="6"/>
  <c r="K19" i="6"/>
  <c r="L19" i="6"/>
  <c r="M19" i="6"/>
  <c r="D20" i="6"/>
  <c r="E20" i="6"/>
  <c r="F20" i="6"/>
  <c r="G20" i="6"/>
  <c r="H20" i="6"/>
  <c r="I20" i="6"/>
  <c r="J20" i="6"/>
  <c r="K20" i="6"/>
  <c r="L20" i="6"/>
  <c r="M20" i="6"/>
  <c r="D21" i="6"/>
  <c r="E21" i="6"/>
  <c r="F21" i="6"/>
  <c r="G21" i="6"/>
  <c r="H21" i="6"/>
  <c r="I21" i="6"/>
  <c r="J21" i="6"/>
  <c r="K21" i="6"/>
  <c r="L21" i="6"/>
  <c r="M21" i="6"/>
  <c r="D22" i="6"/>
  <c r="E22" i="6"/>
  <c r="F22" i="6"/>
  <c r="G22" i="6"/>
  <c r="H22" i="6"/>
  <c r="I22" i="6"/>
  <c r="J22" i="6"/>
  <c r="K22" i="6"/>
  <c r="L22" i="6"/>
  <c r="M22" i="6"/>
  <c r="D23" i="6"/>
  <c r="E23" i="6"/>
  <c r="F23" i="6"/>
  <c r="G23" i="6"/>
  <c r="H23" i="6"/>
  <c r="I23" i="6"/>
  <c r="J23" i="6"/>
  <c r="K23" i="6"/>
  <c r="L23" i="6"/>
  <c r="M23" i="6"/>
  <c r="D24" i="6"/>
  <c r="E24" i="6"/>
  <c r="F24" i="6"/>
  <c r="G24" i="6"/>
  <c r="H24" i="6"/>
  <c r="I24" i="6"/>
  <c r="J24" i="6"/>
  <c r="K24" i="6"/>
  <c r="L24" i="6"/>
  <c r="M24" i="6"/>
  <c r="D25" i="6"/>
  <c r="E25" i="6"/>
  <c r="F25" i="6"/>
  <c r="G25" i="6"/>
  <c r="H25" i="6"/>
  <c r="I25" i="6"/>
  <c r="J25" i="6"/>
  <c r="K25" i="6"/>
  <c r="L25" i="6"/>
  <c r="M25" i="6"/>
  <c r="D26" i="6"/>
  <c r="E26" i="6"/>
  <c r="F26" i="6"/>
  <c r="G26" i="6"/>
  <c r="H26" i="6"/>
  <c r="I26" i="6"/>
  <c r="J26" i="6"/>
  <c r="K26" i="6"/>
  <c r="L26" i="6"/>
  <c r="M26" i="6"/>
  <c r="D27" i="6"/>
  <c r="E27" i="6"/>
  <c r="F27" i="6"/>
  <c r="G27" i="6"/>
  <c r="H27" i="6"/>
  <c r="I27" i="6"/>
  <c r="J27" i="6"/>
  <c r="K27" i="6"/>
  <c r="L27" i="6"/>
  <c r="M27" i="6"/>
  <c r="D28" i="6"/>
  <c r="E28" i="6"/>
  <c r="F28" i="6"/>
  <c r="G28" i="6"/>
  <c r="H28" i="6"/>
  <c r="I28" i="6"/>
  <c r="J28" i="6"/>
  <c r="K28" i="6"/>
  <c r="L28" i="6"/>
  <c r="M28" i="6"/>
  <c r="D29" i="6"/>
  <c r="E29" i="6"/>
  <c r="F29" i="6"/>
  <c r="G29" i="6"/>
  <c r="H29" i="6"/>
  <c r="I29" i="6"/>
  <c r="J29" i="6"/>
  <c r="K29" i="6"/>
  <c r="L29" i="6"/>
  <c r="M29" i="6"/>
  <c r="D30" i="6"/>
  <c r="E30" i="6"/>
  <c r="F30" i="6"/>
  <c r="G30" i="6"/>
  <c r="H30" i="6"/>
  <c r="I30" i="6"/>
  <c r="J30" i="6"/>
  <c r="K30" i="6"/>
  <c r="L30" i="6"/>
  <c r="M30" i="6"/>
  <c r="D31" i="6"/>
  <c r="E31" i="6"/>
  <c r="F31" i="6"/>
  <c r="G31" i="6"/>
  <c r="H31" i="6"/>
  <c r="I31" i="6"/>
  <c r="J31" i="6"/>
  <c r="K31" i="6"/>
  <c r="L31" i="6"/>
  <c r="M31" i="6"/>
  <c r="D32" i="6"/>
  <c r="E32" i="6"/>
  <c r="F32" i="6"/>
  <c r="G32" i="6"/>
  <c r="H32" i="6"/>
  <c r="I32" i="6"/>
  <c r="J32" i="6"/>
  <c r="K32" i="6"/>
  <c r="L32" i="6"/>
  <c r="M32" i="6"/>
  <c r="D33" i="6"/>
  <c r="E33" i="6"/>
  <c r="F33" i="6"/>
  <c r="G33" i="6"/>
  <c r="H33" i="6"/>
  <c r="I33" i="6"/>
  <c r="J33" i="6"/>
  <c r="K33" i="6"/>
  <c r="L33" i="6"/>
  <c r="M33" i="6"/>
  <c r="D34" i="6"/>
  <c r="E34" i="6"/>
  <c r="F34" i="6"/>
  <c r="G34" i="6"/>
  <c r="H34" i="6"/>
  <c r="I34" i="6"/>
  <c r="J34" i="6"/>
  <c r="K34" i="6"/>
  <c r="L34" i="6"/>
  <c r="M34" i="6"/>
  <c r="D35" i="6"/>
  <c r="E35" i="6"/>
  <c r="F35" i="6"/>
  <c r="G35" i="6"/>
  <c r="H35" i="6"/>
  <c r="I35" i="6"/>
  <c r="J35" i="6"/>
  <c r="K35" i="6"/>
  <c r="L35" i="6"/>
  <c r="M35" i="6"/>
  <c r="D36" i="6"/>
  <c r="E36" i="6"/>
  <c r="F36" i="6"/>
  <c r="G36" i="6"/>
  <c r="H36" i="6"/>
  <c r="I36" i="6"/>
  <c r="J36" i="6"/>
  <c r="K36" i="6"/>
  <c r="L36" i="6"/>
  <c r="M36" i="6"/>
  <c r="D37" i="6"/>
  <c r="E37" i="6"/>
  <c r="F37" i="6"/>
  <c r="G37" i="6"/>
  <c r="H37" i="6"/>
  <c r="I37" i="6"/>
  <c r="J37" i="6"/>
  <c r="K37" i="6"/>
  <c r="L37" i="6"/>
  <c r="M37" i="6"/>
  <c r="D38" i="6"/>
  <c r="E38" i="6"/>
  <c r="F38" i="6"/>
  <c r="G38" i="6"/>
  <c r="H38" i="6"/>
  <c r="I38" i="6"/>
  <c r="J38" i="6"/>
  <c r="K38" i="6"/>
  <c r="L38" i="6"/>
  <c r="M38" i="6"/>
  <c r="D39" i="6"/>
  <c r="E39" i="6"/>
  <c r="F39" i="6"/>
  <c r="G39" i="6"/>
  <c r="H39" i="6"/>
  <c r="I39" i="6"/>
  <c r="J39" i="6"/>
  <c r="K39" i="6"/>
  <c r="L39" i="6"/>
  <c r="M39" i="6"/>
  <c r="D40" i="6"/>
  <c r="E40" i="6"/>
  <c r="F40" i="6"/>
  <c r="G40" i="6"/>
  <c r="H40" i="6"/>
  <c r="I40" i="6"/>
  <c r="J40" i="6"/>
  <c r="K40" i="6"/>
  <c r="L40" i="6"/>
  <c r="M40" i="6"/>
  <c r="D41" i="6"/>
  <c r="E41" i="6"/>
  <c r="F41" i="6"/>
  <c r="G41" i="6"/>
  <c r="H41" i="6"/>
  <c r="I41" i="6"/>
  <c r="J41" i="6"/>
  <c r="K41" i="6"/>
  <c r="L41" i="6"/>
  <c r="M41" i="6"/>
  <c r="D42" i="6"/>
  <c r="E42" i="6"/>
  <c r="F42" i="6"/>
  <c r="G42" i="6"/>
  <c r="H42" i="6"/>
  <c r="I42" i="6"/>
  <c r="J42" i="6"/>
  <c r="K42" i="6"/>
  <c r="L42" i="6"/>
  <c r="M42" i="6"/>
  <c r="D43" i="6"/>
  <c r="E43" i="6"/>
  <c r="F43" i="6"/>
  <c r="G43" i="6"/>
  <c r="H43" i="6"/>
  <c r="I43" i="6"/>
  <c r="J43" i="6"/>
  <c r="K43" i="6"/>
  <c r="L43" i="6"/>
  <c r="M43" i="6"/>
  <c r="D44" i="6"/>
  <c r="E44" i="6"/>
  <c r="F44" i="6"/>
  <c r="G44" i="6"/>
  <c r="H44" i="6"/>
  <c r="I44" i="6"/>
  <c r="J44" i="6"/>
  <c r="K44" i="6"/>
  <c r="L44" i="6"/>
  <c r="M44" i="6"/>
  <c r="D45" i="6"/>
  <c r="E45" i="6"/>
  <c r="F45" i="6"/>
  <c r="G45" i="6"/>
  <c r="H45" i="6"/>
  <c r="I45" i="6"/>
  <c r="J45" i="6"/>
  <c r="K45" i="6"/>
  <c r="L45" i="6"/>
  <c r="M45" i="6"/>
  <c r="D46" i="6"/>
  <c r="E46" i="6"/>
  <c r="F46" i="6"/>
  <c r="G46" i="6"/>
  <c r="H46" i="6"/>
  <c r="I46" i="6"/>
  <c r="J46" i="6"/>
  <c r="K46" i="6"/>
  <c r="L46" i="6"/>
  <c r="M46" i="6"/>
  <c r="D47" i="6"/>
  <c r="E47" i="6"/>
  <c r="F47" i="6"/>
  <c r="G47" i="6"/>
  <c r="H47" i="6"/>
  <c r="I47" i="6"/>
  <c r="J47" i="6"/>
  <c r="K47" i="6"/>
  <c r="L47" i="6"/>
  <c r="M47" i="6"/>
  <c r="D48" i="6"/>
  <c r="E48" i="6"/>
  <c r="F48" i="6"/>
  <c r="G48" i="6"/>
  <c r="H48" i="6"/>
  <c r="I48" i="6"/>
  <c r="J48" i="6"/>
  <c r="K48" i="6"/>
  <c r="L48" i="6"/>
  <c r="M48" i="6"/>
  <c r="D49" i="6"/>
  <c r="E49" i="6"/>
  <c r="F49" i="6"/>
  <c r="G49" i="6"/>
  <c r="H49" i="6"/>
  <c r="I49" i="6"/>
  <c r="J49" i="6"/>
  <c r="K49" i="6"/>
  <c r="L49" i="6"/>
  <c r="M49" i="6"/>
  <c r="D50" i="6"/>
  <c r="E50" i="6"/>
  <c r="F50" i="6"/>
  <c r="G50" i="6"/>
  <c r="H50" i="6"/>
  <c r="I50" i="6"/>
  <c r="J50" i="6"/>
  <c r="K50" i="6"/>
  <c r="L50" i="6"/>
  <c r="M50" i="6"/>
  <c r="D51" i="6"/>
  <c r="E51" i="6"/>
  <c r="F51" i="6"/>
  <c r="G51" i="6"/>
  <c r="H51" i="6"/>
  <c r="I51" i="6"/>
  <c r="J51" i="6"/>
  <c r="K51" i="6"/>
  <c r="L51" i="6"/>
  <c r="M51" i="6"/>
  <c r="D52" i="6"/>
  <c r="E52" i="6"/>
  <c r="F52" i="6"/>
  <c r="G52" i="6"/>
  <c r="H52" i="6"/>
  <c r="I52" i="6"/>
  <c r="J52" i="6"/>
  <c r="K52" i="6"/>
  <c r="L52" i="6"/>
  <c r="M52" i="6"/>
  <c r="D53" i="6"/>
  <c r="E53" i="6"/>
  <c r="F53" i="6"/>
  <c r="G53" i="6"/>
  <c r="H53" i="6"/>
  <c r="I53" i="6"/>
  <c r="J53" i="6"/>
  <c r="K53" i="6"/>
  <c r="L53" i="6"/>
  <c r="M53" i="6"/>
  <c r="D54" i="6"/>
  <c r="E54" i="6"/>
  <c r="F54" i="6"/>
  <c r="G54" i="6"/>
  <c r="H54" i="6"/>
  <c r="I54" i="6"/>
  <c r="J54" i="6"/>
  <c r="K54" i="6"/>
  <c r="L54" i="6"/>
  <c r="M54" i="6"/>
  <c r="D55" i="6"/>
  <c r="E55" i="6"/>
  <c r="F55" i="6"/>
  <c r="G55" i="6"/>
  <c r="H55" i="6"/>
  <c r="I55" i="6"/>
  <c r="J55" i="6"/>
  <c r="K55" i="6"/>
  <c r="L55" i="6"/>
  <c r="M55" i="6"/>
  <c r="D56" i="6"/>
  <c r="E56" i="6"/>
  <c r="F56" i="6"/>
  <c r="G56" i="6"/>
  <c r="H56" i="6"/>
  <c r="I56" i="6"/>
  <c r="J56" i="6"/>
  <c r="K56" i="6"/>
  <c r="L56" i="6"/>
  <c r="M56" i="6"/>
  <c r="D57" i="6"/>
  <c r="E57" i="6"/>
  <c r="F57" i="6"/>
  <c r="G57" i="6"/>
  <c r="H57" i="6"/>
  <c r="I57" i="6"/>
  <c r="J57" i="6"/>
  <c r="K57" i="6"/>
  <c r="L57" i="6"/>
  <c r="M57" i="6"/>
  <c r="D58" i="6"/>
  <c r="E58" i="6"/>
  <c r="F58" i="6"/>
  <c r="G58" i="6"/>
  <c r="H58" i="6"/>
  <c r="I58" i="6"/>
  <c r="J58" i="6"/>
  <c r="K58" i="6"/>
  <c r="L58" i="6"/>
  <c r="M58" i="6"/>
  <c r="D59" i="6"/>
  <c r="E59" i="6"/>
  <c r="F59" i="6"/>
  <c r="G59" i="6"/>
  <c r="H59" i="6"/>
  <c r="I59" i="6"/>
  <c r="J59" i="6"/>
  <c r="K59" i="6"/>
  <c r="L59" i="6"/>
  <c r="M59" i="6"/>
  <c r="D60" i="6"/>
  <c r="E60" i="6"/>
  <c r="F60" i="6"/>
  <c r="G60" i="6"/>
  <c r="H60" i="6"/>
  <c r="I60" i="6"/>
  <c r="J60" i="6"/>
  <c r="K60" i="6"/>
  <c r="L60" i="6"/>
  <c r="M60" i="6"/>
  <c r="D61" i="6"/>
  <c r="E61" i="6"/>
  <c r="F61" i="6"/>
  <c r="G61" i="6"/>
  <c r="H61" i="6"/>
  <c r="I61" i="6"/>
  <c r="J61" i="6"/>
  <c r="K61" i="6"/>
  <c r="L61" i="6"/>
  <c r="M61" i="6"/>
  <c r="D62" i="6"/>
  <c r="E62" i="6"/>
  <c r="F62" i="6"/>
  <c r="G62" i="6"/>
  <c r="H62" i="6"/>
  <c r="I62" i="6"/>
  <c r="J62" i="6"/>
  <c r="K62" i="6"/>
  <c r="L62" i="6"/>
  <c r="M62" i="6"/>
  <c r="D63" i="6"/>
  <c r="E63" i="6"/>
  <c r="F63" i="6"/>
  <c r="G63" i="6"/>
  <c r="H63" i="6"/>
  <c r="I63" i="6"/>
  <c r="J63" i="6"/>
  <c r="K63" i="6"/>
  <c r="L63" i="6"/>
  <c r="M63" i="6"/>
  <c r="D64" i="6"/>
  <c r="E64" i="6"/>
  <c r="F64" i="6"/>
  <c r="G64" i="6"/>
  <c r="H64" i="6"/>
  <c r="I64" i="6"/>
  <c r="J64" i="6"/>
  <c r="K64" i="6"/>
  <c r="L64" i="6"/>
  <c r="M64" i="6"/>
  <c r="D65" i="6"/>
  <c r="E65" i="6"/>
  <c r="F65" i="6"/>
  <c r="G65" i="6"/>
  <c r="H65" i="6"/>
  <c r="I65" i="6"/>
  <c r="J65" i="6"/>
  <c r="K65" i="6"/>
  <c r="L65" i="6"/>
  <c r="M65" i="6"/>
  <c r="D66" i="6"/>
  <c r="E66" i="6"/>
  <c r="F66" i="6"/>
  <c r="G66" i="6"/>
  <c r="H66" i="6"/>
  <c r="I66" i="6"/>
  <c r="J66" i="6"/>
  <c r="K66" i="6"/>
  <c r="L66" i="6"/>
  <c r="M66" i="6"/>
  <c r="D67" i="6"/>
  <c r="E67" i="6"/>
  <c r="F67" i="6"/>
  <c r="G67" i="6"/>
  <c r="H67" i="6"/>
  <c r="I67" i="6"/>
  <c r="J67" i="6"/>
  <c r="K67" i="6"/>
  <c r="L67" i="6"/>
  <c r="M67" i="6"/>
  <c r="D68" i="6"/>
  <c r="E68" i="6"/>
  <c r="F68" i="6"/>
  <c r="G68" i="6"/>
  <c r="H68" i="6"/>
  <c r="I68" i="6"/>
  <c r="J68" i="6"/>
  <c r="K68" i="6"/>
  <c r="L68" i="6"/>
  <c r="M68" i="6"/>
  <c r="D69" i="6"/>
  <c r="E69" i="6"/>
  <c r="F69" i="6"/>
  <c r="G69" i="6"/>
  <c r="H69" i="6"/>
  <c r="I69" i="6"/>
  <c r="J69" i="6"/>
  <c r="K69" i="6"/>
  <c r="L69" i="6"/>
  <c r="M69" i="6"/>
  <c r="D70" i="6"/>
  <c r="E70" i="6"/>
  <c r="F70" i="6"/>
  <c r="G70" i="6"/>
  <c r="H70" i="6"/>
  <c r="I70" i="6"/>
  <c r="J70" i="6"/>
  <c r="K70" i="6"/>
  <c r="L70" i="6"/>
  <c r="M70" i="6"/>
  <c r="D71" i="6"/>
  <c r="E71" i="6"/>
  <c r="F71" i="6"/>
  <c r="G71" i="6"/>
  <c r="H71" i="6"/>
  <c r="I71" i="6"/>
  <c r="J71" i="6"/>
  <c r="K71" i="6"/>
  <c r="L71" i="6"/>
  <c r="M71" i="6"/>
  <c r="D72" i="6"/>
  <c r="E72" i="6"/>
  <c r="F72" i="6"/>
  <c r="G72" i="6"/>
  <c r="H72" i="6"/>
  <c r="I72" i="6"/>
  <c r="J72" i="6"/>
  <c r="K72" i="6"/>
  <c r="L72" i="6"/>
  <c r="M72" i="6"/>
  <c r="I12" i="6"/>
  <c r="I11" i="6"/>
  <c r="D12" i="6"/>
  <c r="D11" i="6"/>
  <c r="M8" i="9" l="1"/>
  <c r="AR14" i="3" l="1"/>
  <c r="AS14" i="3"/>
  <c r="AT14" i="3"/>
  <c r="AU14" i="3"/>
  <c r="AV14" i="3"/>
  <c r="AW14" i="3"/>
  <c r="AX14" i="3"/>
  <c r="AY14" i="3"/>
  <c r="AZ14" i="3"/>
  <c r="BA14" i="3"/>
  <c r="BB14" i="3"/>
  <c r="BC14" i="3"/>
  <c r="AR15" i="3"/>
  <c r="AS15" i="3"/>
  <c r="AT15" i="3"/>
  <c r="AU15" i="3"/>
  <c r="AW15" i="3"/>
  <c r="AX15" i="3"/>
  <c r="AY15" i="3"/>
  <c r="AZ15" i="3"/>
  <c r="BA15" i="3"/>
  <c r="BB15" i="3"/>
  <c r="BC15" i="3"/>
  <c r="AR16" i="3"/>
  <c r="AS16" i="3"/>
  <c r="AT16" i="3"/>
  <c r="AU16" i="3"/>
  <c r="AV16" i="3"/>
  <c r="AW16" i="3"/>
  <c r="AX16" i="3"/>
  <c r="AY16" i="3"/>
  <c r="AZ16" i="3"/>
  <c r="BA16" i="3"/>
  <c r="BB16" i="3"/>
  <c r="BC16" i="3"/>
  <c r="AR17" i="3"/>
  <c r="AS17" i="3"/>
  <c r="AT17" i="3"/>
  <c r="AU17" i="3"/>
  <c r="AV17" i="3"/>
  <c r="AW17" i="3"/>
  <c r="AX17" i="3"/>
  <c r="AY17" i="3"/>
  <c r="AZ17" i="3"/>
  <c r="BA17" i="3"/>
  <c r="BB17" i="3"/>
  <c r="BC17" i="3"/>
  <c r="AR18" i="3"/>
  <c r="AS18" i="3"/>
  <c r="AT18" i="3"/>
  <c r="AU18" i="3"/>
  <c r="AV18" i="3"/>
  <c r="AW18" i="3"/>
  <c r="AX18" i="3"/>
  <c r="AY18" i="3"/>
  <c r="AZ18" i="3"/>
  <c r="BA18" i="3"/>
  <c r="BB18" i="3"/>
  <c r="BC18" i="3"/>
  <c r="AR19" i="3"/>
  <c r="AS19" i="3"/>
  <c r="AT19" i="3"/>
  <c r="AU19" i="3"/>
  <c r="AV19" i="3"/>
  <c r="AW19" i="3"/>
  <c r="AX19" i="3"/>
  <c r="AY19" i="3"/>
  <c r="AZ19" i="3"/>
  <c r="BA19" i="3"/>
  <c r="BB19" i="3"/>
  <c r="BC19" i="3"/>
  <c r="AR20" i="3"/>
  <c r="AS20" i="3"/>
  <c r="AT20" i="3"/>
  <c r="AU20" i="3"/>
  <c r="AV20" i="3"/>
  <c r="AW20" i="3"/>
  <c r="AX20" i="3"/>
  <c r="AY20" i="3"/>
  <c r="AZ20" i="3"/>
  <c r="BA20" i="3"/>
  <c r="BB20" i="3"/>
  <c r="BC20" i="3"/>
  <c r="AR21" i="3"/>
  <c r="AS21" i="3"/>
  <c r="AT21" i="3"/>
  <c r="AU21" i="3"/>
  <c r="AV21" i="3"/>
  <c r="AW21" i="3"/>
  <c r="AX21" i="3"/>
  <c r="AY21" i="3"/>
  <c r="AZ21" i="3"/>
  <c r="BA21" i="3"/>
  <c r="BB21" i="3"/>
  <c r="BC21" i="3"/>
  <c r="AR22" i="3"/>
  <c r="AS22" i="3"/>
  <c r="AT22" i="3"/>
  <c r="AU22" i="3"/>
  <c r="AV22" i="3"/>
  <c r="AW22" i="3"/>
  <c r="AX22" i="3"/>
  <c r="AY22" i="3"/>
  <c r="AZ22" i="3"/>
  <c r="BA22" i="3"/>
  <c r="BB22" i="3"/>
  <c r="BC22" i="3"/>
  <c r="AR23" i="3"/>
  <c r="AS23" i="3"/>
  <c r="AT23" i="3"/>
  <c r="AU23" i="3"/>
  <c r="AV23" i="3"/>
  <c r="AW23" i="3"/>
  <c r="AX23" i="3"/>
  <c r="AY23" i="3"/>
  <c r="AZ23" i="3"/>
  <c r="BA23" i="3"/>
  <c r="BB23" i="3"/>
  <c r="BC23" i="3"/>
  <c r="AR24" i="3"/>
  <c r="AS24" i="3"/>
  <c r="AT24" i="3"/>
  <c r="AU24" i="3"/>
  <c r="AV24" i="3"/>
  <c r="AW24" i="3"/>
  <c r="AX24" i="3"/>
  <c r="AY24" i="3"/>
  <c r="AZ24" i="3"/>
  <c r="BA24" i="3"/>
  <c r="BB24" i="3"/>
  <c r="BC24" i="3"/>
  <c r="AR25" i="3"/>
  <c r="AS25" i="3"/>
  <c r="AT25" i="3"/>
  <c r="AU25" i="3"/>
  <c r="AV25" i="3"/>
  <c r="AW25" i="3"/>
  <c r="AX25" i="3"/>
  <c r="AY25" i="3"/>
  <c r="AZ25" i="3"/>
  <c r="BA25" i="3"/>
  <c r="BB25" i="3"/>
  <c r="BC25" i="3"/>
  <c r="AR26" i="3"/>
  <c r="AS26" i="3"/>
  <c r="AT26" i="3"/>
  <c r="AU26" i="3"/>
  <c r="AV26" i="3"/>
  <c r="AW26" i="3"/>
  <c r="AX26" i="3"/>
  <c r="AY26" i="3"/>
  <c r="AZ26" i="3"/>
  <c r="BA26" i="3"/>
  <c r="BB26" i="3"/>
  <c r="BC26" i="3"/>
  <c r="AR27" i="3"/>
  <c r="AS27" i="3"/>
  <c r="AT27" i="3"/>
  <c r="AU27" i="3"/>
  <c r="AV27" i="3"/>
  <c r="AW27" i="3"/>
  <c r="AX27" i="3"/>
  <c r="AY27" i="3"/>
  <c r="AZ27" i="3"/>
  <c r="BA27" i="3"/>
  <c r="BB27" i="3"/>
  <c r="BC27" i="3"/>
  <c r="AR28" i="3"/>
  <c r="AS28" i="3"/>
  <c r="AT28" i="3"/>
  <c r="AU28" i="3"/>
  <c r="AV28" i="3"/>
  <c r="AW28" i="3"/>
  <c r="AX28" i="3"/>
  <c r="AY28" i="3"/>
  <c r="AZ28" i="3"/>
  <c r="BA28" i="3"/>
  <c r="BB28" i="3"/>
  <c r="BC28" i="3"/>
  <c r="AR29" i="3"/>
  <c r="AS29" i="3"/>
  <c r="AT29" i="3"/>
  <c r="AU29" i="3"/>
  <c r="AV29" i="3"/>
  <c r="AW29" i="3"/>
  <c r="AX29" i="3"/>
  <c r="AY29" i="3"/>
  <c r="AZ29" i="3"/>
  <c r="BA29" i="3"/>
  <c r="BB29" i="3"/>
  <c r="BC29" i="3"/>
  <c r="AR30" i="3"/>
  <c r="AS30" i="3"/>
  <c r="AT30" i="3"/>
  <c r="AU30" i="3"/>
  <c r="AV30" i="3"/>
  <c r="AW30" i="3"/>
  <c r="AX30" i="3"/>
  <c r="AY30" i="3"/>
  <c r="AZ30" i="3"/>
  <c r="BA30" i="3"/>
  <c r="BB30" i="3"/>
  <c r="BC30" i="3"/>
  <c r="AR31" i="3"/>
  <c r="AS31" i="3"/>
  <c r="AT31" i="3"/>
  <c r="AU31" i="3"/>
  <c r="AV31" i="3"/>
  <c r="AW31" i="3"/>
  <c r="AX31" i="3"/>
  <c r="AY31" i="3"/>
  <c r="AZ31" i="3"/>
  <c r="BA31" i="3"/>
  <c r="BB31" i="3"/>
  <c r="BC31" i="3"/>
  <c r="AR32" i="3"/>
  <c r="AS32" i="3"/>
  <c r="AT32" i="3"/>
  <c r="AU32" i="3"/>
  <c r="AV32" i="3"/>
  <c r="AW32" i="3"/>
  <c r="AX32" i="3"/>
  <c r="AY32" i="3"/>
  <c r="AZ32" i="3"/>
  <c r="BA32" i="3"/>
  <c r="BB32" i="3"/>
  <c r="BC32" i="3"/>
  <c r="AR33" i="3"/>
  <c r="AS33" i="3"/>
  <c r="AT33" i="3"/>
  <c r="AU33" i="3"/>
  <c r="AV33" i="3"/>
  <c r="AW33" i="3"/>
  <c r="AX33" i="3"/>
  <c r="AY33" i="3"/>
  <c r="AZ33" i="3"/>
  <c r="BA33" i="3"/>
  <c r="BB33" i="3"/>
  <c r="BC33" i="3"/>
  <c r="AR34" i="3"/>
  <c r="AS34" i="3"/>
  <c r="AT34" i="3"/>
  <c r="AU34" i="3"/>
  <c r="AV34" i="3"/>
  <c r="AW34" i="3"/>
  <c r="AX34" i="3"/>
  <c r="AY34" i="3"/>
  <c r="AZ34" i="3"/>
  <c r="BA34" i="3"/>
  <c r="BB34" i="3"/>
  <c r="BC34" i="3"/>
  <c r="AR35" i="3"/>
  <c r="AS35" i="3"/>
  <c r="AT35" i="3"/>
  <c r="AU35" i="3"/>
  <c r="AV35" i="3"/>
  <c r="AW35" i="3"/>
  <c r="AX35" i="3"/>
  <c r="AY35" i="3"/>
  <c r="AZ35" i="3"/>
  <c r="BA35" i="3"/>
  <c r="BB35" i="3"/>
  <c r="BC35" i="3"/>
  <c r="AR36" i="3"/>
  <c r="AS36" i="3"/>
  <c r="AT36" i="3"/>
  <c r="AU36" i="3"/>
  <c r="AV36" i="3"/>
  <c r="AW36" i="3"/>
  <c r="AX36" i="3"/>
  <c r="AY36" i="3"/>
  <c r="AZ36" i="3"/>
  <c r="BA36" i="3"/>
  <c r="BB36" i="3"/>
  <c r="BC36" i="3"/>
  <c r="AR37" i="3"/>
  <c r="AS37" i="3"/>
  <c r="AT37" i="3"/>
  <c r="AU37" i="3"/>
  <c r="AV37" i="3"/>
  <c r="AW37" i="3"/>
  <c r="AX37" i="3"/>
  <c r="AY37" i="3"/>
  <c r="AZ37" i="3"/>
  <c r="BA37" i="3"/>
  <c r="BB37" i="3"/>
  <c r="BC37" i="3"/>
  <c r="AR38" i="3"/>
  <c r="AS38" i="3"/>
  <c r="AT38" i="3"/>
  <c r="AU38" i="3"/>
  <c r="AV38" i="3"/>
  <c r="AW38" i="3"/>
  <c r="AX38" i="3"/>
  <c r="AY38" i="3"/>
  <c r="AZ38" i="3"/>
  <c r="BA38" i="3"/>
  <c r="BB38" i="3"/>
  <c r="BC38" i="3"/>
  <c r="AR39" i="3"/>
  <c r="AS39" i="3"/>
  <c r="AT39" i="3"/>
  <c r="AU39" i="3"/>
  <c r="AV39" i="3"/>
  <c r="AW39" i="3"/>
  <c r="AX39" i="3"/>
  <c r="AY39" i="3"/>
  <c r="AZ39" i="3"/>
  <c r="BA39" i="3"/>
  <c r="BB39" i="3"/>
  <c r="BC39" i="3"/>
  <c r="AR40" i="3"/>
  <c r="AS40" i="3"/>
  <c r="AT40" i="3"/>
  <c r="AU40" i="3"/>
  <c r="AV40" i="3"/>
  <c r="AW40" i="3"/>
  <c r="AX40" i="3"/>
  <c r="AY40" i="3"/>
  <c r="AZ40" i="3"/>
  <c r="BA40" i="3"/>
  <c r="BB40" i="3"/>
  <c r="BC40" i="3"/>
  <c r="AR41" i="3"/>
  <c r="AS41" i="3"/>
  <c r="AT41" i="3"/>
  <c r="AU41" i="3"/>
  <c r="AV41" i="3"/>
  <c r="AW41" i="3"/>
  <c r="AX41" i="3"/>
  <c r="AY41" i="3"/>
  <c r="AZ41" i="3"/>
  <c r="BA41" i="3"/>
  <c r="BB41" i="3"/>
  <c r="BC41" i="3"/>
  <c r="AR42" i="3"/>
  <c r="AS42" i="3"/>
  <c r="AT42" i="3"/>
  <c r="AU42" i="3"/>
  <c r="AV42" i="3"/>
  <c r="AW42" i="3"/>
  <c r="AX42" i="3"/>
  <c r="AY42" i="3"/>
  <c r="AZ42" i="3"/>
  <c r="BA42" i="3"/>
  <c r="BB42" i="3"/>
  <c r="BC42" i="3"/>
  <c r="AR43" i="3"/>
  <c r="AS43" i="3"/>
  <c r="AT43" i="3"/>
  <c r="AU43" i="3"/>
  <c r="AV43" i="3"/>
  <c r="AW43" i="3"/>
  <c r="AX43" i="3"/>
  <c r="AY43" i="3"/>
  <c r="AZ43" i="3"/>
  <c r="BA43" i="3"/>
  <c r="BB43" i="3"/>
  <c r="BC43" i="3"/>
  <c r="AR44" i="3"/>
  <c r="AS44" i="3"/>
  <c r="AT44" i="3"/>
  <c r="AU44" i="3"/>
  <c r="AV44" i="3"/>
  <c r="AW44" i="3"/>
  <c r="AX44" i="3"/>
  <c r="AY44" i="3"/>
  <c r="AZ44" i="3"/>
  <c r="BA44" i="3"/>
  <c r="BB44" i="3"/>
  <c r="BC44" i="3"/>
  <c r="AR45" i="3"/>
  <c r="AS45" i="3"/>
  <c r="AT45" i="3"/>
  <c r="AU45" i="3"/>
  <c r="AV45" i="3"/>
  <c r="AW45" i="3"/>
  <c r="AX45" i="3"/>
  <c r="AY45" i="3"/>
  <c r="AZ45" i="3"/>
  <c r="BA45" i="3"/>
  <c r="BB45" i="3"/>
  <c r="BC45" i="3"/>
  <c r="AR46" i="3"/>
  <c r="AS46" i="3"/>
  <c r="AT46" i="3"/>
  <c r="AU46" i="3"/>
  <c r="AV46" i="3"/>
  <c r="AW46" i="3"/>
  <c r="AX46" i="3"/>
  <c r="AY46" i="3"/>
  <c r="AZ46" i="3"/>
  <c r="BA46" i="3"/>
  <c r="BB46" i="3"/>
  <c r="BC46" i="3"/>
  <c r="AR47" i="3"/>
  <c r="AS47" i="3"/>
  <c r="AT47" i="3"/>
  <c r="AU47" i="3"/>
  <c r="AV47" i="3"/>
  <c r="AW47" i="3"/>
  <c r="AX47" i="3"/>
  <c r="AY47" i="3"/>
  <c r="AZ47" i="3"/>
  <c r="BA47" i="3"/>
  <c r="BB47" i="3"/>
  <c r="BC47" i="3"/>
  <c r="AR48" i="3"/>
  <c r="AS48" i="3"/>
  <c r="AT48" i="3"/>
  <c r="AU48" i="3"/>
  <c r="AV48" i="3"/>
  <c r="AW48" i="3"/>
  <c r="AX48" i="3"/>
  <c r="AY48" i="3"/>
  <c r="AZ48" i="3"/>
  <c r="BA48" i="3"/>
  <c r="BB48" i="3"/>
  <c r="BC48" i="3"/>
  <c r="AR49" i="3"/>
  <c r="AS49" i="3"/>
  <c r="AT49" i="3"/>
  <c r="AU49" i="3"/>
  <c r="AV49" i="3"/>
  <c r="AW49" i="3"/>
  <c r="AX49" i="3"/>
  <c r="AY49" i="3"/>
  <c r="AZ49" i="3"/>
  <c r="BA49" i="3"/>
  <c r="BB49" i="3"/>
  <c r="BC49" i="3"/>
  <c r="AR50" i="3"/>
  <c r="AS50" i="3"/>
  <c r="AT50" i="3"/>
  <c r="AU50" i="3"/>
  <c r="AV50" i="3"/>
  <c r="AW50" i="3"/>
  <c r="AX50" i="3"/>
  <c r="AY50" i="3"/>
  <c r="AZ50" i="3"/>
  <c r="BA50" i="3"/>
  <c r="BB50" i="3"/>
  <c r="BC50" i="3"/>
  <c r="AR51" i="3"/>
  <c r="AS51" i="3"/>
  <c r="AT51" i="3"/>
  <c r="AU51" i="3"/>
  <c r="AV51" i="3"/>
  <c r="AW51" i="3"/>
  <c r="AX51" i="3"/>
  <c r="AY51" i="3"/>
  <c r="AZ51" i="3"/>
  <c r="BA51" i="3"/>
  <c r="BB51" i="3"/>
  <c r="BC51" i="3"/>
  <c r="AR52" i="3"/>
  <c r="AS52" i="3"/>
  <c r="AT52" i="3"/>
  <c r="AU52" i="3"/>
  <c r="AV52" i="3"/>
  <c r="AW52" i="3"/>
  <c r="AX52" i="3"/>
  <c r="AY52" i="3"/>
  <c r="AZ52" i="3"/>
  <c r="BA52" i="3"/>
  <c r="BB52" i="3"/>
  <c r="BC52" i="3"/>
  <c r="AR53" i="3"/>
  <c r="AS53" i="3"/>
  <c r="AT53" i="3"/>
  <c r="AU53" i="3"/>
  <c r="AV53" i="3"/>
  <c r="AW53" i="3"/>
  <c r="AX53" i="3"/>
  <c r="AY53" i="3"/>
  <c r="AZ53" i="3"/>
  <c r="BA53" i="3"/>
  <c r="BB53" i="3"/>
  <c r="BC53" i="3"/>
  <c r="AR54" i="3"/>
  <c r="AS54" i="3"/>
  <c r="AT54" i="3"/>
  <c r="AU54" i="3"/>
  <c r="AV54" i="3"/>
  <c r="AW54" i="3"/>
  <c r="AX54" i="3"/>
  <c r="AY54" i="3"/>
  <c r="AZ54" i="3"/>
  <c r="BA54" i="3"/>
  <c r="BB54" i="3"/>
  <c r="BC54" i="3"/>
  <c r="AR55" i="3"/>
  <c r="AS55" i="3"/>
  <c r="AT55" i="3"/>
  <c r="AU55" i="3"/>
  <c r="AV55" i="3"/>
  <c r="AW55" i="3"/>
  <c r="AX55" i="3"/>
  <c r="AY55" i="3"/>
  <c r="AZ55" i="3"/>
  <c r="BA55" i="3"/>
  <c r="BB55" i="3"/>
  <c r="BC55" i="3"/>
  <c r="AR56" i="3"/>
  <c r="AS56" i="3"/>
  <c r="AT56" i="3"/>
  <c r="AU56" i="3"/>
  <c r="AV56" i="3"/>
  <c r="AW56" i="3"/>
  <c r="AX56" i="3"/>
  <c r="AY56" i="3"/>
  <c r="AZ56" i="3"/>
  <c r="BA56" i="3"/>
  <c r="BB56" i="3"/>
  <c r="BC56" i="3"/>
  <c r="AR57" i="3"/>
  <c r="AS57" i="3"/>
  <c r="AT57" i="3"/>
  <c r="AU57" i="3"/>
  <c r="AV57" i="3"/>
  <c r="AW57" i="3"/>
  <c r="AX57" i="3"/>
  <c r="AY57" i="3"/>
  <c r="AZ57" i="3"/>
  <c r="BA57" i="3"/>
  <c r="BB57" i="3"/>
  <c r="BC57" i="3"/>
  <c r="AR58" i="3"/>
  <c r="AS58" i="3"/>
  <c r="AT58" i="3"/>
  <c r="AU58" i="3"/>
  <c r="AV58" i="3"/>
  <c r="AW58" i="3"/>
  <c r="AX58" i="3"/>
  <c r="AY58" i="3"/>
  <c r="AZ58" i="3"/>
  <c r="BA58" i="3"/>
  <c r="BB58" i="3"/>
  <c r="BC58" i="3"/>
  <c r="AR59" i="3"/>
  <c r="AS59" i="3"/>
  <c r="AT59" i="3"/>
  <c r="AU59" i="3"/>
  <c r="AV59" i="3"/>
  <c r="AW59" i="3"/>
  <c r="AX59" i="3"/>
  <c r="AY59" i="3"/>
  <c r="AZ59" i="3"/>
  <c r="BA59" i="3"/>
  <c r="BB59" i="3"/>
  <c r="BC59" i="3"/>
  <c r="AR60" i="3"/>
  <c r="AS60" i="3"/>
  <c r="AT60" i="3"/>
  <c r="AU60" i="3"/>
  <c r="AV60" i="3"/>
  <c r="AW60" i="3"/>
  <c r="AX60" i="3"/>
  <c r="AY60" i="3"/>
  <c r="AZ60" i="3"/>
  <c r="BA60" i="3"/>
  <c r="BB60" i="3"/>
  <c r="BC60" i="3"/>
  <c r="AR61" i="3"/>
  <c r="AS61" i="3"/>
  <c r="AT61" i="3"/>
  <c r="AU61" i="3"/>
  <c r="AV61" i="3"/>
  <c r="AW61" i="3"/>
  <c r="AX61" i="3"/>
  <c r="AY61" i="3"/>
  <c r="AZ61" i="3"/>
  <c r="BA61" i="3"/>
  <c r="BB61" i="3"/>
  <c r="BC61" i="3"/>
  <c r="AR62" i="3"/>
  <c r="AS62" i="3"/>
  <c r="AT62" i="3"/>
  <c r="AU62" i="3"/>
  <c r="AV62" i="3"/>
  <c r="AW62" i="3"/>
  <c r="AX62" i="3"/>
  <c r="AY62" i="3"/>
  <c r="AZ62" i="3"/>
  <c r="BA62" i="3"/>
  <c r="BB62" i="3"/>
  <c r="BC62" i="3"/>
  <c r="AR63" i="3"/>
  <c r="AS63" i="3"/>
  <c r="AT63" i="3"/>
  <c r="AU63" i="3"/>
  <c r="AV63" i="3"/>
  <c r="AW63" i="3"/>
  <c r="AX63" i="3"/>
  <c r="AY63" i="3"/>
  <c r="AZ63" i="3"/>
  <c r="BA63" i="3"/>
  <c r="BB63" i="3"/>
  <c r="BC63" i="3"/>
  <c r="AR64" i="3"/>
  <c r="AS64" i="3"/>
  <c r="AT64" i="3"/>
  <c r="AU64" i="3"/>
  <c r="AV64" i="3"/>
  <c r="AW64" i="3"/>
  <c r="AX64" i="3"/>
  <c r="AY64" i="3"/>
  <c r="AZ64" i="3"/>
  <c r="BA64" i="3"/>
  <c r="BB64" i="3"/>
  <c r="BC64" i="3"/>
  <c r="AR65" i="3"/>
  <c r="AS65" i="3"/>
  <c r="AT65" i="3"/>
  <c r="AU65" i="3"/>
  <c r="AV65" i="3"/>
  <c r="AW65" i="3"/>
  <c r="AX65" i="3"/>
  <c r="AY65" i="3"/>
  <c r="AZ65" i="3"/>
  <c r="BA65" i="3"/>
  <c r="BB65" i="3"/>
  <c r="BC65" i="3"/>
  <c r="AR66" i="3"/>
  <c r="AS66" i="3"/>
  <c r="AT66" i="3"/>
  <c r="AU66" i="3"/>
  <c r="AV66" i="3"/>
  <c r="AW66" i="3"/>
  <c r="AX66" i="3"/>
  <c r="AY66" i="3"/>
  <c r="AZ66" i="3"/>
  <c r="BA66" i="3"/>
  <c r="BB66" i="3"/>
  <c r="BC66" i="3"/>
  <c r="AR67" i="3"/>
  <c r="AS67" i="3"/>
  <c r="AT67" i="3"/>
  <c r="AU67" i="3"/>
  <c r="AV67" i="3"/>
  <c r="AW67" i="3"/>
  <c r="AX67" i="3"/>
  <c r="AY67" i="3"/>
  <c r="AZ67" i="3"/>
  <c r="BA67" i="3"/>
  <c r="BB67" i="3"/>
  <c r="BC67" i="3"/>
  <c r="AR68" i="3"/>
  <c r="AS68" i="3"/>
  <c r="AT68" i="3"/>
  <c r="AU68" i="3"/>
  <c r="AV68" i="3"/>
  <c r="AW68" i="3"/>
  <c r="AX68" i="3"/>
  <c r="AY68" i="3"/>
  <c r="AZ68" i="3"/>
  <c r="BA68" i="3"/>
  <c r="BB68" i="3"/>
  <c r="BC68" i="3"/>
  <c r="AR69" i="3"/>
  <c r="AS69" i="3"/>
  <c r="AT69" i="3"/>
  <c r="AU69" i="3"/>
  <c r="AV69" i="3"/>
  <c r="AW69" i="3"/>
  <c r="AX69" i="3"/>
  <c r="AY69" i="3"/>
  <c r="AZ69" i="3"/>
  <c r="BA69" i="3"/>
  <c r="BB69" i="3"/>
  <c r="BC69" i="3"/>
  <c r="AR70" i="3"/>
  <c r="AS70" i="3"/>
  <c r="AT70" i="3"/>
  <c r="AU70" i="3"/>
  <c r="AV70" i="3"/>
  <c r="AW70" i="3"/>
  <c r="AX70" i="3"/>
  <c r="AY70" i="3"/>
  <c r="AZ70" i="3"/>
  <c r="BA70" i="3"/>
  <c r="BB70" i="3"/>
  <c r="BC70" i="3"/>
  <c r="AR71" i="3"/>
  <c r="AS71" i="3"/>
  <c r="AT71" i="3"/>
  <c r="AU71" i="3"/>
  <c r="AV71" i="3"/>
  <c r="AW71" i="3"/>
  <c r="AX71" i="3"/>
  <c r="AY71" i="3"/>
  <c r="AZ71" i="3"/>
  <c r="BA71" i="3"/>
  <c r="BB71" i="3"/>
  <c r="BC71" i="3"/>
  <c r="AR72" i="3"/>
  <c r="AS72" i="3"/>
  <c r="AT72" i="3"/>
  <c r="AU72" i="3"/>
  <c r="AV72" i="3"/>
  <c r="AW72" i="3"/>
  <c r="AX72" i="3"/>
  <c r="AY72" i="3"/>
  <c r="AZ72" i="3"/>
  <c r="BA72" i="3"/>
  <c r="BB72" i="3"/>
  <c r="BC72" i="3"/>
  <c r="AR73" i="3"/>
  <c r="AS73" i="3"/>
  <c r="AT73" i="3"/>
  <c r="AU73" i="3"/>
  <c r="AV73" i="3"/>
  <c r="AW73" i="3"/>
  <c r="AX73" i="3"/>
  <c r="AY73" i="3"/>
  <c r="AZ73" i="3"/>
  <c r="BA73" i="3"/>
  <c r="BB73" i="3"/>
  <c r="BC73" i="3"/>
  <c r="AR74" i="3"/>
  <c r="AS74" i="3"/>
  <c r="AT74" i="3"/>
  <c r="AU74" i="3"/>
  <c r="AV74" i="3"/>
  <c r="AW74" i="3"/>
  <c r="AX74" i="3"/>
  <c r="AY74" i="3"/>
  <c r="AZ74" i="3"/>
  <c r="BA74" i="3"/>
  <c r="BB74" i="3"/>
  <c r="BC74" i="3"/>
  <c r="AR75" i="3"/>
  <c r="AS75" i="3"/>
  <c r="AT75" i="3"/>
  <c r="AU75" i="3"/>
  <c r="AV75" i="3"/>
  <c r="AW75" i="3"/>
  <c r="AX75" i="3"/>
  <c r="AY75" i="3"/>
  <c r="AZ75" i="3"/>
  <c r="BA75" i="3"/>
  <c r="BB75" i="3"/>
  <c r="BC75" i="3"/>
  <c r="AR76" i="3"/>
  <c r="AS76" i="3"/>
  <c r="AT76" i="3"/>
  <c r="AU76" i="3"/>
  <c r="AV76" i="3"/>
  <c r="AW76" i="3"/>
  <c r="AX76" i="3"/>
  <c r="AY76" i="3"/>
  <c r="AZ76" i="3"/>
  <c r="BA76" i="3"/>
  <c r="BB76" i="3"/>
  <c r="BC76" i="3"/>
  <c r="AR77" i="3"/>
  <c r="AS77" i="3"/>
  <c r="AT77" i="3"/>
  <c r="AU77" i="3"/>
  <c r="AV77" i="3"/>
  <c r="AW77" i="3"/>
  <c r="AX77" i="3"/>
  <c r="AY77" i="3"/>
  <c r="AZ77" i="3"/>
  <c r="BA77" i="3"/>
  <c r="BB77" i="3"/>
  <c r="BC77" i="3"/>
  <c r="AR78" i="3"/>
  <c r="AS78" i="3"/>
  <c r="AT78" i="3"/>
  <c r="AU78" i="3"/>
  <c r="AV78" i="3"/>
  <c r="AW78" i="3"/>
  <c r="AX78" i="3"/>
  <c r="AY78" i="3"/>
  <c r="AZ78" i="3"/>
  <c r="BA78" i="3"/>
  <c r="BB78" i="3"/>
  <c r="BC78" i="3"/>
  <c r="AR79" i="3"/>
  <c r="AS79" i="3"/>
  <c r="AT79" i="3"/>
  <c r="AU79" i="3"/>
  <c r="AV79" i="3"/>
  <c r="AW79" i="3"/>
  <c r="AX79" i="3"/>
  <c r="AY79" i="3"/>
  <c r="AZ79" i="3"/>
  <c r="BA79" i="3"/>
  <c r="BB79" i="3"/>
  <c r="BC79" i="3"/>
  <c r="AR80" i="3"/>
  <c r="AS80" i="3"/>
  <c r="AT80" i="3"/>
  <c r="AU80" i="3"/>
  <c r="AV80" i="3"/>
  <c r="AW80" i="3"/>
  <c r="AX80" i="3"/>
  <c r="AY80" i="3"/>
  <c r="AZ80" i="3"/>
  <c r="BA80" i="3"/>
  <c r="BB80" i="3"/>
  <c r="BC80" i="3"/>
  <c r="AR81" i="3"/>
  <c r="AS81" i="3"/>
  <c r="AT81" i="3"/>
  <c r="AU81" i="3"/>
  <c r="AV81" i="3"/>
  <c r="AW81" i="3"/>
  <c r="AX81" i="3"/>
  <c r="AY81" i="3"/>
  <c r="AZ81" i="3"/>
  <c r="BA81" i="3"/>
  <c r="BB81" i="3"/>
  <c r="BC81" i="3"/>
  <c r="AR82" i="3"/>
  <c r="AS82" i="3"/>
  <c r="AT82" i="3"/>
  <c r="AU82" i="3"/>
  <c r="AV82" i="3"/>
  <c r="AW82" i="3"/>
  <c r="AX82" i="3"/>
  <c r="AY82" i="3"/>
  <c r="AZ82" i="3"/>
  <c r="BA82" i="3"/>
  <c r="BB82" i="3"/>
  <c r="BC82" i="3"/>
  <c r="AR83" i="3"/>
  <c r="AS83" i="3"/>
  <c r="AT83" i="3"/>
  <c r="AU83" i="3"/>
  <c r="AV83" i="3"/>
  <c r="AW83" i="3"/>
  <c r="AX83" i="3"/>
  <c r="AY83" i="3"/>
  <c r="AZ83" i="3"/>
  <c r="BA83" i="3"/>
  <c r="BB83" i="3"/>
  <c r="BC83" i="3"/>
  <c r="AR84" i="3"/>
  <c r="AS84" i="3"/>
  <c r="AT84" i="3"/>
  <c r="AU84" i="3"/>
  <c r="AV84" i="3"/>
  <c r="AW84" i="3"/>
  <c r="AX84" i="3"/>
  <c r="AY84" i="3"/>
  <c r="AZ84" i="3"/>
  <c r="BA84" i="3"/>
  <c r="BB84" i="3"/>
  <c r="BC84" i="3"/>
  <c r="AR85" i="3"/>
  <c r="AS85" i="3"/>
  <c r="AT85" i="3"/>
  <c r="AU85" i="3"/>
  <c r="AV85" i="3"/>
  <c r="AW85" i="3"/>
  <c r="AX85" i="3"/>
  <c r="AY85" i="3"/>
  <c r="AZ85" i="3"/>
  <c r="BA85" i="3"/>
  <c r="BB85" i="3"/>
  <c r="BC85" i="3"/>
  <c r="AR86" i="3"/>
  <c r="AS86" i="3"/>
  <c r="AT86" i="3"/>
  <c r="AU86" i="3"/>
  <c r="AV86" i="3"/>
  <c r="AW86" i="3"/>
  <c r="AX86" i="3"/>
  <c r="AY86" i="3"/>
  <c r="AZ86" i="3"/>
  <c r="BA86" i="3"/>
  <c r="BB86" i="3"/>
  <c r="BC86" i="3"/>
  <c r="AR87" i="3"/>
  <c r="AS87" i="3"/>
  <c r="AT87" i="3"/>
  <c r="AU87" i="3"/>
  <c r="AV87" i="3"/>
  <c r="AW87" i="3"/>
  <c r="AX87" i="3"/>
  <c r="AY87" i="3"/>
  <c r="AZ87" i="3"/>
  <c r="BA87" i="3"/>
  <c r="BB87" i="3"/>
  <c r="BC87" i="3"/>
  <c r="AR88" i="3"/>
  <c r="AS88" i="3"/>
  <c r="AT88" i="3"/>
  <c r="AU88" i="3"/>
  <c r="AV88" i="3"/>
  <c r="AW88" i="3"/>
  <c r="AX88" i="3"/>
  <c r="AY88" i="3"/>
  <c r="AZ88" i="3"/>
  <c r="BA88" i="3"/>
  <c r="BB88" i="3"/>
  <c r="BC88" i="3"/>
  <c r="AR89" i="3"/>
  <c r="AS89" i="3"/>
  <c r="AT89" i="3"/>
  <c r="AU89" i="3"/>
  <c r="AV89" i="3"/>
  <c r="AW89" i="3"/>
  <c r="AX89" i="3"/>
  <c r="AY89" i="3"/>
  <c r="AZ89" i="3"/>
  <c r="BA89" i="3"/>
  <c r="BB89" i="3"/>
  <c r="BC89" i="3"/>
  <c r="AR90" i="3"/>
  <c r="AS90" i="3"/>
  <c r="AT90" i="3"/>
  <c r="AU90" i="3"/>
  <c r="AV90" i="3"/>
  <c r="AW90" i="3"/>
  <c r="AX90" i="3"/>
  <c r="AY90" i="3"/>
  <c r="AZ90" i="3"/>
  <c r="BA90" i="3"/>
  <c r="BB90" i="3"/>
  <c r="BC90" i="3"/>
  <c r="AR91" i="3"/>
  <c r="AS91" i="3"/>
  <c r="AT91" i="3"/>
  <c r="AU91" i="3"/>
  <c r="AV91" i="3"/>
  <c r="AW91" i="3"/>
  <c r="AX91" i="3"/>
  <c r="AY91" i="3"/>
  <c r="AZ91" i="3"/>
  <c r="BA91" i="3"/>
  <c r="BB91" i="3"/>
  <c r="BC91" i="3"/>
  <c r="AR92" i="3"/>
  <c r="AS92" i="3"/>
  <c r="AT92" i="3"/>
  <c r="AU92" i="3"/>
  <c r="AV92" i="3"/>
  <c r="AW92" i="3"/>
  <c r="AX92" i="3"/>
  <c r="AY92" i="3"/>
  <c r="AZ92" i="3"/>
  <c r="BA92" i="3"/>
  <c r="BB92" i="3"/>
  <c r="BC92" i="3"/>
  <c r="AR93" i="3"/>
  <c r="AS93" i="3"/>
  <c r="AT93" i="3"/>
  <c r="AU93" i="3"/>
  <c r="AV93" i="3"/>
  <c r="AW93" i="3"/>
  <c r="AX93" i="3"/>
  <c r="AY93" i="3"/>
  <c r="AZ93" i="3"/>
  <c r="BA93" i="3"/>
  <c r="BB93" i="3"/>
  <c r="BC93" i="3"/>
  <c r="AR94" i="3"/>
  <c r="AS94" i="3"/>
  <c r="AT94" i="3"/>
  <c r="AU94" i="3"/>
  <c r="AV94" i="3"/>
  <c r="AW94" i="3"/>
  <c r="AX94" i="3"/>
  <c r="AY94" i="3"/>
  <c r="AZ94" i="3"/>
  <c r="BA94" i="3"/>
  <c r="BB94" i="3"/>
  <c r="BC94" i="3"/>
  <c r="AR95" i="3"/>
  <c r="AS95" i="3"/>
  <c r="AT95" i="3"/>
  <c r="AU95" i="3"/>
  <c r="AV95" i="3"/>
  <c r="AW95" i="3"/>
  <c r="AX95" i="3"/>
  <c r="AY95" i="3"/>
  <c r="AZ95" i="3"/>
  <c r="BA95" i="3"/>
  <c r="BB95" i="3"/>
  <c r="BC95" i="3"/>
  <c r="AR96" i="3"/>
  <c r="AS96" i="3"/>
  <c r="AT96" i="3"/>
  <c r="AU96" i="3"/>
  <c r="AV96" i="3"/>
  <c r="AW96" i="3"/>
  <c r="AX96" i="3"/>
  <c r="AY96" i="3"/>
  <c r="AZ96" i="3"/>
  <c r="BA96" i="3"/>
  <c r="BB96" i="3"/>
  <c r="BC96" i="3"/>
  <c r="AR97" i="3"/>
  <c r="AS97" i="3"/>
  <c r="AT97" i="3"/>
  <c r="AU97" i="3"/>
  <c r="AV97" i="3"/>
  <c r="AW97" i="3"/>
  <c r="AX97" i="3"/>
  <c r="AY97" i="3"/>
  <c r="AZ97" i="3"/>
  <c r="BA97" i="3"/>
  <c r="BB97" i="3"/>
  <c r="BC97" i="3"/>
  <c r="AR98" i="3"/>
  <c r="AS98" i="3"/>
  <c r="AT98" i="3"/>
  <c r="AU98" i="3"/>
  <c r="AV98" i="3"/>
  <c r="AW98" i="3"/>
  <c r="AX98" i="3"/>
  <c r="AY98" i="3"/>
  <c r="AZ98" i="3"/>
  <c r="BA98" i="3"/>
  <c r="BB98" i="3"/>
  <c r="BC98" i="3"/>
  <c r="AR99" i="3"/>
  <c r="AS99" i="3"/>
  <c r="AT99" i="3"/>
  <c r="AU99" i="3"/>
  <c r="AV99" i="3"/>
  <c r="AW99" i="3"/>
  <c r="AX99" i="3"/>
  <c r="AY99" i="3"/>
  <c r="AZ99" i="3"/>
  <c r="BA99" i="3"/>
  <c r="BB99" i="3"/>
  <c r="BC99" i="3"/>
  <c r="AR100" i="3"/>
  <c r="AS100" i="3"/>
  <c r="AT100" i="3"/>
  <c r="AU100" i="3"/>
  <c r="AV100" i="3"/>
  <c r="AW100" i="3"/>
  <c r="AX100" i="3"/>
  <c r="AY100" i="3"/>
  <c r="AZ100" i="3"/>
  <c r="BA100" i="3"/>
  <c r="BB100" i="3"/>
  <c r="BC100" i="3"/>
  <c r="AR101" i="3"/>
  <c r="AS101" i="3"/>
  <c r="AT101" i="3"/>
  <c r="AU101" i="3"/>
  <c r="AV101" i="3"/>
  <c r="AW101" i="3"/>
  <c r="AX101" i="3"/>
  <c r="AY101" i="3"/>
  <c r="AZ101" i="3"/>
  <c r="BA101" i="3"/>
  <c r="BB101" i="3"/>
  <c r="BC101" i="3"/>
  <c r="AR102" i="3"/>
  <c r="AS102" i="3"/>
  <c r="AT102" i="3"/>
  <c r="AU102" i="3"/>
  <c r="AV102" i="3"/>
  <c r="AW102" i="3"/>
  <c r="AX102" i="3"/>
  <c r="AY102" i="3"/>
  <c r="AZ102" i="3"/>
  <c r="BA102" i="3"/>
  <c r="BB102" i="3"/>
  <c r="BC102" i="3"/>
  <c r="AR103" i="3"/>
  <c r="AS103" i="3"/>
  <c r="AT103" i="3"/>
  <c r="AU103" i="3"/>
  <c r="AV103" i="3"/>
  <c r="AW103" i="3"/>
  <c r="AX103" i="3"/>
  <c r="AY103" i="3"/>
  <c r="AZ103" i="3"/>
  <c r="BA103" i="3"/>
  <c r="BB103" i="3"/>
  <c r="BC103" i="3"/>
  <c r="AR104" i="3"/>
  <c r="AS104" i="3"/>
  <c r="AT104" i="3"/>
  <c r="AU104" i="3"/>
  <c r="AV104" i="3"/>
  <c r="AW104" i="3"/>
  <c r="AX104" i="3"/>
  <c r="AY104" i="3"/>
  <c r="AZ104" i="3"/>
  <c r="BA104" i="3"/>
  <c r="BB104" i="3"/>
  <c r="BC104" i="3"/>
  <c r="AR7" i="3"/>
  <c r="AS7" i="3"/>
  <c r="AT7" i="3"/>
  <c r="AU7" i="3"/>
  <c r="AV7" i="3"/>
  <c r="AW7" i="3"/>
  <c r="AX7" i="3"/>
  <c r="AY7" i="3"/>
  <c r="AZ7" i="3"/>
  <c r="BA7" i="3"/>
  <c r="BB7" i="3"/>
  <c r="BC7" i="3"/>
  <c r="AR8" i="3"/>
  <c r="AS8" i="3"/>
  <c r="AT8" i="3"/>
  <c r="AU8" i="3"/>
  <c r="AW8" i="3"/>
  <c r="AX8" i="3"/>
  <c r="AY8" i="3"/>
  <c r="AZ8" i="3"/>
  <c r="BA8" i="3"/>
  <c r="BB8" i="3"/>
  <c r="BC8" i="3"/>
  <c r="AR9" i="3"/>
  <c r="AS9" i="3"/>
  <c r="AT9" i="3"/>
  <c r="AU9" i="3"/>
  <c r="AV9" i="3"/>
  <c r="AW9" i="3"/>
  <c r="AX9" i="3"/>
  <c r="AY9" i="3"/>
  <c r="AZ9" i="3"/>
  <c r="BA9" i="3"/>
  <c r="BB9" i="3"/>
  <c r="BC9" i="3"/>
  <c r="AR10" i="3"/>
  <c r="AS10" i="3"/>
  <c r="AT10" i="3"/>
  <c r="AU10" i="3"/>
  <c r="AV10" i="3"/>
  <c r="AW10" i="3"/>
  <c r="AX10" i="3"/>
  <c r="AY10" i="3"/>
  <c r="AZ10" i="3"/>
  <c r="BA10" i="3"/>
  <c r="BB10" i="3"/>
  <c r="BC10" i="3"/>
  <c r="AR11" i="3"/>
  <c r="AS11" i="3"/>
  <c r="AT11" i="3"/>
  <c r="AU11" i="3"/>
  <c r="AV11" i="3"/>
  <c r="AW11" i="3"/>
  <c r="AX11" i="3"/>
  <c r="AY11" i="3"/>
  <c r="AZ11" i="3"/>
  <c r="BA11" i="3"/>
  <c r="BB11" i="3"/>
  <c r="BC11" i="3"/>
  <c r="AR12" i="3"/>
  <c r="AS12" i="3"/>
  <c r="AT12" i="3"/>
  <c r="AU12" i="3"/>
  <c r="AV12" i="3"/>
  <c r="AW12" i="3"/>
  <c r="AX12" i="3"/>
  <c r="AY12" i="3"/>
  <c r="AZ12" i="3"/>
  <c r="BA12" i="3"/>
  <c r="BB12" i="3"/>
  <c r="BC12" i="3"/>
  <c r="AR13" i="3"/>
  <c r="AS13" i="3"/>
  <c r="AT13" i="3"/>
  <c r="AU13" i="3"/>
  <c r="AV13" i="3"/>
  <c r="AW13" i="3"/>
  <c r="AX13" i="3"/>
  <c r="AY13" i="3"/>
  <c r="AZ13" i="3"/>
  <c r="BA13" i="3"/>
  <c r="BB13" i="3"/>
  <c r="BC13" i="3"/>
  <c r="AR6" i="3"/>
  <c r="AS6" i="3"/>
  <c r="AT6" i="3"/>
  <c r="AU6" i="3"/>
  <c r="AV6" i="3"/>
  <c r="AW6" i="3"/>
  <c r="AX6" i="3"/>
  <c r="AY6" i="3"/>
  <c r="AZ6" i="3"/>
  <c r="BA6" i="3"/>
  <c r="BB6" i="3"/>
  <c r="BC6" i="3"/>
  <c r="BC5" i="3"/>
  <c r="BB5" i="3"/>
  <c r="BA5" i="3"/>
  <c r="AZ5" i="3"/>
  <c r="AY5" i="3"/>
  <c r="AX5" i="3"/>
  <c r="AW5" i="3"/>
  <c r="AV5" i="3"/>
  <c r="AU5" i="3"/>
  <c r="AT5" i="3"/>
  <c r="AS5" i="3"/>
  <c r="AR5" i="3"/>
  <c r="Q5" i="3"/>
  <c r="Q12" i="2"/>
  <c r="K16" i="3"/>
  <c r="K17" i="3"/>
  <c r="K18" i="3"/>
  <c r="K19" i="3"/>
  <c r="K20" i="3"/>
  <c r="K21" i="3"/>
  <c r="K22" i="3"/>
  <c r="K23" i="3"/>
  <c r="K24" i="3"/>
  <c r="K25" i="3"/>
  <c r="K26" i="3"/>
  <c r="K27" i="3"/>
  <c r="K28" i="3"/>
  <c r="K29" i="3"/>
  <c r="K30" i="3"/>
  <c r="K31" i="3"/>
  <c r="K32" i="3"/>
  <c r="K33" i="3"/>
  <c r="K34" i="3"/>
  <c r="K35" i="3"/>
  <c r="K36" i="3"/>
  <c r="K37" i="3"/>
  <c r="K38" i="3"/>
  <c r="K39" i="3"/>
  <c r="K40" i="3"/>
  <c r="K41" i="3"/>
  <c r="K42" i="3"/>
  <c r="K43" i="3"/>
  <c r="K44" i="3"/>
  <c r="K45" i="3"/>
  <c r="K46" i="3"/>
  <c r="K47" i="3"/>
  <c r="K48" i="3"/>
  <c r="K49" i="3"/>
  <c r="K50" i="3"/>
  <c r="K51" i="3"/>
  <c r="K52" i="3"/>
  <c r="K53" i="3"/>
  <c r="K54" i="3"/>
  <c r="K55" i="3"/>
  <c r="K56" i="3"/>
  <c r="K57" i="3"/>
  <c r="K58" i="3"/>
  <c r="K59" i="3"/>
  <c r="K60" i="3"/>
  <c r="K61" i="3"/>
  <c r="K62" i="3"/>
  <c r="K63" i="3"/>
  <c r="K64" i="3"/>
  <c r="K65" i="3"/>
  <c r="K66" i="3"/>
  <c r="K67" i="3"/>
  <c r="K68" i="3"/>
  <c r="K69" i="3"/>
  <c r="K70" i="3"/>
  <c r="K71" i="3"/>
  <c r="K72" i="3"/>
  <c r="K73" i="3"/>
  <c r="K74" i="3"/>
  <c r="K75" i="3"/>
  <c r="K76" i="3"/>
  <c r="K77" i="3"/>
  <c r="K78" i="3"/>
  <c r="K79" i="3"/>
  <c r="K80" i="3"/>
  <c r="K81" i="3"/>
  <c r="K82" i="3"/>
  <c r="K83" i="3"/>
  <c r="K84" i="3"/>
  <c r="K85" i="3"/>
  <c r="K86" i="3"/>
  <c r="K87" i="3"/>
  <c r="K88" i="3"/>
  <c r="K89" i="3"/>
  <c r="K90" i="3"/>
  <c r="K91" i="3"/>
  <c r="K92" i="3"/>
  <c r="K93" i="3"/>
  <c r="K94" i="3"/>
  <c r="K95" i="3"/>
  <c r="K96" i="3"/>
  <c r="K97" i="3"/>
  <c r="K98" i="3"/>
  <c r="K99" i="3"/>
  <c r="K100" i="3"/>
  <c r="K101" i="3"/>
  <c r="K102" i="3"/>
  <c r="K103" i="3"/>
  <c r="K104" i="3"/>
  <c r="J16" i="3"/>
  <c r="J17" i="3"/>
  <c r="J18" i="3"/>
  <c r="J19" i="3"/>
  <c r="J20" i="3"/>
  <c r="J21" i="3"/>
  <c r="J22" i="3"/>
  <c r="J23" i="3"/>
  <c r="J24" i="3"/>
  <c r="J25" i="3"/>
  <c r="J26" i="3"/>
  <c r="J27" i="3"/>
  <c r="J28" i="3"/>
  <c r="J29" i="3"/>
  <c r="J30" i="3"/>
  <c r="J31" i="3"/>
  <c r="J32" i="3"/>
  <c r="J33" i="3"/>
  <c r="J34" i="3"/>
  <c r="J35" i="3"/>
  <c r="J36" i="3"/>
  <c r="J37" i="3"/>
  <c r="J38" i="3"/>
  <c r="J39" i="3"/>
  <c r="J40" i="3"/>
  <c r="J41" i="3"/>
  <c r="J42" i="3"/>
  <c r="J43" i="3"/>
  <c r="J44" i="3"/>
  <c r="J45" i="3"/>
  <c r="J46" i="3"/>
  <c r="J47" i="3"/>
  <c r="J48" i="3"/>
  <c r="J49" i="3"/>
  <c r="J50" i="3"/>
  <c r="J51" i="3"/>
  <c r="J52" i="3"/>
  <c r="J53" i="3"/>
  <c r="J54" i="3"/>
  <c r="J55" i="3"/>
  <c r="J56" i="3"/>
  <c r="J57" i="3"/>
  <c r="J58" i="3"/>
  <c r="J59" i="3"/>
  <c r="J60" i="3"/>
  <c r="J61" i="3"/>
  <c r="J62" i="3"/>
  <c r="J63" i="3"/>
  <c r="J64" i="3"/>
  <c r="J65" i="3"/>
  <c r="J66" i="3"/>
  <c r="J67" i="3"/>
  <c r="J68" i="3"/>
  <c r="J69" i="3"/>
  <c r="J70" i="3"/>
  <c r="J71" i="3"/>
  <c r="J72" i="3"/>
  <c r="J73" i="3"/>
  <c r="J74" i="3"/>
  <c r="J75" i="3"/>
  <c r="J76" i="3"/>
  <c r="J77" i="3"/>
  <c r="J78" i="3"/>
  <c r="J79" i="3"/>
  <c r="J80" i="3"/>
  <c r="J81" i="3"/>
  <c r="J82" i="3"/>
  <c r="J83" i="3"/>
  <c r="J84" i="3"/>
  <c r="J85" i="3"/>
  <c r="J86" i="3"/>
  <c r="J87" i="3"/>
  <c r="J88" i="3"/>
  <c r="J89" i="3"/>
  <c r="J90" i="3"/>
  <c r="J91" i="3"/>
  <c r="J92" i="3"/>
  <c r="J93" i="3"/>
  <c r="J94" i="3"/>
  <c r="J95" i="3"/>
  <c r="J96" i="3"/>
  <c r="J97" i="3"/>
  <c r="J98" i="3"/>
  <c r="J99" i="3"/>
  <c r="J100" i="3"/>
  <c r="J101" i="3"/>
  <c r="J102" i="3"/>
  <c r="J103" i="3"/>
  <c r="J104" i="3"/>
  <c r="I7" i="3"/>
  <c r="I8" i="3"/>
  <c r="I9" i="3"/>
  <c r="I11" i="3"/>
  <c r="I12" i="3"/>
  <c r="I13" i="3"/>
  <c r="I14" i="3"/>
  <c r="I15" i="3"/>
  <c r="I16" i="3"/>
  <c r="I17" i="3"/>
  <c r="I18" i="3"/>
  <c r="I19" i="3"/>
  <c r="I20" i="3"/>
  <c r="I21" i="3"/>
  <c r="I22" i="3"/>
  <c r="I23" i="3"/>
  <c r="I24" i="3"/>
  <c r="I25" i="3"/>
  <c r="I26" i="3"/>
  <c r="I27" i="3"/>
  <c r="I28" i="3"/>
  <c r="I29" i="3"/>
  <c r="I30" i="3"/>
  <c r="I31" i="3"/>
  <c r="I32" i="3"/>
  <c r="I33" i="3"/>
  <c r="I34" i="3"/>
  <c r="I35" i="3"/>
  <c r="I36" i="3"/>
  <c r="I37" i="3"/>
  <c r="I38" i="3"/>
  <c r="I39" i="3"/>
  <c r="I40" i="3"/>
  <c r="I41" i="3"/>
  <c r="I42" i="3"/>
  <c r="I43" i="3"/>
  <c r="I44" i="3"/>
  <c r="I45" i="3"/>
  <c r="I46" i="3"/>
  <c r="I47" i="3"/>
  <c r="I48" i="3"/>
  <c r="I49" i="3"/>
  <c r="I50" i="3"/>
  <c r="I51" i="3"/>
  <c r="I52" i="3"/>
  <c r="I53" i="3"/>
  <c r="I54" i="3"/>
  <c r="I55" i="3"/>
  <c r="I56" i="3"/>
  <c r="I57" i="3"/>
  <c r="I58" i="3"/>
  <c r="I59" i="3"/>
  <c r="I60" i="3"/>
  <c r="I61" i="3"/>
  <c r="I62" i="3"/>
  <c r="I63" i="3"/>
  <c r="I64" i="3"/>
  <c r="I65" i="3"/>
  <c r="I66" i="3"/>
  <c r="I67" i="3"/>
  <c r="I68" i="3"/>
  <c r="I69" i="3"/>
  <c r="I70" i="3"/>
  <c r="I71" i="3"/>
  <c r="I72" i="3"/>
  <c r="I73" i="3"/>
  <c r="I74" i="3"/>
  <c r="I75" i="3"/>
  <c r="I76" i="3"/>
  <c r="I77" i="3"/>
  <c r="I78" i="3"/>
  <c r="I79" i="3"/>
  <c r="I80" i="3"/>
  <c r="I81" i="3"/>
  <c r="I82" i="3"/>
  <c r="I83" i="3"/>
  <c r="I84" i="3"/>
  <c r="I85" i="3"/>
  <c r="I86" i="3"/>
  <c r="I87" i="3"/>
  <c r="I88" i="3"/>
  <c r="I89" i="3"/>
  <c r="I90" i="3"/>
  <c r="I91" i="3"/>
  <c r="I92" i="3"/>
  <c r="I93" i="3"/>
  <c r="I94" i="3"/>
  <c r="I95" i="3"/>
  <c r="I96" i="3"/>
  <c r="I97" i="3"/>
  <c r="I98" i="3"/>
  <c r="I99" i="3"/>
  <c r="I100" i="3"/>
  <c r="I101" i="3"/>
  <c r="I102" i="3"/>
  <c r="I103" i="3"/>
  <c r="I104" i="3"/>
  <c r="I6" i="3"/>
  <c r="I5" i="3"/>
  <c r="H16" i="3"/>
  <c r="H17" i="3"/>
  <c r="H18" i="3"/>
  <c r="H19" i="3"/>
  <c r="H20" i="3"/>
  <c r="H21" i="3"/>
  <c r="H22" i="3"/>
  <c r="H23" i="3"/>
  <c r="H24" i="3"/>
  <c r="H25" i="3"/>
  <c r="H26" i="3"/>
  <c r="H27" i="3"/>
  <c r="H28" i="3"/>
  <c r="H29" i="3"/>
  <c r="H30" i="3"/>
  <c r="H31" i="3"/>
  <c r="H32" i="3"/>
  <c r="H33" i="3"/>
  <c r="H34" i="3"/>
  <c r="H35" i="3"/>
  <c r="H36" i="3"/>
  <c r="H37" i="3"/>
  <c r="H38" i="3"/>
  <c r="H39" i="3"/>
  <c r="H40" i="3"/>
  <c r="H41" i="3"/>
  <c r="H42" i="3"/>
  <c r="H43" i="3"/>
  <c r="H44" i="3"/>
  <c r="H45" i="3"/>
  <c r="H46" i="3"/>
  <c r="H47" i="3"/>
  <c r="H48" i="3"/>
  <c r="H49" i="3"/>
  <c r="H50" i="3"/>
  <c r="H51" i="3"/>
  <c r="H52" i="3"/>
  <c r="H53" i="3"/>
  <c r="H54" i="3"/>
  <c r="H55" i="3"/>
  <c r="H56" i="3"/>
  <c r="H57" i="3"/>
  <c r="H58" i="3"/>
  <c r="H59" i="3"/>
  <c r="H60" i="3"/>
  <c r="H61" i="3"/>
  <c r="H62" i="3"/>
  <c r="H63" i="3"/>
  <c r="H64" i="3"/>
  <c r="H65" i="3"/>
  <c r="H66" i="3"/>
  <c r="H67" i="3"/>
  <c r="H68" i="3"/>
  <c r="H69" i="3"/>
  <c r="H70" i="3"/>
  <c r="H71" i="3"/>
  <c r="H72" i="3"/>
  <c r="H73" i="3"/>
  <c r="H74" i="3"/>
  <c r="H75" i="3"/>
  <c r="H76" i="3"/>
  <c r="H77" i="3"/>
  <c r="H78" i="3"/>
  <c r="H79" i="3"/>
  <c r="H80" i="3"/>
  <c r="H81" i="3"/>
  <c r="H82" i="3"/>
  <c r="H83" i="3"/>
  <c r="H84" i="3"/>
  <c r="H85" i="3"/>
  <c r="H86" i="3"/>
  <c r="H87" i="3"/>
  <c r="H88" i="3"/>
  <c r="H89" i="3"/>
  <c r="H90" i="3"/>
  <c r="H91" i="3"/>
  <c r="H92" i="3"/>
  <c r="H93" i="3"/>
  <c r="H94" i="3"/>
  <c r="H95" i="3"/>
  <c r="H96" i="3"/>
  <c r="H97" i="3"/>
  <c r="H98" i="3"/>
  <c r="H99" i="3"/>
  <c r="H100" i="3"/>
  <c r="H101" i="3"/>
  <c r="H102" i="3"/>
  <c r="H103" i="3"/>
  <c r="H104" i="3"/>
  <c r="G16" i="3"/>
  <c r="G17" i="3"/>
  <c r="G18" i="3"/>
  <c r="G19" i="3"/>
  <c r="G20" i="3"/>
  <c r="G21" i="3"/>
  <c r="G22" i="3"/>
  <c r="G23" i="3"/>
  <c r="G24" i="3"/>
  <c r="G25" i="3"/>
  <c r="G26" i="3"/>
  <c r="G27" i="3"/>
  <c r="G28" i="3"/>
  <c r="G29" i="3"/>
  <c r="G30" i="3"/>
  <c r="G31" i="3"/>
  <c r="G32" i="3"/>
  <c r="G33" i="3"/>
  <c r="G34" i="3"/>
  <c r="G35" i="3"/>
  <c r="G36" i="3"/>
  <c r="G37" i="3"/>
  <c r="G38" i="3"/>
  <c r="G39" i="3"/>
  <c r="G40" i="3"/>
  <c r="G41" i="3"/>
  <c r="G42" i="3"/>
  <c r="G43" i="3"/>
  <c r="G44" i="3"/>
  <c r="G45" i="3"/>
  <c r="G46" i="3"/>
  <c r="G47" i="3"/>
  <c r="G48" i="3"/>
  <c r="G49" i="3"/>
  <c r="G50" i="3"/>
  <c r="G51" i="3"/>
  <c r="G52" i="3"/>
  <c r="G53" i="3"/>
  <c r="G54" i="3"/>
  <c r="G55" i="3"/>
  <c r="G56" i="3"/>
  <c r="G57" i="3"/>
  <c r="G58" i="3"/>
  <c r="G59" i="3"/>
  <c r="G60" i="3"/>
  <c r="G61" i="3"/>
  <c r="G62" i="3"/>
  <c r="G63" i="3"/>
  <c r="G64" i="3"/>
  <c r="G65" i="3"/>
  <c r="G66" i="3"/>
  <c r="G67" i="3"/>
  <c r="G68" i="3"/>
  <c r="G69" i="3"/>
  <c r="G70" i="3"/>
  <c r="G71" i="3"/>
  <c r="G72" i="3"/>
  <c r="G73" i="3"/>
  <c r="G74" i="3"/>
  <c r="G75" i="3"/>
  <c r="G76" i="3"/>
  <c r="G77" i="3"/>
  <c r="G78" i="3"/>
  <c r="G79" i="3"/>
  <c r="G80" i="3"/>
  <c r="G81" i="3"/>
  <c r="G82" i="3"/>
  <c r="G83" i="3"/>
  <c r="G84" i="3"/>
  <c r="G85" i="3"/>
  <c r="G86" i="3"/>
  <c r="G87" i="3"/>
  <c r="G88" i="3"/>
  <c r="G89" i="3"/>
  <c r="G90" i="3"/>
  <c r="G91" i="3"/>
  <c r="G92" i="3"/>
  <c r="G93" i="3"/>
  <c r="G94" i="3"/>
  <c r="G95" i="3"/>
  <c r="G96" i="3"/>
  <c r="G97" i="3"/>
  <c r="G98" i="3"/>
  <c r="G99" i="3"/>
  <c r="G100" i="3"/>
  <c r="G101" i="3"/>
  <c r="G102" i="3"/>
  <c r="G103" i="3"/>
  <c r="G104" i="3"/>
  <c r="AW19" i="1"/>
  <c r="AR9" i="1"/>
  <c r="Q4" i="2"/>
  <c r="P4" i="2"/>
  <c r="O4" i="2"/>
  <c r="N4" i="2"/>
  <c r="M4" i="2"/>
  <c r="L4" i="2"/>
  <c r="K4" i="2"/>
  <c r="J4" i="2"/>
  <c r="I4" i="2"/>
  <c r="M10" i="2"/>
  <c r="Q9" i="2"/>
  <c r="M9" i="2"/>
  <c r="Q7" i="2"/>
  <c r="Q6" i="2"/>
  <c r="Q5" i="2"/>
  <c r="AQ102" i="3" l="1"/>
  <c r="R102" i="3" s="1"/>
  <c r="AQ91" i="3"/>
  <c r="R91" i="3" s="1"/>
  <c r="AQ90" i="3"/>
  <c r="R90" i="3" s="1"/>
  <c r="AQ86" i="3"/>
  <c r="R86" i="3" s="1"/>
  <c r="AQ76" i="3"/>
  <c r="R76" i="3" s="1"/>
  <c r="AQ75" i="3"/>
  <c r="R75" i="3" s="1"/>
  <c r="AQ74" i="3"/>
  <c r="R74" i="3" s="1"/>
  <c r="AQ72" i="3"/>
  <c r="R72" i="3" s="1"/>
  <c r="AQ71" i="3"/>
  <c r="R71" i="3" s="1"/>
  <c r="AQ70" i="3"/>
  <c r="R70" i="3" s="1"/>
  <c r="AQ68" i="3"/>
  <c r="R68" i="3" s="1"/>
  <c r="AQ67" i="3"/>
  <c r="R67" i="3" s="1"/>
  <c r="AQ66" i="3"/>
  <c r="R66" i="3" s="1"/>
  <c r="AQ64" i="3"/>
  <c r="R64" i="3" s="1"/>
  <c r="AQ63" i="3"/>
  <c r="R63" i="3" s="1"/>
  <c r="AQ62" i="3"/>
  <c r="R62" i="3" s="1"/>
  <c r="AQ60" i="3"/>
  <c r="R60" i="3" s="1"/>
  <c r="AQ59" i="3"/>
  <c r="R59" i="3" s="1"/>
  <c r="AQ58" i="3"/>
  <c r="R58" i="3" s="1"/>
  <c r="AQ56" i="3"/>
  <c r="R56" i="3" s="1"/>
  <c r="AQ55" i="3"/>
  <c r="R55" i="3" s="1"/>
  <c r="AQ54" i="3"/>
  <c r="R54" i="3" s="1"/>
  <c r="AQ52" i="3"/>
  <c r="R52" i="3" s="1"/>
  <c r="AQ51" i="3"/>
  <c r="R51" i="3" s="1"/>
  <c r="AQ50" i="3"/>
  <c r="R50" i="3" s="1"/>
  <c r="AQ48" i="3"/>
  <c r="R48" i="3" s="1"/>
  <c r="AQ47" i="3"/>
  <c r="R47" i="3" s="1"/>
  <c r="AQ46" i="3"/>
  <c r="R46" i="3" s="1"/>
  <c r="AQ44" i="3"/>
  <c r="R44" i="3" s="1"/>
  <c r="AQ43" i="3"/>
  <c r="R43" i="3" s="1"/>
  <c r="AQ42" i="3"/>
  <c r="R42" i="3" s="1"/>
  <c r="AQ40" i="3"/>
  <c r="R40" i="3" s="1"/>
  <c r="AQ39" i="3"/>
  <c r="R39" i="3" s="1"/>
  <c r="AQ38" i="3"/>
  <c r="R38" i="3" s="1"/>
  <c r="AQ36" i="3"/>
  <c r="R36" i="3" s="1"/>
  <c r="AQ35" i="3"/>
  <c r="R35" i="3" s="1"/>
  <c r="AQ34" i="3"/>
  <c r="R34" i="3" s="1"/>
  <c r="AQ32" i="3"/>
  <c r="R32" i="3" s="1"/>
  <c r="AQ31" i="3"/>
  <c r="R31" i="3" s="1"/>
  <c r="AQ30" i="3"/>
  <c r="R30" i="3" s="1"/>
  <c r="AQ28" i="3"/>
  <c r="R28" i="3" s="1"/>
  <c r="AQ27" i="3"/>
  <c r="R27" i="3" s="1"/>
  <c r="AQ26" i="3"/>
  <c r="R26" i="3" s="1"/>
  <c r="AQ24" i="3"/>
  <c r="R24" i="3" s="1"/>
  <c r="AQ23" i="3"/>
  <c r="R23" i="3" s="1"/>
  <c r="AQ22" i="3"/>
  <c r="R22" i="3" s="1"/>
  <c r="AQ20" i="3"/>
  <c r="R20" i="3" s="1"/>
  <c r="AQ19" i="3"/>
  <c r="R19" i="3" s="1"/>
  <c r="AQ18" i="3"/>
  <c r="R18" i="3" s="1"/>
  <c r="AQ5" i="3"/>
  <c r="R5" i="3" s="1"/>
  <c r="AQ101" i="3"/>
  <c r="R101" i="3" s="1"/>
  <c r="AQ97" i="3"/>
  <c r="R97" i="3" s="1"/>
  <c r="AQ93" i="3"/>
  <c r="R93" i="3" s="1"/>
  <c r="AQ89" i="3"/>
  <c r="R89" i="3" s="1"/>
  <c r="AQ85" i="3"/>
  <c r="R85" i="3" s="1"/>
  <c r="AQ81" i="3"/>
  <c r="R81" i="3" s="1"/>
  <c r="AQ73" i="3"/>
  <c r="R73" i="3" s="1"/>
  <c r="AQ69" i="3"/>
  <c r="R69" i="3" s="1"/>
  <c r="AQ65" i="3"/>
  <c r="R65" i="3" s="1"/>
  <c r="AQ61" i="3"/>
  <c r="R61" i="3" s="1"/>
  <c r="AQ57" i="3"/>
  <c r="R57" i="3" s="1"/>
  <c r="AQ53" i="3"/>
  <c r="R53" i="3" s="1"/>
  <c r="AQ49" i="3"/>
  <c r="R49" i="3" s="1"/>
  <c r="AQ45" i="3"/>
  <c r="R45" i="3" s="1"/>
  <c r="AQ41" i="3"/>
  <c r="R41" i="3" s="1"/>
  <c r="AQ37" i="3"/>
  <c r="R37" i="3" s="1"/>
  <c r="AQ33" i="3"/>
  <c r="R33" i="3" s="1"/>
  <c r="AQ29" i="3"/>
  <c r="R29" i="3" s="1"/>
  <c r="AQ25" i="3"/>
  <c r="R25" i="3" s="1"/>
  <c r="AQ21" i="3"/>
  <c r="R21" i="3" s="1"/>
  <c r="AQ17" i="3"/>
  <c r="R17" i="3" s="1"/>
  <c r="AQ10" i="3"/>
  <c r="R10" i="3" s="1"/>
  <c r="AQ13" i="3"/>
  <c r="R13" i="3" s="1"/>
  <c r="AQ12" i="3"/>
  <c r="R12" i="3" s="1"/>
  <c r="AQ11" i="3"/>
  <c r="R11" i="3" s="1"/>
  <c r="AQ9" i="3"/>
  <c r="R9" i="3" s="1"/>
  <c r="AQ7" i="3"/>
  <c r="R7" i="3" s="1"/>
  <c r="AQ16" i="3"/>
  <c r="R16" i="3" s="1"/>
  <c r="AQ14" i="3"/>
  <c r="R14" i="3" s="1"/>
  <c r="AQ6" i="3"/>
  <c r="R6" i="3" s="1"/>
  <c r="AQ92" i="3"/>
  <c r="R92" i="3" s="1"/>
  <c r="AQ77" i="3"/>
  <c r="R77" i="3" s="1"/>
  <c r="AQ104" i="3"/>
  <c r="R104" i="3" s="1"/>
  <c r="AQ103" i="3"/>
  <c r="R103" i="3" s="1"/>
  <c r="AQ88" i="3"/>
  <c r="R88" i="3" s="1"/>
  <c r="AQ87" i="3"/>
  <c r="R87" i="3" s="1"/>
  <c r="AQ100" i="3"/>
  <c r="R100" i="3" s="1"/>
  <c r="AQ99" i="3"/>
  <c r="R99" i="3" s="1"/>
  <c r="AQ98" i="3"/>
  <c r="R98" i="3" s="1"/>
  <c r="AQ84" i="3"/>
  <c r="R84" i="3" s="1"/>
  <c r="AQ83" i="3"/>
  <c r="R83" i="3" s="1"/>
  <c r="AQ82" i="3"/>
  <c r="R82" i="3" s="1"/>
  <c r="AQ96" i="3"/>
  <c r="R96" i="3" s="1"/>
  <c r="AQ95" i="3"/>
  <c r="R95" i="3" s="1"/>
  <c r="AQ94" i="3"/>
  <c r="R94" i="3" s="1"/>
  <c r="AQ80" i="3"/>
  <c r="R80" i="3" s="1"/>
  <c r="AQ79" i="3"/>
  <c r="R79" i="3" s="1"/>
  <c r="AQ78" i="3"/>
  <c r="R78" i="3" s="1"/>
  <c r="AC8" i="1"/>
  <c r="AT8" i="1" s="1"/>
  <c r="AD8" i="1"/>
  <c r="AU8" i="1" s="1"/>
  <c r="AE8" i="1"/>
  <c r="AV8" i="1" s="1"/>
  <c r="AF8" i="1"/>
  <c r="AW8" i="1" s="1"/>
  <c r="AG8" i="1"/>
  <c r="AX8" i="1" s="1"/>
  <c r="AH8" i="1"/>
  <c r="AY8" i="1" s="1"/>
  <c r="AI8" i="1"/>
  <c r="AZ8" i="1" s="1"/>
  <c r="AJ8" i="1"/>
  <c r="BA8" i="1" s="1"/>
  <c r="AK8" i="1"/>
  <c r="BB8" i="1" s="1"/>
  <c r="AL8" i="1"/>
  <c r="BC8" i="1" s="1"/>
  <c r="AM8" i="1"/>
  <c r="BD8" i="1" s="1"/>
  <c r="AB8" i="1"/>
  <c r="AS8" i="1" s="1"/>
  <c r="AS3" i="1"/>
  <c r="AT3" i="1"/>
  <c r="AU3" i="1"/>
  <c r="AV3" i="1"/>
  <c r="AW3" i="1"/>
  <c r="AX3" i="1"/>
  <c r="AY3" i="1"/>
  <c r="AZ3" i="1"/>
  <c r="BA3" i="1"/>
  <c r="BB3" i="1"/>
  <c r="BC3" i="1"/>
  <c r="BD3" i="1"/>
  <c r="AS4" i="1"/>
  <c r="AT4" i="1"/>
  <c r="AU4" i="1"/>
  <c r="AV4" i="1"/>
  <c r="AW4" i="1"/>
  <c r="AX4" i="1"/>
  <c r="AY4" i="1"/>
  <c r="AZ4" i="1"/>
  <c r="BA4" i="1"/>
  <c r="BB4" i="1"/>
  <c r="BC4" i="1"/>
  <c r="BD4" i="1"/>
  <c r="AS5" i="1"/>
  <c r="AT5" i="1"/>
  <c r="AU5" i="1"/>
  <c r="AV5" i="1"/>
  <c r="AW5" i="1"/>
  <c r="AX5" i="1"/>
  <c r="AY5" i="1"/>
  <c r="AZ5" i="1"/>
  <c r="BA5" i="1"/>
  <c r="BB5" i="1"/>
  <c r="BC5" i="1"/>
  <c r="BD5" i="1"/>
  <c r="BD2" i="1"/>
  <c r="BB2" i="1"/>
  <c r="BC2" i="1"/>
  <c r="BA2" i="1"/>
  <c r="AZ2" i="1"/>
  <c r="AY2" i="1"/>
  <c r="AX2" i="1"/>
  <c r="AW2" i="1"/>
  <c r="AV2" i="1"/>
  <c r="AU2" i="1"/>
  <c r="AT2" i="1"/>
  <c r="AS2" i="1"/>
  <c r="M3" i="1" l="1"/>
  <c r="M4" i="1"/>
  <c r="M5" i="1"/>
  <c r="M2" i="1"/>
  <c r="M7" i="1"/>
  <c r="O7" i="1"/>
  <c r="O6" i="1" s="1"/>
  <c r="N3" i="1"/>
  <c r="O3" i="1"/>
  <c r="P3" i="1"/>
  <c r="Q3" i="1"/>
  <c r="R3" i="1"/>
  <c r="S3" i="1"/>
  <c r="T3" i="1"/>
  <c r="U3" i="1"/>
  <c r="V3" i="1"/>
  <c r="W3" i="1"/>
  <c r="X3" i="1"/>
  <c r="Y3" i="1"/>
  <c r="N4" i="1"/>
  <c r="O4" i="1"/>
  <c r="P4" i="1"/>
  <c r="Q4" i="1"/>
  <c r="R4" i="1"/>
  <c r="S4" i="1"/>
  <c r="T4" i="1"/>
  <c r="U4" i="1"/>
  <c r="V4" i="1"/>
  <c r="W4" i="1"/>
  <c r="X4" i="1"/>
  <c r="Y4" i="1"/>
  <c r="N5" i="1"/>
  <c r="O5" i="1"/>
  <c r="P5" i="1"/>
  <c r="Q5" i="1"/>
  <c r="R5" i="1"/>
  <c r="S5" i="1"/>
  <c r="T5" i="1"/>
  <c r="U5" i="1"/>
  <c r="V5" i="1"/>
  <c r="W5" i="1"/>
  <c r="X5" i="1"/>
  <c r="Y5" i="1"/>
  <c r="Y2" i="1"/>
  <c r="W2" i="1"/>
  <c r="V2" i="1"/>
  <c r="U2" i="1"/>
  <c r="X2" i="1"/>
  <c r="T2" i="1"/>
  <c r="S2" i="1"/>
  <c r="R2" i="1"/>
  <c r="Q2" i="1"/>
  <c r="P2" i="1"/>
  <c r="O2" i="1"/>
  <c r="N2" i="1"/>
  <c r="F8" i="2"/>
  <c r="F9" i="2"/>
  <c r="F10" i="2"/>
  <c r="F11" i="2"/>
  <c r="F12" i="2"/>
  <c r="F13" i="2"/>
  <c r="F14" i="2"/>
  <c r="F6" i="2"/>
  <c r="F7" i="2"/>
  <c r="F5" i="2"/>
  <c r="P7" i="3"/>
  <c r="P9" i="3"/>
  <c r="P11" i="3"/>
  <c r="P12" i="3"/>
  <c r="P13" i="3"/>
  <c r="P14" i="3"/>
  <c r="P16" i="3"/>
  <c r="P17" i="3"/>
  <c r="P18" i="3"/>
  <c r="P19" i="3"/>
  <c r="P20" i="3"/>
  <c r="P21" i="3"/>
  <c r="P22" i="3"/>
  <c r="P23" i="3"/>
  <c r="P24" i="3"/>
  <c r="P25" i="3"/>
  <c r="P26" i="3"/>
  <c r="P27" i="3"/>
  <c r="P28" i="3"/>
  <c r="P29" i="3"/>
  <c r="P30" i="3"/>
  <c r="P31" i="3"/>
  <c r="P32" i="3"/>
  <c r="P33" i="3"/>
  <c r="P34" i="3"/>
  <c r="P35" i="3"/>
  <c r="P36" i="3"/>
  <c r="P37" i="3"/>
  <c r="P38" i="3"/>
  <c r="P39" i="3"/>
  <c r="P40" i="3"/>
  <c r="P41" i="3"/>
  <c r="P42" i="3"/>
  <c r="P43" i="3"/>
  <c r="P44" i="3"/>
  <c r="P45" i="3"/>
  <c r="P46" i="3"/>
  <c r="P47" i="3"/>
  <c r="P48" i="3"/>
  <c r="P49" i="3"/>
  <c r="P50" i="3"/>
  <c r="P51" i="3"/>
  <c r="P52" i="3"/>
  <c r="P53" i="3"/>
  <c r="P54" i="3"/>
  <c r="P55" i="3"/>
  <c r="P56" i="3"/>
  <c r="P57" i="3"/>
  <c r="P58" i="3"/>
  <c r="P59" i="3"/>
  <c r="P60" i="3"/>
  <c r="P61" i="3"/>
  <c r="P62" i="3"/>
  <c r="P63" i="3"/>
  <c r="P64" i="3"/>
  <c r="P65" i="3"/>
  <c r="P66" i="3"/>
  <c r="P67" i="3"/>
  <c r="P68" i="3"/>
  <c r="P69" i="3"/>
  <c r="P70" i="3"/>
  <c r="P71" i="3"/>
  <c r="P72" i="3"/>
  <c r="P73" i="3"/>
  <c r="P74" i="3"/>
  <c r="P75" i="3"/>
  <c r="P76" i="3"/>
  <c r="P77" i="3"/>
  <c r="P78" i="3"/>
  <c r="P79" i="3"/>
  <c r="P80" i="3"/>
  <c r="P81" i="3"/>
  <c r="P82" i="3"/>
  <c r="P83" i="3"/>
  <c r="P84" i="3"/>
  <c r="P85" i="3"/>
  <c r="P86" i="3"/>
  <c r="P87" i="3"/>
  <c r="P88" i="3"/>
  <c r="P89" i="3"/>
  <c r="P90" i="3"/>
  <c r="P91" i="3"/>
  <c r="P92" i="3"/>
  <c r="P93" i="3"/>
  <c r="P94" i="3"/>
  <c r="P95" i="3"/>
  <c r="P96" i="3"/>
  <c r="P97" i="3"/>
  <c r="P98" i="3"/>
  <c r="P99" i="3"/>
  <c r="P100" i="3"/>
  <c r="P101" i="3"/>
  <c r="P102" i="3"/>
  <c r="P103" i="3"/>
  <c r="P104" i="3"/>
  <c r="AD5" i="3"/>
  <c r="C97" i="3"/>
  <c r="D97" i="3"/>
  <c r="E97" i="3"/>
  <c r="AB97" i="3" s="1"/>
  <c r="F97" i="3"/>
  <c r="Q97" i="3"/>
  <c r="S97" i="3" s="1"/>
  <c r="T97" i="3" s="1"/>
  <c r="AC97" i="3"/>
  <c r="AD97" i="3"/>
  <c r="AE97" i="3"/>
  <c r="AF97" i="3"/>
  <c r="AG97" i="3"/>
  <c r="AH97" i="3"/>
  <c r="AI97" i="3"/>
  <c r="AJ97" i="3"/>
  <c r="AK97" i="3"/>
  <c r="AL97" i="3"/>
  <c r="AM97" i="3"/>
  <c r="AN97" i="3"/>
  <c r="C98" i="3"/>
  <c r="D98" i="3"/>
  <c r="E98" i="3"/>
  <c r="AB98" i="3" s="1"/>
  <c r="F98" i="3"/>
  <c r="Q98" i="3"/>
  <c r="S98" i="3" s="1"/>
  <c r="T98" i="3" s="1"/>
  <c r="AC98" i="3"/>
  <c r="AD98" i="3"/>
  <c r="AE98" i="3"/>
  <c r="AF98" i="3"/>
  <c r="AG98" i="3"/>
  <c r="AH98" i="3"/>
  <c r="AI98" i="3"/>
  <c r="AJ98" i="3"/>
  <c r="AK98" i="3"/>
  <c r="AL98" i="3"/>
  <c r="AM98" i="3"/>
  <c r="AN98" i="3"/>
  <c r="C99" i="3"/>
  <c r="D99" i="3"/>
  <c r="E99" i="3"/>
  <c r="AB99" i="3" s="1"/>
  <c r="F99" i="3"/>
  <c r="Q99" i="3"/>
  <c r="S99" i="3" s="1"/>
  <c r="T99" i="3" s="1"/>
  <c r="AC99" i="3"/>
  <c r="AD99" i="3"/>
  <c r="AE99" i="3"/>
  <c r="AF99" i="3"/>
  <c r="AG99" i="3"/>
  <c r="AH99" i="3"/>
  <c r="AI99" i="3"/>
  <c r="AJ99" i="3"/>
  <c r="AK99" i="3"/>
  <c r="AL99" i="3"/>
  <c r="AM99" i="3"/>
  <c r="AN99" i="3"/>
  <c r="C100" i="3"/>
  <c r="D100" i="3"/>
  <c r="E100" i="3"/>
  <c r="AB100" i="3" s="1"/>
  <c r="F100" i="3"/>
  <c r="Q100" i="3"/>
  <c r="S100" i="3" s="1"/>
  <c r="T100" i="3" s="1"/>
  <c r="AC100" i="3"/>
  <c r="AD100" i="3"/>
  <c r="AE100" i="3"/>
  <c r="AF100" i="3"/>
  <c r="AG100" i="3"/>
  <c r="AH100" i="3"/>
  <c r="AI100" i="3"/>
  <c r="AJ100" i="3"/>
  <c r="AK100" i="3"/>
  <c r="AL100" i="3"/>
  <c r="AM100" i="3"/>
  <c r="AN100" i="3"/>
  <c r="C101" i="3"/>
  <c r="D101" i="3"/>
  <c r="E101" i="3"/>
  <c r="AB101" i="3" s="1"/>
  <c r="F101" i="3"/>
  <c r="Q101" i="3"/>
  <c r="S101" i="3" s="1"/>
  <c r="T101" i="3" s="1"/>
  <c r="AC101" i="3"/>
  <c r="AD101" i="3"/>
  <c r="AE101" i="3"/>
  <c r="AF101" i="3"/>
  <c r="AG101" i="3"/>
  <c r="AH101" i="3"/>
  <c r="AI101" i="3"/>
  <c r="AJ101" i="3"/>
  <c r="AK101" i="3"/>
  <c r="AL101" i="3"/>
  <c r="AM101" i="3"/>
  <c r="AN101" i="3"/>
  <c r="C102" i="3"/>
  <c r="D102" i="3"/>
  <c r="E102" i="3"/>
  <c r="AB102" i="3" s="1"/>
  <c r="F102" i="3"/>
  <c r="Q102" i="3"/>
  <c r="S102" i="3" s="1"/>
  <c r="T102" i="3" s="1"/>
  <c r="AC102" i="3"/>
  <c r="AD102" i="3"/>
  <c r="AE102" i="3"/>
  <c r="AF102" i="3"/>
  <c r="AG102" i="3"/>
  <c r="AH102" i="3"/>
  <c r="AI102" i="3"/>
  <c r="AJ102" i="3"/>
  <c r="AK102" i="3"/>
  <c r="AL102" i="3"/>
  <c r="AM102" i="3"/>
  <c r="AN102" i="3"/>
  <c r="C103" i="3"/>
  <c r="D103" i="3"/>
  <c r="E103" i="3"/>
  <c r="AB103" i="3" s="1"/>
  <c r="F103" i="3"/>
  <c r="Q103" i="3"/>
  <c r="S103" i="3" s="1"/>
  <c r="T103" i="3" s="1"/>
  <c r="AC103" i="3"/>
  <c r="AD103" i="3"/>
  <c r="AE103" i="3"/>
  <c r="AF103" i="3"/>
  <c r="AG103" i="3"/>
  <c r="AH103" i="3"/>
  <c r="AI103" i="3"/>
  <c r="AJ103" i="3"/>
  <c r="AK103" i="3"/>
  <c r="AL103" i="3"/>
  <c r="AM103" i="3"/>
  <c r="AN103" i="3"/>
  <c r="C104" i="3"/>
  <c r="D104" i="3"/>
  <c r="E104" i="3"/>
  <c r="AB104" i="3" s="1"/>
  <c r="F104" i="3"/>
  <c r="Q104" i="3"/>
  <c r="S104" i="3" s="1"/>
  <c r="T104" i="3" s="1"/>
  <c r="AC104" i="3"/>
  <c r="AD104" i="3"/>
  <c r="AE104" i="3"/>
  <c r="AF104" i="3"/>
  <c r="AG104" i="3"/>
  <c r="AH104" i="3"/>
  <c r="AI104" i="3"/>
  <c r="AJ104" i="3"/>
  <c r="AK104" i="3"/>
  <c r="AL104" i="3"/>
  <c r="AM104" i="3"/>
  <c r="AN104" i="3"/>
  <c r="AN96" i="3"/>
  <c r="AM96" i="3"/>
  <c r="AL96" i="3"/>
  <c r="AK96" i="3"/>
  <c r="AJ96" i="3"/>
  <c r="AI96" i="3"/>
  <c r="AH96" i="3"/>
  <c r="AG96" i="3"/>
  <c r="AF96" i="3"/>
  <c r="AE96" i="3"/>
  <c r="AD96" i="3"/>
  <c r="AC96" i="3"/>
  <c r="AN95" i="3"/>
  <c r="AM95" i="3"/>
  <c r="AL95" i="3"/>
  <c r="AK95" i="3"/>
  <c r="AJ95" i="3"/>
  <c r="AI95" i="3"/>
  <c r="AH95" i="3"/>
  <c r="AG95" i="3"/>
  <c r="AF95" i="3"/>
  <c r="AE95" i="3"/>
  <c r="AD95" i="3"/>
  <c r="AC95" i="3"/>
  <c r="AN94" i="3"/>
  <c r="AM94" i="3"/>
  <c r="AL94" i="3"/>
  <c r="AK94" i="3"/>
  <c r="AJ94" i="3"/>
  <c r="AI94" i="3"/>
  <c r="AH94" i="3"/>
  <c r="AG94" i="3"/>
  <c r="AF94" i="3"/>
  <c r="AE94" i="3"/>
  <c r="AD94" i="3"/>
  <c r="AC94" i="3"/>
  <c r="AN93" i="3"/>
  <c r="AM93" i="3"/>
  <c r="AL93" i="3"/>
  <c r="AK93" i="3"/>
  <c r="AJ93" i="3"/>
  <c r="AI93" i="3"/>
  <c r="AH93" i="3"/>
  <c r="AG93" i="3"/>
  <c r="AF93" i="3"/>
  <c r="AE93" i="3"/>
  <c r="AD93" i="3"/>
  <c r="AC93" i="3"/>
  <c r="AN92" i="3"/>
  <c r="AM92" i="3"/>
  <c r="AL92" i="3"/>
  <c r="AK92" i="3"/>
  <c r="AJ92" i="3"/>
  <c r="AI92" i="3"/>
  <c r="AH92" i="3"/>
  <c r="AG92" i="3"/>
  <c r="AF92" i="3"/>
  <c r="AE92" i="3"/>
  <c r="AD92" i="3"/>
  <c r="AC92" i="3"/>
  <c r="AN91" i="3"/>
  <c r="AM91" i="3"/>
  <c r="AL91" i="3"/>
  <c r="AK91" i="3"/>
  <c r="AJ91" i="3"/>
  <c r="AI91" i="3"/>
  <c r="AH91" i="3"/>
  <c r="AG91" i="3"/>
  <c r="AF91" i="3"/>
  <c r="AE91" i="3"/>
  <c r="AD91" i="3"/>
  <c r="AC91" i="3"/>
  <c r="AN90" i="3"/>
  <c r="AM90" i="3"/>
  <c r="AL90" i="3"/>
  <c r="AK90" i="3"/>
  <c r="AJ90" i="3"/>
  <c r="AI90" i="3"/>
  <c r="AH90" i="3"/>
  <c r="AG90" i="3"/>
  <c r="AF90" i="3"/>
  <c r="AE90" i="3"/>
  <c r="AD90" i="3"/>
  <c r="AC90" i="3"/>
  <c r="AN89" i="3"/>
  <c r="AM89" i="3"/>
  <c r="AL89" i="3"/>
  <c r="AK89" i="3"/>
  <c r="AJ89" i="3"/>
  <c r="AI89" i="3"/>
  <c r="AH89" i="3"/>
  <c r="AG89" i="3"/>
  <c r="AF89" i="3"/>
  <c r="AE89" i="3"/>
  <c r="AD89" i="3"/>
  <c r="AC89" i="3"/>
  <c r="AN88" i="3"/>
  <c r="AM88" i="3"/>
  <c r="AL88" i="3"/>
  <c r="AK88" i="3"/>
  <c r="AJ88" i="3"/>
  <c r="AI88" i="3"/>
  <c r="AH88" i="3"/>
  <c r="AG88" i="3"/>
  <c r="AF88" i="3"/>
  <c r="AE88" i="3"/>
  <c r="AD88" i="3"/>
  <c r="AC88" i="3"/>
  <c r="AN87" i="3"/>
  <c r="AM87" i="3"/>
  <c r="AL87" i="3"/>
  <c r="AK87" i="3"/>
  <c r="AJ87" i="3"/>
  <c r="AI87" i="3"/>
  <c r="AH87" i="3"/>
  <c r="AG87" i="3"/>
  <c r="AF87" i="3"/>
  <c r="AE87" i="3"/>
  <c r="AD87" i="3"/>
  <c r="AC87" i="3"/>
  <c r="AN86" i="3"/>
  <c r="AM86" i="3"/>
  <c r="AL86" i="3"/>
  <c r="AK86" i="3"/>
  <c r="AJ86" i="3"/>
  <c r="AI86" i="3"/>
  <c r="AH86" i="3"/>
  <c r="AG86" i="3"/>
  <c r="AF86" i="3"/>
  <c r="AE86" i="3"/>
  <c r="AD86" i="3"/>
  <c r="AC86" i="3"/>
  <c r="AN85" i="3"/>
  <c r="AM85" i="3"/>
  <c r="AL85" i="3"/>
  <c r="AK85" i="3"/>
  <c r="AJ85" i="3"/>
  <c r="AI85" i="3"/>
  <c r="AH85" i="3"/>
  <c r="AG85" i="3"/>
  <c r="AF85" i="3"/>
  <c r="AE85" i="3"/>
  <c r="AD85" i="3"/>
  <c r="AC85" i="3"/>
  <c r="AN84" i="3"/>
  <c r="AM84" i="3"/>
  <c r="AL84" i="3"/>
  <c r="AK84" i="3"/>
  <c r="AJ84" i="3"/>
  <c r="AI84" i="3"/>
  <c r="AH84" i="3"/>
  <c r="AG84" i="3"/>
  <c r="AF84" i="3"/>
  <c r="AE84" i="3"/>
  <c r="AD84" i="3"/>
  <c r="AC84" i="3"/>
  <c r="AN83" i="3"/>
  <c r="AM83" i="3"/>
  <c r="AL83" i="3"/>
  <c r="AK83" i="3"/>
  <c r="AJ83" i="3"/>
  <c r="AI83" i="3"/>
  <c r="AH83" i="3"/>
  <c r="AG83" i="3"/>
  <c r="AF83" i="3"/>
  <c r="AE83" i="3"/>
  <c r="AD83" i="3"/>
  <c r="AC83" i="3"/>
  <c r="AN82" i="3"/>
  <c r="AM82" i="3"/>
  <c r="AL82" i="3"/>
  <c r="AK82" i="3"/>
  <c r="AJ82" i="3"/>
  <c r="AI82" i="3"/>
  <c r="AH82" i="3"/>
  <c r="AG82" i="3"/>
  <c r="AF82" i="3"/>
  <c r="AE82" i="3"/>
  <c r="AD82" i="3"/>
  <c r="AC82" i="3"/>
  <c r="AN81" i="3"/>
  <c r="AM81" i="3"/>
  <c r="AL81" i="3"/>
  <c r="AK81" i="3"/>
  <c r="AJ81" i="3"/>
  <c r="AI81" i="3"/>
  <c r="AH81" i="3"/>
  <c r="AG81" i="3"/>
  <c r="AF81" i="3"/>
  <c r="AE81" i="3"/>
  <c r="AD81" i="3"/>
  <c r="AC81" i="3"/>
  <c r="AN80" i="3"/>
  <c r="AM80" i="3"/>
  <c r="AL80" i="3"/>
  <c r="AK80" i="3"/>
  <c r="AJ80" i="3"/>
  <c r="AI80" i="3"/>
  <c r="AH80" i="3"/>
  <c r="AG80" i="3"/>
  <c r="AF80" i="3"/>
  <c r="AE80" i="3"/>
  <c r="AD80" i="3"/>
  <c r="AC80" i="3"/>
  <c r="AN79" i="3"/>
  <c r="AM79" i="3"/>
  <c r="AL79" i="3"/>
  <c r="AK79" i="3"/>
  <c r="AJ79" i="3"/>
  <c r="AI79" i="3"/>
  <c r="AH79" i="3"/>
  <c r="AG79" i="3"/>
  <c r="AF79" i="3"/>
  <c r="AE79" i="3"/>
  <c r="AD79" i="3"/>
  <c r="AC79" i="3"/>
  <c r="AN78" i="3"/>
  <c r="AM78" i="3"/>
  <c r="AL78" i="3"/>
  <c r="AK78" i="3"/>
  <c r="AJ78" i="3"/>
  <c r="AI78" i="3"/>
  <c r="AH78" i="3"/>
  <c r="AG78" i="3"/>
  <c r="AF78" i="3"/>
  <c r="AE78" i="3"/>
  <c r="AD78" i="3"/>
  <c r="AC78" i="3"/>
  <c r="AN77" i="3"/>
  <c r="AM77" i="3"/>
  <c r="AL77" i="3"/>
  <c r="AK77" i="3"/>
  <c r="AJ77" i="3"/>
  <c r="AI77" i="3"/>
  <c r="AH77" i="3"/>
  <c r="AG77" i="3"/>
  <c r="AF77" i="3"/>
  <c r="AE77" i="3"/>
  <c r="AD77" i="3"/>
  <c r="AC77" i="3"/>
  <c r="AN76" i="3"/>
  <c r="AM76" i="3"/>
  <c r="AL76" i="3"/>
  <c r="AK76" i="3"/>
  <c r="AJ76" i="3"/>
  <c r="AI76" i="3"/>
  <c r="AH76" i="3"/>
  <c r="AG76" i="3"/>
  <c r="AF76" i="3"/>
  <c r="AE76" i="3"/>
  <c r="AD76" i="3"/>
  <c r="AC76" i="3"/>
  <c r="AN75" i="3"/>
  <c r="AM75" i="3"/>
  <c r="AL75" i="3"/>
  <c r="AK75" i="3"/>
  <c r="AJ75" i="3"/>
  <c r="AI75" i="3"/>
  <c r="AH75" i="3"/>
  <c r="AG75" i="3"/>
  <c r="AF75" i="3"/>
  <c r="AE75" i="3"/>
  <c r="AD75" i="3"/>
  <c r="AC75" i="3"/>
  <c r="AN74" i="3"/>
  <c r="AM74" i="3"/>
  <c r="AL74" i="3"/>
  <c r="AK74" i="3"/>
  <c r="AJ74" i="3"/>
  <c r="AI74" i="3"/>
  <c r="AH74" i="3"/>
  <c r="AG74" i="3"/>
  <c r="AF74" i="3"/>
  <c r="AE74" i="3"/>
  <c r="AD74" i="3"/>
  <c r="AC74" i="3"/>
  <c r="AN73" i="3"/>
  <c r="AM73" i="3"/>
  <c r="AL73" i="3"/>
  <c r="AK73" i="3"/>
  <c r="AJ73" i="3"/>
  <c r="AI73" i="3"/>
  <c r="AH73" i="3"/>
  <c r="AG73" i="3"/>
  <c r="AF73" i="3"/>
  <c r="AE73" i="3"/>
  <c r="AD73" i="3"/>
  <c r="AC73" i="3"/>
  <c r="AN72" i="3"/>
  <c r="AM72" i="3"/>
  <c r="AL72" i="3"/>
  <c r="AK72" i="3"/>
  <c r="AJ72" i="3"/>
  <c r="AI72" i="3"/>
  <c r="AH72" i="3"/>
  <c r="AG72" i="3"/>
  <c r="AF72" i="3"/>
  <c r="AE72" i="3"/>
  <c r="AD72" i="3"/>
  <c r="AC72" i="3"/>
  <c r="AN71" i="3"/>
  <c r="AM71" i="3"/>
  <c r="AL71" i="3"/>
  <c r="AK71" i="3"/>
  <c r="AJ71" i="3"/>
  <c r="AI71" i="3"/>
  <c r="AH71" i="3"/>
  <c r="AG71" i="3"/>
  <c r="AF71" i="3"/>
  <c r="AE71" i="3"/>
  <c r="AD71" i="3"/>
  <c r="AC71" i="3"/>
  <c r="AN70" i="3"/>
  <c r="AM70" i="3"/>
  <c r="AL70" i="3"/>
  <c r="AK70" i="3"/>
  <c r="AJ70" i="3"/>
  <c r="AI70" i="3"/>
  <c r="AH70" i="3"/>
  <c r="AG70" i="3"/>
  <c r="AF70" i="3"/>
  <c r="AE70" i="3"/>
  <c r="AD70" i="3"/>
  <c r="AC70" i="3"/>
  <c r="AN69" i="3"/>
  <c r="AM69" i="3"/>
  <c r="AL69" i="3"/>
  <c r="AK69" i="3"/>
  <c r="AJ69" i="3"/>
  <c r="AI69" i="3"/>
  <c r="AH69" i="3"/>
  <c r="AG69" i="3"/>
  <c r="AF69" i="3"/>
  <c r="AE69" i="3"/>
  <c r="AD69" i="3"/>
  <c r="AC69" i="3"/>
  <c r="AN68" i="3"/>
  <c r="AM68" i="3"/>
  <c r="AL68" i="3"/>
  <c r="AK68" i="3"/>
  <c r="AJ68" i="3"/>
  <c r="AI68" i="3"/>
  <c r="AH68" i="3"/>
  <c r="AG68" i="3"/>
  <c r="AF68" i="3"/>
  <c r="AE68" i="3"/>
  <c r="AD68" i="3"/>
  <c r="AC68" i="3"/>
  <c r="AN67" i="3"/>
  <c r="AM67" i="3"/>
  <c r="AL67" i="3"/>
  <c r="AK67" i="3"/>
  <c r="AJ67" i="3"/>
  <c r="AI67" i="3"/>
  <c r="AH67" i="3"/>
  <c r="AG67" i="3"/>
  <c r="AF67" i="3"/>
  <c r="AE67" i="3"/>
  <c r="AD67" i="3"/>
  <c r="AC67" i="3"/>
  <c r="AN66" i="3"/>
  <c r="AM66" i="3"/>
  <c r="AL66" i="3"/>
  <c r="AK66" i="3"/>
  <c r="AJ66" i="3"/>
  <c r="AI66" i="3"/>
  <c r="AH66" i="3"/>
  <c r="AG66" i="3"/>
  <c r="AF66" i="3"/>
  <c r="AE66" i="3"/>
  <c r="AD66" i="3"/>
  <c r="AC66" i="3"/>
  <c r="AN65" i="3"/>
  <c r="AM65" i="3"/>
  <c r="AL65" i="3"/>
  <c r="AK65" i="3"/>
  <c r="AJ65" i="3"/>
  <c r="AI65" i="3"/>
  <c r="AH65" i="3"/>
  <c r="AG65" i="3"/>
  <c r="AF65" i="3"/>
  <c r="AE65" i="3"/>
  <c r="AD65" i="3"/>
  <c r="AC65" i="3"/>
  <c r="AN64" i="3"/>
  <c r="AM64" i="3"/>
  <c r="AL64" i="3"/>
  <c r="AK64" i="3"/>
  <c r="AJ64" i="3"/>
  <c r="AI64" i="3"/>
  <c r="AH64" i="3"/>
  <c r="AG64" i="3"/>
  <c r="AF64" i="3"/>
  <c r="AE64" i="3"/>
  <c r="AD64" i="3"/>
  <c r="AC64" i="3"/>
  <c r="AN63" i="3"/>
  <c r="AM63" i="3"/>
  <c r="AL63" i="3"/>
  <c r="AK63" i="3"/>
  <c r="AJ63" i="3"/>
  <c r="AI63" i="3"/>
  <c r="AH63" i="3"/>
  <c r="AG63" i="3"/>
  <c r="AF63" i="3"/>
  <c r="AE63" i="3"/>
  <c r="AD63" i="3"/>
  <c r="AC63" i="3"/>
  <c r="AN62" i="3"/>
  <c r="AM62" i="3"/>
  <c r="AL62" i="3"/>
  <c r="AK62" i="3"/>
  <c r="AJ62" i="3"/>
  <c r="AI62" i="3"/>
  <c r="AH62" i="3"/>
  <c r="AG62" i="3"/>
  <c r="AF62" i="3"/>
  <c r="AE62" i="3"/>
  <c r="AD62" i="3"/>
  <c r="AC62" i="3"/>
  <c r="AN61" i="3"/>
  <c r="AM61" i="3"/>
  <c r="AL61" i="3"/>
  <c r="AK61" i="3"/>
  <c r="AJ61" i="3"/>
  <c r="AI61" i="3"/>
  <c r="AH61" i="3"/>
  <c r="AG61" i="3"/>
  <c r="AF61" i="3"/>
  <c r="AE61" i="3"/>
  <c r="AD61" i="3"/>
  <c r="AC61" i="3"/>
  <c r="AN60" i="3"/>
  <c r="AM60" i="3"/>
  <c r="AL60" i="3"/>
  <c r="AK60" i="3"/>
  <c r="AJ60" i="3"/>
  <c r="AI60" i="3"/>
  <c r="AH60" i="3"/>
  <c r="AG60" i="3"/>
  <c r="AF60" i="3"/>
  <c r="AE60" i="3"/>
  <c r="AD60" i="3"/>
  <c r="AC60" i="3"/>
  <c r="AN59" i="3"/>
  <c r="AM59" i="3"/>
  <c r="AL59" i="3"/>
  <c r="AK59" i="3"/>
  <c r="AJ59" i="3"/>
  <c r="AI59" i="3"/>
  <c r="AH59" i="3"/>
  <c r="AG59" i="3"/>
  <c r="AF59" i="3"/>
  <c r="AE59" i="3"/>
  <c r="AD59" i="3"/>
  <c r="AC59" i="3"/>
  <c r="AN58" i="3"/>
  <c r="AM58" i="3"/>
  <c r="AL58" i="3"/>
  <c r="AK58" i="3"/>
  <c r="AJ58" i="3"/>
  <c r="AI58" i="3"/>
  <c r="AH58" i="3"/>
  <c r="AG58" i="3"/>
  <c r="AF58" i="3"/>
  <c r="AE58" i="3"/>
  <c r="AD58" i="3"/>
  <c r="AC58" i="3"/>
  <c r="AN57" i="3"/>
  <c r="AM57" i="3"/>
  <c r="AL57" i="3"/>
  <c r="AK57" i="3"/>
  <c r="AJ57" i="3"/>
  <c r="AI57" i="3"/>
  <c r="AH57" i="3"/>
  <c r="AG57" i="3"/>
  <c r="AF57" i="3"/>
  <c r="AE57" i="3"/>
  <c r="AD57" i="3"/>
  <c r="AC57" i="3"/>
  <c r="AN56" i="3"/>
  <c r="AM56" i="3"/>
  <c r="AL56" i="3"/>
  <c r="AK56" i="3"/>
  <c r="AJ56" i="3"/>
  <c r="AI56" i="3"/>
  <c r="AH56" i="3"/>
  <c r="AG56" i="3"/>
  <c r="AF56" i="3"/>
  <c r="AE56" i="3"/>
  <c r="AD56" i="3"/>
  <c r="AC56" i="3"/>
  <c r="AN55" i="3"/>
  <c r="AM55" i="3"/>
  <c r="AL55" i="3"/>
  <c r="AK55" i="3"/>
  <c r="AJ55" i="3"/>
  <c r="AI55" i="3"/>
  <c r="AH55" i="3"/>
  <c r="AG55" i="3"/>
  <c r="AF55" i="3"/>
  <c r="AE55" i="3"/>
  <c r="AD55" i="3"/>
  <c r="AC55" i="3"/>
  <c r="AN54" i="3"/>
  <c r="AM54" i="3"/>
  <c r="AL54" i="3"/>
  <c r="AK54" i="3"/>
  <c r="AJ54" i="3"/>
  <c r="AI54" i="3"/>
  <c r="AH54" i="3"/>
  <c r="AG54" i="3"/>
  <c r="AF54" i="3"/>
  <c r="AE54" i="3"/>
  <c r="AD54" i="3"/>
  <c r="AC54" i="3"/>
  <c r="AN53" i="3"/>
  <c r="AM53" i="3"/>
  <c r="AL53" i="3"/>
  <c r="AK53" i="3"/>
  <c r="AJ53" i="3"/>
  <c r="AI53" i="3"/>
  <c r="AH53" i="3"/>
  <c r="AG53" i="3"/>
  <c r="AF53" i="3"/>
  <c r="AE53" i="3"/>
  <c r="AD53" i="3"/>
  <c r="AC53" i="3"/>
  <c r="AN52" i="3"/>
  <c r="AM52" i="3"/>
  <c r="AL52" i="3"/>
  <c r="AK52" i="3"/>
  <c r="AJ52" i="3"/>
  <c r="AI52" i="3"/>
  <c r="AH52" i="3"/>
  <c r="AG52" i="3"/>
  <c r="AF52" i="3"/>
  <c r="AE52" i="3"/>
  <c r="AD52" i="3"/>
  <c r="AC52" i="3"/>
  <c r="AN51" i="3"/>
  <c r="AM51" i="3"/>
  <c r="AL51" i="3"/>
  <c r="AK51" i="3"/>
  <c r="AJ51" i="3"/>
  <c r="AI51" i="3"/>
  <c r="AH51" i="3"/>
  <c r="AG51" i="3"/>
  <c r="AF51" i="3"/>
  <c r="AE51" i="3"/>
  <c r="AD51" i="3"/>
  <c r="AC51" i="3"/>
  <c r="AN50" i="3"/>
  <c r="AM50" i="3"/>
  <c r="AL50" i="3"/>
  <c r="AK50" i="3"/>
  <c r="AJ50" i="3"/>
  <c r="AI50" i="3"/>
  <c r="AH50" i="3"/>
  <c r="AG50" i="3"/>
  <c r="AF50" i="3"/>
  <c r="AE50" i="3"/>
  <c r="AD50" i="3"/>
  <c r="AC50" i="3"/>
  <c r="AN49" i="3"/>
  <c r="AM49" i="3"/>
  <c r="AL49" i="3"/>
  <c r="AK49" i="3"/>
  <c r="AJ49" i="3"/>
  <c r="AI49" i="3"/>
  <c r="AH49" i="3"/>
  <c r="AG49" i="3"/>
  <c r="AF49" i="3"/>
  <c r="AE49" i="3"/>
  <c r="AD49" i="3"/>
  <c r="AC49" i="3"/>
  <c r="AN48" i="3"/>
  <c r="AM48" i="3"/>
  <c r="AL48" i="3"/>
  <c r="AK48" i="3"/>
  <c r="AJ48" i="3"/>
  <c r="AI48" i="3"/>
  <c r="AH48" i="3"/>
  <c r="AG48" i="3"/>
  <c r="AF48" i="3"/>
  <c r="AE48" i="3"/>
  <c r="AD48" i="3"/>
  <c r="AC48" i="3"/>
  <c r="AN47" i="3"/>
  <c r="AM47" i="3"/>
  <c r="AL47" i="3"/>
  <c r="AK47" i="3"/>
  <c r="AJ47" i="3"/>
  <c r="AI47" i="3"/>
  <c r="AH47" i="3"/>
  <c r="AG47" i="3"/>
  <c r="AF47" i="3"/>
  <c r="AE47" i="3"/>
  <c r="AD47" i="3"/>
  <c r="AC47" i="3"/>
  <c r="AN46" i="3"/>
  <c r="AM46" i="3"/>
  <c r="AL46" i="3"/>
  <c r="AK46" i="3"/>
  <c r="AJ46" i="3"/>
  <c r="AI46" i="3"/>
  <c r="AH46" i="3"/>
  <c r="AG46" i="3"/>
  <c r="AF46" i="3"/>
  <c r="AE46" i="3"/>
  <c r="AD46" i="3"/>
  <c r="AC46" i="3"/>
  <c r="AN45" i="3"/>
  <c r="AM45" i="3"/>
  <c r="AL45" i="3"/>
  <c r="AK45" i="3"/>
  <c r="AJ45" i="3"/>
  <c r="AI45" i="3"/>
  <c r="AH45" i="3"/>
  <c r="AG45" i="3"/>
  <c r="AF45" i="3"/>
  <c r="AE45" i="3"/>
  <c r="AD45" i="3"/>
  <c r="AC45" i="3"/>
  <c r="AN44" i="3"/>
  <c r="AM44" i="3"/>
  <c r="AL44" i="3"/>
  <c r="AK44" i="3"/>
  <c r="AJ44" i="3"/>
  <c r="AI44" i="3"/>
  <c r="AH44" i="3"/>
  <c r="AG44" i="3"/>
  <c r="AF44" i="3"/>
  <c r="AE44" i="3"/>
  <c r="AD44" i="3"/>
  <c r="AC44" i="3"/>
  <c r="AN43" i="3"/>
  <c r="AM43" i="3"/>
  <c r="AL43" i="3"/>
  <c r="AK43" i="3"/>
  <c r="AJ43" i="3"/>
  <c r="AI43" i="3"/>
  <c r="AH43" i="3"/>
  <c r="AG43" i="3"/>
  <c r="AF43" i="3"/>
  <c r="AE43" i="3"/>
  <c r="AD43" i="3"/>
  <c r="AC43" i="3"/>
  <c r="AN42" i="3"/>
  <c r="AM42" i="3"/>
  <c r="AL42" i="3"/>
  <c r="AK42" i="3"/>
  <c r="AJ42" i="3"/>
  <c r="AI42" i="3"/>
  <c r="AH42" i="3"/>
  <c r="AG42" i="3"/>
  <c r="AF42" i="3"/>
  <c r="AE42" i="3"/>
  <c r="AD42" i="3"/>
  <c r="AC42" i="3"/>
  <c r="AN41" i="3"/>
  <c r="AM41" i="3"/>
  <c r="AL41" i="3"/>
  <c r="AK41" i="3"/>
  <c r="AJ41" i="3"/>
  <c r="AI41" i="3"/>
  <c r="AH41" i="3"/>
  <c r="AG41" i="3"/>
  <c r="AF41" i="3"/>
  <c r="AE41" i="3"/>
  <c r="AD41" i="3"/>
  <c r="AC41" i="3"/>
  <c r="AN40" i="3"/>
  <c r="AM40" i="3"/>
  <c r="AL40" i="3"/>
  <c r="AK40" i="3"/>
  <c r="AJ40" i="3"/>
  <c r="AI40" i="3"/>
  <c r="AH40" i="3"/>
  <c r="AG40" i="3"/>
  <c r="AF40" i="3"/>
  <c r="AE40" i="3"/>
  <c r="AD40" i="3"/>
  <c r="AC40" i="3"/>
  <c r="AN39" i="3"/>
  <c r="AM39" i="3"/>
  <c r="AL39" i="3"/>
  <c r="AK39" i="3"/>
  <c r="AJ39" i="3"/>
  <c r="AI39" i="3"/>
  <c r="AH39" i="3"/>
  <c r="AG39" i="3"/>
  <c r="AF39" i="3"/>
  <c r="AE39" i="3"/>
  <c r="AD39" i="3"/>
  <c r="AC39" i="3"/>
  <c r="AN38" i="3"/>
  <c r="AM38" i="3"/>
  <c r="AL38" i="3"/>
  <c r="AK38" i="3"/>
  <c r="AJ38" i="3"/>
  <c r="AI38" i="3"/>
  <c r="AH38" i="3"/>
  <c r="AG38" i="3"/>
  <c r="AF38" i="3"/>
  <c r="AE38" i="3"/>
  <c r="AD38" i="3"/>
  <c r="AC38" i="3"/>
  <c r="AN37" i="3"/>
  <c r="AM37" i="3"/>
  <c r="AL37" i="3"/>
  <c r="AK37" i="3"/>
  <c r="AJ37" i="3"/>
  <c r="AI37" i="3"/>
  <c r="AH37" i="3"/>
  <c r="AG37" i="3"/>
  <c r="AF37" i="3"/>
  <c r="AE37" i="3"/>
  <c r="AD37" i="3"/>
  <c r="AC37" i="3"/>
  <c r="AN36" i="3"/>
  <c r="AM36" i="3"/>
  <c r="AL36" i="3"/>
  <c r="AK36" i="3"/>
  <c r="AJ36" i="3"/>
  <c r="AI36" i="3"/>
  <c r="AH36" i="3"/>
  <c r="AG36" i="3"/>
  <c r="AF36" i="3"/>
  <c r="AE36" i="3"/>
  <c r="AD36" i="3"/>
  <c r="AC36" i="3"/>
  <c r="AN35" i="3"/>
  <c r="AM35" i="3"/>
  <c r="AL35" i="3"/>
  <c r="AK35" i="3"/>
  <c r="AJ35" i="3"/>
  <c r="AI35" i="3"/>
  <c r="AH35" i="3"/>
  <c r="AG35" i="3"/>
  <c r="AF35" i="3"/>
  <c r="AE35" i="3"/>
  <c r="AD35" i="3"/>
  <c r="AC35" i="3"/>
  <c r="AN34" i="3"/>
  <c r="AM34" i="3"/>
  <c r="AL34" i="3"/>
  <c r="AK34" i="3"/>
  <c r="AJ34" i="3"/>
  <c r="AI34" i="3"/>
  <c r="AH34" i="3"/>
  <c r="AG34" i="3"/>
  <c r="AF34" i="3"/>
  <c r="AE34" i="3"/>
  <c r="AD34" i="3"/>
  <c r="AC34" i="3"/>
  <c r="AN33" i="3"/>
  <c r="AM33" i="3"/>
  <c r="AL33" i="3"/>
  <c r="AK33" i="3"/>
  <c r="AJ33" i="3"/>
  <c r="AI33" i="3"/>
  <c r="AH33" i="3"/>
  <c r="AG33" i="3"/>
  <c r="AF33" i="3"/>
  <c r="AE33" i="3"/>
  <c r="AD33" i="3"/>
  <c r="AC33" i="3"/>
  <c r="AN32" i="3"/>
  <c r="AM32" i="3"/>
  <c r="AL32" i="3"/>
  <c r="AK32" i="3"/>
  <c r="AJ32" i="3"/>
  <c r="AI32" i="3"/>
  <c r="AH32" i="3"/>
  <c r="AG32" i="3"/>
  <c r="AF32" i="3"/>
  <c r="AE32" i="3"/>
  <c r="AD32" i="3"/>
  <c r="AC32" i="3"/>
  <c r="AN31" i="3"/>
  <c r="AM31" i="3"/>
  <c r="AL31" i="3"/>
  <c r="AK31" i="3"/>
  <c r="AJ31" i="3"/>
  <c r="AI31" i="3"/>
  <c r="AH31" i="3"/>
  <c r="AG31" i="3"/>
  <c r="AF31" i="3"/>
  <c r="AE31" i="3"/>
  <c r="AD31" i="3"/>
  <c r="AC31" i="3"/>
  <c r="AN30" i="3"/>
  <c r="AM30" i="3"/>
  <c r="AL30" i="3"/>
  <c r="AK30" i="3"/>
  <c r="AJ30" i="3"/>
  <c r="AI30" i="3"/>
  <c r="AH30" i="3"/>
  <c r="AG30" i="3"/>
  <c r="AF30" i="3"/>
  <c r="AE30" i="3"/>
  <c r="AD30" i="3"/>
  <c r="AC30" i="3"/>
  <c r="AN29" i="3"/>
  <c r="AM29" i="3"/>
  <c r="AL29" i="3"/>
  <c r="AK29" i="3"/>
  <c r="AJ29" i="3"/>
  <c r="AI29" i="3"/>
  <c r="AH29" i="3"/>
  <c r="AG29" i="3"/>
  <c r="AF29" i="3"/>
  <c r="AE29" i="3"/>
  <c r="AD29" i="3"/>
  <c r="AC29" i="3"/>
  <c r="AN28" i="3"/>
  <c r="AM28" i="3"/>
  <c r="AL28" i="3"/>
  <c r="AK28" i="3"/>
  <c r="AJ28" i="3"/>
  <c r="AI28" i="3"/>
  <c r="AH28" i="3"/>
  <c r="AG28" i="3"/>
  <c r="AF28" i="3"/>
  <c r="AE28" i="3"/>
  <c r="AD28" i="3"/>
  <c r="AC28" i="3"/>
  <c r="AN27" i="3"/>
  <c r="AM27" i="3"/>
  <c r="AL27" i="3"/>
  <c r="AK27" i="3"/>
  <c r="AJ27" i="3"/>
  <c r="AI27" i="3"/>
  <c r="AH27" i="3"/>
  <c r="AG27" i="3"/>
  <c r="AF27" i="3"/>
  <c r="AE27" i="3"/>
  <c r="AD27" i="3"/>
  <c r="AC27" i="3"/>
  <c r="AN26" i="3"/>
  <c r="AM26" i="3"/>
  <c r="AL26" i="3"/>
  <c r="AK26" i="3"/>
  <c r="AJ26" i="3"/>
  <c r="AI26" i="3"/>
  <c r="AH26" i="3"/>
  <c r="AG26" i="3"/>
  <c r="AF26" i="3"/>
  <c r="AE26" i="3"/>
  <c r="AD26" i="3"/>
  <c r="AC26" i="3"/>
  <c r="AN25" i="3"/>
  <c r="AM25" i="3"/>
  <c r="AL25" i="3"/>
  <c r="AK25" i="3"/>
  <c r="AJ25" i="3"/>
  <c r="AI25" i="3"/>
  <c r="AH25" i="3"/>
  <c r="AG25" i="3"/>
  <c r="AF25" i="3"/>
  <c r="AE25" i="3"/>
  <c r="AD25" i="3"/>
  <c r="AC25" i="3"/>
  <c r="AN24" i="3"/>
  <c r="AM24" i="3"/>
  <c r="AL24" i="3"/>
  <c r="AK24" i="3"/>
  <c r="AJ24" i="3"/>
  <c r="AI24" i="3"/>
  <c r="AH24" i="3"/>
  <c r="AG24" i="3"/>
  <c r="AF24" i="3"/>
  <c r="AE24" i="3"/>
  <c r="AD24" i="3"/>
  <c r="AC24" i="3"/>
  <c r="AN23" i="3"/>
  <c r="AM23" i="3"/>
  <c r="AL23" i="3"/>
  <c r="AK23" i="3"/>
  <c r="AJ23" i="3"/>
  <c r="AI23" i="3"/>
  <c r="AH23" i="3"/>
  <c r="AG23" i="3"/>
  <c r="AF23" i="3"/>
  <c r="AE23" i="3"/>
  <c r="AD23" i="3"/>
  <c r="AC23" i="3"/>
  <c r="AN22" i="3"/>
  <c r="AM22" i="3"/>
  <c r="AL22" i="3"/>
  <c r="AK22" i="3"/>
  <c r="AJ22" i="3"/>
  <c r="AI22" i="3"/>
  <c r="AH22" i="3"/>
  <c r="AG22" i="3"/>
  <c r="AF22" i="3"/>
  <c r="AE22" i="3"/>
  <c r="AD22" i="3"/>
  <c r="AC22" i="3"/>
  <c r="AN21" i="3"/>
  <c r="AM21" i="3"/>
  <c r="AL21" i="3"/>
  <c r="AK21" i="3"/>
  <c r="AJ21" i="3"/>
  <c r="AI21" i="3"/>
  <c r="AH21" i="3"/>
  <c r="AG21" i="3"/>
  <c r="AF21" i="3"/>
  <c r="AE21" i="3"/>
  <c r="AD21" i="3"/>
  <c r="AC21" i="3"/>
  <c r="AN20" i="3"/>
  <c r="AM20" i="3"/>
  <c r="AL20" i="3"/>
  <c r="AK20" i="3"/>
  <c r="AJ20" i="3"/>
  <c r="AI20" i="3"/>
  <c r="AH20" i="3"/>
  <c r="AG20" i="3"/>
  <c r="AF20" i="3"/>
  <c r="AE20" i="3"/>
  <c r="AD20" i="3"/>
  <c r="AC20" i="3"/>
  <c r="AN19" i="3"/>
  <c r="AM19" i="3"/>
  <c r="AL19" i="3"/>
  <c r="AK19" i="3"/>
  <c r="AJ19" i="3"/>
  <c r="AI19" i="3"/>
  <c r="AH19" i="3"/>
  <c r="AG19" i="3"/>
  <c r="AF19" i="3"/>
  <c r="AE19" i="3"/>
  <c r="AD19" i="3"/>
  <c r="AC19" i="3"/>
  <c r="AN18" i="3"/>
  <c r="AM18" i="3"/>
  <c r="AL18" i="3"/>
  <c r="AK18" i="3"/>
  <c r="AJ18" i="3"/>
  <c r="AI18" i="3"/>
  <c r="AH18" i="3"/>
  <c r="AG18" i="3"/>
  <c r="AF18" i="3"/>
  <c r="AE18" i="3"/>
  <c r="AD18" i="3"/>
  <c r="AC18" i="3"/>
  <c r="AN17" i="3"/>
  <c r="AM17" i="3"/>
  <c r="AL17" i="3"/>
  <c r="AK17" i="3"/>
  <c r="AJ17" i="3"/>
  <c r="AI17" i="3"/>
  <c r="AH17" i="3"/>
  <c r="AG17" i="3"/>
  <c r="AF17" i="3"/>
  <c r="AE17" i="3"/>
  <c r="AD17" i="3"/>
  <c r="AC17" i="3"/>
  <c r="AN16" i="3"/>
  <c r="AM16" i="3"/>
  <c r="AL16" i="3"/>
  <c r="AK16" i="3"/>
  <c r="AJ16" i="3"/>
  <c r="AI16" i="3"/>
  <c r="AH16" i="3"/>
  <c r="AG16" i="3"/>
  <c r="AF16" i="3"/>
  <c r="AE16" i="3"/>
  <c r="AD16" i="3"/>
  <c r="AC16" i="3"/>
  <c r="AN15" i="3"/>
  <c r="AM15" i="3"/>
  <c r="AL15" i="3"/>
  <c r="AK15" i="3"/>
  <c r="AJ15" i="3"/>
  <c r="AI15" i="3"/>
  <c r="AH15" i="3"/>
  <c r="AF15" i="3"/>
  <c r="AE15" i="3"/>
  <c r="AD15" i="3"/>
  <c r="AC15" i="3"/>
  <c r="AN14" i="3"/>
  <c r="AM14" i="3"/>
  <c r="AL14" i="3"/>
  <c r="AK14" i="3"/>
  <c r="AJ14" i="3"/>
  <c r="AI14" i="3"/>
  <c r="AH14" i="3"/>
  <c r="AG14" i="3"/>
  <c r="AF14" i="3"/>
  <c r="AE14" i="3"/>
  <c r="AD14" i="3"/>
  <c r="AC14" i="3"/>
  <c r="AN13" i="3"/>
  <c r="AM13" i="3"/>
  <c r="AL13" i="3"/>
  <c r="AK13" i="3"/>
  <c r="AJ13" i="3"/>
  <c r="AI13" i="3"/>
  <c r="AH13" i="3"/>
  <c r="AG13" i="3"/>
  <c r="AF13" i="3"/>
  <c r="AE13" i="3"/>
  <c r="AD13" i="3"/>
  <c r="AC13" i="3"/>
  <c r="AN12" i="3"/>
  <c r="AM12" i="3"/>
  <c r="AL12" i="3"/>
  <c r="AK12" i="3"/>
  <c r="AJ12" i="3"/>
  <c r="AI12" i="3"/>
  <c r="AH12" i="3"/>
  <c r="AG12" i="3"/>
  <c r="AF12" i="3"/>
  <c r="AE12" i="3"/>
  <c r="AD12" i="3"/>
  <c r="AC12" i="3"/>
  <c r="AN11" i="3"/>
  <c r="AM11" i="3"/>
  <c r="AL11" i="3"/>
  <c r="AK11" i="3"/>
  <c r="AJ11" i="3"/>
  <c r="AI11" i="3"/>
  <c r="AH11" i="3"/>
  <c r="AG11" i="3"/>
  <c r="AF11" i="3"/>
  <c r="AE11" i="3"/>
  <c r="AD11" i="3"/>
  <c r="AC11" i="3"/>
  <c r="AN10" i="3"/>
  <c r="AM10" i="3"/>
  <c r="AL10" i="3"/>
  <c r="AK10" i="3"/>
  <c r="AJ10" i="3"/>
  <c r="AI10" i="3"/>
  <c r="AH10" i="3"/>
  <c r="AF10" i="3"/>
  <c r="AE10" i="3"/>
  <c r="AD10" i="3"/>
  <c r="AC10" i="3"/>
  <c r="AN9" i="3"/>
  <c r="AM9" i="3"/>
  <c r="AL9" i="3"/>
  <c r="AK9" i="3"/>
  <c r="AJ9" i="3"/>
  <c r="AI9" i="3"/>
  <c r="AH9" i="3"/>
  <c r="AG9" i="3"/>
  <c r="AF9" i="3"/>
  <c r="AE9" i="3"/>
  <c r="AD9" i="3"/>
  <c r="AC9" i="3"/>
  <c r="AN8" i="3"/>
  <c r="AM8" i="3"/>
  <c r="AL8" i="3"/>
  <c r="AK8" i="3"/>
  <c r="AJ8" i="3"/>
  <c r="AI8" i="3"/>
  <c r="AH8" i="3"/>
  <c r="AF8" i="3"/>
  <c r="AE8" i="3"/>
  <c r="AD8" i="3"/>
  <c r="AC8" i="3"/>
  <c r="AN7" i="3"/>
  <c r="AM7" i="3"/>
  <c r="AL7" i="3"/>
  <c r="AK7" i="3"/>
  <c r="AJ7" i="3"/>
  <c r="AI7" i="3"/>
  <c r="AH7" i="3"/>
  <c r="AG7" i="3"/>
  <c r="AF7" i="3"/>
  <c r="AE7" i="3"/>
  <c r="AD7" i="3"/>
  <c r="AC7" i="3"/>
  <c r="AN5" i="3"/>
  <c r="AM5" i="3"/>
  <c r="AL5" i="3"/>
  <c r="AK5" i="3"/>
  <c r="AJ5" i="3"/>
  <c r="AI5" i="3"/>
  <c r="AH5" i="3"/>
  <c r="AG5" i="3"/>
  <c r="AF5" i="3"/>
  <c r="AE5" i="3"/>
  <c r="AE6" i="3"/>
  <c r="AD6" i="3"/>
  <c r="AC6" i="3"/>
  <c r="AF6" i="3"/>
  <c r="AN6" i="3"/>
  <c r="AM6" i="3"/>
  <c r="AL6" i="3"/>
  <c r="AK6" i="3"/>
  <c r="AJ6" i="3"/>
  <c r="AI6" i="3"/>
  <c r="AH6" i="3"/>
  <c r="M6" i="1" l="1"/>
  <c r="AE3" i="3"/>
  <c r="AI3" i="3"/>
  <c r="AM3" i="3"/>
  <c r="AJ3" i="3"/>
  <c r="AN3" i="3"/>
  <c r="AW3" i="3"/>
  <c r="BA3" i="3"/>
  <c r="AF3" i="3"/>
  <c r="AD3" i="3"/>
  <c r="AK3" i="3"/>
  <c r="AH3" i="3"/>
  <c r="AL3" i="3"/>
  <c r="AU3" i="3"/>
  <c r="AY3" i="3"/>
  <c r="BC3" i="3"/>
  <c r="AT3" i="3"/>
  <c r="AX3" i="3"/>
  <c r="BB3" i="3"/>
  <c r="AZ3" i="3"/>
  <c r="O104" i="3"/>
  <c r="O97" i="3"/>
  <c r="O100" i="3"/>
  <c r="O103" i="3"/>
  <c r="O102" i="3"/>
  <c r="O101" i="3"/>
  <c r="O99" i="3"/>
  <c r="O98" i="3"/>
  <c r="L108" i="1" l="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5" i="1" s="1"/>
  <c r="L11" i="1"/>
  <c r="L10" i="1"/>
  <c r="L3" i="1" s="1"/>
  <c r="L9" i="1"/>
  <c r="L7" i="1" s="1"/>
  <c r="L4" i="1" l="1"/>
  <c r="L2" i="1"/>
  <c r="L6" i="1" s="1"/>
  <c r="AR10" i="1"/>
  <c r="AR11" i="1"/>
  <c r="AR12" i="1"/>
  <c r="AR13" i="1"/>
  <c r="AR14" i="1"/>
  <c r="I10" i="3" s="1"/>
  <c r="AR15" i="1"/>
  <c r="AR16" i="1"/>
  <c r="AR17" i="1"/>
  <c r="AR18" i="1"/>
  <c r="AR19" i="1"/>
  <c r="AR20" i="1"/>
  <c r="AR21" i="1"/>
  <c r="AR22" i="1"/>
  <c r="AR23" i="1"/>
  <c r="AR24" i="1"/>
  <c r="AR25" i="1"/>
  <c r="AR26" i="1"/>
  <c r="AR27" i="1"/>
  <c r="AR28" i="1"/>
  <c r="AR29" i="1"/>
  <c r="AR30" i="1"/>
  <c r="AR31" i="1"/>
  <c r="AR32" i="1"/>
  <c r="AR33" i="1"/>
  <c r="AR34" i="1"/>
  <c r="AR35" i="1"/>
  <c r="AR36" i="1"/>
  <c r="AR37" i="1"/>
  <c r="AR38" i="1"/>
  <c r="AR39" i="1"/>
  <c r="AR40" i="1"/>
  <c r="AR41" i="1"/>
  <c r="AR42" i="1"/>
  <c r="AR43" i="1"/>
  <c r="AR44" i="1"/>
  <c r="AR45" i="1"/>
  <c r="AR46" i="1"/>
  <c r="AR47" i="1"/>
  <c r="AR48" i="1"/>
  <c r="AR49" i="1"/>
  <c r="AR50" i="1"/>
  <c r="AR51" i="1"/>
  <c r="AR52" i="1"/>
  <c r="AR53" i="1"/>
  <c r="AR54" i="1"/>
  <c r="AR55" i="1"/>
  <c r="AR56" i="1"/>
  <c r="AR57" i="1"/>
  <c r="AR58" i="1"/>
  <c r="AR59" i="1"/>
  <c r="AR60" i="1"/>
  <c r="AR61" i="1"/>
  <c r="AR62" i="1"/>
  <c r="AR63" i="1"/>
  <c r="AR64" i="1"/>
  <c r="AR65" i="1"/>
  <c r="AR66" i="1"/>
  <c r="AR67" i="1"/>
  <c r="AR68" i="1"/>
  <c r="AR69" i="1"/>
  <c r="AR70" i="1"/>
  <c r="AR71" i="1"/>
  <c r="AR72" i="1"/>
  <c r="AR73" i="1"/>
  <c r="AR74" i="1"/>
  <c r="AR75" i="1"/>
  <c r="AR76" i="1"/>
  <c r="AR77" i="1"/>
  <c r="AR78" i="1"/>
  <c r="AR79" i="1"/>
  <c r="AR80" i="1"/>
  <c r="AR81" i="1"/>
  <c r="AR82" i="1"/>
  <c r="AR83" i="1"/>
  <c r="AR84" i="1"/>
  <c r="AR85" i="1"/>
  <c r="AR86" i="1"/>
  <c r="AR87" i="1"/>
  <c r="AR88" i="1"/>
  <c r="AR89" i="1"/>
  <c r="AR90" i="1"/>
  <c r="AR91" i="1"/>
  <c r="AR92" i="1"/>
  <c r="AR93" i="1"/>
  <c r="AR94" i="1"/>
  <c r="AR95" i="1"/>
  <c r="AR96" i="1"/>
  <c r="AR97" i="1"/>
  <c r="AR98" i="1"/>
  <c r="AR99" i="1"/>
  <c r="AR100" i="1"/>
  <c r="AR101" i="1"/>
  <c r="AR102" i="1"/>
  <c r="AR103" i="1"/>
  <c r="AR104" i="1"/>
  <c r="AR105" i="1"/>
  <c r="AR106" i="1"/>
  <c r="AR107" i="1"/>
  <c r="AR108" i="1"/>
  <c r="H10" i="2"/>
  <c r="H12" i="2"/>
  <c r="H13" i="2"/>
  <c r="Q7" i="3"/>
  <c r="Q9" i="3"/>
  <c r="Q11" i="3"/>
  <c r="Q12" i="3"/>
  <c r="Q13" i="3"/>
  <c r="Q14" i="3"/>
  <c r="Q16" i="3"/>
  <c r="Q17" i="3"/>
  <c r="Q18" i="3"/>
  <c r="Q19" i="3"/>
  <c r="Q20" i="3"/>
  <c r="Q21" i="3"/>
  <c r="Q22" i="3"/>
  <c r="Q23" i="3"/>
  <c r="Q24" i="3"/>
  <c r="Q25" i="3"/>
  <c r="Q26" i="3"/>
  <c r="Q27" i="3"/>
  <c r="Q28" i="3"/>
  <c r="Q29" i="3"/>
  <c r="Q30" i="3"/>
  <c r="Q31" i="3"/>
  <c r="Q32" i="3"/>
  <c r="Q33" i="3"/>
  <c r="Q34" i="3"/>
  <c r="Q35" i="3"/>
  <c r="Q36" i="3"/>
  <c r="Q37" i="3"/>
  <c r="Q38" i="3"/>
  <c r="Q39" i="3"/>
  <c r="Q40" i="3"/>
  <c r="Q41" i="3"/>
  <c r="Q42" i="3"/>
  <c r="Q43" i="3"/>
  <c r="Q44" i="3"/>
  <c r="Q45" i="3"/>
  <c r="Q46" i="3"/>
  <c r="Q47" i="3"/>
  <c r="Q48" i="3"/>
  <c r="Q49" i="3"/>
  <c r="Q50" i="3"/>
  <c r="Q51" i="3"/>
  <c r="Q52" i="3"/>
  <c r="Q53" i="3"/>
  <c r="Q54" i="3"/>
  <c r="Q55" i="3"/>
  <c r="Q56" i="3"/>
  <c r="Q57" i="3"/>
  <c r="Q58" i="3"/>
  <c r="Q59" i="3"/>
  <c r="Q60" i="3"/>
  <c r="Q61" i="3"/>
  <c r="Q62" i="3"/>
  <c r="Q63" i="3"/>
  <c r="Q64" i="3"/>
  <c r="Q65" i="3"/>
  <c r="Q66" i="3"/>
  <c r="Q67" i="3"/>
  <c r="Q68" i="3"/>
  <c r="Q69" i="3"/>
  <c r="Q70" i="3"/>
  <c r="Q71" i="3"/>
  <c r="Q72" i="3"/>
  <c r="Q73" i="3"/>
  <c r="Q74" i="3"/>
  <c r="Q75" i="3"/>
  <c r="Q76" i="3"/>
  <c r="Q77" i="3"/>
  <c r="Q78" i="3"/>
  <c r="Q79" i="3"/>
  <c r="Q80" i="3"/>
  <c r="Q81" i="3"/>
  <c r="Q82" i="3"/>
  <c r="Q83" i="3"/>
  <c r="Q84" i="3"/>
  <c r="Q85" i="3"/>
  <c r="Q86" i="3"/>
  <c r="Q87" i="3"/>
  <c r="Q88" i="3"/>
  <c r="Q89" i="3"/>
  <c r="Q90" i="3"/>
  <c r="Q91" i="3"/>
  <c r="Q92" i="3"/>
  <c r="Q93" i="3"/>
  <c r="Q94" i="3"/>
  <c r="Q95" i="3"/>
  <c r="Q96" i="3"/>
  <c r="O7" i="3" l="1"/>
  <c r="O9" i="3"/>
  <c r="O11" i="3"/>
  <c r="O12" i="3"/>
  <c r="O13" i="3"/>
  <c r="O14" i="3"/>
  <c r="O16" i="3"/>
  <c r="O17" i="3"/>
  <c r="O18" i="3"/>
  <c r="O19" i="3"/>
  <c r="O20" i="3"/>
  <c r="O21" i="3"/>
  <c r="O22" i="3"/>
  <c r="O23" i="3"/>
  <c r="O24" i="3"/>
  <c r="O25" i="3"/>
  <c r="O26" i="3"/>
  <c r="O27" i="3"/>
  <c r="O28" i="3"/>
  <c r="O29" i="3"/>
  <c r="O30" i="3"/>
  <c r="O31" i="3"/>
  <c r="O32" i="3"/>
  <c r="O33" i="3"/>
  <c r="O34" i="3"/>
  <c r="O35" i="3"/>
  <c r="O36" i="3"/>
  <c r="O37" i="3"/>
  <c r="O38" i="3"/>
  <c r="O39" i="3"/>
  <c r="O40" i="3"/>
  <c r="O41" i="3"/>
  <c r="O42" i="3"/>
  <c r="O43" i="3"/>
  <c r="O44" i="3"/>
  <c r="O45" i="3"/>
  <c r="O46" i="3"/>
  <c r="O47" i="3"/>
  <c r="O48" i="3"/>
  <c r="O49" i="3"/>
  <c r="O50" i="3"/>
  <c r="O51" i="3"/>
  <c r="O52" i="3"/>
  <c r="O53" i="3"/>
  <c r="O54" i="3"/>
  <c r="O55" i="3"/>
  <c r="O56" i="3"/>
  <c r="O57" i="3"/>
  <c r="O58" i="3"/>
  <c r="O59" i="3"/>
  <c r="O60" i="3"/>
  <c r="O61" i="3"/>
  <c r="O62" i="3"/>
  <c r="O63" i="3"/>
  <c r="O64" i="3"/>
  <c r="O65" i="3"/>
  <c r="O66" i="3"/>
  <c r="O67" i="3"/>
  <c r="O68" i="3"/>
  <c r="O69" i="3"/>
  <c r="O70" i="3"/>
  <c r="O71" i="3"/>
  <c r="O72" i="3"/>
  <c r="O73" i="3"/>
  <c r="O74" i="3"/>
  <c r="O75" i="3"/>
  <c r="O76" i="3"/>
  <c r="O77" i="3"/>
  <c r="O78" i="3"/>
  <c r="O79" i="3"/>
  <c r="O80" i="3"/>
  <c r="O81" i="3"/>
  <c r="O82" i="3"/>
  <c r="O83" i="3"/>
  <c r="O84" i="3"/>
  <c r="O85" i="3"/>
  <c r="O86" i="3"/>
  <c r="O87" i="3"/>
  <c r="O88" i="3"/>
  <c r="O89" i="3"/>
  <c r="O90" i="3"/>
  <c r="O91" i="3"/>
  <c r="O92" i="3"/>
  <c r="O93" i="3"/>
  <c r="O94" i="3"/>
  <c r="O95" i="3"/>
  <c r="O96" i="3"/>
  <c r="E21" i="3" l="1"/>
  <c r="AB21" i="3" s="1"/>
  <c r="E20" i="3"/>
  <c r="AB20" i="3" s="1"/>
  <c r="E19" i="3"/>
  <c r="AB19" i="3" s="1"/>
  <c r="E18" i="3"/>
  <c r="AB18" i="3" s="1"/>
  <c r="E17" i="3"/>
  <c r="AB17" i="3" s="1"/>
  <c r="E16" i="3"/>
  <c r="AB16" i="3" s="1"/>
  <c r="E15" i="3"/>
  <c r="AB15" i="3" s="1"/>
  <c r="E14" i="3"/>
  <c r="AB14" i="3" s="1"/>
  <c r="E13" i="3"/>
  <c r="AB13" i="3" s="1"/>
  <c r="E12" i="3"/>
  <c r="AB12" i="3" s="1"/>
  <c r="E11" i="3"/>
  <c r="AB11" i="3" s="1"/>
  <c r="E10" i="3"/>
  <c r="AB10" i="3" s="1"/>
  <c r="E9" i="3"/>
  <c r="AB9" i="3" s="1"/>
  <c r="E8" i="3"/>
  <c r="G12" i="10" s="1"/>
  <c r="AB8" i="3" l="1"/>
  <c r="H12" i="10" s="1"/>
  <c r="G13" i="9"/>
  <c r="G13" i="6"/>
  <c r="E5" i="3"/>
  <c r="H13" i="6" l="1"/>
  <c r="H13" i="9"/>
  <c r="AB5" i="3"/>
  <c r="C7" i="3"/>
  <c r="D7" i="3"/>
  <c r="E7" i="3"/>
  <c r="AB7" i="3" s="1"/>
  <c r="C8" i="3"/>
  <c r="E12" i="10" s="1"/>
  <c r="D8" i="3"/>
  <c r="F8" i="3"/>
  <c r="F12" i="10" s="1"/>
  <c r="C9" i="3"/>
  <c r="D9" i="3"/>
  <c r="F9" i="3"/>
  <c r="C10" i="3"/>
  <c r="D10" i="3"/>
  <c r="F10" i="3"/>
  <c r="C11" i="3"/>
  <c r="D11" i="3"/>
  <c r="F11" i="3"/>
  <c r="C12" i="3"/>
  <c r="D12" i="3"/>
  <c r="F12" i="3"/>
  <c r="C13" i="3"/>
  <c r="D13" i="3"/>
  <c r="F13" i="3"/>
  <c r="C14" i="3"/>
  <c r="D14" i="3"/>
  <c r="F14" i="3"/>
  <c r="C15" i="3"/>
  <c r="D15" i="3"/>
  <c r="F15" i="3"/>
  <c r="C16" i="3"/>
  <c r="D16" i="3"/>
  <c r="F16" i="3"/>
  <c r="C17" i="3"/>
  <c r="D17" i="3"/>
  <c r="F17" i="3"/>
  <c r="C18" i="3"/>
  <c r="D18" i="3"/>
  <c r="F18" i="3"/>
  <c r="C19" i="3"/>
  <c r="D19" i="3"/>
  <c r="F19" i="3"/>
  <c r="C20" i="3"/>
  <c r="D20" i="3"/>
  <c r="F20" i="3"/>
  <c r="C21" i="3"/>
  <c r="D21" i="3"/>
  <c r="F21" i="3"/>
  <c r="C22" i="3"/>
  <c r="D22" i="3"/>
  <c r="E22" i="3"/>
  <c r="AB22" i="3" s="1"/>
  <c r="F22" i="3"/>
  <c r="C23" i="3"/>
  <c r="D23" i="3"/>
  <c r="E23" i="3"/>
  <c r="AB23" i="3" s="1"/>
  <c r="F23" i="3"/>
  <c r="C24" i="3"/>
  <c r="D24" i="3"/>
  <c r="E24" i="3"/>
  <c r="AB24" i="3" s="1"/>
  <c r="F24" i="3"/>
  <c r="C25" i="3"/>
  <c r="D25" i="3"/>
  <c r="E25" i="3"/>
  <c r="AB25" i="3" s="1"/>
  <c r="F25" i="3"/>
  <c r="S25" i="3"/>
  <c r="T25" i="3" s="1"/>
  <c r="C26" i="3"/>
  <c r="D26" i="3"/>
  <c r="E26" i="3"/>
  <c r="AB26" i="3" s="1"/>
  <c r="F26" i="3"/>
  <c r="C27" i="3"/>
  <c r="D27" i="3"/>
  <c r="E27" i="3"/>
  <c r="AB27" i="3" s="1"/>
  <c r="F27" i="3"/>
  <c r="C28" i="3"/>
  <c r="D28" i="3"/>
  <c r="E28" i="3"/>
  <c r="AB28" i="3" s="1"/>
  <c r="F28" i="3"/>
  <c r="C29" i="3"/>
  <c r="D29" i="3"/>
  <c r="E29" i="3"/>
  <c r="AB29" i="3" s="1"/>
  <c r="F29" i="3"/>
  <c r="C30" i="3"/>
  <c r="D30" i="3"/>
  <c r="E30" i="3"/>
  <c r="AB30" i="3" s="1"/>
  <c r="F30" i="3"/>
  <c r="C31" i="3"/>
  <c r="D31" i="3"/>
  <c r="E31" i="3"/>
  <c r="AB31" i="3" s="1"/>
  <c r="F31" i="3"/>
  <c r="S31" i="3"/>
  <c r="T31" i="3" s="1"/>
  <c r="C32" i="3"/>
  <c r="D32" i="3"/>
  <c r="E32" i="3"/>
  <c r="AB32" i="3" s="1"/>
  <c r="F32" i="3"/>
  <c r="C33" i="3"/>
  <c r="D33" i="3"/>
  <c r="E33" i="3"/>
  <c r="AB33" i="3" s="1"/>
  <c r="F33" i="3"/>
  <c r="S33" i="3"/>
  <c r="T33" i="3" s="1"/>
  <c r="C34" i="3"/>
  <c r="D34" i="3"/>
  <c r="E34" i="3"/>
  <c r="AB34" i="3" s="1"/>
  <c r="F34" i="3"/>
  <c r="C35" i="3"/>
  <c r="D35" i="3"/>
  <c r="E35" i="3"/>
  <c r="AB35" i="3" s="1"/>
  <c r="F35" i="3"/>
  <c r="S35" i="3"/>
  <c r="T35" i="3" s="1"/>
  <c r="C36" i="3"/>
  <c r="D36" i="3"/>
  <c r="E36" i="3"/>
  <c r="AB36" i="3" s="1"/>
  <c r="F36" i="3"/>
  <c r="C37" i="3"/>
  <c r="D37" i="3"/>
  <c r="E37" i="3"/>
  <c r="AB37" i="3" s="1"/>
  <c r="F37" i="3"/>
  <c r="C38" i="3"/>
  <c r="D38" i="3"/>
  <c r="E38" i="3"/>
  <c r="AB38" i="3" s="1"/>
  <c r="F38" i="3"/>
  <c r="S38" i="3"/>
  <c r="T38" i="3" s="1"/>
  <c r="C39" i="3"/>
  <c r="D39" i="3"/>
  <c r="E39" i="3"/>
  <c r="AB39" i="3" s="1"/>
  <c r="F39" i="3"/>
  <c r="C40" i="3"/>
  <c r="D40" i="3"/>
  <c r="E40" i="3"/>
  <c r="AB40" i="3" s="1"/>
  <c r="F40" i="3"/>
  <c r="C41" i="3"/>
  <c r="D41" i="3"/>
  <c r="E41" i="3"/>
  <c r="AB41" i="3" s="1"/>
  <c r="F41" i="3"/>
  <c r="C42" i="3"/>
  <c r="D42" i="3"/>
  <c r="E42" i="3"/>
  <c r="AB42" i="3" s="1"/>
  <c r="F42" i="3"/>
  <c r="C43" i="3"/>
  <c r="D43" i="3"/>
  <c r="E43" i="3"/>
  <c r="AB43" i="3" s="1"/>
  <c r="F43" i="3"/>
  <c r="S43" i="3"/>
  <c r="T43" i="3" s="1"/>
  <c r="C44" i="3"/>
  <c r="D44" i="3"/>
  <c r="E44" i="3"/>
  <c r="AB44" i="3" s="1"/>
  <c r="F44" i="3"/>
  <c r="C45" i="3"/>
  <c r="D45" i="3"/>
  <c r="E45" i="3"/>
  <c r="AB45" i="3" s="1"/>
  <c r="F45" i="3"/>
  <c r="C46" i="3"/>
  <c r="D46" i="3"/>
  <c r="E46" i="3"/>
  <c r="AB46" i="3" s="1"/>
  <c r="F46" i="3"/>
  <c r="C47" i="3"/>
  <c r="D47" i="3"/>
  <c r="E47" i="3"/>
  <c r="AB47" i="3" s="1"/>
  <c r="F47" i="3"/>
  <c r="C48" i="3"/>
  <c r="D48" i="3"/>
  <c r="E48" i="3"/>
  <c r="AB48" i="3" s="1"/>
  <c r="F48" i="3"/>
  <c r="C49" i="3"/>
  <c r="D49" i="3"/>
  <c r="E49" i="3"/>
  <c r="AB49" i="3" s="1"/>
  <c r="F49" i="3"/>
  <c r="S49" i="3"/>
  <c r="T49" i="3" s="1"/>
  <c r="C50" i="3"/>
  <c r="D50" i="3"/>
  <c r="E50" i="3"/>
  <c r="AB50" i="3" s="1"/>
  <c r="F50" i="3"/>
  <c r="C51" i="3"/>
  <c r="D51" i="3"/>
  <c r="E51" i="3"/>
  <c r="AB51" i="3" s="1"/>
  <c r="F51" i="3"/>
  <c r="C52" i="3"/>
  <c r="D52" i="3"/>
  <c r="E52" i="3"/>
  <c r="AB52" i="3" s="1"/>
  <c r="F52" i="3"/>
  <c r="C53" i="3"/>
  <c r="D53" i="3"/>
  <c r="E53" i="3"/>
  <c r="AB53" i="3" s="1"/>
  <c r="F53" i="3"/>
  <c r="C54" i="3"/>
  <c r="D54" i="3"/>
  <c r="E54" i="3"/>
  <c r="AB54" i="3" s="1"/>
  <c r="F54" i="3"/>
  <c r="C55" i="3"/>
  <c r="D55" i="3"/>
  <c r="E55" i="3"/>
  <c r="AB55" i="3" s="1"/>
  <c r="F55" i="3"/>
  <c r="S55" i="3"/>
  <c r="T55" i="3" s="1"/>
  <c r="C56" i="3"/>
  <c r="D56" i="3"/>
  <c r="E56" i="3"/>
  <c r="AB56" i="3" s="1"/>
  <c r="F56" i="3"/>
  <c r="C57" i="3"/>
  <c r="D57" i="3"/>
  <c r="E57" i="3"/>
  <c r="AB57" i="3" s="1"/>
  <c r="F57" i="3"/>
  <c r="C58" i="3"/>
  <c r="D58" i="3"/>
  <c r="E58" i="3"/>
  <c r="AB58" i="3" s="1"/>
  <c r="F58" i="3"/>
  <c r="C59" i="3"/>
  <c r="D59" i="3"/>
  <c r="E59" i="3"/>
  <c r="AB59" i="3" s="1"/>
  <c r="F59" i="3"/>
  <c r="S59" i="3"/>
  <c r="T59" i="3" s="1"/>
  <c r="C60" i="3"/>
  <c r="D60" i="3"/>
  <c r="E60" i="3"/>
  <c r="AB60" i="3" s="1"/>
  <c r="F60" i="3"/>
  <c r="C61" i="3"/>
  <c r="D61" i="3"/>
  <c r="E61" i="3"/>
  <c r="AB61" i="3" s="1"/>
  <c r="F61" i="3"/>
  <c r="C62" i="3"/>
  <c r="D62" i="3"/>
  <c r="E62" i="3"/>
  <c r="AB62" i="3" s="1"/>
  <c r="F62" i="3"/>
  <c r="C63" i="3"/>
  <c r="D63" i="3"/>
  <c r="E63" i="3"/>
  <c r="AB63" i="3" s="1"/>
  <c r="F63" i="3"/>
  <c r="C64" i="3"/>
  <c r="D64" i="3"/>
  <c r="E64" i="3"/>
  <c r="AB64" i="3" s="1"/>
  <c r="F64" i="3"/>
  <c r="C65" i="3"/>
  <c r="D65" i="3"/>
  <c r="E65" i="3"/>
  <c r="AB65" i="3" s="1"/>
  <c r="F65" i="3"/>
  <c r="C66" i="3"/>
  <c r="D66" i="3"/>
  <c r="E66" i="3"/>
  <c r="AB66" i="3" s="1"/>
  <c r="F66" i="3"/>
  <c r="C67" i="3"/>
  <c r="D67" i="3"/>
  <c r="E67" i="3"/>
  <c r="AB67" i="3" s="1"/>
  <c r="F67" i="3"/>
  <c r="C68" i="3"/>
  <c r="D68" i="3"/>
  <c r="E68" i="3"/>
  <c r="AB68" i="3" s="1"/>
  <c r="F68" i="3"/>
  <c r="C69" i="3"/>
  <c r="D69" i="3"/>
  <c r="E69" i="3"/>
  <c r="AB69" i="3" s="1"/>
  <c r="F69" i="3"/>
  <c r="C70" i="3"/>
  <c r="D70" i="3"/>
  <c r="E70" i="3"/>
  <c r="AB70" i="3" s="1"/>
  <c r="F70" i="3"/>
  <c r="C71" i="3"/>
  <c r="D71" i="3"/>
  <c r="E71" i="3"/>
  <c r="AB71" i="3" s="1"/>
  <c r="F71" i="3"/>
  <c r="C72" i="3"/>
  <c r="D72" i="3"/>
  <c r="E72" i="3"/>
  <c r="AB72" i="3" s="1"/>
  <c r="F72" i="3"/>
  <c r="C73" i="3"/>
  <c r="D73" i="3"/>
  <c r="E73" i="3"/>
  <c r="AB73" i="3" s="1"/>
  <c r="F73" i="3"/>
  <c r="C74" i="3"/>
  <c r="D74" i="3"/>
  <c r="E74" i="3"/>
  <c r="AB74" i="3" s="1"/>
  <c r="F74" i="3"/>
  <c r="C75" i="3"/>
  <c r="D75" i="3"/>
  <c r="E75" i="3"/>
  <c r="AB75" i="3" s="1"/>
  <c r="F75" i="3"/>
  <c r="C76" i="3"/>
  <c r="D76" i="3"/>
  <c r="E76" i="3"/>
  <c r="AB76" i="3" s="1"/>
  <c r="F76" i="3"/>
  <c r="C77" i="3"/>
  <c r="D77" i="3"/>
  <c r="E77" i="3"/>
  <c r="AB77" i="3" s="1"/>
  <c r="F77" i="3"/>
  <c r="C78" i="3"/>
  <c r="D78" i="3"/>
  <c r="E78" i="3"/>
  <c r="AB78" i="3" s="1"/>
  <c r="F78" i="3"/>
  <c r="S78" i="3"/>
  <c r="T78" i="3" s="1"/>
  <c r="C79" i="3"/>
  <c r="D79" i="3"/>
  <c r="E79" i="3"/>
  <c r="AB79" i="3" s="1"/>
  <c r="F79" i="3"/>
  <c r="C80" i="3"/>
  <c r="D80" i="3"/>
  <c r="E80" i="3"/>
  <c r="AB80" i="3" s="1"/>
  <c r="F80" i="3"/>
  <c r="C81" i="3"/>
  <c r="D81" i="3"/>
  <c r="E81" i="3"/>
  <c r="AB81" i="3" s="1"/>
  <c r="F81" i="3"/>
  <c r="C82" i="3"/>
  <c r="D82" i="3"/>
  <c r="E82" i="3"/>
  <c r="AB82" i="3" s="1"/>
  <c r="F82" i="3"/>
  <c r="C83" i="3"/>
  <c r="D83" i="3"/>
  <c r="E83" i="3"/>
  <c r="AB83" i="3" s="1"/>
  <c r="F83" i="3"/>
  <c r="C84" i="3"/>
  <c r="D84" i="3"/>
  <c r="E84" i="3"/>
  <c r="AB84" i="3" s="1"/>
  <c r="F84" i="3"/>
  <c r="C85" i="3"/>
  <c r="D85" i="3"/>
  <c r="E85" i="3"/>
  <c r="AB85" i="3" s="1"/>
  <c r="F85" i="3"/>
  <c r="C86" i="3"/>
  <c r="D86" i="3"/>
  <c r="E86" i="3"/>
  <c r="AB86" i="3" s="1"/>
  <c r="F86" i="3"/>
  <c r="C87" i="3"/>
  <c r="D87" i="3"/>
  <c r="E87" i="3"/>
  <c r="AB87" i="3" s="1"/>
  <c r="F87" i="3"/>
  <c r="C88" i="3"/>
  <c r="D88" i="3"/>
  <c r="E88" i="3"/>
  <c r="AB88" i="3" s="1"/>
  <c r="F88" i="3"/>
  <c r="C89" i="3"/>
  <c r="D89" i="3"/>
  <c r="E89" i="3"/>
  <c r="AB89" i="3" s="1"/>
  <c r="F89" i="3"/>
  <c r="C90" i="3"/>
  <c r="D90" i="3"/>
  <c r="E90" i="3"/>
  <c r="AB90" i="3" s="1"/>
  <c r="F90" i="3"/>
  <c r="C91" i="3"/>
  <c r="D91" i="3"/>
  <c r="E91" i="3"/>
  <c r="AB91" i="3" s="1"/>
  <c r="F91" i="3"/>
  <c r="C92" i="3"/>
  <c r="D92" i="3"/>
  <c r="E92" i="3"/>
  <c r="AB92" i="3" s="1"/>
  <c r="F92" i="3"/>
  <c r="C93" i="3"/>
  <c r="D93" i="3"/>
  <c r="E93" i="3"/>
  <c r="AB93" i="3" s="1"/>
  <c r="F93" i="3"/>
  <c r="C94" i="3"/>
  <c r="D94" i="3"/>
  <c r="E94" i="3"/>
  <c r="AB94" i="3" s="1"/>
  <c r="F94" i="3"/>
  <c r="S94" i="3"/>
  <c r="T94" i="3" s="1"/>
  <c r="C95" i="3"/>
  <c r="D95" i="3"/>
  <c r="E95" i="3"/>
  <c r="AB95" i="3" s="1"/>
  <c r="F95" i="3"/>
  <c r="C96" i="3"/>
  <c r="D96" i="3"/>
  <c r="E96" i="3"/>
  <c r="AB96" i="3" s="1"/>
  <c r="F96" i="3"/>
  <c r="C6" i="3"/>
  <c r="E11" i="10" s="1"/>
  <c r="D6" i="3"/>
  <c r="E6" i="3"/>
  <c r="G11" i="10" s="1"/>
  <c r="D5" i="3"/>
  <c r="C5" i="3"/>
  <c r="E11" i="9" l="1"/>
  <c r="E12" i="6"/>
  <c r="E11" i="6"/>
  <c r="E12" i="9"/>
  <c r="AB6" i="3"/>
  <c r="H11" i="10" s="1"/>
  <c r="G12" i="9"/>
  <c r="G12" i="6"/>
  <c r="G11" i="6"/>
  <c r="G11" i="9"/>
  <c r="E13" i="9"/>
  <c r="E13" i="6"/>
  <c r="F13" i="9"/>
  <c r="F13" i="6"/>
  <c r="S72" i="3"/>
  <c r="T72" i="3" s="1"/>
  <c r="S64" i="3"/>
  <c r="T64" i="3" s="1"/>
  <c r="S79" i="3"/>
  <c r="T79" i="3" s="1"/>
  <c r="S93" i="3"/>
  <c r="T93" i="3" s="1"/>
  <c r="S89" i="3"/>
  <c r="T89" i="3" s="1"/>
  <c r="S47" i="3"/>
  <c r="T47" i="3" s="1"/>
  <c r="S19" i="3"/>
  <c r="T19" i="3" s="1"/>
  <c r="S82" i="3"/>
  <c r="T82" i="3" s="1"/>
  <c r="S66" i="3"/>
  <c r="T66" i="3" s="1"/>
  <c r="S57" i="3"/>
  <c r="T57" i="3" s="1"/>
  <c r="S44" i="3"/>
  <c r="T44" i="3" s="1"/>
  <c r="S39" i="3"/>
  <c r="T39" i="3" s="1"/>
  <c r="S91" i="3"/>
  <c r="T91" i="3" s="1"/>
  <c r="S87" i="3"/>
  <c r="T87" i="3" s="1"/>
  <c r="S51" i="3"/>
  <c r="T51" i="3" s="1"/>
  <c r="S40" i="3"/>
  <c r="T40" i="3" s="1"/>
  <c r="S36" i="3"/>
  <c r="T36" i="3" s="1"/>
  <c r="S30" i="3"/>
  <c r="T30" i="3" s="1"/>
  <c r="S17" i="3"/>
  <c r="T17" i="3" s="1"/>
  <c r="S13" i="3"/>
  <c r="T13" i="3" s="1"/>
  <c r="S46" i="3"/>
  <c r="T46" i="3" s="1"/>
  <c r="S88" i="3"/>
  <c r="T88" i="3" s="1"/>
  <c r="S84" i="3"/>
  <c r="T84" i="3" s="1"/>
  <c r="S80" i="3"/>
  <c r="T80" i="3" s="1"/>
  <c r="S77" i="3"/>
  <c r="T77" i="3" s="1"/>
  <c r="S56" i="3"/>
  <c r="T56" i="3" s="1"/>
  <c r="S52" i="3"/>
  <c r="T52" i="3" s="1"/>
  <c r="S28" i="3"/>
  <c r="T28" i="3" s="1"/>
  <c r="S23" i="3"/>
  <c r="T23" i="3" s="1"/>
  <c r="S95" i="3"/>
  <c r="T95" i="3" s="1"/>
  <c r="S75" i="3"/>
  <c r="T75" i="3" s="1"/>
  <c r="S71" i="3"/>
  <c r="T71" i="3" s="1"/>
  <c r="S68" i="3"/>
  <c r="T68" i="3" s="1"/>
  <c r="S67" i="3"/>
  <c r="T67" i="3" s="1"/>
  <c r="S63" i="3"/>
  <c r="T63" i="3" s="1"/>
  <c r="S16" i="3"/>
  <c r="T16" i="3" s="1"/>
  <c r="S12" i="3"/>
  <c r="T12" i="3" s="1"/>
  <c r="S9" i="3"/>
  <c r="T9" i="3" s="1"/>
  <c r="S81" i="3"/>
  <c r="T81" i="3" s="1"/>
  <c r="S73" i="3"/>
  <c r="T73" i="3" s="1"/>
  <c r="S70" i="3"/>
  <c r="T70" i="3" s="1"/>
  <c r="S65" i="3"/>
  <c r="T65" i="3" s="1"/>
  <c r="S61" i="3"/>
  <c r="T61" i="3" s="1"/>
  <c r="S54" i="3"/>
  <c r="T54" i="3" s="1"/>
  <c r="S53" i="3"/>
  <c r="T53" i="3" s="1"/>
  <c r="S27" i="3"/>
  <c r="T27" i="3" s="1"/>
  <c r="S21" i="3"/>
  <c r="T21" i="3" s="1"/>
  <c r="S7" i="3"/>
  <c r="T7" i="3" s="1"/>
  <c r="S41" i="3"/>
  <c r="T41" i="3" s="1"/>
  <c r="S96" i="3"/>
  <c r="T96" i="3" s="1"/>
  <c r="S62" i="3"/>
  <c r="T62" i="3" s="1"/>
  <c r="S14" i="3"/>
  <c r="T14" i="3" s="1"/>
  <c r="S83" i="3"/>
  <c r="T83" i="3" s="1"/>
  <c r="S86" i="3"/>
  <c r="T86" i="3" s="1"/>
  <c r="S85" i="3"/>
  <c r="T85" i="3" s="1"/>
  <c r="S76" i="3"/>
  <c r="T76" i="3" s="1"/>
  <c r="S69" i="3"/>
  <c r="T69" i="3" s="1"/>
  <c r="S50" i="3"/>
  <c r="T50" i="3" s="1"/>
  <c r="S48" i="3"/>
  <c r="T48" i="3" s="1"/>
  <c r="S45" i="3"/>
  <c r="T45" i="3" s="1"/>
  <c r="S37" i="3"/>
  <c r="T37" i="3" s="1"/>
  <c r="S32" i="3"/>
  <c r="T32" i="3" s="1"/>
  <c r="S29" i="3"/>
  <c r="T29" i="3" s="1"/>
  <c r="S26" i="3"/>
  <c r="T26" i="3" s="1"/>
  <c r="S24" i="3"/>
  <c r="T24" i="3" s="1"/>
  <c r="S20" i="3"/>
  <c r="T20" i="3" s="1"/>
  <c r="S11" i="3"/>
  <c r="T11" i="3" s="1"/>
  <c r="S22" i="3"/>
  <c r="T22" i="3" s="1"/>
  <c r="S92" i="3"/>
  <c r="T92" i="3" s="1"/>
  <c r="S60" i="3"/>
  <c r="T60" i="3" s="1"/>
  <c r="S74" i="3"/>
  <c r="T74" i="3" s="1"/>
  <c r="S42" i="3"/>
  <c r="T42" i="3" s="1"/>
  <c r="S18" i="3"/>
  <c r="T18" i="3" s="1"/>
  <c r="S90" i="3"/>
  <c r="T90" i="3" s="1"/>
  <c r="S58" i="3"/>
  <c r="T58" i="3" s="1"/>
  <c r="S34" i="3"/>
  <c r="T34" i="3" s="1"/>
  <c r="H12" i="9" l="1"/>
  <c r="H11" i="6"/>
  <c r="H11" i="9"/>
  <c r="H12" i="6"/>
  <c r="X10" i="2"/>
  <c r="X14" i="2"/>
  <c r="X18" i="2"/>
  <c r="X22" i="2"/>
  <c r="X26" i="2"/>
  <c r="X30" i="2"/>
  <c r="X34" i="2"/>
  <c r="X38" i="2"/>
  <c r="AB11" i="1"/>
  <c r="AC11" i="1"/>
  <c r="AD11" i="1"/>
  <c r="AE11" i="1"/>
  <c r="AF11" i="1"/>
  <c r="AG11" i="1"/>
  <c r="AH11" i="1"/>
  <c r="AI11" i="1"/>
  <c r="AJ11" i="1"/>
  <c r="AK11" i="1"/>
  <c r="AL11" i="1"/>
  <c r="AM11" i="1"/>
  <c r="AB13" i="1"/>
  <c r="AC13" i="1"/>
  <c r="AD13" i="1"/>
  <c r="AE13" i="1"/>
  <c r="AF13" i="1"/>
  <c r="AG13" i="1"/>
  <c r="AH13" i="1"/>
  <c r="AI13" i="1"/>
  <c r="AJ13" i="1"/>
  <c r="AK13" i="1"/>
  <c r="AL13" i="1"/>
  <c r="AM13" i="1"/>
  <c r="AD14" i="1"/>
  <c r="AK16" i="1"/>
  <c r="AD17" i="1"/>
  <c r="AE17" i="1"/>
  <c r="AH17" i="1"/>
  <c r="AI17" i="1"/>
  <c r="AL17" i="1"/>
  <c r="AM17" i="1"/>
  <c r="AD18" i="1"/>
  <c r="AD19" i="1"/>
  <c r="AF19" i="1"/>
  <c r="AB20" i="1"/>
  <c r="AC20" i="1"/>
  <c r="AD20" i="1"/>
  <c r="AE20" i="1"/>
  <c r="AF20" i="1"/>
  <c r="AG20" i="1"/>
  <c r="AH20" i="1"/>
  <c r="AI20" i="1"/>
  <c r="AJ20" i="1"/>
  <c r="AK20" i="1"/>
  <c r="AL20" i="1"/>
  <c r="AM20" i="1"/>
  <c r="AB21" i="1"/>
  <c r="AC21" i="1"/>
  <c r="AD21" i="1"/>
  <c r="AE21" i="1"/>
  <c r="AF21" i="1"/>
  <c r="AG21" i="1"/>
  <c r="AH21" i="1"/>
  <c r="AI21" i="1"/>
  <c r="AJ21" i="1"/>
  <c r="AK21" i="1"/>
  <c r="AL21" i="1"/>
  <c r="AM21" i="1"/>
  <c r="AB22" i="1"/>
  <c r="AC22" i="1"/>
  <c r="AD22" i="1"/>
  <c r="AE22" i="1"/>
  <c r="AF22" i="1"/>
  <c r="AG22" i="1"/>
  <c r="AH22" i="1"/>
  <c r="AI22" i="1"/>
  <c r="AJ22" i="1"/>
  <c r="AK22" i="1"/>
  <c r="AL22" i="1"/>
  <c r="AM22" i="1"/>
  <c r="AB23" i="1"/>
  <c r="AC23" i="1"/>
  <c r="AD23" i="1"/>
  <c r="AE23" i="1"/>
  <c r="AF23" i="1"/>
  <c r="AG23" i="1"/>
  <c r="AH23" i="1"/>
  <c r="AI23" i="1"/>
  <c r="AJ23" i="1"/>
  <c r="AK23" i="1"/>
  <c r="AL23" i="1"/>
  <c r="AM23" i="1"/>
  <c r="AB24" i="1"/>
  <c r="AC24" i="1"/>
  <c r="AD24" i="1"/>
  <c r="AE24" i="1"/>
  <c r="AF24" i="1"/>
  <c r="AG24" i="1"/>
  <c r="AH24" i="1"/>
  <c r="AI24" i="1"/>
  <c r="AJ24" i="1"/>
  <c r="AK24" i="1"/>
  <c r="AL24" i="1"/>
  <c r="AM24" i="1"/>
  <c r="AB25" i="1"/>
  <c r="AC25" i="1"/>
  <c r="AD25" i="1"/>
  <c r="AE25" i="1"/>
  <c r="AF25" i="1"/>
  <c r="AG25" i="1"/>
  <c r="AH25" i="1"/>
  <c r="AI25" i="1"/>
  <c r="AJ25" i="1"/>
  <c r="AK25" i="1"/>
  <c r="AL25" i="1"/>
  <c r="AM25" i="1"/>
  <c r="AB26" i="1"/>
  <c r="AC26" i="1"/>
  <c r="AD26" i="1"/>
  <c r="AE26" i="1"/>
  <c r="AF26" i="1"/>
  <c r="AG26" i="1"/>
  <c r="AH26" i="1"/>
  <c r="AI26" i="1"/>
  <c r="AJ26" i="1"/>
  <c r="AK26" i="1"/>
  <c r="AL26" i="1"/>
  <c r="AM26" i="1"/>
  <c r="AB27" i="1"/>
  <c r="AC27" i="1"/>
  <c r="AD27" i="1"/>
  <c r="AE27" i="1"/>
  <c r="AF27" i="1"/>
  <c r="AG27" i="1"/>
  <c r="AH27" i="1"/>
  <c r="AI27" i="1"/>
  <c r="AJ27" i="1"/>
  <c r="AK27" i="1"/>
  <c r="AL27" i="1"/>
  <c r="AM27" i="1"/>
  <c r="AB28" i="1"/>
  <c r="AC28" i="1"/>
  <c r="AD28" i="1"/>
  <c r="AE28" i="1"/>
  <c r="AF28" i="1"/>
  <c r="AG28" i="1"/>
  <c r="AH28" i="1"/>
  <c r="AI28" i="1"/>
  <c r="AJ28" i="1"/>
  <c r="AK28" i="1"/>
  <c r="AL28" i="1"/>
  <c r="AM28" i="1"/>
  <c r="AB29" i="1"/>
  <c r="AC29" i="1"/>
  <c r="AD29" i="1"/>
  <c r="AE29" i="1"/>
  <c r="AF29" i="1"/>
  <c r="AG29" i="1"/>
  <c r="AH29" i="1"/>
  <c r="AI29" i="1"/>
  <c r="AJ29" i="1"/>
  <c r="AK29" i="1"/>
  <c r="AL29" i="1"/>
  <c r="AM29" i="1"/>
  <c r="AB30" i="1"/>
  <c r="AC30" i="1"/>
  <c r="AD30" i="1"/>
  <c r="AE30" i="1"/>
  <c r="AF30" i="1"/>
  <c r="AG30" i="1"/>
  <c r="AH30" i="1"/>
  <c r="AI30" i="1"/>
  <c r="AJ30" i="1"/>
  <c r="AK30" i="1"/>
  <c r="AL30" i="1"/>
  <c r="AM30" i="1"/>
  <c r="AB31" i="1"/>
  <c r="AC31" i="1"/>
  <c r="AD31" i="1"/>
  <c r="AE31" i="1"/>
  <c r="AF31" i="1"/>
  <c r="AG31" i="1"/>
  <c r="AH31" i="1"/>
  <c r="AI31" i="1"/>
  <c r="AJ31" i="1"/>
  <c r="AK31" i="1"/>
  <c r="AL31" i="1"/>
  <c r="AM31" i="1"/>
  <c r="AB32" i="1"/>
  <c r="AC32" i="1"/>
  <c r="AD32" i="1"/>
  <c r="AE32" i="1"/>
  <c r="AF32" i="1"/>
  <c r="AG32" i="1"/>
  <c r="AH32" i="1"/>
  <c r="AI32" i="1"/>
  <c r="AJ32" i="1"/>
  <c r="AK32" i="1"/>
  <c r="AL32" i="1"/>
  <c r="AM32" i="1"/>
  <c r="AB33" i="1"/>
  <c r="AC33" i="1"/>
  <c r="AD33" i="1"/>
  <c r="AE33" i="1"/>
  <c r="AF33" i="1"/>
  <c r="AG33" i="1"/>
  <c r="AH33" i="1"/>
  <c r="AI33" i="1"/>
  <c r="AJ33" i="1"/>
  <c r="AK33" i="1"/>
  <c r="AL33" i="1"/>
  <c r="AM33" i="1"/>
  <c r="AB34" i="1"/>
  <c r="AC34" i="1"/>
  <c r="AD34" i="1"/>
  <c r="AE34" i="1"/>
  <c r="AF34" i="1"/>
  <c r="AG34" i="1"/>
  <c r="AH34" i="1"/>
  <c r="AI34" i="1"/>
  <c r="AJ34" i="1"/>
  <c r="AK34" i="1"/>
  <c r="AL34" i="1"/>
  <c r="AM34" i="1"/>
  <c r="AB35" i="1"/>
  <c r="AC35" i="1"/>
  <c r="AD35" i="1"/>
  <c r="AE35" i="1"/>
  <c r="AF35" i="1"/>
  <c r="AG35" i="1"/>
  <c r="AH35" i="1"/>
  <c r="AI35" i="1"/>
  <c r="AJ35" i="1"/>
  <c r="AK35" i="1"/>
  <c r="AL35" i="1"/>
  <c r="AM35" i="1"/>
  <c r="AB36" i="1"/>
  <c r="AC36" i="1"/>
  <c r="AD36" i="1"/>
  <c r="AE36" i="1"/>
  <c r="AF36" i="1"/>
  <c r="AG36" i="1"/>
  <c r="AH36" i="1"/>
  <c r="AI36" i="1"/>
  <c r="AJ36" i="1"/>
  <c r="AK36" i="1"/>
  <c r="AL36" i="1"/>
  <c r="AM36" i="1"/>
  <c r="AB37" i="1"/>
  <c r="AC37" i="1"/>
  <c r="AD37" i="1"/>
  <c r="AE37" i="1"/>
  <c r="AF37" i="1"/>
  <c r="AG37" i="1"/>
  <c r="AH37" i="1"/>
  <c r="AI37" i="1"/>
  <c r="AJ37" i="1"/>
  <c r="AK37" i="1"/>
  <c r="AL37" i="1"/>
  <c r="AM37" i="1"/>
  <c r="AB38" i="1"/>
  <c r="AC38" i="1"/>
  <c r="AD38" i="1"/>
  <c r="AE38" i="1"/>
  <c r="AF38" i="1"/>
  <c r="AG38" i="1"/>
  <c r="AH38" i="1"/>
  <c r="AI38" i="1"/>
  <c r="AJ38" i="1"/>
  <c r="AK38" i="1"/>
  <c r="AL38" i="1"/>
  <c r="AM38" i="1"/>
  <c r="AB39" i="1"/>
  <c r="AC39" i="1"/>
  <c r="AD39" i="1"/>
  <c r="AE39" i="1"/>
  <c r="AF39" i="1"/>
  <c r="AG39" i="1"/>
  <c r="AH39" i="1"/>
  <c r="AI39" i="1"/>
  <c r="AJ39" i="1"/>
  <c r="AK39" i="1"/>
  <c r="AL39" i="1"/>
  <c r="AM39" i="1"/>
  <c r="AB40" i="1"/>
  <c r="AC40" i="1"/>
  <c r="AD40" i="1"/>
  <c r="AE40" i="1"/>
  <c r="AF40" i="1"/>
  <c r="AG40" i="1"/>
  <c r="AH40" i="1"/>
  <c r="AI40" i="1"/>
  <c r="AJ40" i="1"/>
  <c r="AK40" i="1"/>
  <c r="AL40" i="1"/>
  <c r="AM40" i="1"/>
  <c r="AB41" i="1"/>
  <c r="AC41" i="1"/>
  <c r="AD41" i="1"/>
  <c r="AE41" i="1"/>
  <c r="AF41" i="1"/>
  <c r="AG41" i="1"/>
  <c r="AH41" i="1"/>
  <c r="AI41" i="1"/>
  <c r="AJ41" i="1"/>
  <c r="AK41" i="1"/>
  <c r="AL41" i="1"/>
  <c r="AM41" i="1"/>
  <c r="AB42" i="1"/>
  <c r="AC42" i="1"/>
  <c r="AD42" i="1"/>
  <c r="AE42" i="1"/>
  <c r="AF42" i="1"/>
  <c r="AG42" i="1"/>
  <c r="AH42" i="1"/>
  <c r="AI42" i="1"/>
  <c r="AJ42" i="1"/>
  <c r="AK42" i="1"/>
  <c r="AL42" i="1"/>
  <c r="AM42" i="1"/>
  <c r="AB43" i="1"/>
  <c r="AC43" i="1"/>
  <c r="AD43" i="1"/>
  <c r="AE43" i="1"/>
  <c r="AF43" i="1"/>
  <c r="AG43" i="1"/>
  <c r="AH43" i="1"/>
  <c r="AI43" i="1"/>
  <c r="AJ43" i="1"/>
  <c r="AK43" i="1"/>
  <c r="AL43" i="1"/>
  <c r="AM43" i="1"/>
  <c r="AB44" i="1"/>
  <c r="AC44" i="1"/>
  <c r="AD44" i="1"/>
  <c r="AE44" i="1"/>
  <c r="AF44" i="1"/>
  <c r="AG44" i="1"/>
  <c r="AH44" i="1"/>
  <c r="AI44" i="1"/>
  <c r="AJ44" i="1"/>
  <c r="AK44" i="1"/>
  <c r="AL44" i="1"/>
  <c r="AM44" i="1"/>
  <c r="AB45" i="1"/>
  <c r="AC45" i="1"/>
  <c r="AD45" i="1"/>
  <c r="AE45" i="1"/>
  <c r="AF45" i="1"/>
  <c r="AG45" i="1"/>
  <c r="AH45" i="1"/>
  <c r="AI45" i="1"/>
  <c r="AJ45" i="1"/>
  <c r="AK45" i="1"/>
  <c r="AL45" i="1"/>
  <c r="AM45" i="1"/>
  <c r="AB46" i="1"/>
  <c r="AC46" i="1"/>
  <c r="AD46" i="1"/>
  <c r="AE46" i="1"/>
  <c r="AF46" i="1"/>
  <c r="AG46" i="1"/>
  <c r="AH46" i="1"/>
  <c r="AI46" i="1"/>
  <c r="AJ46" i="1"/>
  <c r="AK46" i="1"/>
  <c r="AL46" i="1"/>
  <c r="AM46" i="1"/>
  <c r="AB47" i="1"/>
  <c r="AC47" i="1"/>
  <c r="AD47" i="1"/>
  <c r="AE47" i="1"/>
  <c r="AF47" i="1"/>
  <c r="AG47" i="1"/>
  <c r="AH47" i="1"/>
  <c r="AI47" i="1"/>
  <c r="AJ47" i="1"/>
  <c r="AK47" i="1"/>
  <c r="AL47" i="1"/>
  <c r="AM47" i="1"/>
  <c r="AB48" i="1"/>
  <c r="AC48" i="1"/>
  <c r="AD48" i="1"/>
  <c r="AE48" i="1"/>
  <c r="AF48" i="1"/>
  <c r="AG48" i="1"/>
  <c r="AH48" i="1"/>
  <c r="AI48" i="1"/>
  <c r="AJ48" i="1"/>
  <c r="AK48" i="1"/>
  <c r="AL48" i="1"/>
  <c r="AM48" i="1"/>
  <c r="AB49" i="1"/>
  <c r="AC49" i="1"/>
  <c r="AD49" i="1"/>
  <c r="AE49" i="1"/>
  <c r="AF49" i="1"/>
  <c r="AG49" i="1"/>
  <c r="AH49" i="1"/>
  <c r="AI49" i="1"/>
  <c r="AJ49" i="1"/>
  <c r="AK49" i="1"/>
  <c r="AL49" i="1"/>
  <c r="AM49" i="1"/>
  <c r="AB50" i="1"/>
  <c r="AC50" i="1"/>
  <c r="AD50" i="1"/>
  <c r="AE50" i="1"/>
  <c r="AF50" i="1"/>
  <c r="AG50" i="1"/>
  <c r="AH50" i="1"/>
  <c r="AI50" i="1"/>
  <c r="AJ50" i="1"/>
  <c r="AK50" i="1"/>
  <c r="AL50" i="1"/>
  <c r="AM50" i="1"/>
  <c r="AB51" i="1"/>
  <c r="AC51" i="1"/>
  <c r="AD51" i="1"/>
  <c r="AE51" i="1"/>
  <c r="AF51" i="1"/>
  <c r="AG51" i="1"/>
  <c r="AH51" i="1"/>
  <c r="AI51" i="1"/>
  <c r="AJ51" i="1"/>
  <c r="AK51" i="1"/>
  <c r="AL51" i="1"/>
  <c r="AM51" i="1"/>
  <c r="AB52" i="1"/>
  <c r="AC52" i="1"/>
  <c r="AD52" i="1"/>
  <c r="AE52" i="1"/>
  <c r="AF52" i="1"/>
  <c r="AG52" i="1"/>
  <c r="AH52" i="1"/>
  <c r="AI52" i="1"/>
  <c r="AJ52" i="1"/>
  <c r="AK52" i="1"/>
  <c r="AL52" i="1"/>
  <c r="AM52" i="1"/>
  <c r="AB53" i="1"/>
  <c r="AC53" i="1"/>
  <c r="AD53" i="1"/>
  <c r="AE53" i="1"/>
  <c r="AF53" i="1"/>
  <c r="AG53" i="1"/>
  <c r="AH53" i="1"/>
  <c r="AI53" i="1"/>
  <c r="AJ53" i="1"/>
  <c r="AK53" i="1"/>
  <c r="AL53" i="1"/>
  <c r="AM53" i="1"/>
  <c r="AB54" i="1"/>
  <c r="AC54" i="1"/>
  <c r="AD54" i="1"/>
  <c r="AE54" i="1"/>
  <c r="AF54" i="1"/>
  <c r="AG54" i="1"/>
  <c r="AH54" i="1"/>
  <c r="AI54" i="1"/>
  <c r="AJ54" i="1"/>
  <c r="AK54" i="1"/>
  <c r="AL54" i="1"/>
  <c r="AM54" i="1"/>
  <c r="AB55" i="1"/>
  <c r="AC55" i="1"/>
  <c r="AD55" i="1"/>
  <c r="AE55" i="1"/>
  <c r="AF55" i="1"/>
  <c r="AG55" i="1"/>
  <c r="AH55" i="1"/>
  <c r="AI55" i="1"/>
  <c r="AJ55" i="1"/>
  <c r="AK55" i="1"/>
  <c r="AL55" i="1"/>
  <c r="AM55" i="1"/>
  <c r="AB56" i="1"/>
  <c r="AC56" i="1"/>
  <c r="AD56" i="1"/>
  <c r="AE56" i="1"/>
  <c r="AF56" i="1"/>
  <c r="AG56" i="1"/>
  <c r="AH56" i="1"/>
  <c r="AI56" i="1"/>
  <c r="AJ56" i="1"/>
  <c r="AK56" i="1"/>
  <c r="AL56" i="1"/>
  <c r="AM56" i="1"/>
  <c r="AB57" i="1"/>
  <c r="AC57" i="1"/>
  <c r="AD57" i="1"/>
  <c r="AE57" i="1"/>
  <c r="AF57" i="1"/>
  <c r="AG57" i="1"/>
  <c r="AH57" i="1"/>
  <c r="AI57" i="1"/>
  <c r="AJ57" i="1"/>
  <c r="AK57" i="1"/>
  <c r="AL57" i="1"/>
  <c r="AM57" i="1"/>
  <c r="AB58" i="1"/>
  <c r="AC58" i="1"/>
  <c r="AD58" i="1"/>
  <c r="AE58" i="1"/>
  <c r="AF58" i="1"/>
  <c r="AG58" i="1"/>
  <c r="AH58" i="1"/>
  <c r="AI58" i="1"/>
  <c r="AJ58" i="1"/>
  <c r="AK58" i="1"/>
  <c r="AL58" i="1"/>
  <c r="AM58" i="1"/>
  <c r="AB59" i="1"/>
  <c r="AC59" i="1"/>
  <c r="AD59" i="1"/>
  <c r="AE59" i="1"/>
  <c r="AF59" i="1"/>
  <c r="AG59" i="1"/>
  <c r="AH59" i="1"/>
  <c r="AI59" i="1"/>
  <c r="AJ59" i="1"/>
  <c r="AK59" i="1"/>
  <c r="AL59" i="1"/>
  <c r="AM59" i="1"/>
  <c r="AB60" i="1"/>
  <c r="AC60" i="1"/>
  <c r="AD60" i="1"/>
  <c r="AE60" i="1"/>
  <c r="AF60" i="1"/>
  <c r="AG60" i="1"/>
  <c r="AH60" i="1"/>
  <c r="AI60" i="1"/>
  <c r="AJ60" i="1"/>
  <c r="AK60" i="1"/>
  <c r="AL60" i="1"/>
  <c r="AM60" i="1"/>
  <c r="AB61" i="1"/>
  <c r="AC61" i="1"/>
  <c r="AD61" i="1"/>
  <c r="AE61" i="1"/>
  <c r="AF61" i="1"/>
  <c r="AG61" i="1"/>
  <c r="AH61" i="1"/>
  <c r="AI61" i="1"/>
  <c r="AJ61" i="1"/>
  <c r="AK61" i="1"/>
  <c r="AL61" i="1"/>
  <c r="AM61" i="1"/>
  <c r="AB62" i="1"/>
  <c r="AC62" i="1"/>
  <c r="AD62" i="1"/>
  <c r="AE62" i="1"/>
  <c r="AF62" i="1"/>
  <c r="AG62" i="1"/>
  <c r="AH62" i="1"/>
  <c r="AI62" i="1"/>
  <c r="AJ62" i="1"/>
  <c r="AK62" i="1"/>
  <c r="AL62" i="1"/>
  <c r="AM62" i="1"/>
  <c r="AB63" i="1"/>
  <c r="AC63" i="1"/>
  <c r="AD63" i="1"/>
  <c r="AE63" i="1"/>
  <c r="AF63" i="1"/>
  <c r="AG63" i="1"/>
  <c r="AH63" i="1"/>
  <c r="AI63" i="1"/>
  <c r="AJ63" i="1"/>
  <c r="AK63" i="1"/>
  <c r="AL63" i="1"/>
  <c r="AM63" i="1"/>
  <c r="AB64" i="1"/>
  <c r="AC64" i="1"/>
  <c r="AD64" i="1"/>
  <c r="AE64" i="1"/>
  <c r="AF64" i="1"/>
  <c r="AG64" i="1"/>
  <c r="AH64" i="1"/>
  <c r="AI64" i="1"/>
  <c r="AJ64" i="1"/>
  <c r="AK64" i="1"/>
  <c r="AL64" i="1"/>
  <c r="AM64" i="1"/>
  <c r="AB65" i="1"/>
  <c r="AC65" i="1"/>
  <c r="AD65" i="1"/>
  <c r="AE65" i="1"/>
  <c r="AF65" i="1"/>
  <c r="AG65" i="1"/>
  <c r="AH65" i="1"/>
  <c r="AI65" i="1"/>
  <c r="AJ65" i="1"/>
  <c r="AK65" i="1"/>
  <c r="AL65" i="1"/>
  <c r="AM65" i="1"/>
  <c r="AB66" i="1"/>
  <c r="AC66" i="1"/>
  <c r="AD66" i="1"/>
  <c r="AE66" i="1"/>
  <c r="AF66" i="1"/>
  <c r="AG66" i="1"/>
  <c r="AH66" i="1"/>
  <c r="AI66" i="1"/>
  <c r="AJ66" i="1"/>
  <c r="AK66" i="1"/>
  <c r="AL66" i="1"/>
  <c r="AM66" i="1"/>
  <c r="AB67" i="1"/>
  <c r="AC67" i="1"/>
  <c r="AD67" i="1"/>
  <c r="AE67" i="1"/>
  <c r="AF67" i="1"/>
  <c r="AG67" i="1"/>
  <c r="AH67" i="1"/>
  <c r="AI67" i="1"/>
  <c r="AJ67" i="1"/>
  <c r="AK67" i="1"/>
  <c r="AL67" i="1"/>
  <c r="AM67" i="1"/>
  <c r="AB68" i="1"/>
  <c r="AC68" i="1"/>
  <c r="AD68" i="1"/>
  <c r="AE68" i="1"/>
  <c r="AF68" i="1"/>
  <c r="AG68" i="1"/>
  <c r="AH68" i="1"/>
  <c r="AI68" i="1"/>
  <c r="AJ68" i="1"/>
  <c r="AK68" i="1"/>
  <c r="AL68" i="1"/>
  <c r="AM68" i="1"/>
  <c r="AB69" i="1"/>
  <c r="AC69" i="1"/>
  <c r="AD69" i="1"/>
  <c r="AE69" i="1"/>
  <c r="AF69" i="1"/>
  <c r="AG69" i="1"/>
  <c r="AH69" i="1"/>
  <c r="AI69" i="1"/>
  <c r="AJ69" i="1"/>
  <c r="AK69" i="1"/>
  <c r="AL69" i="1"/>
  <c r="AM69" i="1"/>
  <c r="AB70" i="1"/>
  <c r="AC70" i="1"/>
  <c r="AD70" i="1"/>
  <c r="AE70" i="1"/>
  <c r="AF70" i="1"/>
  <c r="AG70" i="1"/>
  <c r="AH70" i="1"/>
  <c r="AI70" i="1"/>
  <c r="AJ70" i="1"/>
  <c r="AK70" i="1"/>
  <c r="AL70" i="1"/>
  <c r="AM70" i="1"/>
  <c r="AB71" i="1"/>
  <c r="AC71" i="1"/>
  <c r="AD71" i="1"/>
  <c r="AE71" i="1"/>
  <c r="AF71" i="1"/>
  <c r="AG71" i="1"/>
  <c r="AH71" i="1"/>
  <c r="AI71" i="1"/>
  <c r="AJ71" i="1"/>
  <c r="AK71" i="1"/>
  <c r="AL71" i="1"/>
  <c r="AM71" i="1"/>
  <c r="AB72" i="1"/>
  <c r="AC72" i="1"/>
  <c r="AD72" i="1"/>
  <c r="AE72" i="1"/>
  <c r="AF72" i="1"/>
  <c r="AG72" i="1"/>
  <c r="AH72" i="1"/>
  <c r="AI72" i="1"/>
  <c r="AJ72" i="1"/>
  <c r="AK72" i="1"/>
  <c r="AL72" i="1"/>
  <c r="AM72" i="1"/>
  <c r="AB73" i="1"/>
  <c r="AC73" i="1"/>
  <c r="AD73" i="1"/>
  <c r="AE73" i="1"/>
  <c r="AF73" i="1"/>
  <c r="AG73" i="1"/>
  <c r="AH73" i="1"/>
  <c r="AI73" i="1"/>
  <c r="AJ73" i="1"/>
  <c r="AK73" i="1"/>
  <c r="AL73" i="1"/>
  <c r="AM73" i="1"/>
  <c r="AB74" i="1"/>
  <c r="AC74" i="1"/>
  <c r="AD74" i="1"/>
  <c r="AE74" i="1"/>
  <c r="AF74" i="1"/>
  <c r="AG74" i="1"/>
  <c r="AH74" i="1"/>
  <c r="AI74" i="1"/>
  <c r="AJ74" i="1"/>
  <c r="AK74" i="1"/>
  <c r="AL74" i="1"/>
  <c r="AM74" i="1"/>
  <c r="AB75" i="1"/>
  <c r="AC75" i="1"/>
  <c r="AD75" i="1"/>
  <c r="AE75" i="1"/>
  <c r="AF75" i="1"/>
  <c r="AG75" i="1"/>
  <c r="AH75" i="1"/>
  <c r="AI75" i="1"/>
  <c r="AJ75" i="1"/>
  <c r="AK75" i="1"/>
  <c r="AL75" i="1"/>
  <c r="AM75" i="1"/>
  <c r="AB76" i="1"/>
  <c r="AC76" i="1"/>
  <c r="AD76" i="1"/>
  <c r="AE76" i="1"/>
  <c r="AF76" i="1"/>
  <c r="AG76" i="1"/>
  <c r="AH76" i="1"/>
  <c r="AI76" i="1"/>
  <c r="AJ76" i="1"/>
  <c r="AK76" i="1"/>
  <c r="AL76" i="1"/>
  <c r="AM76" i="1"/>
  <c r="AB77" i="1"/>
  <c r="AC77" i="1"/>
  <c r="AD77" i="1"/>
  <c r="AE77" i="1"/>
  <c r="AF77" i="1"/>
  <c r="AG77" i="1"/>
  <c r="AH77" i="1"/>
  <c r="AI77" i="1"/>
  <c r="AJ77" i="1"/>
  <c r="AK77" i="1"/>
  <c r="AL77" i="1"/>
  <c r="AM77" i="1"/>
  <c r="AB78" i="1"/>
  <c r="AC78" i="1"/>
  <c r="AD78" i="1"/>
  <c r="AE78" i="1"/>
  <c r="AF78" i="1"/>
  <c r="AG78" i="1"/>
  <c r="AH78" i="1"/>
  <c r="AI78" i="1"/>
  <c r="AJ78" i="1"/>
  <c r="AK78" i="1"/>
  <c r="AL78" i="1"/>
  <c r="AM78" i="1"/>
  <c r="AB79" i="1"/>
  <c r="AC79" i="1"/>
  <c r="AD79" i="1"/>
  <c r="AE79" i="1"/>
  <c r="AF79" i="1"/>
  <c r="AG79" i="1"/>
  <c r="AH79" i="1"/>
  <c r="AI79" i="1"/>
  <c r="AJ79" i="1"/>
  <c r="AK79" i="1"/>
  <c r="AL79" i="1"/>
  <c r="AM79" i="1"/>
  <c r="AB80" i="1"/>
  <c r="AC80" i="1"/>
  <c r="AD80" i="1"/>
  <c r="AE80" i="1"/>
  <c r="AF80" i="1"/>
  <c r="AG80" i="1"/>
  <c r="AH80" i="1"/>
  <c r="AI80" i="1"/>
  <c r="AJ80" i="1"/>
  <c r="AK80" i="1"/>
  <c r="AL80" i="1"/>
  <c r="AM80" i="1"/>
  <c r="AB81" i="1"/>
  <c r="AC81" i="1"/>
  <c r="AD81" i="1"/>
  <c r="AE81" i="1"/>
  <c r="AF81" i="1"/>
  <c r="AG81" i="1"/>
  <c r="AH81" i="1"/>
  <c r="AI81" i="1"/>
  <c r="AJ81" i="1"/>
  <c r="AK81" i="1"/>
  <c r="AL81" i="1"/>
  <c r="AM81" i="1"/>
  <c r="AB82" i="1"/>
  <c r="AC82" i="1"/>
  <c r="AD82" i="1"/>
  <c r="AE82" i="1"/>
  <c r="AF82" i="1"/>
  <c r="AG82" i="1"/>
  <c r="AH82" i="1"/>
  <c r="AI82" i="1"/>
  <c r="AJ82" i="1"/>
  <c r="AK82" i="1"/>
  <c r="AL82" i="1"/>
  <c r="AM82" i="1"/>
  <c r="AB83" i="1"/>
  <c r="AC83" i="1"/>
  <c r="AD83" i="1"/>
  <c r="AE83" i="1"/>
  <c r="AF83" i="1"/>
  <c r="AG83" i="1"/>
  <c r="AH83" i="1"/>
  <c r="AI83" i="1"/>
  <c r="AJ83" i="1"/>
  <c r="AK83" i="1"/>
  <c r="AL83" i="1"/>
  <c r="AM83" i="1"/>
  <c r="AB84" i="1"/>
  <c r="AC84" i="1"/>
  <c r="AD84" i="1"/>
  <c r="AE84" i="1"/>
  <c r="AF84" i="1"/>
  <c r="AG84" i="1"/>
  <c r="AH84" i="1"/>
  <c r="AI84" i="1"/>
  <c r="AJ84" i="1"/>
  <c r="AK84" i="1"/>
  <c r="AL84" i="1"/>
  <c r="AM84" i="1"/>
  <c r="AB85" i="1"/>
  <c r="AC85" i="1"/>
  <c r="AD85" i="1"/>
  <c r="AE85" i="1"/>
  <c r="AF85" i="1"/>
  <c r="AG85" i="1"/>
  <c r="AH85" i="1"/>
  <c r="AI85" i="1"/>
  <c r="AJ85" i="1"/>
  <c r="AK85" i="1"/>
  <c r="AL85" i="1"/>
  <c r="AM85" i="1"/>
  <c r="AB86" i="1"/>
  <c r="AC86" i="1"/>
  <c r="AD86" i="1"/>
  <c r="AE86" i="1"/>
  <c r="AF86" i="1"/>
  <c r="AG86" i="1"/>
  <c r="AH86" i="1"/>
  <c r="AI86" i="1"/>
  <c r="AJ86" i="1"/>
  <c r="AK86" i="1"/>
  <c r="AL86" i="1"/>
  <c r="AM86" i="1"/>
  <c r="AB87" i="1"/>
  <c r="AC87" i="1"/>
  <c r="AD87" i="1"/>
  <c r="AE87" i="1"/>
  <c r="AF87" i="1"/>
  <c r="AG87" i="1"/>
  <c r="AH87" i="1"/>
  <c r="AI87" i="1"/>
  <c r="AJ87" i="1"/>
  <c r="AK87" i="1"/>
  <c r="AL87" i="1"/>
  <c r="AM87" i="1"/>
  <c r="AB88" i="1"/>
  <c r="AC88" i="1"/>
  <c r="AD88" i="1"/>
  <c r="AE88" i="1"/>
  <c r="AF88" i="1"/>
  <c r="AG88" i="1"/>
  <c r="AH88" i="1"/>
  <c r="AI88" i="1"/>
  <c r="AJ88" i="1"/>
  <c r="AK88" i="1"/>
  <c r="AL88" i="1"/>
  <c r="AM88" i="1"/>
  <c r="AB89" i="1"/>
  <c r="AC89" i="1"/>
  <c r="AD89" i="1"/>
  <c r="AE89" i="1"/>
  <c r="AF89" i="1"/>
  <c r="AG89" i="1"/>
  <c r="AH89" i="1"/>
  <c r="AI89" i="1"/>
  <c r="AJ89" i="1"/>
  <c r="AK89" i="1"/>
  <c r="AL89" i="1"/>
  <c r="AM89" i="1"/>
  <c r="AB90" i="1"/>
  <c r="AC90" i="1"/>
  <c r="AD90" i="1"/>
  <c r="AE90" i="1"/>
  <c r="AF90" i="1"/>
  <c r="AG90" i="1"/>
  <c r="AH90" i="1"/>
  <c r="AI90" i="1"/>
  <c r="AJ90" i="1"/>
  <c r="AK90" i="1"/>
  <c r="AL90" i="1"/>
  <c r="AM90" i="1"/>
  <c r="AB91" i="1"/>
  <c r="AC91" i="1"/>
  <c r="AD91" i="1"/>
  <c r="AE91" i="1"/>
  <c r="AF91" i="1"/>
  <c r="AG91" i="1"/>
  <c r="AH91" i="1"/>
  <c r="AI91" i="1"/>
  <c r="AJ91" i="1"/>
  <c r="AK91" i="1"/>
  <c r="AL91" i="1"/>
  <c r="AM91" i="1"/>
  <c r="AB92" i="1"/>
  <c r="AC92" i="1"/>
  <c r="AD92" i="1"/>
  <c r="AE92" i="1"/>
  <c r="AF92" i="1"/>
  <c r="AG92" i="1"/>
  <c r="AH92" i="1"/>
  <c r="AI92" i="1"/>
  <c r="AJ92" i="1"/>
  <c r="AK92" i="1"/>
  <c r="AL92" i="1"/>
  <c r="AM92" i="1"/>
  <c r="AB93" i="1"/>
  <c r="AC93" i="1"/>
  <c r="AD93" i="1"/>
  <c r="AE93" i="1"/>
  <c r="AF93" i="1"/>
  <c r="AG93" i="1"/>
  <c r="AH93" i="1"/>
  <c r="AI93" i="1"/>
  <c r="AJ93" i="1"/>
  <c r="AK93" i="1"/>
  <c r="AL93" i="1"/>
  <c r="AM93" i="1"/>
  <c r="AB94" i="1"/>
  <c r="AC94" i="1"/>
  <c r="AD94" i="1"/>
  <c r="AE94" i="1"/>
  <c r="AF94" i="1"/>
  <c r="AG94" i="1"/>
  <c r="AH94" i="1"/>
  <c r="AI94" i="1"/>
  <c r="AJ94" i="1"/>
  <c r="AK94" i="1"/>
  <c r="AL94" i="1"/>
  <c r="AM94" i="1"/>
  <c r="AB95" i="1"/>
  <c r="AC95" i="1"/>
  <c r="AD95" i="1"/>
  <c r="AE95" i="1"/>
  <c r="AF95" i="1"/>
  <c r="AG95" i="1"/>
  <c r="AH95" i="1"/>
  <c r="AI95" i="1"/>
  <c r="AJ95" i="1"/>
  <c r="AK95" i="1"/>
  <c r="AL95" i="1"/>
  <c r="AM95" i="1"/>
  <c r="AB96" i="1"/>
  <c r="AC96" i="1"/>
  <c r="AD96" i="1"/>
  <c r="AE96" i="1"/>
  <c r="AF96" i="1"/>
  <c r="AG96" i="1"/>
  <c r="AH96" i="1"/>
  <c r="AI96" i="1"/>
  <c r="AJ96" i="1"/>
  <c r="AK96" i="1"/>
  <c r="AL96" i="1"/>
  <c r="AM96" i="1"/>
  <c r="AB97" i="1"/>
  <c r="AC97" i="1"/>
  <c r="AD97" i="1"/>
  <c r="AE97" i="1"/>
  <c r="AF97" i="1"/>
  <c r="AG97" i="1"/>
  <c r="AH97" i="1"/>
  <c r="AI97" i="1"/>
  <c r="AJ97" i="1"/>
  <c r="AK97" i="1"/>
  <c r="AL97" i="1"/>
  <c r="AM97" i="1"/>
  <c r="AB98" i="1"/>
  <c r="AC98" i="1"/>
  <c r="AD98" i="1"/>
  <c r="AE98" i="1"/>
  <c r="AF98" i="1"/>
  <c r="AG98" i="1"/>
  <c r="AH98" i="1"/>
  <c r="AI98" i="1"/>
  <c r="AJ98" i="1"/>
  <c r="AK98" i="1"/>
  <c r="AL98" i="1"/>
  <c r="AM98" i="1"/>
  <c r="AB99" i="1"/>
  <c r="AC99" i="1"/>
  <c r="AD99" i="1"/>
  <c r="AE99" i="1"/>
  <c r="AF99" i="1"/>
  <c r="AG99" i="1"/>
  <c r="AH99" i="1"/>
  <c r="AI99" i="1"/>
  <c r="AJ99" i="1"/>
  <c r="AK99" i="1"/>
  <c r="AL99" i="1"/>
  <c r="AM99" i="1"/>
  <c r="AB100" i="1"/>
  <c r="AC100" i="1"/>
  <c r="AD100" i="1"/>
  <c r="AE100" i="1"/>
  <c r="AF100" i="1"/>
  <c r="AG100" i="1"/>
  <c r="AH100" i="1"/>
  <c r="AI100" i="1"/>
  <c r="AJ100" i="1"/>
  <c r="AK100" i="1"/>
  <c r="AL100" i="1"/>
  <c r="AM100" i="1"/>
  <c r="AB101" i="1"/>
  <c r="AC101" i="1"/>
  <c r="AD101" i="1"/>
  <c r="AE101" i="1"/>
  <c r="AF101" i="1"/>
  <c r="AG101" i="1"/>
  <c r="AH101" i="1"/>
  <c r="AI101" i="1"/>
  <c r="AJ101" i="1"/>
  <c r="AK101" i="1"/>
  <c r="AL101" i="1"/>
  <c r="AM101" i="1"/>
  <c r="AB102" i="1"/>
  <c r="AC102" i="1"/>
  <c r="AD102" i="1"/>
  <c r="AE102" i="1"/>
  <c r="AF102" i="1"/>
  <c r="AG102" i="1"/>
  <c r="AH102" i="1"/>
  <c r="AI102" i="1"/>
  <c r="AJ102" i="1"/>
  <c r="AK102" i="1"/>
  <c r="AL102" i="1"/>
  <c r="AM102" i="1"/>
  <c r="AB103" i="1"/>
  <c r="AC103" i="1"/>
  <c r="AD103" i="1"/>
  <c r="AE103" i="1"/>
  <c r="AF103" i="1"/>
  <c r="AG103" i="1"/>
  <c r="AH103" i="1"/>
  <c r="AI103" i="1"/>
  <c r="AJ103" i="1"/>
  <c r="AK103" i="1"/>
  <c r="AL103" i="1"/>
  <c r="AM103" i="1"/>
  <c r="AB104" i="1"/>
  <c r="AC104" i="1"/>
  <c r="AD104" i="1"/>
  <c r="AE104" i="1"/>
  <c r="AF104" i="1"/>
  <c r="AG104" i="1"/>
  <c r="AH104" i="1"/>
  <c r="AI104" i="1"/>
  <c r="AJ104" i="1"/>
  <c r="AK104" i="1"/>
  <c r="AL104" i="1"/>
  <c r="AM104" i="1"/>
  <c r="AB105" i="1"/>
  <c r="AC105" i="1"/>
  <c r="AD105" i="1"/>
  <c r="AE105" i="1"/>
  <c r="AF105" i="1"/>
  <c r="AG105" i="1"/>
  <c r="AH105" i="1"/>
  <c r="AI105" i="1"/>
  <c r="AJ105" i="1"/>
  <c r="AK105" i="1"/>
  <c r="AL105" i="1"/>
  <c r="AM105" i="1"/>
  <c r="AB106" i="1"/>
  <c r="AC106" i="1"/>
  <c r="AD106" i="1"/>
  <c r="AE106" i="1"/>
  <c r="AF106" i="1"/>
  <c r="AG106" i="1"/>
  <c r="AH106" i="1"/>
  <c r="AI106" i="1"/>
  <c r="AJ106" i="1"/>
  <c r="AK106" i="1"/>
  <c r="AL106" i="1"/>
  <c r="AM106" i="1"/>
  <c r="AB107" i="1"/>
  <c r="AC107" i="1"/>
  <c r="AD107" i="1"/>
  <c r="AE107" i="1"/>
  <c r="AF107" i="1"/>
  <c r="AG107" i="1"/>
  <c r="AH107" i="1"/>
  <c r="AI107" i="1"/>
  <c r="AJ107" i="1"/>
  <c r="AK107" i="1"/>
  <c r="AL107" i="1"/>
  <c r="AM107" i="1"/>
  <c r="AB108" i="1"/>
  <c r="AC108" i="1"/>
  <c r="AD108" i="1"/>
  <c r="AE108" i="1"/>
  <c r="AF108" i="1"/>
  <c r="AG108" i="1"/>
  <c r="AH108" i="1"/>
  <c r="AI108" i="1"/>
  <c r="AJ108" i="1"/>
  <c r="AK108" i="1"/>
  <c r="AL108" i="1"/>
  <c r="AM108" i="1"/>
  <c r="AW7" i="1"/>
  <c r="AW6" i="1" s="1"/>
  <c r="BE11" i="1"/>
  <c r="BE13" i="1"/>
  <c r="BE15" i="1"/>
  <c r="BE16" i="1"/>
  <c r="BE17" i="1"/>
  <c r="BE18" i="1"/>
  <c r="BE20" i="1"/>
  <c r="BE21" i="1"/>
  <c r="BE22" i="1"/>
  <c r="BE23" i="1"/>
  <c r="BE24" i="1"/>
  <c r="BE25" i="1"/>
  <c r="BE26" i="1"/>
  <c r="BE27" i="1"/>
  <c r="BE28" i="1"/>
  <c r="BE29" i="1"/>
  <c r="BE30" i="1"/>
  <c r="BE31" i="1"/>
  <c r="BE32" i="1"/>
  <c r="BE33" i="1"/>
  <c r="BE34" i="1"/>
  <c r="BE35" i="1"/>
  <c r="BE36" i="1"/>
  <c r="BE37" i="1"/>
  <c r="BE38" i="1"/>
  <c r="BE39" i="1"/>
  <c r="BE40" i="1"/>
  <c r="BE41" i="1"/>
  <c r="BE42" i="1"/>
  <c r="BE43" i="1"/>
  <c r="BE44" i="1"/>
  <c r="BE45" i="1"/>
  <c r="BE46" i="1"/>
  <c r="BE47" i="1"/>
  <c r="BE48" i="1"/>
  <c r="BE49" i="1"/>
  <c r="BE50" i="1"/>
  <c r="BE51" i="1"/>
  <c r="BE52" i="1"/>
  <c r="BE53" i="1"/>
  <c r="BE54" i="1"/>
  <c r="BE55" i="1"/>
  <c r="BE56" i="1"/>
  <c r="BE57" i="1"/>
  <c r="BE58" i="1"/>
  <c r="BE59" i="1"/>
  <c r="BE60" i="1"/>
  <c r="BE61" i="1"/>
  <c r="BE62" i="1"/>
  <c r="BE63" i="1"/>
  <c r="BE64" i="1"/>
  <c r="BE65" i="1"/>
  <c r="BE66" i="1"/>
  <c r="BE67" i="1"/>
  <c r="BE68" i="1"/>
  <c r="BE69" i="1"/>
  <c r="BE70" i="1"/>
  <c r="BE71" i="1"/>
  <c r="BE72" i="1"/>
  <c r="BE73" i="1"/>
  <c r="BE74" i="1"/>
  <c r="BE75" i="1"/>
  <c r="BE76" i="1"/>
  <c r="BE77" i="1"/>
  <c r="BE78" i="1"/>
  <c r="BE79" i="1"/>
  <c r="BE80" i="1"/>
  <c r="BE81" i="1"/>
  <c r="BE82" i="1"/>
  <c r="BE83" i="1"/>
  <c r="BE84" i="1"/>
  <c r="BE85" i="1"/>
  <c r="BE86" i="1"/>
  <c r="BE87" i="1"/>
  <c r="BE88" i="1"/>
  <c r="BE89" i="1"/>
  <c r="BE90" i="1"/>
  <c r="BE91" i="1"/>
  <c r="BE92" i="1"/>
  <c r="BE93" i="1"/>
  <c r="BE94" i="1"/>
  <c r="BE95" i="1"/>
  <c r="BE96" i="1"/>
  <c r="BE97" i="1"/>
  <c r="BE98" i="1"/>
  <c r="BE99" i="1"/>
  <c r="BE100" i="1"/>
  <c r="BE101" i="1"/>
  <c r="BE102" i="1"/>
  <c r="BE103" i="1"/>
  <c r="BE104" i="1"/>
  <c r="BE105" i="1"/>
  <c r="BE106" i="1"/>
  <c r="BE107" i="1"/>
  <c r="BE108" i="1"/>
  <c r="R9" i="2"/>
  <c r="BE12" i="1" s="1"/>
  <c r="R10" i="2"/>
  <c r="BE19" i="1" s="1"/>
  <c r="R11" i="2"/>
  <c r="R12" i="2"/>
  <c r="R4" i="2" s="1"/>
  <c r="S12" i="2"/>
  <c r="R13" i="2"/>
  <c r="S13" i="2"/>
  <c r="R14" i="2"/>
  <c r="S14" i="2"/>
  <c r="R15" i="2"/>
  <c r="R16" i="2"/>
  <c r="S16" i="2"/>
  <c r="R17" i="2"/>
  <c r="R18" i="2"/>
  <c r="S18" i="2"/>
  <c r="R19" i="2"/>
  <c r="R20" i="2"/>
  <c r="S20" i="2"/>
  <c r="R21" i="2"/>
  <c r="R22" i="2"/>
  <c r="S22" i="2"/>
  <c r="R23" i="2"/>
  <c r="R24" i="2"/>
  <c r="S24" i="2"/>
  <c r="R25" i="2"/>
  <c r="R26" i="2"/>
  <c r="S26" i="2"/>
  <c r="R27" i="2"/>
  <c r="R28" i="2"/>
  <c r="S28" i="2"/>
  <c r="R29" i="2"/>
  <c r="R30" i="2"/>
  <c r="S30" i="2"/>
  <c r="R31" i="2"/>
  <c r="R32" i="2"/>
  <c r="S32" i="2"/>
  <c r="R33" i="2"/>
  <c r="R34" i="2"/>
  <c r="S34" i="2"/>
  <c r="R35" i="2"/>
  <c r="R36" i="2"/>
  <c r="S36" i="2"/>
  <c r="R37" i="2"/>
  <c r="R38" i="2"/>
  <c r="S38" i="2"/>
  <c r="R39" i="2"/>
  <c r="R40" i="2"/>
  <c r="S40" i="2"/>
  <c r="R41" i="2"/>
  <c r="R42" i="2"/>
  <c r="S42" i="2"/>
  <c r="R43" i="2"/>
  <c r="R44" i="2"/>
  <c r="S44" i="2"/>
  <c r="R45" i="2"/>
  <c r="R46" i="2"/>
  <c r="S46" i="2"/>
  <c r="R47" i="2"/>
  <c r="R48" i="2"/>
  <c r="S48" i="2"/>
  <c r="R49" i="2"/>
  <c r="R50" i="2"/>
  <c r="S50" i="2"/>
  <c r="R51" i="2"/>
  <c r="R52" i="2"/>
  <c r="S52" i="2"/>
  <c r="R53" i="2"/>
  <c r="R54" i="2"/>
  <c r="S54" i="2"/>
  <c r="R55" i="2"/>
  <c r="R56" i="2"/>
  <c r="S56" i="2"/>
  <c r="R57" i="2"/>
  <c r="R58" i="2"/>
  <c r="S58" i="2"/>
  <c r="R59" i="2"/>
  <c r="R60" i="2"/>
  <c r="S60" i="2"/>
  <c r="R61" i="2"/>
  <c r="R62" i="2"/>
  <c r="S62" i="2"/>
  <c r="R63" i="2"/>
  <c r="R64" i="2"/>
  <c r="S64" i="2"/>
  <c r="R65" i="2"/>
  <c r="R66" i="2"/>
  <c r="S66" i="2"/>
  <c r="R67" i="2"/>
  <c r="R68" i="2"/>
  <c r="S68" i="2"/>
  <c r="R69" i="2"/>
  <c r="R70" i="2"/>
  <c r="R71" i="2"/>
  <c r="R72" i="2"/>
  <c r="R73" i="2"/>
  <c r="R74" i="2"/>
  <c r="S74" i="2"/>
  <c r="R75" i="2"/>
  <c r="R76" i="2"/>
  <c r="R77" i="2"/>
  <c r="R78" i="2"/>
  <c r="R79" i="2"/>
  <c r="R80" i="2"/>
  <c r="R81" i="2"/>
  <c r="R82" i="2"/>
  <c r="S82" i="2"/>
  <c r="R83" i="2"/>
  <c r="R84" i="2"/>
  <c r="R85" i="2"/>
  <c r="R86" i="2"/>
  <c r="R87" i="2"/>
  <c r="R88" i="2"/>
  <c r="R89" i="2"/>
  <c r="R90" i="2"/>
  <c r="S90" i="2"/>
  <c r="R91" i="2"/>
  <c r="R92" i="2"/>
  <c r="R93" i="2"/>
  <c r="R94" i="2"/>
  <c r="R95" i="2"/>
  <c r="R96" i="2"/>
  <c r="R97" i="2"/>
  <c r="R98" i="2"/>
  <c r="S98" i="2"/>
  <c r="R99" i="2"/>
  <c r="R100" i="2"/>
  <c r="R101" i="2"/>
  <c r="R102" i="2"/>
  <c r="R103" i="2"/>
  <c r="R104" i="2"/>
  <c r="W6" i="2"/>
  <c r="X6" i="2"/>
  <c r="Y6" i="2"/>
  <c r="AA6" i="2"/>
  <c r="AB6" i="2"/>
  <c r="AC6" i="2"/>
  <c r="AD6" i="2"/>
  <c r="AE6" i="2"/>
  <c r="AF6" i="2"/>
  <c r="AG6" i="2"/>
  <c r="V7" i="2"/>
  <c r="X7" i="2"/>
  <c r="Y7" i="2"/>
  <c r="AA7" i="2"/>
  <c r="AB7" i="2"/>
  <c r="AC7" i="2"/>
  <c r="AD7" i="2"/>
  <c r="AE7" i="2"/>
  <c r="AF7" i="2"/>
  <c r="AG7" i="2"/>
  <c r="V8" i="2"/>
  <c r="X8" i="2"/>
  <c r="Y8" i="2"/>
  <c r="Z8" i="2"/>
  <c r="AA8" i="2"/>
  <c r="AB8" i="2"/>
  <c r="AC8" i="2"/>
  <c r="AD8" i="2"/>
  <c r="AE8" i="2"/>
  <c r="AF8" i="2"/>
  <c r="AG8" i="2"/>
  <c r="AM12" i="1" s="1"/>
  <c r="V9" i="2"/>
  <c r="W9" i="2"/>
  <c r="X9" i="2"/>
  <c r="Y9" i="2"/>
  <c r="Z9" i="2"/>
  <c r="AA9" i="2"/>
  <c r="AB9" i="2"/>
  <c r="AC9" i="2"/>
  <c r="AD9" i="2"/>
  <c r="AE9" i="2"/>
  <c r="AF9" i="2"/>
  <c r="AG9" i="2"/>
  <c r="V10" i="2"/>
  <c r="AB14" i="1" s="1"/>
  <c r="W10" i="2"/>
  <c r="Z10" i="2"/>
  <c r="AA10" i="2"/>
  <c r="AD10" i="2"/>
  <c r="AE10" i="2"/>
  <c r="V11" i="2"/>
  <c r="W11" i="2"/>
  <c r="X11" i="2"/>
  <c r="Y11" i="2"/>
  <c r="Z11" i="2"/>
  <c r="AA11" i="2"/>
  <c r="AB11" i="2"/>
  <c r="AC11" i="2"/>
  <c r="AD11" i="2"/>
  <c r="AE11" i="2"/>
  <c r="AF11" i="2"/>
  <c r="AG11" i="2"/>
  <c r="V12" i="2"/>
  <c r="AB16" i="1" s="1"/>
  <c r="W12" i="2"/>
  <c r="X12" i="2"/>
  <c r="AD16" i="1" s="1"/>
  <c r="Y12" i="2"/>
  <c r="AE16" i="1" s="1"/>
  <c r="Z12" i="2"/>
  <c r="AF16" i="1" s="1"/>
  <c r="AA12" i="2"/>
  <c r="AB12" i="2"/>
  <c r="AH16" i="1" s="1"/>
  <c r="AC12" i="2"/>
  <c r="AI16" i="1" s="1"/>
  <c r="AD12" i="2"/>
  <c r="AJ16" i="1" s="1"/>
  <c r="AE12" i="2"/>
  <c r="AF12" i="2"/>
  <c r="AL16" i="1" s="1"/>
  <c r="AG12" i="2"/>
  <c r="AM16" i="1" s="1"/>
  <c r="V13" i="2"/>
  <c r="AB17" i="1" s="1"/>
  <c r="W13" i="2"/>
  <c r="AC17" i="1" s="1"/>
  <c r="X13" i="2"/>
  <c r="Y13" i="2"/>
  <c r="Z13" i="2"/>
  <c r="AF17" i="1" s="1"/>
  <c r="AA13" i="2"/>
  <c r="AG17" i="1" s="1"/>
  <c r="AB13" i="2"/>
  <c r="AC13" i="2"/>
  <c r="AD13" i="2"/>
  <c r="AJ17" i="1" s="1"/>
  <c r="AE13" i="2"/>
  <c r="AK17" i="1" s="1"/>
  <c r="AF13" i="2"/>
  <c r="AG13" i="2"/>
  <c r="V14" i="2"/>
  <c r="AB18" i="1" s="1"/>
  <c r="W14" i="2"/>
  <c r="AC18" i="1" s="1"/>
  <c r="Z14" i="2"/>
  <c r="AF18" i="1" s="1"/>
  <c r="AA14" i="2"/>
  <c r="AG18" i="1" s="1"/>
  <c r="AD14" i="2"/>
  <c r="AJ18" i="1" s="1"/>
  <c r="AE14" i="2"/>
  <c r="AK18" i="1" s="1"/>
  <c r="V15" i="2"/>
  <c r="W15" i="2"/>
  <c r="X15" i="2"/>
  <c r="Y15" i="2"/>
  <c r="Z15" i="2"/>
  <c r="AA15" i="2"/>
  <c r="AB15" i="2"/>
  <c r="AC15" i="2"/>
  <c r="AD15" i="2"/>
  <c r="AE15" i="2"/>
  <c r="AF15" i="2"/>
  <c r="AG15" i="2"/>
  <c r="V16" i="2"/>
  <c r="W16" i="2"/>
  <c r="X16" i="2"/>
  <c r="Y16" i="2"/>
  <c r="Z16" i="2"/>
  <c r="AA16" i="2"/>
  <c r="AB16" i="2"/>
  <c r="AC16" i="2"/>
  <c r="AD16" i="2"/>
  <c r="AE16" i="2"/>
  <c r="AF16" i="2"/>
  <c r="AG16" i="2"/>
  <c r="V17" i="2"/>
  <c r="W17" i="2"/>
  <c r="X17" i="2"/>
  <c r="Y17" i="2"/>
  <c r="Z17" i="2"/>
  <c r="AA17" i="2"/>
  <c r="AB17" i="2"/>
  <c r="AC17" i="2"/>
  <c r="AD17" i="2"/>
  <c r="AE17" i="2"/>
  <c r="AF17" i="2"/>
  <c r="AG17" i="2"/>
  <c r="V18" i="2"/>
  <c r="W18" i="2"/>
  <c r="Z18" i="2"/>
  <c r="AA18" i="2"/>
  <c r="AD18" i="2"/>
  <c r="AE18" i="2"/>
  <c r="V19" i="2"/>
  <c r="W19" i="2"/>
  <c r="X19" i="2"/>
  <c r="Y19" i="2"/>
  <c r="Z19" i="2"/>
  <c r="AA19" i="2"/>
  <c r="AB19" i="2"/>
  <c r="AC19" i="2"/>
  <c r="AD19" i="2"/>
  <c r="AE19" i="2"/>
  <c r="AF19" i="2"/>
  <c r="AG19" i="2"/>
  <c r="V20" i="2"/>
  <c r="W20" i="2"/>
  <c r="X20" i="2"/>
  <c r="Y20" i="2"/>
  <c r="Z20" i="2"/>
  <c r="AA20" i="2"/>
  <c r="AB20" i="2"/>
  <c r="AC20" i="2"/>
  <c r="AD20" i="2"/>
  <c r="AE20" i="2"/>
  <c r="AF20" i="2"/>
  <c r="AG20" i="2"/>
  <c r="V21" i="2"/>
  <c r="W21" i="2"/>
  <c r="X21" i="2"/>
  <c r="Y21" i="2"/>
  <c r="Z21" i="2"/>
  <c r="AA21" i="2"/>
  <c r="AB21" i="2"/>
  <c r="AC21" i="2"/>
  <c r="AD21" i="2"/>
  <c r="AE21" i="2"/>
  <c r="AF21" i="2"/>
  <c r="AG21" i="2"/>
  <c r="V22" i="2"/>
  <c r="W22" i="2"/>
  <c r="Z22" i="2"/>
  <c r="AA22" i="2"/>
  <c r="AD22" i="2"/>
  <c r="AE22" i="2"/>
  <c r="V23" i="2"/>
  <c r="W23" i="2"/>
  <c r="X23" i="2"/>
  <c r="Y23" i="2"/>
  <c r="Z23" i="2"/>
  <c r="AA23" i="2"/>
  <c r="AB23" i="2"/>
  <c r="AC23" i="2"/>
  <c r="AD23" i="2"/>
  <c r="AE23" i="2"/>
  <c r="AF23" i="2"/>
  <c r="AG23" i="2"/>
  <c r="V24" i="2"/>
  <c r="W24" i="2"/>
  <c r="X24" i="2"/>
  <c r="Y24" i="2"/>
  <c r="Z24" i="2"/>
  <c r="AA24" i="2"/>
  <c r="AB24" i="2"/>
  <c r="AC24" i="2"/>
  <c r="AD24" i="2"/>
  <c r="AE24" i="2"/>
  <c r="AF24" i="2"/>
  <c r="AG24" i="2"/>
  <c r="V25" i="2"/>
  <c r="W25" i="2"/>
  <c r="X25" i="2"/>
  <c r="Y25" i="2"/>
  <c r="Z25" i="2"/>
  <c r="AA25" i="2"/>
  <c r="AB25" i="2"/>
  <c r="AC25" i="2"/>
  <c r="AD25" i="2"/>
  <c r="AE25" i="2"/>
  <c r="AF25" i="2"/>
  <c r="AG25" i="2"/>
  <c r="V26" i="2"/>
  <c r="W26" i="2"/>
  <c r="Z26" i="2"/>
  <c r="AA26" i="2"/>
  <c r="AD26" i="2"/>
  <c r="AE26" i="2"/>
  <c r="V27" i="2"/>
  <c r="W27" i="2"/>
  <c r="X27" i="2"/>
  <c r="Y27" i="2"/>
  <c r="Z27" i="2"/>
  <c r="AA27" i="2"/>
  <c r="AB27" i="2"/>
  <c r="AC27" i="2"/>
  <c r="AD27" i="2"/>
  <c r="AE27" i="2"/>
  <c r="AF27" i="2"/>
  <c r="AG27" i="2"/>
  <c r="V28" i="2"/>
  <c r="W28" i="2"/>
  <c r="X28" i="2"/>
  <c r="Y28" i="2"/>
  <c r="Z28" i="2"/>
  <c r="AA28" i="2"/>
  <c r="AB28" i="2"/>
  <c r="AC28" i="2"/>
  <c r="AD28" i="2"/>
  <c r="AE28" i="2"/>
  <c r="AF28" i="2"/>
  <c r="AG28" i="2"/>
  <c r="V29" i="2"/>
  <c r="W29" i="2"/>
  <c r="X29" i="2"/>
  <c r="Y29" i="2"/>
  <c r="Z29" i="2"/>
  <c r="AA29" i="2"/>
  <c r="AB29" i="2"/>
  <c r="AC29" i="2"/>
  <c r="AD29" i="2"/>
  <c r="AE29" i="2"/>
  <c r="AF29" i="2"/>
  <c r="AG29" i="2"/>
  <c r="V30" i="2"/>
  <c r="W30" i="2"/>
  <c r="Z30" i="2"/>
  <c r="AA30" i="2"/>
  <c r="AD30" i="2"/>
  <c r="AE30" i="2"/>
  <c r="V31" i="2"/>
  <c r="W31" i="2"/>
  <c r="X31" i="2"/>
  <c r="Y31" i="2"/>
  <c r="Z31" i="2"/>
  <c r="AA31" i="2"/>
  <c r="AB31" i="2"/>
  <c r="AC31" i="2"/>
  <c r="AD31" i="2"/>
  <c r="AE31" i="2"/>
  <c r="AF31" i="2"/>
  <c r="AG31" i="2"/>
  <c r="V32" i="2"/>
  <c r="W32" i="2"/>
  <c r="X32" i="2"/>
  <c r="Y32" i="2"/>
  <c r="Z32" i="2"/>
  <c r="AA32" i="2"/>
  <c r="AB32" i="2"/>
  <c r="AC32" i="2"/>
  <c r="AD32" i="2"/>
  <c r="AE32" i="2"/>
  <c r="AF32" i="2"/>
  <c r="AG32" i="2"/>
  <c r="V33" i="2"/>
  <c r="W33" i="2"/>
  <c r="X33" i="2"/>
  <c r="Y33" i="2"/>
  <c r="Z33" i="2"/>
  <c r="AA33" i="2"/>
  <c r="AB33" i="2"/>
  <c r="AC33" i="2"/>
  <c r="AD33" i="2"/>
  <c r="AE33" i="2"/>
  <c r="AF33" i="2"/>
  <c r="AG33" i="2"/>
  <c r="V34" i="2"/>
  <c r="W34" i="2"/>
  <c r="Z34" i="2"/>
  <c r="AA34" i="2"/>
  <c r="AD34" i="2"/>
  <c r="AE34" i="2"/>
  <c r="V35" i="2"/>
  <c r="W35" i="2"/>
  <c r="X35" i="2"/>
  <c r="Y35" i="2"/>
  <c r="Z35" i="2"/>
  <c r="AA35" i="2"/>
  <c r="AB35" i="2"/>
  <c r="AC35" i="2"/>
  <c r="AD35" i="2"/>
  <c r="AE35" i="2"/>
  <c r="AF35" i="2"/>
  <c r="AG35" i="2"/>
  <c r="V36" i="2"/>
  <c r="W36" i="2"/>
  <c r="X36" i="2"/>
  <c r="Y36" i="2"/>
  <c r="Z36" i="2"/>
  <c r="AA36" i="2"/>
  <c r="AB36" i="2"/>
  <c r="AC36" i="2"/>
  <c r="AD36" i="2"/>
  <c r="AE36" i="2"/>
  <c r="AF36" i="2"/>
  <c r="AG36" i="2"/>
  <c r="V37" i="2"/>
  <c r="W37" i="2"/>
  <c r="X37" i="2"/>
  <c r="Y37" i="2"/>
  <c r="Z37" i="2"/>
  <c r="AA37" i="2"/>
  <c r="AB37" i="2"/>
  <c r="AC37" i="2"/>
  <c r="AD37" i="2"/>
  <c r="AE37" i="2"/>
  <c r="AF37" i="2"/>
  <c r="AG37" i="2"/>
  <c r="V38" i="2"/>
  <c r="W38" i="2"/>
  <c r="Z38" i="2"/>
  <c r="AA38" i="2"/>
  <c r="AD38" i="2"/>
  <c r="AE38" i="2"/>
  <c r="V39" i="2"/>
  <c r="W39" i="2"/>
  <c r="X39" i="2"/>
  <c r="Y39" i="2"/>
  <c r="Z39" i="2"/>
  <c r="AA39" i="2"/>
  <c r="AB39" i="2"/>
  <c r="AC39" i="2"/>
  <c r="AD39" i="2"/>
  <c r="AE39" i="2"/>
  <c r="AF39" i="2"/>
  <c r="AG39" i="2"/>
  <c r="V40" i="2"/>
  <c r="W40" i="2"/>
  <c r="X40" i="2"/>
  <c r="Y40" i="2"/>
  <c r="Z40" i="2"/>
  <c r="AA40" i="2"/>
  <c r="AB40" i="2"/>
  <c r="AC40" i="2"/>
  <c r="AD40" i="2"/>
  <c r="AE40" i="2"/>
  <c r="AF40" i="2"/>
  <c r="AG40" i="2"/>
  <c r="V41" i="2"/>
  <c r="W41" i="2"/>
  <c r="X41" i="2"/>
  <c r="Y41" i="2"/>
  <c r="Z41" i="2"/>
  <c r="AA41" i="2"/>
  <c r="AB41" i="2"/>
  <c r="AC41" i="2"/>
  <c r="AD41" i="2"/>
  <c r="AE41" i="2"/>
  <c r="AF41" i="2"/>
  <c r="AG41" i="2"/>
  <c r="V42" i="2"/>
  <c r="W42" i="2"/>
  <c r="X42" i="2"/>
  <c r="Y42" i="2"/>
  <c r="Z42" i="2"/>
  <c r="AA42" i="2"/>
  <c r="AB42" i="2"/>
  <c r="AC42" i="2"/>
  <c r="AD42" i="2"/>
  <c r="AE42" i="2"/>
  <c r="AF42" i="2"/>
  <c r="AG42" i="2"/>
  <c r="V43" i="2"/>
  <c r="W43" i="2"/>
  <c r="X43" i="2"/>
  <c r="Y43" i="2"/>
  <c r="Z43" i="2"/>
  <c r="AA43" i="2"/>
  <c r="AB43" i="2"/>
  <c r="AC43" i="2"/>
  <c r="AD43" i="2"/>
  <c r="AE43" i="2"/>
  <c r="AF43" i="2"/>
  <c r="AG43" i="2"/>
  <c r="V44" i="2"/>
  <c r="W44" i="2"/>
  <c r="X44" i="2"/>
  <c r="Y44" i="2"/>
  <c r="Z44" i="2"/>
  <c r="AA44" i="2"/>
  <c r="AB44" i="2"/>
  <c r="AC44" i="2"/>
  <c r="AD44" i="2"/>
  <c r="AE44" i="2"/>
  <c r="AF44" i="2"/>
  <c r="AG44" i="2"/>
  <c r="V45" i="2"/>
  <c r="W45" i="2"/>
  <c r="X45" i="2"/>
  <c r="Y45" i="2"/>
  <c r="Z45" i="2"/>
  <c r="AA45" i="2"/>
  <c r="AB45" i="2"/>
  <c r="AC45" i="2"/>
  <c r="AD45" i="2"/>
  <c r="AE45" i="2"/>
  <c r="AF45" i="2"/>
  <c r="AG45" i="2"/>
  <c r="V46" i="2"/>
  <c r="W46" i="2"/>
  <c r="X46" i="2"/>
  <c r="Y46" i="2"/>
  <c r="Z46" i="2"/>
  <c r="AA46" i="2"/>
  <c r="AB46" i="2"/>
  <c r="AC46" i="2"/>
  <c r="AD46" i="2"/>
  <c r="AE46" i="2"/>
  <c r="AF46" i="2"/>
  <c r="AG46" i="2"/>
  <c r="V47" i="2"/>
  <c r="W47" i="2"/>
  <c r="X47" i="2"/>
  <c r="Y47" i="2"/>
  <c r="Z47" i="2"/>
  <c r="AA47" i="2"/>
  <c r="AB47" i="2"/>
  <c r="AC47" i="2"/>
  <c r="AD47" i="2"/>
  <c r="AE47" i="2"/>
  <c r="AF47" i="2"/>
  <c r="AG47" i="2"/>
  <c r="V48" i="2"/>
  <c r="W48" i="2"/>
  <c r="X48" i="2"/>
  <c r="Y48" i="2"/>
  <c r="Z48" i="2"/>
  <c r="AA48" i="2"/>
  <c r="AB48" i="2"/>
  <c r="AC48" i="2"/>
  <c r="AD48" i="2"/>
  <c r="AE48" i="2"/>
  <c r="AF48" i="2"/>
  <c r="AG48" i="2"/>
  <c r="V49" i="2"/>
  <c r="W49" i="2"/>
  <c r="X49" i="2"/>
  <c r="Y49" i="2"/>
  <c r="Z49" i="2"/>
  <c r="AA49" i="2"/>
  <c r="AB49" i="2"/>
  <c r="AC49" i="2"/>
  <c r="AD49" i="2"/>
  <c r="AE49" i="2"/>
  <c r="AF49" i="2"/>
  <c r="AG49" i="2"/>
  <c r="V50" i="2"/>
  <c r="W50" i="2"/>
  <c r="X50" i="2"/>
  <c r="Y50" i="2"/>
  <c r="Z50" i="2"/>
  <c r="AA50" i="2"/>
  <c r="AB50" i="2"/>
  <c r="AC50" i="2"/>
  <c r="AD50" i="2"/>
  <c r="AE50" i="2"/>
  <c r="AF50" i="2"/>
  <c r="AG50" i="2"/>
  <c r="V51" i="2"/>
  <c r="W51" i="2"/>
  <c r="X51" i="2"/>
  <c r="Y51" i="2"/>
  <c r="Z51" i="2"/>
  <c r="AA51" i="2"/>
  <c r="AB51" i="2"/>
  <c r="AC51" i="2"/>
  <c r="AD51" i="2"/>
  <c r="AE51" i="2"/>
  <c r="AF51" i="2"/>
  <c r="AG51" i="2"/>
  <c r="V52" i="2"/>
  <c r="W52" i="2"/>
  <c r="X52" i="2"/>
  <c r="Y52" i="2"/>
  <c r="Z52" i="2"/>
  <c r="AA52" i="2"/>
  <c r="AB52" i="2"/>
  <c r="AC52" i="2"/>
  <c r="AD52" i="2"/>
  <c r="AE52" i="2"/>
  <c r="AF52" i="2"/>
  <c r="AG52" i="2"/>
  <c r="V53" i="2"/>
  <c r="W53" i="2"/>
  <c r="X53" i="2"/>
  <c r="Y53" i="2"/>
  <c r="Z53" i="2"/>
  <c r="AA53" i="2"/>
  <c r="AB53" i="2"/>
  <c r="AC53" i="2"/>
  <c r="AD53" i="2"/>
  <c r="AE53" i="2"/>
  <c r="AF53" i="2"/>
  <c r="AG53" i="2"/>
  <c r="V54" i="2"/>
  <c r="W54" i="2"/>
  <c r="X54" i="2"/>
  <c r="Y54" i="2"/>
  <c r="Z54" i="2"/>
  <c r="AA54" i="2"/>
  <c r="AB54" i="2"/>
  <c r="AC54" i="2"/>
  <c r="AD54" i="2"/>
  <c r="AE54" i="2"/>
  <c r="AF54" i="2"/>
  <c r="AG54" i="2"/>
  <c r="V55" i="2"/>
  <c r="W55" i="2"/>
  <c r="X55" i="2"/>
  <c r="Y55" i="2"/>
  <c r="Z55" i="2"/>
  <c r="AA55" i="2"/>
  <c r="AB55" i="2"/>
  <c r="AC55" i="2"/>
  <c r="AD55" i="2"/>
  <c r="AE55" i="2"/>
  <c r="AF55" i="2"/>
  <c r="AG55" i="2"/>
  <c r="V56" i="2"/>
  <c r="W56" i="2"/>
  <c r="X56" i="2"/>
  <c r="Y56" i="2"/>
  <c r="Z56" i="2"/>
  <c r="AA56" i="2"/>
  <c r="AB56" i="2"/>
  <c r="AC56" i="2"/>
  <c r="AD56" i="2"/>
  <c r="AE56" i="2"/>
  <c r="AF56" i="2"/>
  <c r="AG56" i="2"/>
  <c r="V57" i="2"/>
  <c r="W57" i="2"/>
  <c r="X57" i="2"/>
  <c r="Y57" i="2"/>
  <c r="Z57" i="2"/>
  <c r="AA57" i="2"/>
  <c r="AB57" i="2"/>
  <c r="AC57" i="2"/>
  <c r="AD57" i="2"/>
  <c r="AE57" i="2"/>
  <c r="AF57" i="2"/>
  <c r="AG57" i="2"/>
  <c r="V58" i="2"/>
  <c r="W58" i="2"/>
  <c r="X58" i="2"/>
  <c r="Y58" i="2"/>
  <c r="Z58" i="2"/>
  <c r="AA58" i="2"/>
  <c r="AB58" i="2"/>
  <c r="AC58" i="2"/>
  <c r="AD58" i="2"/>
  <c r="AE58" i="2"/>
  <c r="AF58" i="2"/>
  <c r="AG58" i="2"/>
  <c r="V59" i="2"/>
  <c r="W59" i="2"/>
  <c r="X59" i="2"/>
  <c r="Y59" i="2"/>
  <c r="Z59" i="2"/>
  <c r="AA59" i="2"/>
  <c r="AB59" i="2"/>
  <c r="AC59" i="2"/>
  <c r="AD59" i="2"/>
  <c r="AE59" i="2"/>
  <c r="AF59" i="2"/>
  <c r="AG59" i="2"/>
  <c r="V60" i="2"/>
  <c r="W60" i="2"/>
  <c r="X60" i="2"/>
  <c r="Y60" i="2"/>
  <c r="Z60" i="2"/>
  <c r="AA60" i="2"/>
  <c r="AB60" i="2"/>
  <c r="AC60" i="2"/>
  <c r="AD60" i="2"/>
  <c r="AE60" i="2"/>
  <c r="AF60" i="2"/>
  <c r="AG60" i="2"/>
  <c r="V61" i="2"/>
  <c r="W61" i="2"/>
  <c r="X61" i="2"/>
  <c r="Y61" i="2"/>
  <c r="Z61" i="2"/>
  <c r="AA61" i="2"/>
  <c r="AB61" i="2"/>
  <c r="AC61" i="2"/>
  <c r="AD61" i="2"/>
  <c r="AE61" i="2"/>
  <c r="AF61" i="2"/>
  <c r="AG61" i="2"/>
  <c r="V62" i="2"/>
  <c r="W62" i="2"/>
  <c r="X62" i="2"/>
  <c r="Y62" i="2"/>
  <c r="Z62" i="2"/>
  <c r="AA62" i="2"/>
  <c r="AB62" i="2"/>
  <c r="AC62" i="2"/>
  <c r="AD62" i="2"/>
  <c r="AE62" i="2"/>
  <c r="AF62" i="2"/>
  <c r="AG62" i="2"/>
  <c r="V63" i="2"/>
  <c r="W63" i="2"/>
  <c r="X63" i="2"/>
  <c r="Y63" i="2"/>
  <c r="Z63" i="2"/>
  <c r="AA63" i="2"/>
  <c r="AB63" i="2"/>
  <c r="AC63" i="2"/>
  <c r="AD63" i="2"/>
  <c r="AE63" i="2"/>
  <c r="AF63" i="2"/>
  <c r="AG63" i="2"/>
  <c r="V64" i="2"/>
  <c r="W64" i="2"/>
  <c r="X64" i="2"/>
  <c r="Y64" i="2"/>
  <c r="Z64" i="2"/>
  <c r="AA64" i="2"/>
  <c r="AB64" i="2"/>
  <c r="AC64" i="2"/>
  <c r="AD64" i="2"/>
  <c r="AE64" i="2"/>
  <c r="AF64" i="2"/>
  <c r="AG64" i="2"/>
  <c r="V65" i="2"/>
  <c r="W65" i="2"/>
  <c r="X65" i="2"/>
  <c r="Y65" i="2"/>
  <c r="Z65" i="2"/>
  <c r="AA65" i="2"/>
  <c r="AB65" i="2"/>
  <c r="AC65" i="2"/>
  <c r="AD65" i="2"/>
  <c r="AE65" i="2"/>
  <c r="AF65" i="2"/>
  <c r="AG65" i="2"/>
  <c r="V66" i="2"/>
  <c r="W66" i="2"/>
  <c r="X66" i="2"/>
  <c r="Y66" i="2"/>
  <c r="Z66" i="2"/>
  <c r="AA66" i="2"/>
  <c r="AB66" i="2"/>
  <c r="AC66" i="2"/>
  <c r="AD66" i="2"/>
  <c r="AE66" i="2"/>
  <c r="AF66" i="2"/>
  <c r="AG66" i="2"/>
  <c r="V67" i="2"/>
  <c r="W67" i="2"/>
  <c r="X67" i="2"/>
  <c r="Y67" i="2"/>
  <c r="Z67" i="2"/>
  <c r="AA67" i="2"/>
  <c r="AB67" i="2"/>
  <c r="AC67" i="2"/>
  <c r="AD67" i="2"/>
  <c r="AE67" i="2"/>
  <c r="AF67" i="2"/>
  <c r="AG67" i="2"/>
  <c r="V68" i="2"/>
  <c r="W68" i="2"/>
  <c r="X68" i="2"/>
  <c r="Y68" i="2"/>
  <c r="Z68" i="2"/>
  <c r="AA68" i="2"/>
  <c r="AB68" i="2"/>
  <c r="AC68" i="2"/>
  <c r="AD68" i="2"/>
  <c r="AE68" i="2"/>
  <c r="AF68" i="2"/>
  <c r="AG68" i="2"/>
  <c r="V69" i="2"/>
  <c r="W69" i="2"/>
  <c r="X69" i="2"/>
  <c r="Y69" i="2"/>
  <c r="Z69" i="2"/>
  <c r="AA69" i="2"/>
  <c r="AB69" i="2"/>
  <c r="AC69" i="2"/>
  <c r="AD69" i="2"/>
  <c r="AE69" i="2"/>
  <c r="AF69" i="2"/>
  <c r="AG69" i="2"/>
  <c r="V70" i="2"/>
  <c r="W70" i="2"/>
  <c r="X70" i="2"/>
  <c r="Y70" i="2"/>
  <c r="Z70" i="2"/>
  <c r="AA70" i="2"/>
  <c r="AB70" i="2"/>
  <c r="AC70" i="2"/>
  <c r="AD70" i="2"/>
  <c r="AE70" i="2"/>
  <c r="AF70" i="2"/>
  <c r="AG70" i="2"/>
  <c r="V71" i="2"/>
  <c r="W71" i="2"/>
  <c r="X71" i="2"/>
  <c r="Y71" i="2"/>
  <c r="Z71" i="2"/>
  <c r="AA71" i="2"/>
  <c r="AB71" i="2"/>
  <c r="AC71" i="2"/>
  <c r="AD71" i="2"/>
  <c r="AE71" i="2"/>
  <c r="AF71" i="2"/>
  <c r="AG71" i="2"/>
  <c r="V72" i="2"/>
  <c r="W72" i="2"/>
  <c r="X72" i="2"/>
  <c r="Y72" i="2"/>
  <c r="Z72" i="2"/>
  <c r="AA72" i="2"/>
  <c r="AB72" i="2"/>
  <c r="AC72" i="2"/>
  <c r="AD72" i="2"/>
  <c r="AE72" i="2"/>
  <c r="AF72" i="2"/>
  <c r="AG72" i="2"/>
  <c r="V73" i="2"/>
  <c r="W73" i="2"/>
  <c r="X73" i="2"/>
  <c r="Y73" i="2"/>
  <c r="Z73" i="2"/>
  <c r="AA73" i="2"/>
  <c r="AB73" i="2"/>
  <c r="AC73" i="2"/>
  <c r="AD73" i="2"/>
  <c r="AE73" i="2"/>
  <c r="AF73" i="2"/>
  <c r="AG73" i="2"/>
  <c r="V74" i="2"/>
  <c r="W74" i="2"/>
  <c r="X74" i="2"/>
  <c r="Y74" i="2"/>
  <c r="Z74" i="2"/>
  <c r="AA74" i="2"/>
  <c r="AB74" i="2"/>
  <c r="AC74" i="2"/>
  <c r="AD74" i="2"/>
  <c r="AE74" i="2"/>
  <c r="AF74" i="2"/>
  <c r="AG74" i="2"/>
  <c r="V75" i="2"/>
  <c r="W75" i="2"/>
  <c r="X75" i="2"/>
  <c r="Y75" i="2"/>
  <c r="Z75" i="2"/>
  <c r="AA75" i="2"/>
  <c r="AB75" i="2"/>
  <c r="AC75" i="2"/>
  <c r="AD75" i="2"/>
  <c r="AE75" i="2"/>
  <c r="AF75" i="2"/>
  <c r="AG75" i="2"/>
  <c r="V76" i="2"/>
  <c r="W76" i="2"/>
  <c r="X76" i="2"/>
  <c r="Y76" i="2"/>
  <c r="Z76" i="2"/>
  <c r="AA76" i="2"/>
  <c r="AB76" i="2"/>
  <c r="AC76" i="2"/>
  <c r="AD76" i="2"/>
  <c r="AE76" i="2"/>
  <c r="AF76" i="2"/>
  <c r="AG76" i="2"/>
  <c r="V77" i="2"/>
  <c r="W77" i="2"/>
  <c r="X77" i="2"/>
  <c r="Y77" i="2"/>
  <c r="Z77" i="2"/>
  <c r="AA77" i="2"/>
  <c r="AB77" i="2"/>
  <c r="AC77" i="2"/>
  <c r="AD77" i="2"/>
  <c r="AE77" i="2"/>
  <c r="AF77" i="2"/>
  <c r="AG77" i="2"/>
  <c r="V78" i="2"/>
  <c r="W78" i="2"/>
  <c r="X78" i="2"/>
  <c r="Y78" i="2"/>
  <c r="Z78" i="2"/>
  <c r="AA78" i="2"/>
  <c r="AB78" i="2"/>
  <c r="AC78" i="2"/>
  <c r="AD78" i="2"/>
  <c r="AE78" i="2"/>
  <c r="AF78" i="2"/>
  <c r="AG78" i="2"/>
  <c r="V79" i="2"/>
  <c r="W79" i="2"/>
  <c r="X79" i="2"/>
  <c r="Y79" i="2"/>
  <c r="Z79" i="2"/>
  <c r="AA79" i="2"/>
  <c r="AB79" i="2"/>
  <c r="AC79" i="2"/>
  <c r="AD79" i="2"/>
  <c r="AE79" i="2"/>
  <c r="AF79" i="2"/>
  <c r="AG79" i="2"/>
  <c r="V80" i="2"/>
  <c r="W80" i="2"/>
  <c r="X80" i="2"/>
  <c r="Y80" i="2"/>
  <c r="Z80" i="2"/>
  <c r="AA80" i="2"/>
  <c r="AB80" i="2"/>
  <c r="AC80" i="2"/>
  <c r="AD80" i="2"/>
  <c r="AE80" i="2"/>
  <c r="AF80" i="2"/>
  <c r="AG80" i="2"/>
  <c r="V81" i="2"/>
  <c r="W81" i="2"/>
  <c r="X81" i="2"/>
  <c r="Y81" i="2"/>
  <c r="Z81" i="2"/>
  <c r="AA81" i="2"/>
  <c r="AB81" i="2"/>
  <c r="AC81" i="2"/>
  <c r="AD81" i="2"/>
  <c r="AE81" i="2"/>
  <c r="AF81" i="2"/>
  <c r="AG81" i="2"/>
  <c r="V82" i="2"/>
  <c r="W82" i="2"/>
  <c r="X82" i="2"/>
  <c r="Y82" i="2"/>
  <c r="Z82" i="2"/>
  <c r="AA82" i="2"/>
  <c r="AB82" i="2"/>
  <c r="AC82" i="2"/>
  <c r="AD82" i="2"/>
  <c r="AE82" i="2"/>
  <c r="AF82" i="2"/>
  <c r="AG82" i="2"/>
  <c r="V83" i="2"/>
  <c r="W83" i="2"/>
  <c r="X83" i="2"/>
  <c r="Y83" i="2"/>
  <c r="Z83" i="2"/>
  <c r="AA83" i="2"/>
  <c r="AB83" i="2"/>
  <c r="AC83" i="2"/>
  <c r="AD83" i="2"/>
  <c r="AE83" i="2"/>
  <c r="AF83" i="2"/>
  <c r="AG83" i="2"/>
  <c r="V84" i="2"/>
  <c r="W84" i="2"/>
  <c r="X84" i="2"/>
  <c r="Y84" i="2"/>
  <c r="Z84" i="2"/>
  <c r="AA84" i="2"/>
  <c r="AB84" i="2"/>
  <c r="AC84" i="2"/>
  <c r="AD84" i="2"/>
  <c r="AE84" i="2"/>
  <c r="AF84" i="2"/>
  <c r="AG84" i="2"/>
  <c r="V85" i="2"/>
  <c r="W85" i="2"/>
  <c r="X85" i="2"/>
  <c r="Y85" i="2"/>
  <c r="Z85" i="2"/>
  <c r="AA85" i="2"/>
  <c r="AB85" i="2"/>
  <c r="AC85" i="2"/>
  <c r="AD85" i="2"/>
  <c r="AE85" i="2"/>
  <c r="AF85" i="2"/>
  <c r="AG85" i="2"/>
  <c r="V86" i="2"/>
  <c r="W86" i="2"/>
  <c r="X86" i="2"/>
  <c r="Y86" i="2"/>
  <c r="Z86" i="2"/>
  <c r="AA86" i="2"/>
  <c r="AB86" i="2"/>
  <c r="AC86" i="2"/>
  <c r="AD86" i="2"/>
  <c r="AE86" i="2"/>
  <c r="AF86" i="2"/>
  <c r="AG86" i="2"/>
  <c r="V87" i="2"/>
  <c r="W87" i="2"/>
  <c r="X87" i="2"/>
  <c r="Y87" i="2"/>
  <c r="Z87" i="2"/>
  <c r="AA87" i="2"/>
  <c r="AB87" i="2"/>
  <c r="AC87" i="2"/>
  <c r="AD87" i="2"/>
  <c r="AE87" i="2"/>
  <c r="AF87" i="2"/>
  <c r="AG87" i="2"/>
  <c r="V88" i="2"/>
  <c r="W88" i="2"/>
  <c r="X88" i="2"/>
  <c r="Y88" i="2"/>
  <c r="Z88" i="2"/>
  <c r="AA88" i="2"/>
  <c r="AB88" i="2"/>
  <c r="AC88" i="2"/>
  <c r="AD88" i="2"/>
  <c r="AE88" i="2"/>
  <c r="AF88" i="2"/>
  <c r="AG88" i="2"/>
  <c r="V89" i="2"/>
  <c r="W89" i="2"/>
  <c r="X89" i="2"/>
  <c r="Y89" i="2"/>
  <c r="Z89" i="2"/>
  <c r="AA89" i="2"/>
  <c r="AB89" i="2"/>
  <c r="AC89" i="2"/>
  <c r="AD89" i="2"/>
  <c r="AE89" i="2"/>
  <c r="AF89" i="2"/>
  <c r="AG89" i="2"/>
  <c r="V90" i="2"/>
  <c r="W90" i="2"/>
  <c r="X90" i="2"/>
  <c r="Y90" i="2"/>
  <c r="Z90" i="2"/>
  <c r="AA90" i="2"/>
  <c r="AB90" i="2"/>
  <c r="AC90" i="2"/>
  <c r="AD90" i="2"/>
  <c r="AE90" i="2"/>
  <c r="AF90" i="2"/>
  <c r="AG90" i="2"/>
  <c r="V91" i="2"/>
  <c r="W91" i="2"/>
  <c r="X91" i="2"/>
  <c r="Y91" i="2"/>
  <c r="Z91" i="2"/>
  <c r="AA91" i="2"/>
  <c r="AB91" i="2"/>
  <c r="AC91" i="2"/>
  <c r="AD91" i="2"/>
  <c r="AE91" i="2"/>
  <c r="AF91" i="2"/>
  <c r="AG91" i="2"/>
  <c r="V92" i="2"/>
  <c r="W92" i="2"/>
  <c r="X92" i="2"/>
  <c r="Y92" i="2"/>
  <c r="Z92" i="2"/>
  <c r="AA92" i="2"/>
  <c r="AB92" i="2"/>
  <c r="AC92" i="2"/>
  <c r="AD92" i="2"/>
  <c r="AE92" i="2"/>
  <c r="AF92" i="2"/>
  <c r="AG92" i="2"/>
  <c r="V93" i="2"/>
  <c r="W93" i="2"/>
  <c r="X93" i="2"/>
  <c r="Y93" i="2"/>
  <c r="Z93" i="2"/>
  <c r="AA93" i="2"/>
  <c r="AB93" i="2"/>
  <c r="AC93" i="2"/>
  <c r="AD93" i="2"/>
  <c r="AE93" i="2"/>
  <c r="AF93" i="2"/>
  <c r="AG93" i="2"/>
  <c r="V94" i="2"/>
  <c r="W94" i="2"/>
  <c r="X94" i="2"/>
  <c r="Y94" i="2"/>
  <c r="Z94" i="2"/>
  <c r="AA94" i="2"/>
  <c r="AB94" i="2"/>
  <c r="AC94" i="2"/>
  <c r="AD94" i="2"/>
  <c r="AE94" i="2"/>
  <c r="AF94" i="2"/>
  <c r="AG94" i="2"/>
  <c r="V95" i="2"/>
  <c r="W95" i="2"/>
  <c r="X95" i="2"/>
  <c r="Y95" i="2"/>
  <c r="Z95" i="2"/>
  <c r="AA95" i="2"/>
  <c r="AB95" i="2"/>
  <c r="AC95" i="2"/>
  <c r="AD95" i="2"/>
  <c r="AE95" i="2"/>
  <c r="AF95" i="2"/>
  <c r="AG95" i="2"/>
  <c r="V96" i="2"/>
  <c r="W96" i="2"/>
  <c r="X96" i="2"/>
  <c r="Y96" i="2"/>
  <c r="Z96" i="2"/>
  <c r="AA96" i="2"/>
  <c r="AB96" i="2"/>
  <c r="AC96" i="2"/>
  <c r="AD96" i="2"/>
  <c r="AE96" i="2"/>
  <c r="AF96" i="2"/>
  <c r="AG96" i="2"/>
  <c r="V97" i="2"/>
  <c r="W97" i="2"/>
  <c r="X97" i="2"/>
  <c r="Y97" i="2"/>
  <c r="Z97" i="2"/>
  <c r="AA97" i="2"/>
  <c r="AB97" i="2"/>
  <c r="AC97" i="2"/>
  <c r="AD97" i="2"/>
  <c r="AE97" i="2"/>
  <c r="AF97" i="2"/>
  <c r="AG97" i="2"/>
  <c r="V98" i="2"/>
  <c r="W98" i="2"/>
  <c r="X98" i="2"/>
  <c r="Y98" i="2"/>
  <c r="Z98" i="2"/>
  <c r="AA98" i="2"/>
  <c r="AB98" i="2"/>
  <c r="AC98" i="2"/>
  <c r="AD98" i="2"/>
  <c r="AE98" i="2"/>
  <c r="AF98" i="2"/>
  <c r="AG98" i="2"/>
  <c r="V99" i="2"/>
  <c r="W99" i="2"/>
  <c r="X99" i="2"/>
  <c r="Y99" i="2"/>
  <c r="Z99" i="2"/>
  <c r="AA99" i="2"/>
  <c r="AB99" i="2"/>
  <c r="AC99" i="2"/>
  <c r="AD99" i="2"/>
  <c r="AE99" i="2"/>
  <c r="AF99" i="2"/>
  <c r="AG99" i="2"/>
  <c r="V100" i="2"/>
  <c r="W100" i="2"/>
  <c r="X100" i="2"/>
  <c r="Y100" i="2"/>
  <c r="Z100" i="2"/>
  <c r="AA100" i="2"/>
  <c r="AB100" i="2"/>
  <c r="AC100" i="2"/>
  <c r="AD100" i="2"/>
  <c r="AE100" i="2"/>
  <c r="AF100" i="2"/>
  <c r="AG100" i="2"/>
  <c r="V101" i="2"/>
  <c r="W101" i="2"/>
  <c r="X101" i="2"/>
  <c r="Y101" i="2"/>
  <c r="Z101" i="2"/>
  <c r="AA101" i="2"/>
  <c r="AB101" i="2"/>
  <c r="AC101" i="2"/>
  <c r="AD101" i="2"/>
  <c r="AE101" i="2"/>
  <c r="AF101" i="2"/>
  <c r="AG101" i="2"/>
  <c r="V102" i="2"/>
  <c r="W102" i="2"/>
  <c r="X102" i="2"/>
  <c r="Y102" i="2"/>
  <c r="Z102" i="2"/>
  <c r="AA102" i="2"/>
  <c r="AB102" i="2"/>
  <c r="AC102" i="2"/>
  <c r="AD102" i="2"/>
  <c r="AE102" i="2"/>
  <c r="AF102" i="2"/>
  <c r="AG102" i="2"/>
  <c r="V103" i="2"/>
  <c r="W103" i="2"/>
  <c r="X103" i="2"/>
  <c r="Y103" i="2"/>
  <c r="Z103" i="2"/>
  <c r="AA103" i="2"/>
  <c r="AB103" i="2"/>
  <c r="AC103" i="2"/>
  <c r="AD103" i="2"/>
  <c r="AE103" i="2"/>
  <c r="AF103" i="2"/>
  <c r="AG103" i="2"/>
  <c r="V104" i="2"/>
  <c r="W104" i="2"/>
  <c r="X104" i="2"/>
  <c r="Y104" i="2"/>
  <c r="Z104" i="2"/>
  <c r="AA104" i="2"/>
  <c r="AB104" i="2"/>
  <c r="AC104" i="2"/>
  <c r="AD104" i="2"/>
  <c r="AE104" i="2"/>
  <c r="AF104" i="2"/>
  <c r="AG104" i="2"/>
  <c r="AF5" i="2"/>
  <c r="AD5" i="2"/>
  <c r="AC5" i="2"/>
  <c r="Y5" i="2"/>
  <c r="X5" i="2"/>
  <c r="W5" i="2"/>
  <c r="H6" i="2"/>
  <c r="Z6" i="2" s="1"/>
  <c r="R6" i="2"/>
  <c r="H7" i="2"/>
  <c r="Z7" i="2" s="1"/>
  <c r="R7" i="2"/>
  <c r="BE10" i="1" s="1"/>
  <c r="H8" i="2"/>
  <c r="W8" i="2" s="1"/>
  <c r="AC12" i="1" s="1"/>
  <c r="AC5" i="1" s="1"/>
  <c r="R8" i="2"/>
  <c r="H9" i="2"/>
  <c r="H11" i="2"/>
  <c r="H14" i="2"/>
  <c r="H15" i="2"/>
  <c r="S15" i="2" s="1"/>
  <c r="H16" i="2"/>
  <c r="H17" i="2"/>
  <c r="S17" i="2" s="1"/>
  <c r="H18" i="2"/>
  <c r="H19" i="2"/>
  <c r="S19" i="2" s="1"/>
  <c r="H20" i="2"/>
  <c r="H21" i="2"/>
  <c r="S21" i="2" s="1"/>
  <c r="H22" i="2"/>
  <c r="H23" i="2"/>
  <c r="S23" i="2" s="1"/>
  <c r="H24" i="2"/>
  <c r="H25" i="2"/>
  <c r="S25" i="2" s="1"/>
  <c r="H26" i="2"/>
  <c r="H27" i="2"/>
  <c r="S27" i="2" s="1"/>
  <c r="H28" i="2"/>
  <c r="H29" i="2"/>
  <c r="S29" i="2" s="1"/>
  <c r="H30" i="2"/>
  <c r="H31" i="2"/>
  <c r="S31" i="2" s="1"/>
  <c r="H32" i="2"/>
  <c r="H33" i="2"/>
  <c r="S33" i="2" s="1"/>
  <c r="H34" i="2"/>
  <c r="H35" i="2"/>
  <c r="S35" i="2" s="1"/>
  <c r="H36" i="2"/>
  <c r="H37" i="2"/>
  <c r="S37" i="2" s="1"/>
  <c r="H38" i="2"/>
  <c r="H39" i="2"/>
  <c r="S39" i="2" s="1"/>
  <c r="H40" i="2"/>
  <c r="H41" i="2"/>
  <c r="S41" i="2" s="1"/>
  <c r="H42" i="2"/>
  <c r="H43" i="2"/>
  <c r="S43" i="2" s="1"/>
  <c r="H44" i="2"/>
  <c r="H45" i="2"/>
  <c r="S45" i="2" s="1"/>
  <c r="H46" i="2"/>
  <c r="H47" i="2"/>
  <c r="S47" i="2" s="1"/>
  <c r="H48" i="2"/>
  <c r="H49" i="2"/>
  <c r="S49" i="2" s="1"/>
  <c r="H50" i="2"/>
  <c r="H51" i="2"/>
  <c r="S51" i="2" s="1"/>
  <c r="H52" i="2"/>
  <c r="H53" i="2"/>
  <c r="S53" i="2" s="1"/>
  <c r="H54" i="2"/>
  <c r="H55" i="2"/>
  <c r="S55" i="2" s="1"/>
  <c r="H56" i="2"/>
  <c r="H57" i="2"/>
  <c r="S57" i="2" s="1"/>
  <c r="H58" i="2"/>
  <c r="H59" i="2"/>
  <c r="S59" i="2" s="1"/>
  <c r="H60" i="2"/>
  <c r="H61" i="2"/>
  <c r="S61" i="2" s="1"/>
  <c r="H62" i="2"/>
  <c r="H63" i="2"/>
  <c r="S63" i="2" s="1"/>
  <c r="H64" i="2"/>
  <c r="H65" i="2"/>
  <c r="S65" i="2" s="1"/>
  <c r="H66" i="2"/>
  <c r="H67" i="2"/>
  <c r="S67" i="2" s="1"/>
  <c r="H68" i="2"/>
  <c r="H69" i="2"/>
  <c r="S69" i="2" s="1"/>
  <c r="H70" i="2"/>
  <c r="S70" i="2" s="1"/>
  <c r="H71" i="2"/>
  <c r="S71" i="2" s="1"/>
  <c r="H72" i="2"/>
  <c r="S72" i="2" s="1"/>
  <c r="H73" i="2"/>
  <c r="S73" i="2" s="1"/>
  <c r="H74" i="2"/>
  <c r="H75" i="2"/>
  <c r="S75" i="2" s="1"/>
  <c r="H76" i="2"/>
  <c r="S76" i="2" s="1"/>
  <c r="H77" i="2"/>
  <c r="H78" i="2"/>
  <c r="S78" i="2" s="1"/>
  <c r="H79" i="2"/>
  <c r="S79" i="2" s="1"/>
  <c r="H80" i="2"/>
  <c r="S80" i="2" s="1"/>
  <c r="H81" i="2"/>
  <c r="S81" i="2" s="1"/>
  <c r="H82" i="2"/>
  <c r="H83" i="2"/>
  <c r="S83" i="2" s="1"/>
  <c r="H84" i="2"/>
  <c r="S84" i="2" s="1"/>
  <c r="H85" i="2"/>
  <c r="H86" i="2"/>
  <c r="S86" i="2" s="1"/>
  <c r="H87" i="2"/>
  <c r="S87" i="2" s="1"/>
  <c r="H88" i="2"/>
  <c r="S88" i="2" s="1"/>
  <c r="H89" i="2"/>
  <c r="S89" i="2" s="1"/>
  <c r="H90" i="2"/>
  <c r="H91" i="2"/>
  <c r="S91" i="2" s="1"/>
  <c r="H92" i="2"/>
  <c r="S92" i="2" s="1"/>
  <c r="H93" i="2"/>
  <c r="H94" i="2"/>
  <c r="S94" i="2" s="1"/>
  <c r="H95" i="2"/>
  <c r="S95" i="2" s="1"/>
  <c r="H96" i="2"/>
  <c r="S96" i="2" s="1"/>
  <c r="H97" i="2"/>
  <c r="S97" i="2" s="1"/>
  <c r="H98" i="2"/>
  <c r="H99" i="2"/>
  <c r="S99" i="2" s="1"/>
  <c r="H100" i="2"/>
  <c r="S100" i="2" s="1"/>
  <c r="H101" i="2"/>
  <c r="H102" i="2"/>
  <c r="S102" i="2" s="1"/>
  <c r="H103" i="2"/>
  <c r="S103" i="2" s="1"/>
  <c r="H104" i="2"/>
  <c r="S104" i="2" s="1"/>
  <c r="R5" i="2"/>
  <c r="H5" i="2"/>
  <c r="Z5" i="2" s="1"/>
  <c r="BD7" i="1"/>
  <c r="BD6" i="1" s="1"/>
  <c r="BC7" i="1"/>
  <c r="BC6" i="1" s="1"/>
  <c r="BB7" i="1"/>
  <c r="BB6" i="1" s="1"/>
  <c r="BA7" i="1"/>
  <c r="BA6" i="1" s="1"/>
  <c r="AZ7" i="1"/>
  <c r="AZ6" i="1" s="1"/>
  <c r="AY7" i="1"/>
  <c r="AY6" i="1" s="1"/>
  <c r="AX7" i="1"/>
  <c r="AX6" i="1" s="1"/>
  <c r="AV7" i="1"/>
  <c r="AV6" i="1" s="1"/>
  <c r="AU7" i="1"/>
  <c r="AU6" i="1" s="1"/>
  <c r="AT7" i="1"/>
  <c r="AT6" i="1" s="1"/>
  <c r="AS7" i="1"/>
  <c r="AS6" i="1" s="1"/>
  <c r="Y7" i="1"/>
  <c r="Y6" i="1" s="1"/>
  <c r="X7" i="1"/>
  <c r="X6" i="1" s="1"/>
  <c r="W7" i="1"/>
  <c r="W6" i="1" s="1"/>
  <c r="V7" i="1"/>
  <c r="V6" i="1" s="1"/>
  <c r="U7" i="1"/>
  <c r="U6" i="1" s="1"/>
  <c r="T7" i="1"/>
  <c r="T6" i="1" s="1"/>
  <c r="S7" i="1"/>
  <c r="S6" i="1" s="1"/>
  <c r="R7" i="1"/>
  <c r="R6" i="1" s="1"/>
  <c r="Q7" i="1"/>
  <c r="Q6" i="1" s="1"/>
  <c r="P7" i="1"/>
  <c r="P6" i="1" s="1"/>
  <c r="N7" i="1"/>
  <c r="N6" i="1" s="1"/>
  <c r="BE14" i="1" l="1"/>
  <c r="AG14" i="1"/>
  <c r="AF14" i="1"/>
  <c r="AK14" i="1"/>
  <c r="AC14" i="1"/>
  <c r="AJ14" i="1"/>
  <c r="AL15" i="1"/>
  <c r="AF4" i="2"/>
  <c r="AH15" i="1"/>
  <c r="AB4" i="2"/>
  <c r="AD15" i="1"/>
  <c r="X4" i="2"/>
  <c r="AK15" i="1"/>
  <c r="AE4" i="2"/>
  <c r="AG15" i="1"/>
  <c r="AA4" i="2"/>
  <c r="AC15" i="1"/>
  <c r="W4" i="2"/>
  <c r="AJ15" i="1"/>
  <c r="AD4" i="2"/>
  <c r="AF15" i="1"/>
  <c r="Z4" i="2"/>
  <c r="AB15" i="1"/>
  <c r="V4" i="2"/>
  <c r="AC16" i="1"/>
  <c r="AG16" i="1"/>
  <c r="S11" i="2"/>
  <c r="S4" i="2" s="1"/>
  <c r="H4" i="2"/>
  <c r="AM15" i="1"/>
  <c r="AG4" i="2"/>
  <c r="AI15" i="1"/>
  <c r="AC4" i="2"/>
  <c r="AE15" i="1"/>
  <c r="Y4" i="2"/>
  <c r="S10" i="2"/>
  <c r="AJ19" i="1"/>
  <c r="AB19" i="1"/>
  <c r="AB4" i="1" s="1"/>
  <c r="AK19" i="1"/>
  <c r="AK4" i="1" s="1"/>
  <c r="AG19" i="1"/>
  <c r="AG4" i="1" s="1"/>
  <c r="AC19" i="1"/>
  <c r="AC4" i="1" s="1"/>
  <c r="S9" i="2"/>
  <c r="AE12" i="1"/>
  <c r="AE5" i="1" s="1"/>
  <c r="AH12" i="1"/>
  <c r="AH5" i="1" s="1"/>
  <c r="AK12" i="1"/>
  <c r="AK5" i="1" s="1"/>
  <c r="AG12" i="1"/>
  <c r="AG5" i="1" s="1"/>
  <c r="AB12" i="1"/>
  <c r="AB5" i="1" s="1"/>
  <c r="AI12" i="1"/>
  <c r="AI5" i="1" s="1"/>
  <c r="AL12" i="1"/>
  <c r="AL5" i="1" s="1"/>
  <c r="AD12" i="1"/>
  <c r="AD5" i="1" s="1"/>
  <c r="AJ12" i="1"/>
  <c r="AF12" i="1"/>
  <c r="AF5" i="1" s="1"/>
  <c r="AL10" i="1"/>
  <c r="AL3" i="1" s="1"/>
  <c r="AH10" i="1"/>
  <c r="AH3" i="1" s="1"/>
  <c r="W7" i="2"/>
  <c r="AC10" i="1" s="1"/>
  <c r="V6" i="2"/>
  <c r="AM5" i="1"/>
  <c r="AD4" i="1"/>
  <c r="AF4" i="1"/>
  <c r="AB10" i="1"/>
  <c r="AB3" i="1" s="1"/>
  <c r="AF10" i="1"/>
  <c r="AF3" i="1" s="1"/>
  <c r="AJ10" i="1"/>
  <c r="AE10" i="1"/>
  <c r="AE3" i="1" s="1"/>
  <c r="AM10" i="1"/>
  <c r="AM3" i="1" s="1"/>
  <c r="AI10" i="1"/>
  <c r="AI3" i="1" s="1"/>
  <c r="AD10" i="1"/>
  <c r="AD3" i="1" s="1"/>
  <c r="AG10" i="1"/>
  <c r="AK10" i="1"/>
  <c r="AK3" i="1" s="1"/>
  <c r="AJ9" i="1"/>
  <c r="AF9" i="1"/>
  <c r="AF2" i="1" s="1"/>
  <c r="AI9" i="1"/>
  <c r="S101" i="2"/>
  <c r="S93" i="2"/>
  <c r="S85" i="2"/>
  <c r="S77" i="2"/>
  <c r="AA108" i="1"/>
  <c r="BG108" i="1" s="1"/>
  <c r="AA107" i="1"/>
  <c r="BG107" i="1" s="1"/>
  <c r="AA106" i="1"/>
  <c r="BG106" i="1" s="1"/>
  <c r="AA105" i="1"/>
  <c r="BG105" i="1" s="1"/>
  <c r="AA104" i="1"/>
  <c r="BG104" i="1" s="1"/>
  <c r="AA103" i="1"/>
  <c r="BG103" i="1" s="1"/>
  <c r="AA102" i="1"/>
  <c r="BG102" i="1" s="1"/>
  <c r="AA101" i="1"/>
  <c r="BG101" i="1" s="1"/>
  <c r="AA100" i="1"/>
  <c r="BG100" i="1" s="1"/>
  <c r="AA99" i="1"/>
  <c r="BG99" i="1" s="1"/>
  <c r="AA98" i="1"/>
  <c r="BG98" i="1" s="1"/>
  <c r="AA97" i="1"/>
  <c r="BG97" i="1" s="1"/>
  <c r="AA96" i="1"/>
  <c r="BG96" i="1" s="1"/>
  <c r="AA95" i="1"/>
  <c r="BG95" i="1" s="1"/>
  <c r="AA94" i="1"/>
  <c r="BG94" i="1" s="1"/>
  <c r="AA93" i="1"/>
  <c r="BG93" i="1" s="1"/>
  <c r="AA92" i="1"/>
  <c r="BG92" i="1" s="1"/>
  <c r="AA91" i="1"/>
  <c r="BG91" i="1" s="1"/>
  <c r="AA90" i="1"/>
  <c r="BG90" i="1" s="1"/>
  <c r="AA89" i="1"/>
  <c r="BG89" i="1" s="1"/>
  <c r="AA88" i="1"/>
  <c r="BG88" i="1" s="1"/>
  <c r="AA87" i="1"/>
  <c r="BG87" i="1" s="1"/>
  <c r="AA86" i="1"/>
  <c r="BG86" i="1" s="1"/>
  <c r="AA85" i="1"/>
  <c r="BG85" i="1" s="1"/>
  <c r="AA84" i="1"/>
  <c r="BG84" i="1" s="1"/>
  <c r="AA83" i="1"/>
  <c r="BG83" i="1" s="1"/>
  <c r="AA82" i="1"/>
  <c r="BG82" i="1" s="1"/>
  <c r="AA81" i="1"/>
  <c r="BG81" i="1" s="1"/>
  <c r="AA80" i="1"/>
  <c r="BG80" i="1" s="1"/>
  <c r="AA79" i="1"/>
  <c r="BG79" i="1" s="1"/>
  <c r="AA78" i="1"/>
  <c r="BG78" i="1" s="1"/>
  <c r="AA77" i="1"/>
  <c r="BG77" i="1" s="1"/>
  <c r="AA76" i="1"/>
  <c r="BG76" i="1" s="1"/>
  <c r="AA75" i="1"/>
  <c r="BG75" i="1" s="1"/>
  <c r="AA74" i="1"/>
  <c r="BG74" i="1" s="1"/>
  <c r="AA73" i="1"/>
  <c r="BG73" i="1" s="1"/>
  <c r="AA72" i="1"/>
  <c r="BG72" i="1" s="1"/>
  <c r="AA71" i="1"/>
  <c r="BG71" i="1" s="1"/>
  <c r="AA70" i="1"/>
  <c r="BG70" i="1" s="1"/>
  <c r="AA69" i="1"/>
  <c r="BG69" i="1" s="1"/>
  <c r="AA68" i="1"/>
  <c r="BG68" i="1" s="1"/>
  <c r="AA67" i="1"/>
  <c r="BG67" i="1" s="1"/>
  <c r="AA66" i="1"/>
  <c r="BG66" i="1" s="1"/>
  <c r="AA65" i="1"/>
  <c r="BG65" i="1" s="1"/>
  <c r="AA64" i="1"/>
  <c r="BG64" i="1" s="1"/>
  <c r="AA63" i="1"/>
  <c r="BG63" i="1" s="1"/>
  <c r="AA62" i="1"/>
  <c r="BG62" i="1" s="1"/>
  <c r="AA61" i="1"/>
  <c r="BG61" i="1" s="1"/>
  <c r="AA60" i="1"/>
  <c r="BG60" i="1" s="1"/>
  <c r="AA59" i="1"/>
  <c r="BG59" i="1" s="1"/>
  <c r="AA58" i="1"/>
  <c r="BG58" i="1" s="1"/>
  <c r="AA57" i="1"/>
  <c r="BG57" i="1" s="1"/>
  <c r="AA56" i="1"/>
  <c r="BG56" i="1" s="1"/>
  <c r="AA55" i="1"/>
  <c r="BG55" i="1" s="1"/>
  <c r="AA54" i="1"/>
  <c r="BG54" i="1" s="1"/>
  <c r="AA53" i="1"/>
  <c r="BG53" i="1" s="1"/>
  <c r="AA52" i="1"/>
  <c r="BG52" i="1" s="1"/>
  <c r="AA51" i="1"/>
  <c r="BG51" i="1" s="1"/>
  <c r="AA50" i="1"/>
  <c r="BG50" i="1" s="1"/>
  <c r="AA49" i="1"/>
  <c r="BG49" i="1" s="1"/>
  <c r="AA48" i="1"/>
  <c r="BG48" i="1" s="1"/>
  <c r="AA47" i="1"/>
  <c r="BG47" i="1" s="1"/>
  <c r="AA46" i="1"/>
  <c r="BG46" i="1" s="1"/>
  <c r="AA45" i="1"/>
  <c r="BG45" i="1" s="1"/>
  <c r="AA44" i="1"/>
  <c r="BG44" i="1" s="1"/>
  <c r="AA43" i="1"/>
  <c r="BG43" i="1" s="1"/>
  <c r="AA42" i="1"/>
  <c r="BG42" i="1" s="1"/>
  <c r="AA41" i="1"/>
  <c r="BG41" i="1" s="1"/>
  <c r="AA40" i="1"/>
  <c r="BG40" i="1" s="1"/>
  <c r="AA39" i="1"/>
  <c r="BG39" i="1" s="1"/>
  <c r="AA38" i="1"/>
  <c r="BG38" i="1" s="1"/>
  <c r="AA37" i="1"/>
  <c r="BG37" i="1" s="1"/>
  <c r="AA36" i="1"/>
  <c r="BG36" i="1" s="1"/>
  <c r="AA35" i="1"/>
  <c r="BG35" i="1" s="1"/>
  <c r="AA34" i="1"/>
  <c r="BG34" i="1" s="1"/>
  <c r="AA33" i="1"/>
  <c r="BG33" i="1" s="1"/>
  <c r="AA32" i="1"/>
  <c r="BG32" i="1" s="1"/>
  <c r="AA31" i="1"/>
  <c r="BG31" i="1" s="1"/>
  <c r="AA30" i="1"/>
  <c r="BG30" i="1" s="1"/>
  <c r="AA29" i="1"/>
  <c r="BG29" i="1" s="1"/>
  <c r="AA28" i="1"/>
  <c r="BG28" i="1" s="1"/>
  <c r="AA27" i="1"/>
  <c r="BG27" i="1" s="1"/>
  <c r="AA26" i="1"/>
  <c r="BG26" i="1" s="1"/>
  <c r="AA25" i="1"/>
  <c r="BG25" i="1" s="1"/>
  <c r="AA24" i="1"/>
  <c r="BG24" i="1" s="1"/>
  <c r="AA23" i="1"/>
  <c r="BG23" i="1" s="1"/>
  <c r="AA22" i="1"/>
  <c r="BG22" i="1" s="1"/>
  <c r="AA21" i="1"/>
  <c r="BG21" i="1" s="1"/>
  <c r="AA20" i="1"/>
  <c r="BG20" i="1" s="1"/>
  <c r="AA17" i="1"/>
  <c r="AA13" i="1"/>
  <c r="AA11" i="1"/>
  <c r="BE9" i="1"/>
  <c r="BE7" i="1" s="1"/>
  <c r="S7" i="2"/>
  <c r="AE9" i="1"/>
  <c r="AL9" i="1"/>
  <c r="AD9" i="1"/>
  <c r="AG38" i="2"/>
  <c r="AC38" i="2"/>
  <c r="Y38" i="2"/>
  <c r="AG34" i="2"/>
  <c r="AC34" i="2"/>
  <c r="Y34" i="2"/>
  <c r="AG30" i="2"/>
  <c r="AC30" i="2"/>
  <c r="Y30" i="2"/>
  <c r="AG26" i="2"/>
  <c r="AC26" i="2"/>
  <c r="Y26" i="2"/>
  <c r="AG22" i="2"/>
  <c r="AC22" i="2"/>
  <c r="Y22" i="2"/>
  <c r="AG18" i="2"/>
  <c r="AC18" i="2"/>
  <c r="Y18" i="2"/>
  <c r="AG14" i="2"/>
  <c r="AM18" i="1" s="1"/>
  <c r="AC14" i="2"/>
  <c r="AI18" i="1" s="1"/>
  <c r="Y14" i="2"/>
  <c r="AE18" i="1" s="1"/>
  <c r="AG10" i="2"/>
  <c r="AC10" i="2"/>
  <c r="Y10" i="2"/>
  <c r="AF38" i="2"/>
  <c r="AB38" i="2"/>
  <c r="AF34" i="2"/>
  <c r="AB34" i="2"/>
  <c r="AF30" i="2"/>
  <c r="AB30" i="2"/>
  <c r="AF26" i="2"/>
  <c r="AB26" i="2"/>
  <c r="AF22" i="2"/>
  <c r="AB22" i="2"/>
  <c r="AF18" i="2"/>
  <c r="AB18" i="2"/>
  <c r="AF14" i="2"/>
  <c r="AL18" i="1" s="1"/>
  <c r="AB14" i="2"/>
  <c r="AH18" i="1" s="1"/>
  <c r="AF10" i="2"/>
  <c r="AB10" i="2"/>
  <c r="AE5" i="2"/>
  <c r="AK9" i="1" s="1"/>
  <c r="AA5" i="2"/>
  <c r="AG9" i="1" s="1"/>
  <c r="V5" i="2"/>
  <c r="AB9" i="1" s="1"/>
  <c r="AB5" i="2"/>
  <c r="AH9" i="1" s="1"/>
  <c r="AG5" i="2"/>
  <c r="AM9" i="1" s="1"/>
  <c r="S8" i="2"/>
  <c r="S5" i="2"/>
  <c r="S6" i="2"/>
  <c r="AC3" i="1" l="1"/>
  <c r="AA16" i="1"/>
  <c r="BG16" i="1"/>
  <c r="K12" i="3" s="1"/>
  <c r="G12" i="3"/>
  <c r="BG17" i="1"/>
  <c r="K13" i="3" s="1"/>
  <c r="G13" i="3"/>
  <c r="G9" i="3"/>
  <c r="BG13" i="1"/>
  <c r="K9" i="3" s="1"/>
  <c r="BG11" i="1"/>
  <c r="K7" i="3" s="1"/>
  <c r="G7" i="3"/>
  <c r="AA15" i="1"/>
  <c r="AN15" i="1" s="1"/>
  <c r="H11" i="3" s="1"/>
  <c r="AK2" i="1"/>
  <c r="AG3" i="1"/>
  <c r="AB2" i="1"/>
  <c r="AD2" i="1"/>
  <c r="AG2" i="1"/>
  <c r="AM14" i="1"/>
  <c r="AM19" i="1"/>
  <c r="AH14" i="1"/>
  <c r="AH19" i="1"/>
  <c r="AH4" i="1" s="1"/>
  <c r="AE14" i="1"/>
  <c r="AE2" i="1" s="1"/>
  <c r="AE19" i="1"/>
  <c r="AL14" i="1"/>
  <c r="AL19" i="1"/>
  <c r="AL4" i="1" s="1"/>
  <c r="AI14" i="1"/>
  <c r="AI2" i="1" s="1"/>
  <c r="AI19" i="1"/>
  <c r="AI4" i="1" s="1"/>
  <c r="AA12" i="1"/>
  <c r="AC9" i="1"/>
  <c r="AC2" i="1" s="1"/>
  <c r="AM2" i="1"/>
  <c r="AJ7" i="1"/>
  <c r="AJ2" i="1"/>
  <c r="AJ3" i="1"/>
  <c r="AJ4" i="1"/>
  <c r="AJ5" i="1"/>
  <c r="AK7" i="1"/>
  <c r="AF7" i="1"/>
  <c r="AF6" i="1" s="1"/>
  <c r="AB7" i="1"/>
  <c r="AA18" i="1"/>
  <c r="AG7" i="1"/>
  <c r="AA10" i="1"/>
  <c r="AD7" i="1"/>
  <c r="BF22" i="1"/>
  <c r="AN22" i="1"/>
  <c r="BF26" i="1"/>
  <c r="AN26" i="1"/>
  <c r="AN30" i="1"/>
  <c r="BF30" i="1"/>
  <c r="BF34" i="1"/>
  <c r="AN34" i="1"/>
  <c r="BF38" i="1"/>
  <c r="AN38" i="1"/>
  <c r="BF42" i="1"/>
  <c r="AN42" i="1"/>
  <c r="BF46" i="1"/>
  <c r="AN46" i="1"/>
  <c r="AN50" i="1"/>
  <c r="BF50" i="1"/>
  <c r="BF54" i="1"/>
  <c r="AN54" i="1"/>
  <c r="AN58" i="1"/>
  <c r="BF58" i="1"/>
  <c r="BF62" i="1"/>
  <c r="AN62" i="1"/>
  <c r="AN66" i="1"/>
  <c r="BF66" i="1"/>
  <c r="BF70" i="1"/>
  <c r="AN70" i="1"/>
  <c r="BF74" i="1"/>
  <c r="AN74" i="1"/>
  <c r="BF78" i="1"/>
  <c r="AN78" i="1"/>
  <c r="BF82" i="1"/>
  <c r="AN82" i="1"/>
  <c r="BF86" i="1"/>
  <c r="AN86" i="1"/>
  <c r="BF90" i="1"/>
  <c r="AN90" i="1"/>
  <c r="AN94" i="1"/>
  <c r="BF94" i="1"/>
  <c r="BF98" i="1"/>
  <c r="AN98" i="1"/>
  <c r="BF102" i="1"/>
  <c r="AN102" i="1"/>
  <c r="AN106" i="1"/>
  <c r="BF106" i="1"/>
  <c r="BF11" i="1"/>
  <c r="J7" i="3" s="1"/>
  <c r="AN11" i="1"/>
  <c r="H7" i="3" s="1"/>
  <c r="BF15" i="1"/>
  <c r="J11" i="3" s="1"/>
  <c r="BF23" i="1"/>
  <c r="AN23" i="1"/>
  <c r="BF27" i="1"/>
  <c r="AN27" i="1"/>
  <c r="BF31" i="1"/>
  <c r="AN31" i="1"/>
  <c r="BF35" i="1"/>
  <c r="AN35" i="1"/>
  <c r="BF39" i="1"/>
  <c r="AN39" i="1"/>
  <c r="BF43" i="1"/>
  <c r="AN43" i="1"/>
  <c r="BF47" i="1"/>
  <c r="AN47" i="1"/>
  <c r="BF51" i="1"/>
  <c r="AN51" i="1"/>
  <c r="BF55" i="1"/>
  <c r="AN55" i="1"/>
  <c r="BF59" i="1"/>
  <c r="AN59" i="1"/>
  <c r="BF63" i="1"/>
  <c r="AN63" i="1"/>
  <c r="BF67" i="1"/>
  <c r="AN67" i="1"/>
  <c r="BF71" i="1"/>
  <c r="AN71" i="1"/>
  <c r="BF75" i="1"/>
  <c r="AN75" i="1"/>
  <c r="BF79" i="1"/>
  <c r="AN79" i="1"/>
  <c r="BF83" i="1"/>
  <c r="AN83" i="1"/>
  <c r="BF87" i="1"/>
  <c r="AN87" i="1"/>
  <c r="BF91" i="1"/>
  <c r="AN91" i="1"/>
  <c r="BF95" i="1"/>
  <c r="AN95" i="1"/>
  <c r="BF99" i="1"/>
  <c r="AN99" i="1"/>
  <c r="BF103" i="1"/>
  <c r="AN103" i="1"/>
  <c r="BF107" i="1"/>
  <c r="AN107" i="1"/>
  <c r="BF16" i="1"/>
  <c r="J12" i="3" s="1"/>
  <c r="AN16" i="1"/>
  <c r="H12" i="3" s="1"/>
  <c r="BF20" i="1"/>
  <c r="AN20" i="1"/>
  <c r="BF24" i="1"/>
  <c r="AN24" i="1"/>
  <c r="BF28" i="1"/>
  <c r="AN28" i="1"/>
  <c r="BF32" i="1"/>
  <c r="AN32" i="1"/>
  <c r="BF36" i="1"/>
  <c r="AN36" i="1"/>
  <c r="BF40" i="1"/>
  <c r="AN40" i="1"/>
  <c r="BF44" i="1"/>
  <c r="AN44" i="1"/>
  <c r="BF48" i="1"/>
  <c r="AN48" i="1"/>
  <c r="BF52" i="1"/>
  <c r="AN52" i="1"/>
  <c r="BF56" i="1"/>
  <c r="AN56" i="1"/>
  <c r="BF60" i="1"/>
  <c r="AN60" i="1"/>
  <c r="BF64" i="1"/>
  <c r="AN64" i="1"/>
  <c r="BF68" i="1"/>
  <c r="AN68" i="1"/>
  <c r="BF72" i="1"/>
  <c r="AN72" i="1"/>
  <c r="BF76" i="1"/>
  <c r="AN76" i="1"/>
  <c r="BF80" i="1"/>
  <c r="AN80" i="1"/>
  <c r="BF84" i="1"/>
  <c r="AN84" i="1"/>
  <c r="BF88" i="1"/>
  <c r="AN88" i="1"/>
  <c r="BF92" i="1"/>
  <c r="AN92" i="1"/>
  <c r="BF96" i="1"/>
  <c r="AN96" i="1"/>
  <c r="BF100" i="1"/>
  <c r="AN100" i="1"/>
  <c r="BF104" i="1"/>
  <c r="AN104" i="1"/>
  <c r="BF108" i="1"/>
  <c r="AN108" i="1"/>
  <c r="BF13" i="1"/>
  <c r="J9" i="3" s="1"/>
  <c r="AN13" i="1"/>
  <c r="H9" i="3" s="1"/>
  <c r="BF17" i="1"/>
  <c r="J13" i="3" s="1"/>
  <c r="AN17" i="1"/>
  <c r="H13" i="3" s="1"/>
  <c r="BF21" i="1"/>
  <c r="AN21" i="1"/>
  <c r="BF25" i="1"/>
  <c r="AN25" i="1"/>
  <c r="BF29" i="1"/>
  <c r="AN29" i="1"/>
  <c r="BF33" i="1"/>
  <c r="AN33" i="1"/>
  <c r="AN37" i="1"/>
  <c r="BF37" i="1"/>
  <c r="BF41" i="1"/>
  <c r="AN41" i="1"/>
  <c r="BF45" i="1"/>
  <c r="AN45" i="1"/>
  <c r="BF49" i="1"/>
  <c r="AN49" i="1"/>
  <c r="BF53" i="1"/>
  <c r="AN53" i="1"/>
  <c r="BF57" i="1"/>
  <c r="AN57" i="1"/>
  <c r="BF61" i="1"/>
  <c r="AN61" i="1"/>
  <c r="BF65" i="1"/>
  <c r="AN65" i="1"/>
  <c r="BF69" i="1"/>
  <c r="AN69" i="1"/>
  <c r="BF73" i="1"/>
  <c r="AN73" i="1"/>
  <c r="BF77" i="1"/>
  <c r="AN77" i="1"/>
  <c r="BF81" i="1"/>
  <c r="AN81" i="1"/>
  <c r="BF85" i="1"/>
  <c r="AN85" i="1"/>
  <c r="BF89" i="1"/>
  <c r="AN89" i="1"/>
  <c r="BF93" i="1"/>
  <c r="AN93" i="1"/>
  <c r="BF97" i="1"/>
  <c r="AN97" i="1"/>
  <c r="AN101" i="1"/>
  <c r="BF101" i="1"/>
  <c r="BF105" i="1"/>
  <c r="AN105" i="1"/>
  <c r="BG10" i="1" l="1"/>
  <c r="K6" i="3" s="1"/>
  <c r="AG6" i="3" s="1"/>
  <c r="G6" i="3"/>
  <c r="BG18" i="1"/>
  <c r="K14" i="3" s="1"/>
  <c r="G14" i="3"/>
  <c r="AK6" i="1"/>
  <c r="BG12" i="1"/>
  <c r="K8" i="3" s="1"/>
  <c r="AG8" i="3" s="1"/>
  <c r="O8" i="3" s="1"/>
  <c r="J12" i="10" s="1"/>
  <c r="G8" i="3"/>
  <c r="G11" i="3"/>
  <c r="BG15" i="1"/>
  <c r="K11" i="3" s="1"/>
  <c r="AG6" i="1"/>
  <c r="AB6" i="1"/>
  <c r="AI7" i="1"/>
  <c r="AD6" i="1"/>
  <c r="AL7" i="1"/>
  <c r="AH7" i="1"/>
  <c r="AM4" i="1"/>
  <c r="AL2" i="1"/>
  <c r="AA19" i="1"/>
  <c r="AH2" i="1"/>
  <c r="AE7" i="1"/>
  <c r="AA14" i="1"/>
  <c r="AN12" i="1"/>
  <c r="H8" i="3" s="1"/>
  <c r="AE4" i="1"/>
  <c r="AM7" i="1"/>
  <c r="AM6" i="1" s="1"/>
  <c r="BF12" i="1"/>
  <c r="J8" i="3" s="1"/>
  <c r="AC7" i="1"/>
  <c r="AC6" i="1" s="1"/>
  <c r="AA9" i="1"/>
  <c r="AI6" i="1"/>
  <c r="AJ6" i="1"/>
  <c r="AN18" i="1"/>
  <c r="H14" i="3" s="1"/>
  <c r="BF18" i="1"/>
  <c r="J14" i="3" s="1"/>
  <c r="BF10" i="1"/>
  <c r="J6" i="3" s="1"/>
  <c r="AN10" i="1"/>
  <c r="H6" i="3" s="1"/>
  <c r="F6" i="3"/>
  <c r="F11" i="10" s="1"/>
  <c r="F7" i="3"/>
  <c r="F5" i="3"/>
  <c r="F11" i="9" l="1"/>
  <c r="F11" i="6"/>
  <c r="F12" i="9"/>
  <c r="F12" i="6"/>
  <c r="P8" i="3"/>
  <c r="K12" i="10" s="1"/>
  <c r="J13" i="9"/>
  <c r="AV8" i="3"/>
  <c r="BG9" i="1"/>
  <c r="K5" i="3" s="1"/>
  <c r="G5" i="3"/>
  <c r="G15" i="3"/>
  <c r="BG19" i="1"/>
  <c r="K15" i="3" s="1"/>
  <c r="AG15" i="3" s="1"/>
  <c r="O15" i="3" s="1"/>
  <c r="P15" i="3" s="1"/>
  <c r="Q15" i="3" s="1"/>
  <c r="BG14" i="1"/>
  <c r="K10" i="3" s="1"/>
  <c r="AG10" i="3" s="1"/>
  <c r="O10" i="3" s="1"/>
  <c r="P10" i="3" s="1"/>
  <c r="Q10" i="3" s="1"/>
  <c r="S10" i="3" s="1"/>
  <c r="T10" i="3" s="1"/>
  <c r="G10" i="3"/>
  <c r="AH6" i="1"/>
  <c r="AL6" i="1"/>
  <c r="BF19" i="1"/>
  <c r="J15" i="3" s="1"/>
  <c r="AE6" i="1"/>
  <c r="AN9" i="1"/>
  <c r="H5" i="3" s="1"/>
  <c r="AN19" i="1"/>
  <c r="H15" i="3" s="1"/>
  <c r="BF14" i="1"/>
  <c r="J10" i="3" s="1"/>
  <c r="AN14" i="1"/>
  <c r="H10" i="3" s="1"/>
  <c r="BF9" i="1"/>
  <c r="O6" i="3"/>
  <c r="J11" i="10" s="1"/>
  <c r="J9" i="10" s="1"/>
  <c r="J13" i="6" l="1"/>
  <c r="Q8" i="3"/>
  <c r="L12" i="10" s="1"/>
  <c r="K13" i="9"/>
  <c r="K13" i="6"/>
  <c r="P6" i="3"/>
  <c r="K11" i="10" s="1"/>
  <c r="K9" i="10" s="1"/>
  <c r="J11" i="9"/>
  <c r="J11" i="6"/>
  <c r="J12" i="9"/>
  <c r="J12" i="6"/>
  <c r="AV15" i="3"/>
  <c r="AQ15" i="3" s="1"/>
  <c r="R15" i="3" s="1"/>
  <c r="S15" i="3" s="1"/>
  <c r="T15" i="3" s="1"/>
  <c r="AQ8" i="3"/>
  <c r="R8" i="3" s="1"/>
  <c r="S8" i="3" s="1"/>
  <c r="T8" i="3" s="1"/>
  <c r="AV3" i="3"/>
  <c r="AG3" i="3"/>
  <c r="AC5" i="3"/>
  <c r="O5" i="3" s="1"/>
  <c r="P5" i="3" s="1"/>
  <c r="J5" i="3"/>
  <c r="Q6" i="3"/>
  <c r="L11" i="10" s="1"/>
  <c r="L9" i="10" s="1"/>
  <c r="J9" i="9" l="1"/>
  <c r="K12" i="9"/>
  <c r="K12" i="6"/>
  <c r="K11" i="6"/>
  <c r="K11" i="9"/>
  <c r="J9" i="6"/>
  <c r="L12" i="9"/>
  <c r="L11" i="6"/>
  <c r="L11" i="9"/>
  <c r="L12" i="6"/>
  <c r="L13" i="6"/>
  <c r="L13" i="9"/>
  <c r="AC3" i="3"/>
  <c r="S6" i="3"/>
  <c r="K9" i="6" l="1"/>
  <c r="L9" i="6"/>
  <c r="L9" i="9"/>
  <c r="K9" i="9"/>
  <c r="AS3" i="3"/>
  <c r="AR3" i="3"/>
  <c r="T6" i="3"/>
  <c r="S5" i="3" l="1"/>
  <c r="T5" i="3" l="1"/>
</calcChain>
</file>

<file path=xl/comments1.xml><?xml version="1.0" encoding="utf-8"?>
<comments xmlns="http://schemas.openxmlformats.org/spreadsheetml/2006/main">
  <authors>
    <author>Author</author>
  </authors>
  <commentList>
    <comment ref="G5" authorId="0" shapeId="0">
      <text>
        <r>
          <rPr>
            <sz val="9"/>
            <color indexed="81"/>
            <rFont val="Tahoma"/>
            <charset val="1"/>
          </rPr>
          <t>Product and Service</t>
        </r>
      </text>
    </comment>
    <comment ref="BG8" authorId="0" shapeId="0">
      <text>
        <r>
          <rPr>
            <sz val="9"/>
            <color indexed="81"/>
            <rFont val="Tahoma"/>
            <family val="2"/>
          </rPr>
          <t>Commission Calculation Amount</t>
        </r>
      </text>
    </comment>
  </commentList>
</comments>
</file>

<file path=xl/comments2.xml><?xml version="1.0" encoding="utf-8"?>
<comments xmlns="http://schemas.openxmlformats.org/spreadsheetml/2006/main">
  <authors>
    <author>Author</author>
  </authors>
  <commentList>
    <comment ref="P4" authorId="0" shapeId="0">
      <text>
        <r>
          <rPr>
            <sz val="9"/>
            <color indexed="81"/>
            <rFont val="Tahoma"/>
            <family val="2"/>
          </rPr>
          <t xml:space="preserve">Sales Commission Payable Colum
</t>
        </r>
      </text>
    </comment>
    <comment ref="R4" authorId="0" shapeId="0">
      <text>
        <r>
          <rPr>
            <sz val="9"/>
            <color indexed="81"/>
            <rFont val="Tahoma"/>
            <family val="2"/>
          </rPr>
          <t xml:space="preserve">Sales Commission pending partial Payable Colum
</t>
        </r>
      </text>
    </comment>
  </commentList>
</comments>
</file>

<file path=xl/sharedStrings.xml><?xml version="1.0" encoding="utf-8"?>
<sst xmlns="http://schemas.openxmlformats.org/spreadsheetml/2006/main" count="247" uniqueCount="141">
  <si>
    <t xml:space="preserve">SO Date </t>
  </si>
  <si>
    <t>E System No</t>
  </si>
  <si>
    <t>Year</t>
  </si>
  <si>
    <t>Cat.</t>
  </si>
  <si>
    <t>Bill-to-party</t>
  </si>
  <si>
    <t>Billing Backlog</t>
  </si>
  <si>
    <t xml:space="preserve">Backlog Revenue </t>
  </si>
  <si>
    <t xml:space="preserve">Back log Tax </t>
  </si>
  <si>
    <t>AR 2015</t>
  </si>
  <si>
    <t>Tax AMT</t>
  </si>
  <si>
    <t>SO
No.</t>
  </si>
  <si>
    <t xml:space="preserve">Revenue </t>
  </si>
  <si>
    <t>Revenue 
Total</t>
  </si>
  <si>
    <t>AR Backlog</t>
  </si>
  <si>
    <t>Inv. No</t>
  </si>
  <si>
    <t xml:space="preserve">Month </t>
  </si>
  <si>
    <t>Client</t>
  </si>
  <si>
    <t>Revenue 
Amount (INR)</t>
  </si>
  <si>
    <t>Sales - INR</t>
  </si>
  <si>
    <t>Taxes</t>
  </si>
  <si>
    <t>Sales VAT/CST- INR</t>
  </si>
  <si>
    <t>Sales Excise - INR</t>
  </si>
  <si>
    <t>Export -INR</t>
  </si>
  <si>
    <t>Service-INR</t>
  </si>
  <si>
    <t>Service tax- INR</t>
  </si>
  <si>
    <t>Excise</t>
  </si>
  <si>
    <t>Octori</t>
  </si>
  <si>
    <t>Tax Total</t>
  </si>
  <si>
    <t>Total Sales Amount</t>
  </si>
  <si>
    <t>Sales Person</t>
  </si>
  <si>
    <t>GP%</t>
  </si>
  <si>
    <t>PO NO</t>
  </si>
  <si>
    <t>SO NO</t>
  </si>
  <si>
    <t xml:space="preserve">CUSTOMER </t>
  </si>
  <si>
    <t>SALES PERSON</t>
  </si>
  <si>
    <t>PROJECT GP</t>
  </si>
  <si>
    <t>SO AMT</t>
  </si>
  <si>
    <t>BILLED AMT</t>
  </si>
  <si>
    <t>COLLECTION AMT 2015</t>
  </si>
  <si>
    <t>SL No</t>
  </si>
  <si>
    <t>AAA</t>
  </si>
  <si>
    <t>STATUS</t>
  </si>
  <si>
    <t>PAID PARTIAL/FULL</t>
  </si>
  <si>
    <t>sales commission %</t>
  </si>
  <si>
    <t>CHECK</t>
  </si>
  <si>
    <t>REVENUE -SC</t>
  </si>
  <si>
    <t xml:space="preserve">AR BACKLOG </t>
  </si>
  <si>
    <t>BILLING BACKLOG</t>
  </si>
  <si>
    <t>PAYABLE/NIL (STATUS)</t>
  </si>
  <si>
    <t>BBB</t>
  </si>
  <si>
    <t>PP</t>
  </si>
  <si>
    <t>RR</t>
  </si>
  <si>
    <t>APPLICABLE</t>
  </si>
  <si>
    <t>TDS PENDING</t>
  </si>
  <si>
    <t>PAYABLE SC</t>
  </si>
  <si>
    <t>TOTAL SC AMT</t>
  </si>
  <si>
    <t>PAYABLE BALANCE SC</t>
  </si>
  <si>
    <t>@ PAYABLE SC</t>
  </si>
  <si>
    <t>MGT APPROVAL</t>
  </si>
  <si>
    <t xml:space="preserve">Sales Order AMT Total </t>
  </si>
  <si>
    <t>Previous Year SO AMT</t>
  </si>
  <si>
    <t>Previous Year Billing Backlog SO AMT</t>
  </si>
  <si>
    <t>REVENUE -SC AMT</t>
  </si>
  <si>
    <t>JAN</t>
  </si>
  <si>
    <t>PARTIAL</t>
  </si>
  <si>
    <t xml:space="preserve">Partial Payment done status </t>
  </si>
  <si>
    <t>MGT SC %</t>
  </si>
  <si>
    <t>SO# (Manual)</t>
  </si>
  <si>
    <t>HSB/ABC/1516/001</t>
  </si>
  <si>
    <t>HSB/ABC/1516/002</t>
  </si>
  <si>
    <t>HSB/ABC/1516/003</t>
  </si>
  <si>
    <t>HSB/ABC/1516/004</t>
  </si>
  <si>
    <t>HSB/ABC/1516/005</t>
  </si>
  <si>
    <t>HSB/ABC/1516/006</t>
  </si>
  <si>
    <t>HSB/ABC/1516/007</t>
  </si>
  <si>
    <t>HSB/ABC/1516/008</t>
  </si>
  <si>
    <t>HSB/ABC/1516/009</t>
  </si>
  <si>
    <t>HSB/ABC/1516/010</t>
  </si>
  <si>
    <t>Date (DD/MM/YYYY)</t>
  </si>
  <si>
    <t>HSB/14/001</t>
  </si>
  <si>
    <t>HSB/14/002</t>
  </si>
  <si>
    <t>HSB/15/001</t>
  </si>
  <si>
    <t>HSB/15/002</t>
  </si>
  <si>
    <t>HSB/15/003</t>
  </si>
  <si>
    <t>HSB/15/004</t>
  </si>
  <si>
    <t>HSB/15/005</t>
  </si>
  <si>
    <t>HSB/15/006</t>
  </si>
  <si>
    <t>HSB/15/007</t>
  </si>
  <si>
    <t>HSB/15/008</t>
  </si>
  <si>
    <t>HSB/14/003</t>
  </si>
  <si>
    <t>Others</t>
  </si>
  <si>
    <t>Sales Tax
VAT/CST INR</t>
  </si>
  <si>
    <t>GRAND TOTAL</t>
  </si>
  <si>
    <t>EXPORT</t>
  </si>
  <si>
    <t>DOMESTIC SALES</t>
  </si>
  <si>
    <t>DOMESTIC SERVICES</t>
  </si>
  <si>
    <t>OTHERS</t>
  </si>
  <si>
    <t>Diff</t>
  </si>
  <si>
    <t>TOTAL</t>
  </si>
  <si>
    <t>COLLECTION PENDING</t>
  </si>
  <si>
    <t>BILLING PENDING</t>
  </si>
  <si>
    <t>FULL</t>
  </si>
  <si>
    <t>MAY</t>
  </si>
  <si>
    <t>Total</t>
  </si>
  <si>
    <t>SALES COMMISSION REPORT</t>
  </si>
  <si>
    <t>SALES PERSON :</t>
  </si>
  <si>
    <t>PLACE :</t>
  </si>
  <si>
    <t>BANGALORE</t>
  </si>
  <si>
    <t>MUMBAI</t>
  </si>
  <si>
    <t>DELHI</t>
  </si>
  <si>
    <t>S/O NO</t>
  </si>
  <si>
    <t>CUSTOMER</t>
  </si>
  <si>
    <t>SC%</t>
  </si>
  <si>
    <t>PAYABLE  PARTIAL/FULL</t>
  </si>
  <si>
    <t>TOTAL SC</t>
  </si>
  <si>
    <t>REMARKS</t>
  </si>
  <si>
    <t>Remarks</t>
  </si>
  <si>
    <t xml:space="preserve">MGT approved 50% of GP </t>
  </si>
  <si>
    <t>TDS certficate pending 80% paid SC</t>
  </si>
  <si>
    <t xml:space="preserve">Sales Commission report for the month of May 2015 </t>
  </si>
  <si>
    <t xml:space="preserve">Filling steps </t>
  </si>
  <si>
    <t>Sales Order sheet has to fill "order booking", Collections, other information</t>
  </si>
  <si>
    <t xml:space="preserve">Sales (revenue) details has to fill </t>
  </si>
  <si>
    <t xml:space="preserve">a. </t>
  </si>
  <si>
    <t>b.</t>
  </si>
  <si>
    <t xml:space="preserve">b. </t>
  </si>
  <si>
    <t>c.</t>
  </si>
  <si>
    <t xml:space="preserve">d. </t>
  </si>
  <si>
    <t>e</t>
  </si>
  <si>
    <t xml:space="preserve">Colum "AA" which month you are paying sales commission you have enter Month (MMM) format </t>
  </si>
  <si>
    <t xml:space="preserve">f. </t>
  </si>
  <si>
    <t xml:space="preserve">Colum "AP" which month you are paying partial commission…. you have enter Month (MMM) format </t>
  </si>
  <si>
    <t>Individual Sales person commission report</t>
  </si>
  <si>
    <t xml:space="preserve">Revenue will come from sales sheet automatically - formula inserted </t>
  </si>
  <si>
    <t>Colum "BH " its especially previous year half or some amt billed  or billed fully collection is pending ….in this case you have to enter full value SO amount in this Colum.</t>
  </si>
  <si>
    <t>Sales Commission details (SCD) sheet has to fill for your requirement and calculation basis</t>
  </si>
  <si>
    <t>Colum "L" its status you have to enter manually…..Billing backlog, collection pending or applicable etc…</t>
  </si>
  <si>
    <t>Commission payable is it full or partial (partial its now 80:20 ratio calculated) you have to enter manually</t>
  </si>
  <si>
    <t>Colum "N" MGT SC %.....if its there…then you have to enter manually % of approved by MGT</t>
  </si>
  <si>
    <t xml:space="preserve">Colum "U" Remarks …. You have to enter manually </t>
  </si>
  <si>
    <t>Sales Commission based on Product or Service on Gross Profit itself % wise calculating</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</si>
</sst>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_(* \(#,##0.00\);_(* &quot;-&quot;??_);_(@_)"/>
    <numFmt numFmtId="164" formatCode="yyyy\-mm\-dd"/>
    <numFmt numFmtId="165" formatCode="[$$-409]#,##0.00_);[Red]\([$$-409]#,##0.00\)"/>
    <numFmt numFmtId="166" formatCode="[$-409]d\-mmm\-yy;@"/>
    <numFmt numFmtId="167" formatCode="_(* #,##0_);_(* \(#,##0\);_(* &quot;-&quot;??_);_(@_)"/>
    <numFmt numFmtId="168" formatCode="[$-F800]dddd\,\ mmmm\ dd\,\ yyyy"/>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12"/>
      <name val="Times New Roman"/>
      <family val="1"/>
    </font>
    <font>
      <b/>
      <sz val="9"/>
      <name val="Arial"/>
      <family val="2"/>
    </font>
    <font>
      <sz val="10"/>
      <name val="Arial"/>
      <family val="2"/>
    </font>
    <font>
      <b/>
      <sz val="8"/>
      <color theme="1"/>
      <name val="Arial"/>
      <family val="2"/>
    </font>
    <font>
      <sz val="9"/>
      <color indexed="81"/>
      <name val="Tahoma"/>
      <family val="2"/>
    </font>
    <font>
      <b/>
      <sz val="11"/>
      <color rgb="FFFF0000"/>
      <name val="Calibri"/>
      <family val="2"/>
      <scheme val="minor"/>
    </font>
    <font>
      <sz val="11"/>
      <color rgb="FFFF0000"/>
      <name val="Calibri"/>
      <family val="2"/>
      <scheme val="minor"/>
    </font>
    <font>
      <sz val="9"/>
      <color indexed="81"/>
      <name val="Tahoma"/>
      <charset val="1"/>
    </font>
    <font>
      <b/>
      <sz val="10"/>
      <name val="Arial"/>
      <family val="2"/>
    </font>
    <font>
      <sz val="8"/>
      <color theme="1"/>
      <name val="Arial"/>
      <family val="2"/>
    </font>
    <font>
      <b/>
      <sz val="11"/>
      <color theme="1"/>
      <name val="Arial"/>
      <family val="2"/>
    </font>
    <font>
      <b/>
      <sz val="14"/>
      <color theme="1"/>
      <name val="Calibri"/>
      <family val="2"/>
      <scheme val="minor"/>
    </font>
  </fonts>
  <fills count="18">
    <fill>
      <patternFill patternType="none"/>
    </fill>
    <fill>
      <patternFill patternType="gray125"/>
    </fill>
    <fill>
      <patternFill patternType="solid">
        <fgColor indexed="43"/>
        <bgColor indexed="64"/>
      </patternFill>
    </fill>
    <fill>
      <patternFill patternType="solid">
        <fgColor indexed="22"/>
        <bgColor indexed="64"/>
      </patternFill>
    </fill>
    <fill>
      <patternFill patternType="solid">
        <fgColor theme="8" tint="0.39997558519241921"/>
        <bgColor indexed="64"/>
      </patternFill>
    </fill>
    <fill>
      <patternFill patternType="solid">
        <fgColor rgb="FFFFC000"/>
        <bgColor indexed="64"/>
      </patternFill>
    </fill>
    <fill>
      <patternFill patternType="solid">
        <fgColor rgb="FF92D050"/>
        <bgColor indexed="64"/>
      </patternFill>
    </fill>
    <fill>
      <patternFill patternType="solid">
        <fgColor theme="0" tint="-0.249977111117893"/>
        <bgColor indexed="64"/>
      </patternFill>
    </fill>
    <fill>
      <patternFill patternType="solid">
        <fgColor theme="7" tint="0.39997558519241921"/>
        <bgColor indexed="64"/>
      </patternFill>
    </fill>
    <fill>
      <patternFill patternType="solid">
        <fgColor theme="9" tint="-0.249977111117893"/>
        <bgColor indexed="64"/>
      </patternFill>
    </fill>
    <fill>
      <patternFill patternType="solid">
        <fgColor theme="6" tint="-0.249977111117893"/>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rgb="FFFFFF00"/>
        <bgColor indexed="64"/>
      </patternFill>
    </fill>
    <fill>
      <patternFill patternType="solid">
        <fgColor theme="4" tint="0.79998168889431442"/>
        <bgColor indexed="64"/>
      </patternFill>
    </fill>
  </fills>
  <borders count="3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hair">
        <color indexed="64"/>
      </right>
      <top style="hair">
        <color indexed="64"/>
      </top>
      <bottom style="hair">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style="double">
        <color indexed="64"/>
      </left>
      <right style="thin">
        <color indexed="64"/>
      </right>
      <top/>
      <bottom style="double">
        <color auto="1"/>
      </bottom>
      <diagonal/>
    </border>
    <border>
      <left style="thin">
        <color indexed="64"/>
      </left>
      <right style="thin">
        <color indexed="64"/>
      </right>
      <top/>
      <bottom style="double">
        <color auto="1"/>
      </bottom>
      <diagonal/>
    </border>
    <border>
      <left style="thin">
        <color indexed="64"/>
      </left>
      <right style="double">
        <color indexed="64"/>
      </right>
      <top/>
      <bottom style="double">
        <color auto="1"/>
      </bottom>
      <diagonal/>
    </border>
    <border>
      <left style="double">
        <color auto="1"/>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ouble">
        <color auto="1"/>
      </left>
      <right style="dashed">
        <color indexed="64"/>
      </right>
      <top style="dashed">
        <color indexed="64"/>
      </top>
      <bottom style="double">
        <color auto="1"/>
      </bottom>
      <diagonal/>
    </border>
    <border>
      <left style="dashed">
        <color indexed="64"/>
      </left>
      <right style="dashed">
        <color indexed="64"/>
      </right>
      <top style="dashed">
        <color indexed="64"/>
      </top>
      <bottom style="double">
        <color auto="1"/>
      </bottom>
      <diagonal/>
    </border>
    <border>
      <left style="dashed">
        <color indexed="64"/>
      </left>
      <right style="double">
        <color auto="1"/>
      </right>
      <top style="dashed">
        <color indexed="64"/>
      </top>
      <bottom style="double">
        <color auto="1"/>
      </bottom>
      <diagonal/>
    </border>
  </borders>
  <cellStyleXfs count="4">
    <xf numFmtId="0" fontId="0" fillId="0" borderId="0"/>
    <xf numFmtId="43" fontId="1" fillId="0" borderId="0" applyFont="0" applyFill="0" applyBorder="0" applyAlignment="0" applyProtection="0"/>
    <xf numFmtId="0" fontId="3" fillId="0" borderId="0"/>
    <xf numFmtId="9" fontId="1" fillId="0" borderId="0" applyFont="0" applyFill="0" applyBorder="0" applyAlignment="0" applyProtection="0"/>
  </cellStyleXfs>
  <cellXfs count="141">
    <xf numFmtId="0" fontId="0" fillId="0" borderId="0" xfId="0"/>
    <xf numFmtId="40" fontId="4" fillId="0" borderId="2" xfId="2" applyNumberFormat="1" applyFont="1" applyBorder="1" applyAlignment="1">
      <alignment horizontal="center" vertical="center" wrapText="1"/>
    </xf>
    <xf numFmtId="43" fontId="0" fillId="0" borderId="0" xfId="1" applyFont="1"/>
    <xf numFmtId="17" fontId="4" fillId="2" borderId="0" xfId="2" applyNumberFormat="1" applyFont="1" applyFill="1" applyBorder="1" applyAlignment="1">
      <alignment horizontal="center" vertical="center" wrapText="1"/>
    </xf>
    <xf numFmtId="17" fontId="4" fillId="3" borderId="0" xfId="2" applyNumberFormat="1" applyFont="1" applyFill="1" applyBorder="1" applyAlignment="1">
      <alignment horizontal="center" vertical="center" wrapText="1"/>
    </xf>
    <xf numFmtId="0" fontId="0" fillId="5" borderId="0" xfId="0" applyFill="1"/>
    <xf numFmtId="0" fontId="4" fillId="0" borderId="2" xfId="2" applyFont="1" applyBorder="1" applyAlignment="1">
      <alignment horizontal="center" vertical="center" wrapText="1"/>
    </xf>
    <xf numFmtId="0" fontId="0" fillId="0" borderId="0" xfId="0" applyAlignment="1">
      <alignment wrapText="1"/>
    </xf>
    <xf numFmtId="17" fontId="4" fillId="0" borderId="0" xfId="2" applyNumberFormat="1" applyFont="1" applyFill="1" applyBorder="1" applyAlignment="1">
      <alignment horizontal="center" vertical="center" wrapText="1"/>
    </xf>
    <xf numFmtId="43" fontId="2" fillId="0" borderId="0" xfId="1" applyFont="1"/>
    <xf numFmtId="10" fontId="0" fillId="0" borderId="0" xfId="0" applyNumberFormat="1" applyFont="1" applyFill="1" applyBorder="1" applyAlignment="1">
      <alignment horizontal="center" vertical="top"/>
    </xf>
    <xf numFmtId="43" fontId="5" fillId="0" borderId="0" xfId="0" applyNumberFormat="1" applyFont="1" applyFill="1" applyAlignment="1">
      <alignment vertical="top"/>
    </xf>
    <xf numFmtId="17" fontId="4" fillId="2" borderId="1" xfId="2" applyNumberFormat="1" applyFont="1" applyFill="1" applyBorder="1" applyAlignment="1">
      <alignment horizontal="center" vertical="center" wrapText="1"/>
    </xf>
    <xf numFmtId="0" fontId="0" fillId="7" borderId="0" xfId="0" applyFill="1"/>
    <xf numFmtId="43" fontId="0" fillId="7" borderId="0" xfId="1" applyFont="1" applyFill="1"/>
    <xf numFmtId="0" fontId="0" fillId="8" borderId="0" xfId="0" applyFill="1"/>
    <xf numFmtId="0" fontId="6" fillId="0" borderId="0" xfId="0" applyFont="1" applyFill="1" applyBorder="1" applyAlignment="1">
      <alignment vertical="justify" wrapText="1"/>
    </xf>
    <xf numFmtId="9" fontId="0" fillId="0" borderId="0" xfId="3" applyNumberFormat="1" applyFont="1"/>
    <xf numFmtId="0" fontId="0" fillId="0" borderId="2" xfId="0" applyBorder="1"/>
    <xf numFmtId="0" fontId="0" fillId="0" borderId="7" xfId="0" applyBorder="1"/>
    <xf numFmtId="0" fontId="0" fillId="0" borderId="6" xfId="0" applyBorder="1"/>
    <xf numFmtId="0" fontId="0" fillId="0" borderId="1" xfId="0" applyBorder="1"/>
    <xf numFmtId="43" fontId="0" fillId="11" borderId="7" xfId="1" applyFont="1" applyFill="1" applyBorder="1"/>
    <xf numFmtId="43" fontId="0" fillId="10" borderId="7" xfId="1" applyFont="1" applyFill="1" applyBorder="1"/>
    <xf numFmtId="43" fontId="0" fillId="11" borderId="6" xfId="1" applyFont="1" applyFill="1" applyBorder="1"/>
    <xf numFmtId="43" fontId="0" fillId="10" borderId="6" xfId="1" applyFont="1" applyFill="1" applyBorder="1"/>
    <xf numFmtId="0" fontId="0" fillId="15" borderId="7" xfId="0" applyFill="1" applyBorder="1"/>
    <xf numFmtId="43" fontId="0" fillId="15" borderId="7" xfId="1" applyFont="1" applyFill="1" applyBorder="1"/>
    <xf numFmtId="9" fontId="0" fillId="15" borderId="7" xfId="3" applyFont="1" applyFill="1" applyBorder="1"/>
    <xf numFmtId="0" fontId="0" fillId="15" borderId="6" xfId="0" applyFill="1" applyBorder="1"/>
    <xf numFmtId="43" fontId="0" fillId="15" borderId="6" xfId="1" applyFont="1" applyFill="1" applyBorder="1"/>
    <xf numFmtId="9" fontId="0" fillId="15" borderId="6" xfId="3" applyFont="1" applyFill="1" applyBorder="1"/>
    <xf numFmtId="43" fontId="0" fillId="15" borderId="7" xfId="0" applyNumberFormat="1" applyFill="1" applyBorder="1"/>
    <xf numFmtId="43" fontId="0" fillId="15" borderId="6" xfId="0" applyNumberFormat="1" applyFill="1" applyBorder="1"/>
    <xf numFmtId="9" fontId="0" fillId="15" borderId="6" xfId="3" applyFont="1" applyFill="1" applyBorder="1" applyAlignment="1">
      <alignment horizontal="center"/>
    </xf>
    <xf numFmtId="0" fontId="0" fillId="12" borderId="0" xfId="0" applyFont="1" applyFill="1"/>
    <xf numFmtId="43" fontId="0" fillId="13" borderId="6" xfId="1" applyFont="1" applyFill="1" applyBorder="1" applyProtection="1"/>
    <xf numFmtId="0" fontId="0" fillId="0" borderId="0" xfId="0" applyFill="1"/>
    <xf numFmtId="43" fontId="8" fillId="14" borderId="6" xfId="1" applyFont="1" applyFill="1" applyBorder="1"/>
    <xf numFmtId="167" fontId="0" fillId="0" borderId="6" xfId="1" applyNumberFormat="1" applyFont="1" applyBorder="1"/>
    <xf numFmtId="17" fontId="4" fillId="12" borderId="8" xfId="2" applyNumberFormat="1" applyFont="1" applyFill="1" applyBorder="1" applyAlignment="1">
      <alignment horizontal="center" vertical="center" wrapText="1"/>
    </xf>
    <xf numFmtId="0" fontId="6" fillId="12" borderId="8" xfId="0" applyFont="1" applyFill="1" applyBorder="1" applyAlignment="1">
      <alignment vertical="justify" wrapText="1"/>
    </xf>
    <xf numFmtId="0" fontId="6" fillId="9" borderId="8" xfId="0" applyFont="1" applyFill="1" applyBorder="1" applyAlignment="1">
      <alignment vertical="justify" wrapText="1"/>
    </xf>
    <xf numFmtId="0" fontId="6" fillId="6" borderId="8" xfId="0" applyFont="1" applyFill="1" applyBorder="1" applyAlignment="1">
      <alignment vertical="justify" wrapText="1"/>
    </xf>
    <xf numFmtId="0" fontId="6" fillId="16" borderId="8" xfId="0" applyFont="1" applyFill="1" applyBorder="1" applyAlignment="1">
      <alignment vertical="justify" wrapText="1"/>
    </xf>
    <xf numFmtId="17" fontId="4" fillId="2" borderId="8" xfId="2" applyNumberFormat="1" applyFont="1" applyFill="1" applyBorder="1" applyAlignment="1">
      <alignment horizontal="center" vertical="center" wrapText="1"/>
    </xf>
    <xf numFmtId="43" fontId="0" fillId="0" borderId="2" xfId="1" applyFont="1" applyBorder="1"/>
    <xf numFmtId="167" fontId="0" fillId="0" borderId="2" xfId="1" applyNumberFormat="1" applyFont="1" applyBorder="1"/>
    <xf numFmtId="9" fontId="0" fillId="0" borderId="6" xfId="0" applyNumberFormat="1" applyBorder="1"/>
    <xf numFmtId="43" fontId="0" fillId="13" borderId="0" xfId="1" applyFont="1" applyFill="1" applyBorder="1" applyProtection="1"/>
    <xf numFmtId="43" fontId="2" fillId="0" borderId="8" xfId="1" applyFont="1" applyBorder="1"/>
    <xf numFmtId="0" fontId="0" fillId="0" borderId="3" xfId="0" applyBorder="1"/>
    <xf numFmtId="0" fontId="0" fillId="0" borderId="4" xfId="0" applyBorder="1"/>
    <xf numFmtId="0" fontId="0" fillId="0" borderId="5" xfId="0" applyBorder="1"/>
    <xf numFmtId="43" fontId="9" fillId="0" borderId="3" xfId="0" applyNumberFormat="1" applyFont="1" applyBorder="1"/>
    <xf numFmtId="43" fontId="0" fillId="13" borderId="2" xfId="1" applyFont="1" applyFill="1" applyBorder="1"/>
    <xf numFmtId="43" fontId="2" fillId="13" borderId="2" xfId="1" applyFont="1" applyFill="1" applyBorder="1"/>
    <xf numFmtId="43" fontId="2" fillId="13" borderId="1" xfId="1" applyFont="1" applyFill="1" applyBorder="1"/>
    <xf numFmtId="43" fontId="9" fillId="0" borderId="4" xfId="0" applyNumberFormat="1" applyFont="1" applyBorder="1"/>
    <xf numFmtId="43" fontId="9" fillId="0" borderId="5" xfId="0" applyNumberFormat="1" applyFont="1" applyBorder="1"/>
    <xf numFmtId="0" fontId="4" fillId="0" borderId="9" xfId="2" applyFont="1" applyBorder="1" applyAlignment="1">
      <alignment horizontal="center" vertical="center" wrapText="1"/>
    </xf>
    <xf numFmtId="40" fontId="4" fillId="0" borderId="9" xfId="2" applyNumberFormat="1" applyFont="1" applyBorder="1" applyAlignment="1">
      <alignment horizontal="center" vertical="center" wrapText="1"/>
    </xf>
    <xf numFmtId="40" fontId="4" fillId="0" borderId="1" xfId="2" applyNumberFormat="1" applyFont="1" applyBorder="1" applyAlignment="1">
      <alignment horizontal="center" vertical="center" wrapText="1"/>
    </xf>
    <xf numFmtId="17" fontId="4" fillId="3" borderId="1" xfId="2" applyNumberFormat="1" applyFont="1" applyFill="1" applyBorder="1" applyAlignment="1">
      <alignment horizontal="center" vertical="center" wrapText="1"/>
    </xf>
    <xf numFmtId="17" fontId="4" fillId="4" borderId="1" xfId="2" applyNumberFormat="1" applyFont="1" applyFill="1" applyBorder="1" applyAlignment="1">
      <alignment horizontal="center" vertical="center" wrapText="1"/>
    </xf>
    <xf numFmtId="0" fontId="6" fillId="0" borderId="1" xfId="0" applyFont="1" applyFill="1" applyBorder="1" applyAlignment="1">
      <alignment vertical="justify" wrapText="1"/>
    </xf>
    <xf numFmtId="166" fontId="0" fillId="0" borderId="2" xfId="0" applyNumberFormat="1" applyBorder="1"/>
    <xf numFmtId="9" fontId="0" fillId="0" borderId="2" xfId="0" applyNumberFormat="1" applyBorder="1"/>
    <xf numFmtId="43" fontId="0" fillId="12" borderId="2" xfId="1" applyFont="1" applyFill="1" applyBorder="1"/>
    <xf numFmtId="43" fontId="0" fillId="0" borderId="2" xfId="1" applyFont="1" applyFill="1" applyBorder="1"/>
    <xf numFmtId="43" fontId="0" fillId="13" borderId="2" xfId="0" applyNumberFormat="1" applyFill="1" applyBorder="1"/>
    <xf numFmtId="0" fontId="5" fillId="12" borderId="1" xfId="0" applyFont="1" applyFill="1" applyBorder="1" applyAlignment="1">
      <alignment horizontal="center" vertical="center"/>
    </xf>
    <xf numFmtId="164" fontId="5" fillId="12" borderId="1" xfId="0" applyNumberFormat="1" applyFont="1" applyFill="1" applyBorder="1" applyAlignment="1">
      <alignment horizontal="center" vertical="center" wrapText="1"/>
    </xf>
    <xf numFmtId="49" fontId="5" fillId="12" borderId="1" xfId="0" applyNumberFormat="1" applyFont="1" applyFill="1" applyBorder="1" applyAlignment="1">
      <alignment horizontal="center" vertical="center"/>
    </xf>
    <xf numFmtId="165" fontId="5" fillId="12" borderId="1" xfId="0" applyNumberFormat="1" applyFont="1" applyFill="1" applyBorder="1" applyAlignment="1">
      <alignment horizontal="center" vertical="center" wrapText="1"/>
    </xf>
    <xf numFmtId="0" fontId="5" fillId="12" borderId="1" xfId="0" applyFont="1" applyFill="1" applyBorder="1" applyAlignment="1">
      <alignment horizontal="left" vertical="center" wrapText="1"/>
    </xf>
    <xf numFmtId="0" fontId="5" fillId="12" borderId="1" xfId="0" applyFont="1" applyFill="1" applyBorder="1" applyAlignment="1">
      <alignment horizontal="left" vertical="center"/>
    </xf>
    <xf numFmtId="0" fontId="0" fillId="0" borderId="2" xfId="0" applyBorder="1" applyProtection="1">
      <protection locked="0"/>
    </xf>
    <xf numFmtId="43" fontId="0" fillId="13" borderId="2" xfId="1" applyFont="1" applyFill="1" applyBorder="1" applyProtection="1"/>
    <xf numFmtId="43" fontId="2" fillId="0" borderId="2" xfId="1" applyFont="1" applyBorder="1"/>
    <xf numFmtId="0" fontId="2" fillId="0" borderId="2" xfId="0" applyFont="1" applyFill="1" applyBorder="1"/>
    <xf numFmtId="0" fontId="11" fillId="0" borderId="2" xfId="0" applyFont="1" applyFill="1" applyBorder="1" applyAlignment="1">
      <alignment horizontal="center" vertical="center"/>
    </xf>
    <xf numFmtId="164" fontId="11" fillId="0" borderId="2" xfId="0" applyNumberFormat="1" applyFont="1" applyFill="1" applyBorder="1" applyAlignment="1">
      <alignment horizontal="center" vertical="center" wrapText="1"/>
    </xf>
    <xf numFmtId="49" fontId="11" fillId="0" borderId="2" xfId="0" applyNumberFormat="1" applyFont="1" applyFill="1" applyBorder="1" applyAlignment="1">
      <alignment horizontal="center" vertical="center"/>
    </xf>
    <xf numFmtId="17" fontId="4" fillId="5" borderId="2" xfId="2" applyNumberFormat="1" applyFont="1" applyFill="1" applyBorder="1" applyAlignment="1">
      <alignment horizontal="center" vertical="center" wrapText="1"/>
    </xf>
    <xf numFmtId="0" fontId="0" fillId="4" borderId="2" xfId="0" applyFill="1" applyBorder="1"/>
    <xf numFmtId="167" fontId="0" fillId="0" borderId="10" xfId="1" applyNumberFormat="1" applyFont="1" applyBorder="1"/>
    <xf numFmtId="17" fontId="4" fillId="12" borderId="9" xfId="2" applyNumberFormat="1" applyFont="1" applyFill="1" applyBorder="1" applyAlignment="1">
      <alignment horizontal="center" vertical="center" wrapText="1"/>
    </xf>
    <xf numFmtId="43" fontId="0" fillId="15" borderId="1" xfId="0" applyNumberFormat="1" applyFill="1" applyBorder="1"/>
    <xf numFmtId="43" fontId="0" fillId="15" borderId="9" xfId="0" applyNumberFormat="1" applyFill="1" applyBorder="1"/>
    <xf numFmtId="43" fontId="0" fillId="15" borderId="8" xfId="0" applyNumberFormat="1" applyFill="1" applyBorder="1"/>
    <xf numFmtId="43" fontId="0" fillId="0" borderId="6" xfId="0" applyNumberFormat="1" applyBorder="1"/>
    <xf numFmtId="0" fontId="12" fillId="0" borderId="0" xfId="0" applyFont="1"/>
    <xf numFmtId="0" fontId="12" fillId="0" borderId="0" xfId="0" applyFont="1" applyBorder="1"/>
    <xf numFmtId="0" fontId="12" fillId="0" borderId="11" xfId="0" applyFont="1" applyBorder="1"/>
    <xf numFmtId="0" fontId="12" fillId="0" borderId="12" xfId="0" applyFont="1" applyBorder="1"/>
    <xf numFmtId="0" fontId="12" fillId="0" borderId="13" xfId="0" applyFont="1" applyBorder="1"/>
    <xf numFmtId="0" fontId="12" fillId="0" borderId="14" xfId="0" applyFont="1" applyBorder="1" applyAlignment="1">
      <alignment horizontal="left"/>
    </xf>
    <xf numFmtId="0" fontId="12" fillId="0" borderId="0" xfId="0" applyFont="1" applyBorder="1" applyAlignment="1">
      <alignment horizontal="left"/>
    </xf>
    <xf numFmtId="0" fontId="12" fillId="0" borderId="0" xfId="0" applyFont="1" applyBorder="1" applyAlignment="1">
      <alignment horizontal="center"/>
    </xf>
    <xf numFmtId="0" fontId="12" fillId="0" borderId="15" xfId="0" applyFont="1" applyBorder="1" applyAlignment="1">
      <alignment horizontal="center"/>
    </xf>
    <xf numFmtId="0" fontId="12" fillId="0" borderId="16" xfId="0" applyFont="1" applyBorder="1" applyAlignment="1">
      <alignment horizontal="left"/>
    </xf>
    <xf numFmtId="0" fontId="12" fillId="0" borderId="17" xfId="0" applyFont="1" applyBorder="1" applyAlignment="1">
      <alignment horizontal="left"/>
    </xf>
    <xf numFmtId="0" fontId="12" fillId="0" borderId="17" xfId="0" applyFont="1" applyBorder="1" applyAlignment="1">
      <alignment horizontal="center"/>
    </xf>
    <xf numFmtId="0" fontId="12" fillId="0" borderId="18" xfId="0" applyFont="1" applyBorder="1" applyAlignment="1">
      <alignment horizontal="center"/>
    </xf>
    <xf numFmtId="0" fontId="6" fillId="0" borderId="0" xfId="0" applyFont="1" applyBorder="1"/>
    <xf numFmtId="0" fontId="6" fillId="0" borderId="19" xfId="0" applyFont="1" applyBorder="1"/>
    <xf numFmtId="0" fontId="12" fillId="0" borderId="20" xfId="0" applyFont="1" applyBorder="1"/>
    <xf numFmtId="0" fontId="6" fillId="0" borderId="21" xfId="0" applyFont="1" applyBorder="1"/>
    <xf numFmtId="168" fontId="6" fillId="0" borderId="22" xfId="0" applyNumberFormat="1" applyFont="1" applyBorder="1"/>
    <xf numFmtId="0" fontId="6" fillId="0" borderId="23" xfId="0" applyFont="1" applyBorder="1"/>
    <xf numFmtId="0" fontId="6" fillId="0" borderId="24" xfId="0" applyFont="1" applyBorder="1"/>
    <xf numFmtId="0" fontId="12" fillId="0" borderId="25" xfId="0" applyFont="1" applyBorder="1"/>
    <xf numFmtId="0" fontId="6" fillId="0" borderId="26" xfId="0" applyFont="1" applyBorder="1"/>
    <xf numFmtId="167" fontId="6" fillId="0" borderId="8" xfId="1" applyNumberFormat="1" applyFont="1" applyBorder="1"/>
    <xf numFmtId="167" fontId="6" fillId="16" borderId="8" xfId="1" applyNumberFormat="1" applyFont="1" applyFill="1" applyBorder="1"/>
    <xf numFmtId="167" fontId="6" fillId="0" borderId="26" xfId="1" applyNumberFormat="1" applyFont="1" applyBorder="1"/>
    <xf numFmtId="168" fontId="6" fillId="0" borderId="27" xfId="0" applyNumberFormat="1" applyFont="1" applyBorder="1"/>
    <xf numFmtId="0" fontId="6" fillId="0" borderId="28" xfId="0" applyFont="1" applyBorder="1" applyAlignment="1">
      <alignment vertical="justify" wrapText="1"/>
    </xf>
    <xf numFmtId="0" fontId="6" fillId="0" borderId="29" xfId="0" applyFont="1" applyBorder="1" applyAlignment="1">
      <alignment vertical="justify" wrapText="1"/>
    </xf>
    <xf numFmtId="0" fontId="6" fillId="0" borderId="29" xfId="0" applyFont="1" applyFill="1" applyBorder="1" applyAlignment="1">
      <alignment vertical="justify" wrapText="1"/>
    </xf>
    <xf numFmtId="0" fontId="6" fillId="0" borderId="29" xfId="0" quotePrefix="1" applyFont="1" applyFill="1" applyBorder="1" applyAlignment="1">
      <alignment vertical="justify" wrapText="1"/>
    </xf>
    <xf numFmtId="0" fontId="6" fillId="0" borderId="30" xfId="0" quotePrefix="1" applyFont="1" applyFill="1" applyBorder="1" applyAlignment="1">
      <alignment vertical="justify" wrapText="1"/>
    </xf>
    <xf numFmtId="0" fontId="12" fillId="17" borderId="31" xfId="0" applyFont="1" applyFill="1" applyBorder="1"/>
    <xf numFmtId="0" fontId="12" fillId="17" borderId="32" xfId="0" applyFont="1" applyFill="1" applyBorder="1"/>
    <xf numFmtId="9" fontId="12" fillId="17" borderId="32" xfId="3" applyFont="1" applyFill="1" applyBorder="1"/>
    <xf numFmtId="0" fontId="12" fillId="0" borderId="33" xfId="0" applyFont="1" applyBorder="1"/>
    <xf numFmtId="0" fontId="6" fillId="0" borderId="34" xfId="0" applyFont="1" applyBorder="1"/>
    <xf numFmtId="167" fontId="6" fillId="0" borderId="34" xfId="0" applyNumberFormat="1" applyFont="1" applyBorder="1"/>
    <xf numFmtId="0" fontId="12" fillId="0" borderId="35" xfId="0" applyFont="1" applyBorder="1"/>
    <xf numFmtId="43" fontId="12" fillId="17" borderId="32" xfId="1" applyFont="1" applyFill="1" applyBorder="1"/>
    <xf numFmtId="0" fontId="14" fillId="0" borderId="0" xfId="0" applyFont="1"/>
    <xf numFmtId="0" fontId="0" fillId="6" borderId="3" xfId="0" applyFont="1" applyFill="1" applyBorder="1" applyAlignment="1">
      <alignment horizontal="center" vertical="top"/>
    </xf>
    <xf numFmtId="0" fontId="0" fillId="6" borderId="4" xfId="0" applyFont="1" applyFill="1" applyBorder="1" applyAlignment="1">
      <alignment horizontal="center" vertical="top"/>
    </xf>
    <xf numFmtId="0" fontId="5" fillId="6" borderId="5" xfId="0" applyFont="1" applyFill="1" applyBorder="1" applyAlignment="1">
      <alignment horizontal="center" vertical="top"/>
    </xf>
    <xf numFmtId="10" fontId="0" fillId="5" borderId="3" xfId="0" applyNumberFormat="1" applyFont="1" applyFill="1" applyBorder="1" applyAlignment="1">
      <alignment horizontal="center" vertical="top"/>
    </xf>
    <xf numFmtId="10" fontId="0" fillId="5" borderId="4" xfId="0" applyNumberFormat="1" applyFont="1" applyFill="1" applyBorder="1" applyAlignment="1">
      <alignment horizontal="center" vertical="top"/>
    </xf>
    <xf numFmtId="10" fontId="0" fillId="5" borderId="5" xfId="0" applyNumberFormat="1" applyFont="1" applyFill="1" applyBorder="1" applyAlignment="1">
      <alignment horizontal="center" vertical="top"/>
    </xf>
    <xf numFmtId="0" fontId="13" fillId="0" borderId="14" xfId="0" applyFont="1" applyBorder="1" applyAlignment="1">
      <alignment horizontal="center"/>
    </xf>
    <xf numFmtId="0" fontId="13" fillId="0" borderId="0" xfId="0" applyFont="1" applyBorder="1" applyAlignment="1">
      <alignment horizontal="center"/>
    </xf>
    <xf numFmtId="0" fontId="13" fillId="0" borderId="15" xfId="0" applyFont="1" applyBorder="1" applyAlignment="1">
      <alignment horizontal="center"/>
    </xf>
  </cellXfs>
  <cellStyles count="4">
    <cellStyle name="Comma" xfId="1" builtinId="3"/>
    <cellStyle name="Normal" xfId="0" builtinId="0"/>
    <cellStyle name="Normal_3B report_E1-SO200601~02-Sales Order ref" xfId="2"/>
    <cellStyle name="Percent" xfId="3" builtinId="5"/>
  </cellStyles>
  <dxfs count="0"/>
  <tableStyles count="0" defaultTableStyle="TableStyleMedium2" defaultPivotStyle="PivotStyleMedium9"/>
  <colors>
    <mruColors>
      <color rgb="FFEFF0F5"/>
      <color rgb="FFC0C0C0"/>
      <color rgb="FFD1CA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checked="Checked" lockText="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checked="Checked"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checked="Checked" lockText="1"/>
</file>

<file path=xl/ctrlProps/ctrlProp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1428750</xdr:colOff>
          <xdr:row>5</xdr:row>
          <xdr:rowOff>85725</xdr:rowOff>
        </xdr:from>
        <xdr:to>
          <xdr:col>4</xdr:col>
          <xdr:colOff>1657350</xdr:colOff>
          <xdr:row>7</xdr:row>
          <xdr:rowOff>9525</xdr:rowOff>
        </xdr:to>
        <xdr:sp macro="" textlink="">
          <xdr:nvSpPr>
            <xdr:cNvPr id="13313" name="Check Box 1" hidden="1">
              <a:extLst>
                <a:ext uri="{63B3BB69-23CF-44E3-9099-C40C66FF867C}">
                  <a14:compatExt spid="_x0000_s133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5</xdr:row>
          <xdr:rowOff>114300</xdr:rowOff>
        </xdr:from>
        <xdr:to>
          <xdr:col>6</xdr:col>
          <xdr:colOff>247650</xdr:colOff>
          <xdr:row>6</xdr:row>
          <xdr:rowOff>142875</xdr:rowOff>
        </xdr:to>
        <xdr:sp macro="" textlink="">
          <xdr:nvSpPr>
            <xdr:cNvPr id="13314" name="Check Box 2" hidden="1">
              <a:extLst>
                <a:ext uri="{63B3BB69-23CF-44E3-9099-C40C66FF867C}">
                  <a14:compatExt spid="_x0000_s133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438150</xdr:colOff>
          <xdr:row>5</xdr:row>
          <xdr:rowOff>95250</xdr:rowOff>
        </xdr:from>
        <xdr:to>
          <xdr:col>8</xdr:col>
          <xdr:colOff>666750</xdr:colOff>
          <xdr:row>6</xdr:row>
          <xdr:rowOff>123825</xdr:rowOff>
        </xdr:to>
        <xdr:sp macro="" textlink="">
          <xdr:nvSpPr>
            <xdr:cNvPr id="13315" name="Check Box 3" hidden="1">
              <a:extLst>
                <a:ext uri="{63B3BB69-23CF-44E3-9099-C40C66FF867C}">
                  <a14:compatExt spid="_x0000_s133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12</xdr:col>
      <xdr:colOff>1724025</xdr:colOff>
      <xdr:row>1</xdr:row>
      <xdr:rowOff>95250</xdr:rowOff>
    </xdr:from>
    <xdr:to>
      <xdr:col>12</xdr:col>
      <xdr:colOff>2888462</xdr:colOff>
      <xdr:row>9</xdr:row>
      <xdr:rowOff>19050</xdr:rowOff>
    </xdr:to>
    <xdr:pic>
      <xdr:nvPicPr>
        <xdr:cNvPr id="5" name="Picture 4"/>
        <xdr:cNvPicPr>
          <a:picLocks noChangeAspect="1"/>
        </xdr:cNvPicPr>
      </xdr:nvPicPr>
      <xdr:blipFill>
        <a:blip xmlns:r="http://schemas.openxmlformats.org/officeDocument/2006/relationships" r:embed="rId1"/>
        <a:stretch>
          <a:fillRect/>
        </a:stretch>
      </xdr:blipFill>
      <xdr:spPr>
        <a:xfrm>
          <a:off x="10058400" y="238125"/>
          <a:ext cx="1164437" cy="1143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1428750</xdr:colOff>
          <xdr:row>5</xdr:row>
          <xdr:rowOff>85725</xdr:rowOff>
        </xdr:from>
        <xdr:to>
          <xdr:col>4</xdr:col>
          <xdr:colOff>1657350</xdr:colOff>
          <xdr:row>7</xdr:row>
          <xdr:rowOff>9525</xdr:rowOff>
        </xdr:to>
        <xdr:sp macro="" textlink="">
          <xdr:nvSpPr>
            <xdr:cNvPr id="10241" name="Check Box 1" hidden="1">
              <a:extLst>
                <a:ext uri="{63B3BB69-23CF-44E3-9099-C40C66FF867C}">
                  <a14:compatExt spid="_x0000_s102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5</xdr:row>
          <xdr:rowOff>114300</xdr:rowOff>
        </xdr:from>
        <xdr:to>
          <xdr:col>6</xdr:col>
          <xdr:colOff>247650</xdr:colOff>
          <xdr:row>6</xdr:row>
          <xdr:rowOff>142875</xdr:rowOff>
        </xdr:to>
        <xdr:sp macro="" textlink="">
          <xdr:nvSpPr>
            <xdr:cNvPr id="10242" name="Check Box 2" hidden="1">
              <a:extLst>
                <a:ext uri="{63B3BB69-23CF-44E3-9099-C40C66FF867C}">
                  <a14:compatExt spid="_x0000_s102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438150</xdr:colOff>
          <xdr:row>5</xdr:row>
          <xdr:rowOff>95250</xdr:rowOff>
        </xdr:from>
        <xdr:to>
          <xdr:col>8</xdr:col>
          <xdr:colOff>666750</xdr:colOff>
          <xdr:row>6</xdr:row>
          <xdr:rowOff>123825</xdr:rowOff>
        </xdr:to>
        <xdr:sp macro="" textlink="">
          <xdr:nvSpPr>
            <xdr:cNvPr id="10243" name="Check Box 3" hidden="1">
              <a:extLst>
                <a:ext uri="{63B3BB69-23CF-44E3-9099-C40C66FF867C}">
                  <a14:compatExt spid="_x0000_s102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12</xdr:col>
      <xdr:colOff>1724025</xdr:colOff>
      <xdr:row>1</xdr:row>
      <xdr:rowOff>95250</xdr:rowOff>
    </xdr:from>
    <xdr:to>
      <xdr:col>12</xdr:col>
      <xdr:colOff>2888462</xdr:colOff>
      <xdr:row>9</xdr:row>
      <xdr:rowOff>19050</xdr:rowOff>
    </xdr:to>
    <xdr:pic>
      <xdr:nvPicPr>
        <xdr:cNvPr id="5" name="Picture 4"/>
        <xdr:cNvPicPr>
          <a:picLocks noChangeAspect="1"/>
        </xdr:cNvPicPr>
      </xdr:nvPicPr>
      <xdr:blipFill>
        <a:blip xmlns:r="http://schemas.openxmlformats.org/officeDocument/2006/relationships" r:embed="rId1"/>
        <a:stretch>
          <a:fillRect/>
        </a:stretch>
      </xdr:blipFill>
      <xdr:spPr>
        <a:xfrm>
          <a:off x="10058400" y="238125"/>
          <a:ext cx="1164437" cy="1143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1428750</xdr:colOff>
          <xdr:row>5</xdr:row>
          <xdr:rowOff>85725</xdr:rowOff>
        </xdr:from>
        <xdr:to>
          <xdr:col>4</xdr:col>
          <xdr:colOff>1657350</xdr:colOff>
          <xdr:row>7</xdr:row>
          <xdr:rowOff>9525</xdr:rowOff>
        </xdr:to>
        <xdr:sp macro="" textlink="">
          <xdr:nvSpPr>
            <xdr:cNvPr id="14337" name="Check Box 1" hidden="1">
              <a:extLst>
                <a:ext uri="{63B3BB69-23CF-44E3-9099-C40C66FF867C}">
                  <a14:compatExt spid="_x0000_s143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5</xdr:row>
          <xdr:rowOff>114300</xdr:rowOff>
        </xdr:from>
        <xdr:to>
          <xdr:col>6</xdr:col>
          <xdr:colOff>247650</xdr:colOff>
          <xdr:row>6</xdr:row>
          <xdr:rowOff>142875</xdr:rowOff>
        </xdr:to>
        <xdr:sp macro="" textlink="">
          <xdr:nvSpPr>
            <xdr:cNvPr id="14338" name="Check Box 2" hidden="1">
              <a:extLst>
                <a:ext uri="{63B3BB69-23CF-44E3-9099-C40C66FF867C}">
                  <a14:compatExt spid="_x0000_s143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438150</xdr:colOff>
          <xdr:row>5</xdr:row>
          <xdr:rowOff>95250</xdr:rowOff>
        </xdr:from>
        <xdr:to>
          <xdr:col>8</xdr:col>
          <xdr:colOff>666750</xdr:colOff>
          <xdr:row>6</xdr:row>
          <xdr:rowOff>123825</xdr:rowOff>
        </xdr:to>
        <xdr:sp macro="" textlink="">
          <xdr:nvSpPr>
            <xdr:cNvPr id="14339" name="Check Box 3" hidden="1">
              <a:extLst>
                <a:ext uri="{63B3BB69-23CF-44E3-9099-C40C66FF867C}">
                  <a14:compatExt spid="_x0000_s143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12</xdr:col>
      <xdr:colOff>1724025</xdr:colOff>
      <xdr:row>1</xdr:row>
      <xdr:rowOff>95250</xdr:rowOff>
    </xdr:from>
    <xdr:to>
      <xdr:col>12</xdr:col>
      <xdr:colOff>2888462</xdr:colOff>
      <xdr:row>9</xdr:row>
      <xdr:rowOff>19050</xdr:rowOff>
    </xdr:to>
    <xdr:pic>
      <xdr:nvPicPr>
        <xdr:cNvPr id="5" name="Picture 4"/>
        <xdr:cNvPicPr>
          <a:picLocks noChangeAspect="1"/>
        </xdr:cNvPicPr>
      </xdr:nvPicPr>
      <xdr:blipFill>
        <a:blip xmlns:r="http://schemas.openxmlformats.org/officeDocument/2006/relationships" r:embed="rId1"/>
        <a:stretch>
          <a:fillRect/>
        </a:stretch>
      </xdr:blipFill>
      <xdr:spPr>
        <a:xfrm>
          <a:off x="10058400" y="238125"/>
          <a:ext cx="1164437" cy="1143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6"/>
  <sheetViews>
    <sheetView showGridLines="0" tabSelected="1" workbookViewId="0">
      <selection activeCell="I20" sqref="I20"/>
    </sheetView>
  </sheetViews>
  <sheetFormatPr defaultRowHeight="15" x14ac:dyDescent="0.25"/>
  <cols>
    <col min="3" max="3" width="3.85546875" customWidth="1"/>
  </cols>
  <sheetData>
    <row r="2" spans="2:4" ht="18.75" x14ac:dyDescent="0.3">
      <c r="B2" s="131" t="s">
        <v>140</v>
      </c>
    </row>
    <row r="3" spans="2:4" x14ac:dyDescent="0.25">
      <c r="B3" t="s">
        <v>120</v>
      </c>
    </row>
    <row r="4" spans="2:4" x14ac:dyDescent="0.25">
      <c r="B4">
        <v>1</v>
      </c>
      <c r="C4" t="s">
        <v>121</v>
      </c>
    </row>
    <row r="5" spans="2:4" x14ac:dyDescent="0.25">
      <c r="C5" t="s">
        <v>123</v>
      </c>
      <c r="D5" t="s">
        <v>133</v>
      </c>
    </row>
    <row r="6" spans="2:4" x14ac:dyDescent="0.25">
      <c r="C6" t="s">
        <v>124</v>
      </c>
      <c r="D6" t="s">
        <v>134</v>
      </c>
    </row>
    <row r="7" spans="2:4" x14ac:dyDescent="0.25">
      <c r="B7">
        <v>2</v>
      </c>
      <c r="C7" t="s">
        <v>122</v>
      </c>
    </row>
    <row r="8" spans="2:4" x14ac:dyDescent="0.25">
      <c r="B8">
        <v>3</v>
      </c>
      <c r="C8" t="s">
        <v>135</v>
      </c>
    </row>
    <row r="9" spans="2:4" x14ac:dyDescent="0.25">
      <c r="C9" t="s">
        <v>123</v>
      </c>
      <c r="D9" t="s">
        <v>136</v>
      </c>
    </row>
    <row r="10" spans="2:4" x14ac:dyDescent="0.25">
      <c r="C10" t="s">
        <v>125</v>
      </c>
      <c r="D10" t="s">
        <v>137</v>
      </c>
    </row>
    <row r="11" spans="2:4" x14ac:dyDescent="0.25">
      <c r="C11" t="s">
        <v>126</v>
      </c>
      <c r="D11" t="s">
        <v>138</v>
      </c>
    </row>
    <row r="12" spans="2:4" x14ac:dyDescent="0.25">
      <c r="C12" t="s">
        <v>127</v>
      </c>
      <c r="D12" t="s">
        <v>139</v>
      </c>
    </row>
    <row r="13" spans="2:4" x14ac:dyDescent="0.25">
      <c r="C13" t="s">
        <v>128</v>
      </c>
      <c r="D13" t="s">
        <v>129</v>
      </c>
    </row>
    <row r="14" spans="2:4" x14ac:dyDescent="0.25">
      <c r="C14" t="s">
        <v>130</v>
      </c>
      <c r="D14" t="s">
        <v>131</v>
      </c>
    </row>
    <row r="16" spans="2:4" x14ac:dyDescent="0.25">
      <c r="B16">
        <v>4</v>
      </c>
      <c r="D16" t="s">
        <v>132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H109"/>
  <sheetViews>
    <sheetView showGridLines="0" zoomScale="85" zoomScaleNormal="85" workbookViewId="0">
      <pane xSplit="9" ySplit="8" topLeftCell="AT9" activePane="bottomRight" state="frozen"/>
      <selection pane="topRight" activeCell="H1" sqref="H1"/>
      <selection pane="bottomLeft" activeCell="A4" sqref="A4"/>
      <selection pane="bottomRight" activeCell="AV9" sqref="AV9"/>
    </sheetView>
  </sheetViews>
  <sheetFormatPr defaultRowHeight="15" x14ac:dyDescent="0.25"/>
  <cols>
    <col min="1" max="1" width="4.28515625" customWidth="1"/>
    <col min="2" max="2" width="12.28515625" customWidth="1"/>
    <col min="3" max="3" width="23.85546875" customWidth="1"/>
    <col min="4" max="4" width="12.28515625" customWidth="1"/>
    <col min="5" max="6" width="9.140625" customWidth="1"/>
    <col min="7" max="7" width="19.140625" bestFit="1" customWidth="1"/>
    <col min="8" max="8" width="9.140625" customWidth="1"/>
    <col min="9" max="9" width="13.85546875" bestFit="1" customWidth="1"/>
    <col min="10" max="10" width="18" customWidth="1"/>
    <col min="11" max="11" width="3.140625" bestFit="1" customWidth="1"/>
    <col min="12" max="12" width="13.28515625" bestFit="1" customWidth="1"/>
    <col min="13" max="13" width="14.28515625" customWidth="1"/>
    <col min="14" max="17" width="11.5703125" bestFit="1" customWidth="1"/>
    <col min="18" max="18" width="9.140625" customWidth="1"/>
    <col min="19" max="25" width="9.140625" hidden="1" customWidth="1"/>
    <col min="26" max="26" width="2.85546875" customWidth="1"/>
    <col min="27" max="27" width="11.5703125" bestFit="1" customWidth="1"/>
    <col min="28" max="28" width="10.5703125" bestFit="1" customWidth="1"/>
    <col min="29" max="29" width="11.5703125" bestFit="1" customWidth="1"/>
    <col min="30" max="30" width="13.28515625" bestFit="1" customWidth="1"/>
    <col min="32" max="32" width="10.5703125" bestFit="1" customWidth="1"/>
    <col min="33" max="39" width="9.140625" hidden="1" customWidth="1"/>
    <col min="40" max="40" width="11.5703125" bestFit="1" customWidth="1"/>
    <col min="41" max="41" width="3.28515625" customWidth="1"/>
    <col min="42" max="42" width="11.5703125" bestFit="1" customWidth="1"/>
    <col min="43" max="43" width="9.5703125" bestFit="1" customWidth="1"/>
    <col min="44" max="44" width="11.42578125" bestFit="1" customWidth="1"/>
    <col min="45" max="48" width="10.5703125" bestFit="1" customWidth="1"/>
    <col min="49" max="49" width="13.28515625" bestFit="1" customWidth="1"/>
    <col min="50" max="56" width="9.140625" hidden="1" customWidth="1"/>
    <col min="57" max="57" width="10.5703125" bestFit="1" customWidth="1"/>
    <col min="58" max="58" width="11.28515625" customWidth="1"/>
    <col min="59" max="59" width="11.5703125" bestFit="1" customWidth="1"/>
    <col min="60" max="60" width="14.28515625" customWidth="1"/>
  </cols>
  <sheetData>
    <row r="1" spans="1:60" x14ac:dyDescent="0.25">
      <c r="B1">
        <v>1</v>
      </c>
      <c r="C1">
        <v>2</v>
      </c>
      <c r="D1">
        <v>3</v>
      </c>
      <c r="E1">
        <v>4</v>
      </c>
      <c r="F1">
        <v>5</v>
      </c>
      <c r="G1">
        <v>6</v>
      </c>
      <c r="H1">
        <v>7</v>
      </c>
      <c r="I1">
        <v>8</v>
      </c>
      <c r="J1">
        <v>9</v>
      </c>
      <c r="K1">
        <v>10</v>
      </c>
      <c r="L1">
        <v>11</v>
      </c>
      <c r="M1">
        <v>12</v>
      </c>
      <c r="N1">
        <v>13</v>
      </c>
      <c r="O1">
        <v>14</v>
      </c>
      <c r="P1">
        <v>15</v>
      </c>
      <c r="Q1">
        <v>16</v>
      </c>
      <c r="R1">
        <v>17</v>
      </c>
      <c r="S1">
        <v>18</v>
      </c>
      <c r="T1">
        <v>19</v>
      </c>
      <c r="U1">
        <v>20</v>
      </c>
      <c r="V1">
        <v>21</v>
      </c>
      <c r="W1">
        <v>22</v>
      </c>
      <c r="X1">
        <v>23</v>
      </c>
      <c r="Y1">
        <v>24</v>
      </c>
      <c r="Z1">
        <v>25</v>
      </c>
      <c r="AA1">
        <v>26</v>
      </c>
      <c r="AB1">
        <v>27</v>
      </c>
      <c r="AC1">
        <v>28</v>
      </c>
      <c r="AD1">
        <v>29</v>
      </c>
      <c r="AE1">
        <v>30</v>
      </c>
      <c r="AF1">
        <v>31</v>
      </c>
      <c r="AG1">
        <v>32</v>
      </c>
      <c r="AH1">
        <v>33</v>
      </c>
      <c r="AI1">
        <v>34</v>
      </c>
      <c r="AJ1">
        <v>35</v>
      </c>
      <c r="AK1">
        <v>36</v>
      </c>
      <c r="AL1">
        <v>37</v>
      </c>
      <c r="AM1">
        <v>38</v>
      </c>
      <c r="AN1">
        <v>39</v>
      </c>
      <c r="AO1">
        <v>40</v>
      </c>
      <c r="AP1">
        <v>41</v>
      </c>
      <c r="AQ1">
        <v>42</v>
      </c>
      <c r="AR1">
        <v>43</v>
      </c>
      <c r="AS1">
        <v>44</v>
      </c>
      <c r="AT1">
        <v>45</v>
      </c>
      <c r="AU1">
        <v>46</v>
      </c>
      <c r="AV1">
        <v>47</v>
      </c>
      <c r="AW1">
        <v>48</v>
      </c>
      <c r="AX1">
        <v>49</v>
      </c>
      <c r="AY1">
        <v>50</v>
      </c>
      <c r="AZ1">
        <v>51</v>
      </c>
      <c r="BA1">
        <v>52</v>
      </c>
      <c r="BB1">
        <v>53</v>
      </c>
      <c r="BC1">
        <v>54</v>
      </c>
      <c r="BD1">
        <v>55</v>
      </c>
      <c r="BE1">
        <v>56</v>
      </c>
      <c r="BF1">
        <v>57</v>
      </c>
      <c r="BG1">
        <v>58</v>
      </c>
      <c r="BH1">
        <v>59</v>
      </c>
    </row>
    <row r="2" spans="1:60" x14ac:dyDescent="0.25">
      <c r="A2" s="18"/>
      <c r="B2" s="18"/>
      <c r="C2" s="18"/>
      <c r="D2" s="18"/>
      <c r="E2" s="18"/>
      <c r="F2" s="18"/>
      <c r="G2" s="18" t="s">
        <v>94</v>
      </c>
      <c r="H2" s="18"/>
      <c r="I2" s="18"/>
      <c r="J2" s="18"/>
      <c r="K2" s="18"/>
      <c r="L2" s="56">
        <f>SUMIF($G$9:$G1000,$G2,$L$9:$L1000)</f>
        <v>755000</v>
      </c>
      <c r="M2" s="56">
        <f>SUMIF($G$9:$G1000,$G2,$M$9:$M1000)</f>
        <v>0</v>
      </c>
      <c r="N2" s="56">
        <f>SUMIF($G$9:$G1000,$G2,$N$9:$N1000)</f>
        <v>0</v>
      </c>
      <c r="O2" s="56">
        <f>SUMIF($G$9:$G1000,$G2,$O$9:$O1000)</f>
        <v>700000</v>
      </c>
      <c r="P2" s="56">
        <f>SUMIF($G$9:$G1000,$G2,$P$9:$P1000)</f>
        <v>55000</v>
      </c>
      <c r="Q2" s="56">
        <f>SUMIF($G$9:$G1000,$G2,$Q$9:$Q$1000)</f>
        <v>0</v>
      </c>
      <c r="R2" s="56">
        <f>SUMIF($G$9:$G1000,$G2,$R$9:$R$1000)</f>
        <v>0</v>
      </c>
      <c r="S2" s="56">
        <f>SUMIF($G$9:$G1000,$G2,$S$9:$S$1000)</f>
        <v>0</v>
      </c>
      <c r="T2" s="56">
        <f>SUMIF($G$9:$G1000,$G2,$T$9:$T$1000)</f>
        <v>0</v>
      </c>
      <c r="U2" s="56">
        <f>SUMIF($G$9:$G1000,$G2,$U$9:$U1000)</f>
        <v>0</v>
      </c>
      <c r="V2" s="56">
        <f>SUMIF($G$9:$G1000,$G2,$V$9:$V1000)</f>
        <v>0</v>
      </c>
      <c r="W2" s="56">
        <f>SUMIF($G$9:$G1000,$G2,$W$9:$W$1000)</f>
        <v>0</v>
      </c>
      <c r="X2" s="56">
        <f>SUMIF($G$9:$G1000,$G2,$X$9:$X1000)</f>
        <v>0</v>
      </c>
      <c r="Y2" s="56">
        <f>SUMIF($G$9:$G1000,$G$2,$Y$9:$Y$1000)</f>
        <v>0</v>
      </c>
      <c r="AB2" s="55">
        <f>SUMIF($G$9:$G1000,$G2,$AB$9:$AB1000)</f>
        <v>65000</v>
      </c>
      <c r="AC2" s="55">
        <f>SUMIF($G$9:$G1000,$G2,$AC$9:$AC$1000)</f>
        <v>20000</v>
      </c>
      <c r="AD2" s="55">
        <f>SUMIF($G$9:$G1000,$G2,$AD$9:$AD1000)</f>
        <v>500000</v>
      </c>
      <c r="AE2" s="55">
        <f>SUMIF($G$9:$G1000,$G2,$AE$9:$AE1000)</f>
        <v>0</v>
      </c>
      <c r="AF2" s="55">
        <f>SUMIF($G$9:$G1000,$G2,$AF$9:$AF1000)</f>
        <v>0</v>
      </c>
      <c r="AG2" s="55">
        <f>SUMIF($G$9:$G1000,$G2,$AG$9:$AG1000)</f>
        <v>0</v>
      </c>
      <c r="AH2" s="55">
        <f>SUMIF($G$9:$G1000,$G2,$AH$9:$AH$1000)</f>
        <v>0</v>
      </c>
      <c r="AI2" s="55">
        <f>SUMIF($G$9:$G1000,$G2,$AI$9:$AI1000)</f>
        <v>0</v>
      </c>
      <c r="AJ2" s="55">
        <f>SUMIF($G$9:$G1000,$G$2,$AJ$9:$AJ1000)</f>
        <v>0</v>
      </c>
      <c r="AK2" s="55">
        <f>SUMIF($G$9:$G1000,$G2,$AK$9:$AK1000)</f>
        <v>0</v>
      </c>
      <c r="AL2" s="55">
        <f>SUMIF($G$9:$G1000,$G2,$AL$9:$AL1000)</f>
        <v>0</v>
      </c>
      <c r="AM2" s="55">
        <f>SUMIF($G$9:$G1000,$G2,$AM$9:$AM1000)</f>
        <v>0</v>
      </c>
      <c r="AS2" s="55">
        <f>SUMIF($G$9:$G1000,$G2,$AS$9:$AS1000)</f>
        <v>50000</v>
      </c>
      <c r="AT2" s="55">
        <f>SUMIF($G$9:$G1000,$G2,$AT$9:$AT1000)</f>
        <v>25000</v>
      </c>
      <c r="AU2" s="55">
        <f>SUMIF($G$9:$G1000,$G2,$AU$9:$AU1000)</f>
        <v>20000</v>
      </c>
      <c r="AV2" s="55">
        <f>SUMIF($G$9:$G1000,$G2,$AV$9:$AV1000)</f>
        <v>15000</v>
      </c>
      <c r="AW2" s="55">
        <f>SUMIF($G$9:$G1000,$G2,$AW$9:$AW1000)</f>
        <v>617175</v>
      </c>
      <c r="AX2" s="55">
        <f>SUMIF($G$9:$G1000,$G2,$AX$9:$AX1000)</f>
        <v>0</v>
      </c>
      <c r="AY2" s="55">
        <f>SUMIF($G$9:$G1000,$G2,$AY$9:$AY1000)</f>
        <v>0</v>
      </c>
      <c r="AZ2" s="55">
        <f>SUMIF($G$9:$G1000,$G2,$AZ$9:$AZ1000)</f>
        <v>0</v>
      </c>
      <c r="BA2" s="55">
        <f>SUMIF($G$9:$G1000,$G2,$BA$9:$BA1000)</f>
        <v>0</v>
      </c>
      <c r="BB2" s="55">
        <f>SUMIF($G$9:$G1000,$G2,$BB$9:$BB1000)</f>
        <v>0</v>
      </c>
      <c r="BC2" s="55">
        <f>SUMIF($G$9:$G1000,$G2,$BC$9:$BC1000)</f>
        <v>0</v>
      </c>
      <c r="BD2" s="55">
        <f>SUMIF($G$9:$G1000,$G2,$BD$9:$BD1000)</f>
        <v>0</v>
      </c>
    </row>
    <row r="3" spans="1:60" x14ac:dyDescent="0.25">
      <c r="A3" s="18"/>
      <c r="B3" s="18"/>
      <c r="C3" s="18"/>
      <c r="D3" s="18"/>
      <c r="E3" s="18"/>
      <c r="F3" s="18"/>
      <c r="G3" s="18" t="s">
        <v>93</v>
      </c>
      <c r="H3" s="18"/>
      <c r="I3" s="18"/>
      <c r="J3" s="18"/>
      <c r="K3" s="18"/>
      <c r="L3" s="56">
        <f>SUMIF($G$9:$G1001,$G3,$L$9:$L1001)</f>
        <v>650000</v>
      </c>
      <c r="M3" s="56">
        <f>SUMIF($G$9:$G1001,$G3,$M$9:$M1001)</f>
        <v>150000</v>
      </c>
      <c r="N3" s="56">
        <f>SUMIF($G$9:$G1001,$G3,$N$9:$N1001)</f>
        <v>0</v>
      </c>
      <c r="O3" s="56">
        <f>SUMIF($G$9:$G1001,$G3,$O$9:$O1001)</f>
        <v>0</v>
      </c>
      <c r="P3" s="56">
        <f>SUMIF($G$9:$G1001,$G3,$P$9:$P1001)</f>
        <v>500000</v>
      </c>
      <c r="Q3" s="56">
        <f ca="1">SUMIF($G$9:$G1001,$G3,$Q$9:$Q$1000)</f>
        <v>0</v>
      </c>
      <c r="R3" s="56">
        <f ca="1">SUMIF($G$9:$G1001,$G3,$R$9:$R$1000)</f>
        <v>0</v>
      </c>
      <c r="S3" s="56">
        <f ca="1">SUMIF($G$9:$G1001,$G3,$S$9:$S$1000)</f>
        <v>0</v>
      </c>
      <c r="T3" s="56">
        <f ca="1">SUMIF($G$9:$G1001,$G3,$T$9:$T$1000)</f>
        <v>0</v>
      </c>
      <c r="U3" s="56">
        <f>SUMIF($G$9:$G1001,$G3,$U$9:$U1001)</f>
        <v>0</v>
      </c>
      <c r="V3" s="56">
        <f>SUMIF($G$9:$G1001,$G3,$V$9:$V1001)</f>
        <v>0</v>
      </c>
      <c r="W3" s="56">
        <f ca="1">SUMIF($G$9:$G1001,$G3,$W$9:$W$1000)</f>
        <v>0</v>
      </c>
      <c r="X3" s="56">
        <f>SUMIF($G$9:$G1001,$G3,$X$9:$X1001)</f>
        <v>0</v>
      </c>
      <c r="Y3" s="56">
        <f ca="1">SUMIF($G$9:$G1001,$G$2,$Y$9:$Y$1000)</f>
        <v>0</v>
      </c>
      <c r="AB3" s="55">
        <f>SUMIF($G$9:$G1001,$G3,$AB$9:$AB1001)</f>
        <v>0</v>
      </c>
      <c r="AC3" s="55">
        <f ca="1">SUMIF($G$9:$G1001,$G3,$AC$9:$AC$1000)</f>
        <v>150000</v>
      </c>
      <c r="AD3" s="55">
        <f>SUMIF($G$9:$G1001,$G3,$AD$9:$AD1001)</f>
        <v>500000</v>
      </c>
      <c r="AE3" s="55">
        <f>SUMIF($G$9:$G1001,$G3,$AE$9:$AE1001)</f>
        <v>0</v>
      </c>
      <c r="AF3" s="55">
        <f>SUMIF($G$9:$G1001,$G3,$AF$9:$AF1001)</f>
        <v>0</v>
      </c>
      <c r="AG3" s="55">
        <f>SUMIF($G$9:$G1001,$G3,$AG$9:$AG1001)</f>
        <v>0</v>
      </c>
      <c r="AH3" s="55">
        <f ca="1">SUMIF($G$9:$G1001,$G3,$AH$9:$AH$1000)</f>
        <v>0</v>
      </c>
      <c r="AI3" s="55">
        <f>SUMIF($G$9:$G1001,$G3,$AI$9:$AI1001)</f>
        <v>0</v>
      </c>
      <c r="AJ3" s="55">
        <f>SUMIF($G$9:$G1001,$G$2,$AJ$9:$AJ1001)</f>
        <v>0</v>
      </c>
      <c r="AK3" s="55">
        <f>SUMIF($G$9:$G1001,$G3,$AK$9:$AK1001)</f>
        <v>0</v>
      </c>
      <c r="AL3" s="55">
        <f>SUMIF($G$9:$G1001,$G3,$AL$9:$AL1001)</f>
        <v>0</v>
      </c>
      <c r="AM3" s="55">
        <f>SUMIF($G$9:$G1001,$G3,$AM$9:$AM1001)</f>
        <v>0</v>
      </c>
      <c r="AS3" s="55">
        <f>SUMIF($G$9:$G1001,$G3,$AS$9:$AS1001)</f>
        <v>0</v>
      </c>
      <c r="AT3" s="55">
        <f>SUMIF($G$9:$G1001,$G3,$AT$9:$AT1001)</f>
        <v>0</v>
      </c>
      <c r="AU3" s="55">
        <f>SUMIF($G$9:$G1001,$G3,$AU$9:$AU1001)</f>
        <v>0</v>
      </c>
      <c r="AV3" s="55">
        <f>SUMIF($G$9:$G1001,$G3,$AV$9:$AV1001)</f>
        <v>0</v>
      </c>
      <c r="AW3" s="55">
        <f>SUMIF($G$9:$G1001,$G3,$AW$9:$AW1001)</f>
        <v>650000</v>
      </c>
      <c r="AX3" s="55">
        <f>SUMIF($G$9:$G1001,$G3,$AX$9:$AX1001)</f>
        <v>0</v>
      </c>
      <c r="AY3" s="55">
        <f>SUMIF($G$9:$G1001,$G3,$AY$9:$AY1001)</f>
        <v>0</v>
      </c>
      <c r="AZ3" s="55">
        <f>SUMIF($G$9:$G1001,$G3,$AZ$9:$AZ1001)</f>
        <v>0</v>
      </c>
      <c r="BA3" s="55">
        <f>SUMIF($G$9:$G1001,$G3,$BA$9:$BA1001)</f>
        <v>0</v>
      </c>
      <c r="BB3" s="55">
        <f>SUMIF($G$9:$G1001,$G3,$BB$9:$BB1001)</f>
        <v>0</v>
      </c>
      <c r="BC3" s="55">
        <f>SUMIF($G$9:$G1001,$G3,$BC$9:$BC1001)</f>
        <v>0</v>
      </c>
      <c r="BD3" s="55">
        <f>SUMIF($G$9:$G1001,$G3,$BD$9:$BD1001)</f>
        <v>0</v>
      </c>
    </row>
    <row r="4" spans="1:60" x14ac:dyDescent="0.25">
      <c r="A4" s="18"/>
      <c r="B4" s="18"/>
      <c r="C4" s="18"/>
      <c r="D4" s="18"/>
      <c r="E4" s="18"/>
      <c r="F4" s="18"/>
      <c r="G4" s="18" t="s">
        <v>95</v>
      </c>
      <c r="H4" s="18"/>
      <c r="I4" s="18"/>
      <c r="J4" s="18"/>
      <c r="K4" s="18"/>
      <c r="L4" s="56">
        <f>SUMIF($G$9:$G1002,$G4,$L$9:$L1002)</f>
        <v>340000</v>
      </c>
      <c r="M4" s="56">
        <f>SUMIF($G$9:$G1002,$G4,$M$9:$M1002)</f>
        <v>50000</v>
      </c>
      <c r="N4" s="56">
        <f>SUMIF($G$9:$G1002,$G4,$N$9:$N1002)</f>
        <v>0</v>
      </c>
      <c r="O4" s="56">
        <f>SUMIF($G$9:$G1002,$G4,$O$9:$O1002)</f>
        <v>0</v>
      </c>
      <c r="P4" s="56">
        <f>SUMIF($G$9:$G1002,$G4,$P$9:$P1002)</f>
        <v>0</v>
      </c>
      <c r="Q4" s="56">
        <f ca="1">SUMIF($G$9:$G1002,$G4,$Q$9:$Q$1000)</f>
        <v>290000</v>
      </c>
      <c r="R4" s="56">
        <f ca="1">SUMIF($G$9:$G1002,$G4,$R$9:$R$1000)</f>
        <v>0</v>
      </c>
      <c r="S4" s="56">
        <f ca="1">SUMIF($G$9:$G1002,$G4,$S$9:$S$1000)</f>
        <v>0</v>
      </c>
      <c r="T4" s="56">
        <f ca="1">SUMIF($G$9:$G1002,$G4,$T$9:$T$1000)</f>
        <v>0</v>
      </c>
      <c r="U4" s="56">
        <f>SUMIF($G$9:$G1002,$G4,$U$9:$U1002)</f>
        <v>0</v>
      </c>
      <c r="V4" s="56">
        <f>SUMIF($G$9:$G1002,$G4,$V$9:$V1002)</f>
        <v>0</v>
      </c>
      <c r="W4" s="56">
        <f ca="1">SUMIF($G$9:$G1002,$G4,$W$9:$W$1000)</f>
        <v>0</v>
      </c>
      <c r="X4" s="56">
        <f>SUMIF($G$9:$G1002,$G4,$X$9:$X1002)</f>
        <v>0</v>
      </c>
      <c r="Y4" s="56">
        <f ca="1">SUMIF($G$9:$G1002,$G$2,$Y$9:$Y$1000)</f>
        <v>0</v>
      </c>
      <c r="AB4" s="55">
        <f>SUMIF($G$9:$G1002,$G4,$AB$9:$AB1002)</f>
        <v>0</v>
      </c>
      <c r="AC4" s="55">
        <f ca="1">SUMIF($G$9:$G1002,$G4,$AC$9:$AC$1000)</f>
        <v>0</v>
      </c>
      <c r="AD4" s="55">
        <f>SUMIF($G$9:$G1002,$G4,$AD$9:$AD1002)</f>
        <v>250000</v>
      </c>
      <c r="AE4" s="55">
        <f>SUMIF($G$9:$G1002,$G4,$AE$9:$AE1002)</f>
        <v>0</v>
      </c>
      <c r="AF4" s="55">
        <f>SUMIF($G$9:$G1002,$G4,$AF$9:$AF1002)</f>
        <v>0</v>
      </c>
      <c r="AG4" s="55">
        <f>SUMIF($G$9:$G1002,$G4,$AG$9:$AG1002)</f>
        <v>0</v>
      </c>
      <c r="AH4" s="55">
        <f ca="1">SUMIF($G$9:$G1002,$G4,$AH$9:$AH$1000)</f>
        <v>0</v>
      </c>
      <c r="AI4" s="55">
        <f>SUMIF($G$9:$G1002,$G4,$AI$9:$AI1002)</f>
        <v>0</v>
      </c>
      <c r="AJ4" s="55">
        <f>SUMIF($G$9:$G1002,$G$2,$AJ$9:$AJ1002)</f>
        <v>0</v>
      </c>
      <c r="AK4" s="55">
        <f>SUMIF($G$9:$G1002,$G4,$AK$9:$AK1002)</f>
        <v>0</v>
      </c>
      <c r="AL4" s="55">
        <f>SUMIF($G$9:$G1002,$G4,$AL$9:$AL1002)</f>
        <v>0</v>
      </c>
      <c r="AM4" s="55">
        <f>SUMIF($G$9:$G1002,$G4,$AM$9:$AM1002)</f>
        <v>0</v>
      </c>
      <c r="AS4" s="55">
        <f>SUMIF($G$9:$G1002,$G4,$AS$9:$AS1002)</f>
        <v>0</v>
      </c>
      <c r="AT4" s="55">
        <f>SUMIF($G$9:$G1002,$G4,$AT$9:$AT1002)</f>
        <v>0</v>
      </c>
      <c r="AU4" s="55">
        <f>SUMIF($G$9:$G1002,$G4,$AU$9:$AU1002)</f>
        <v>0</v>
      </c>
      <c r="AV4" s="55">
        <f>SUMIF($G$9:$G1002,$G4,$AV$9:$AV1002)</f>
        <v>0</v>
      </c>
      <c r="AW4" s="55">
        <f>SUMIF($G$9:$G1002,$G4,$AW$9:$AW1002)</f>
        <v>255900</v>
      </c>
      <c r="AX4" s="55">
        <f>SUMIF($G$9:$G1002,$G4,$AX$9:$AX1002)</f>
        <v>0</v>
      </c>
      <c r="AY4" s="55">
        <f>SUMIF($G$9:$G1002,$G4,$AY$9:$AY1002)</f>
        <v>0</v>
      </c>
      <c r="AZ4" s="55">
        <f>SUMIF($G$9:$G1002,$G4,$AZ$9:$AZ1002)</f>
        <v>0</v>
      </c>
      <c r="BA4" s="55">
        <f>SUMIF($G$9:$G1002,$G4,$BA$9:$BA1002)</f>
        <v>0</v>
      </c>
      <c r="BB4" s="55">
        <f>SUMIF($G$9:$G1002,$G4,$BB$9:$BB1002)</f>
        <v>0</v>
      </c>
      <c r="BC4" s="55">
        <f>SUMIF($G$9:$G1002,$G4,$BC$9:$BC1002)</f>
        <v>0</v>
      </c>
      <c r="BD4" s="55">
        <f>SUMIF($G$9:$G1002,$G4,$BD$9:$BD1002)</f>
        <v>0</v>
      </c>
    </row>
    <row r="5" spans="1:60" x14ac:dyDescent="0.25">
      <c r="A5" s="18"/>
      <c r="B5" s="18"/>
      <c r="C5" s="18"/>
      <c r="D5" s="18"/>
      <c r="E5" s="18"/>
      <c r="F5" s="18"/>
      <c r="G5" s="18" t="s">
        <v>96</v>
      </c>
      <c r="H5" s="18"/>
      <c r="I5" s="18"/>
      <c r="J5" s="18"/>
      <c r="K5" s="18"/>
      <c r="L5" s="57">
        <f>SUMIF($G$9:$G1003,$G5,$L$9:$L1003)</f>
        <v>110000</v>
      </c>
      <c r="M5" s="57">
        <f>SUMIF($G$9:$G1003,$G5,$M$9:$M1003)</f>
        <v>0</v>
      </c>
      <c r="N5" s="57">
        <f>SUMIF($G$9:$G1003,$G5,$N$9:$N1003)</f>
        <v>110000</v>
      </c>
      <c r="O5" s="57">
        <f>SUMIF($G$9:$G1003,$G5,$O$9:$O1003)</f>
        <v>0</v>
      </c>
      <c r="P5" s="57">
        <f>SUMIF($G$9:$G1003,$G5,$P$9:$P1003)</f>
        <v>0</v>
      </c>
      <c r="Q5" s="57">
        <f ca="1">SUMIF($G$9:$G1003,$G5,$Q$9:$Q$1000)</f>
        <v>0</v>
      </c>
      <c r="R5" s="57">
        <f ca="1">SUMIF($G$9:$G1003,$G5,$R$9:$R$1000)</f>
        <v>0</v>
      </c>
      <c r="S5" s="57">
        <f ca="1">SUMIF($G$9:$G1003,$G5,$S$9:$S$1000)</f>
        <v>0</v>
      </c>
      <c r="T5" s="57">
        <f ca="1">SUMIF($G$9:$G1003,$G5,$T$9:$T$1000)</f>
        <v>0</v>
      </c>
      <c r="U5" s="57">
        <f>SUMIF($G$9:$G1003,$G5,$U$9:$U1003)</f>
        <v>0</v>
      </c>
      <c r="V5" s="57">
        <f>SUMIF($G$9:$G1003,$G5,$V$9:$V1003)</f>
        <v>0</v>
      </c>
      <c r="W5" s="57">
        <f ca="1">SUMIF($G$9:$G1003,$G5,$W$9:$W$1000)</f>
        <v>0</v>
      </c>
      <c r="X5" s="57">
        <f>SUMIF($G$9:$G1003,$G5,$X$9:$X1003)</f>
        <v>0</v>
      </c>
      <c r="Y5" s="57">
        <f ca="1">SUMIF($G$9:$G1003,$G$2,$Y$9:$Y$1000)</f>
        <v>0</v>
      </c>
      <c r="AB5" s="55">
        <f>SUMIF($G$9:$G1003,$G5,$AB$9:$AB1003)</f>
        <v>0</v>
      </c>
      <c r="AC5" s="55">
        <f ca="1">SUMIF($G$9:$G1003,$G5,$AC$9:$AC$1000)</f>
        <v>0</v>
      </c>
      <c r="AD5" s="55">
        <f>SUMIF($G$9:$G1003,$G5,$AD$9:$AD1003)</f>
        <v>110000</v>
      </c>
      <c r="AE5" s="55">
        <f>SUMIF($G$9:$G1003,$G5,$AE$9:$AE1003)</f>
        <v>0</v>
      </c>
      <c r="AF5" s="55">
        <f>SUMIF($G$9:$G1003,$G5,$AF$9:$AF1003)</f>
        <v>0</v>
      </c>
      <c r="AG5" s="55">
        <f>SUMIF($G$9:$G1003,$G5,$AG$9:$AG1003)</f>
        <v>0</v>
      </c>
      <c r="AH5" s="55">
        <f ca="1">SUMIF($G$9:$G1003,$G5,$AH$9:$AH$1000)</f>
        <v>0</v>
      </c>
      <c r="AI5" s="55">
        <f>SUMIF($G$9:$G1003,$G5,$AI$9:$AI1003)</f>
        <v>0</v>
      </c>
      <c r="AJ5" s="55">
        <f>SUMIF($G$9:$G1003,$G$2,$AJ$9:$AJ1003)</f>
        <v>0</v>
      </c>
      <c r="AK5" s="55">
        <f>SUMIF($G$9:$G1003,$G5,$AK$9:$AK1003)</f>
        <v>0</v>
      </c>
      <c r="AL5" s="55">
        <f>SUMIF($G$9:$G1003,$G5,$AL$9:$AL1003)</f>
        <v>0</v>
      </c>
      <c r="AM5" s="55">
        <f>SUMIF($G$9:$G1003,$G5,$AM$9:$AM1003)</f>
        <v>0</v>
      </c>
      <c r="AS5" s="55">
        <f>SUMIF($G$9:$G1003,$G5,$AS$9:$AS1003)</f>
        <v>0</v>
      </c>
      <c r="AT5" s="55">
        <f>SUMIF($G$9:$G1003,$G5,$AT$9:$AT1003)</f>
        <v>0</v>
      </c>
      <c r="AU5" s="55">
        <f>SUMIF($G$9:$G1003,$G5,$AU$9:$AU1003)</f>
        <v>0</v>
      </c>
      <c r="AV5" s="55">
        <f>SUMIF($G$9:$G1003,$G5,$AV$9:$AV1003)</f>
        <v>0</v>
      </c>
      <c r="AW5" s="55">
        <f>SUMIF($G$9:$G1003,$G5,$AW$9:$AW1003)</f>
        <v>115422</v>
      </c>
      <c r="AX5" s="55">
        <f>SUMIF($G$9:$G1003,$G5,$AX$9:$AX1003)</f>
        <v>0</v>
      </c>
      <c r="AY5" s="55">
        <f>SUMIF($G$9:$G1003,$G5,$AY$9:$AY1003)</f>
        <v>0</v>
      </c>
      <c r="AZ5" s="55">
        <f>SUMIF($G$9:$G1003,$G5,$AZ$9:$AZ1003)</f>
        <v>0</v>
      </c>
      <c r="BA5" s="55">
        <f>SUMIF($G$9:$G1003,$G5,$BA$9:$BA1003)</f>
        <v>0</v>
      </c>
      <c r="BB5" s="55">
        <f>SUMIF($G$9:$G1003,$G5,$BB$9:$BB1003)</f>
        <v>0</v>
      </c>
      <c r="BC5" s="55">
        <f>SUMIF($G$9:$G1003,$G5,$BC$9:$BC1003)</f>
        <v>0</v>
      </c>
      <c r="BD5" s="55">
        <f>SUMIF($G$9:$G1003,$G5,$BD$9:$BD1003)</f>
        <v>0</v>
      </c>
    </row>
    <row r="6" spans="1:60" x14ac:dyDescent="0.25">
      <c r="A6" s="51"/>
      <c r="B6" s="52"/>
      <c r="C6" s="52" t="s">
        <v>97</v>
      </c>
      <c r="D6" s="52"/>
      <c r="E6" s="52"/>
      <c r="F6" s="52"/>
      <c r="G6" s="52"/>
      <c r="H6" s="52"/>
      <c r="I6" s="52"/>
      <c r="J6" s="53"/>
      <c r="K6" s="51"/>
      <c r="L6" s="54">
        <f>L7-SUM(L2:L5)</f>
        <v>0</v>
      </c>
      <c r="M6" s="58">
        <f>M7-SUM(M2:M5)</f>
        <v>0</v>
      </c>
      <c r="N6" s="58">
        <f t="shared" ref="N6:Y6" si="0">N7-SUM(N2:N5)</f>
        <v>0</v>
      </c>
      <c r="O6" s="58">
        <f t="shared" si="0"/>
        <v>0</v>
      </c>
      <c r="P6" s="58">
        <f t="shared" si="0"/>
        <v>0</v>
      </c>
      <c r="Q6" s="58">
        <f t="shared" ca="1" si="0"/>
        <v>0</v>
      </c>
      <c r="R6" s="58">
        <f t="shared" ca="1" si="0"/>
        <v>0</v>
      </c>
      <c r="S6" s="58">
        <f t="shared" ca="1" si="0"/>
        <v>0</v>
      </c>
      <c r="T6" s="58">
        <f t="shared" ca="1" si="0"/>
        <v>0</v>
      </c>
      <c r="U6" s="58">
        <f t="shared" si="0"/>
        <v>0</v>
      </c>
      <c r="V6" s="58">
        <f t="shared" si="0"/>
        <v>0</v>
      </c>
      <c r="W6" s="58">
        <f t="shared" ca="1" si="0"/>
        <v>0</v>
      </c>
      <c r="X6" s="58">
        <f t="shared" si="0"/>
        <v>0</v>
      </c>
      <c r="Y6" s="59">
        <f t="shared" ca="1" si="0"/>
        <v>0</v>
      </c>
      <c r="AB6" s="54">
        <f t="shared" ref="AB6" si="1">AB7-SUM(AB2:AB5)</f>
        <v>0</v>
      </c>
      <c r="AC6" s="58">
        <f t="shared" ref="AC6" ca="1" si="2">AC7-SUM(AC2:AC5)</f>
        <v>0</v>
      </c>
      <c r="AD6" s="58">
        <f t="shared" ref="AD6" si="3">AD7-SUM(AD2:AD5)</f>
        <v>0</v>
      </c>
      <c r="AE6" s="58">
        <f t="shared" ref="AE6" si="4">AE7-SUM(AE2:AE5)</f>
        <v>0</v>
      </c>
      <c r="AF6" s="58">
        <f t="shared" ref="AF6" si="5">AF7-SUM(AF2:AF5)</f>
        <v>0</v>
      </c>
      <c r="AG6" s="58">
        <f t="shared" ref="AG6" si="6">AG7-SUM(AG2:AG5)</f>
        <v>0</v>
      </c>
      <c r="AH6" s="58">
        <f t="shared" ref="AH6" ca="1" si="7">AH7-SUM(AH2:AH5)</f>
        <v>0</v>
      </c>
      <c r="AI6" s="58">
        <f t="shared" ref="AI6" si="8">AI7-SUM(AI2:AI5)</f>
        <v>0</v>
      </c>
      <c r="AJ6" s="58">
        <f t="shared" ref="AJ6" si="9">AJ7-SUM(AJ2:AJ5)</f>
        <v>0</v>
      </c>
      <c r="AK6" s="58">
        <f t="shared" ref="AK6" si="10">AK7-SUM(AK2:AK5)</f>
        <v>0</v>
      </c>
      <c r="AL6" s="58">
        <f t="shared" ref="AL6" si="11">AL7-SUM(AL2:AL5)</f>
        <v>0</v>
      </c>
      <c r="AM6" s="59">
        <f t="shared" ref="AM6" si="12">AM7-SUM(AM2:AM5)</f>
        <v>0</v>
      </c>
      <c r="AS6" s="54">
        <f t="shared" ref="AS6" si="13">AS7-SUM(AS2:AS5)</f>
        <v>0</v>
      </c>
      <c r="AT6" s="58">
        <f t="shared" ref="AT6" si="14">AT7-SUM(AT2:AT5)</f>
        <v>0</v>
      </c>
      <c r="AU6" s="58">
        <f t="shared" ref="AU6" si="15">AU7-SUM(AU2:AU5)</f>
        <v>0</v>
      </c>
      <c r="AV6" s="58">
        <f t="shared" ref="AV6" si="16">AV7-SUM(AV2:AV5)</f>
        <v>0</v>
      </c>
      <c r="AW6" s="58">
        <f>AW7-SUM(AW2:AW5)</f>
        <v>0</v>
      </c>
      <c r="AX6" s="58">
        <f t="shared" ref="AX6" si="17">AX7-SUM(AX2:AX5)</f>
        <v>0</v>
      </c>
      <c r="AY6" s="58">
        <f t="shared" ref="AY6" si="18">AY7-SUM(AY2:AY5)</f>
        <v>0</v>
      </c>
      <c r="AZ6" s="58">
        <f t="shared" ref="AZ6" si="19">AZ7-SUM(AZ2:AZ5)</f>
        <v>0</v>
      </c>
      <c r="BA6" s="58">
        <f t="shared" ref="BA6" si="20">BA7-SUM(BA2:BA5)</f>
        <v>0</v>
      </c>
      <c r="BB6" s="58">
        <f t="shared" ref="BB6" si="21">BB7-SUM(BB2:BB5)</f>
        <v>0</v>
      </c>
      <c r="BC6" s="58">
        <f t="shared" ref="BC6" si="22">BC7-SUM(BC2:BC5)</f>
        <v>0</v>
      </c>
      <c r="BD6" s="59">
        <f t="shared" ref="BD6" si="23">BD7-SUM(BD2:BD5)</f>
        <v>0</v>
      </c>
    </row>
    <row r="7" spans="1:60" x14ac:dyDescent="0.25">
      <c r="A7" s="18"/>
      <c r="B7" s="6"/>
      <c r="C7" s="6" t="s">
        <v>92</v>
      </c>
      <c r="D7" s="6"/>
      <c r="E7" s="6"/>
      <c r="F7" s="6"/>
      <c r="G7" s="6"/>
      <c r="H7" s="6"/>
      <c r="I7" s="1"/>
      <c r="J7" s="1"/>
      <c r="K7" s="1"/>
      <c r="L7" s="50">
        <f t="shared" ref="L7:Y7" si="24">SUBTOTAL(109,L9:L108)</f>
        <v>1855000</v>
      </c>
      <c r="M7" s="50">
        <f t="shared" si="24"/>
        <v>200000</v>
      </c>
      <c r="N7" s="50">
        <f t="shared" si="24"/>
        <v>110000</v>
      </c>
      <c r="O7" s="50">
        <f t="shared" si="24"/>
        <v>700000</v>
      </c>
      <c r="P7" s="50">
        <f t="shared" si="24"/>
        <v>555000</v>
      </c>
      <c r="Q7" s="50">
        <f t="shared" si="24"/>
        <v>290000</v>
      </c>
      <c r="R7" s="50">
        <f t="shared" si="24"/>
        <v>0</v>
      </c>
      <c r="S7" s="50">
        <f t="shared" si="24"/>
        <v>0</v>
      </c>
      <c r="T7" s="50">
        <f t="shared" si="24"/>
        <v>0</v>
      </c>
      <c r="U7" s="50">
        <f t="shared" si="24"/>
        <v>0</v>
      </c>
      <c r="V7" s="50">
        <f t="shared" si="24"/>
        <v>0</v>
      </c>
      <c r="W7" s="50">
        <f t="shared" si="24"/>
        <v>0</v>
      </c>
      <c r="X7" s="50">
        <f t="shared" si="24"/>
        <v>0</v>
      </c>
      <c r="Y7" s="50">
        <f t="shared" si="24"/>
        <v>0</v>
      </c>
      <c r="Z7" s="8"/>
      <c r="AA7" s="7"/>
      <c r="AB7" s="9">
        <f t="shared" ref="AB7:AM7" si="25">SUBTOTAL(109,AB9:AB108)</f>
        <v>65000</v>
      </c>
      <c r="AC7" s="9">
        <f t="shared" si="25"/>
        <v>170000</v>
      </c>
      <c r="AD7" s="9">
        <f t="shared" si="25"/>
        <v>1360000</v>
      </c>
      <c r="AE7" s="9">
        <f t="shared" si="25"/>
        <v>0</v>
      </c>
      <c r="AF7" s="9">
        <f t="shared" si="25"/>
        <v>0</v>
      </c>
      <c r="AG7" s="9">
        <f t="shared" si="25"/>
        <v>0</v>
      </c>
      <c r="AH7" s="9">
        <f t="shared" si="25"/>
        <v>0</v>
      </c>
      <c r="AI7" s="9">
        <f t="shared" si="25"/>
        <v>0</v>
      </c>
      <c r="AJ7" s="9">
        <f t="shared" si="25"/>
        <v>0</v>
      </c>
      <c r="AK7" s="9">
        <f t="shared" si="25"/>
        <v>0</v>
      </c>
      <c r="AL7" s="9">
        <f t="shared" si="25"/>
        <v>0</v>
      </c>
      <c r="AM7" s="9">
        <f t="shared" si="25"/>
        <v>0</v>
      </c>
      <c r="AN7" s="8"/>
      <c r="AO7" s="8"/>
      <c r="AP7" s="8"/>
      <c r="AQ7" s="8"/>
      <c r="AR7" s="37"/>
      <c r="AS7" s="9">
        <f t="shared" ref="AS7:BE7" si="26">SUBTOTAL(109,AS9:AS108)</f>
        <v>50000</v>
      </c>
      <c r="AT7" s="9">
        <f t="shared" si="26"/>
        <v>25000</v>
      </c>
      <c r="AU7" s="9">
        <f t="shared" si="26"/>
        <v>20000</v>
      </c>
      <c r="AV7" s="9">
        <f t="shared" si="26"/>
        <v>15000</v>
      </c>
      <c r="AW7" s="9">
        <f t="shared" si="26"/>
        <v>1638497</v>
      </c>
      <c r="AX7" s="9">
        <f t="shared" si="26"/>
        <v>0</v>
      </c>
      <c r="AY7" s="9">
        <f t="shared" si="26"/>
        <v>0</v>
      </c>
      <c r="AZ7" s="9">
        <f t="shared" si="26"/>
        <v>0</v>
      </c>
      <c r="BA7" s="9">
        <f t="shared" si="26"/>
        <v>0</v>
      </c>
      <c r="BB7" s="9">
        <f t="shared" si="26"/>
        <v>0</v>
      </c>
      <c r="BC7" s="9">
        <f t="shared" si="26"/>
        <v>0</v>
      </c>
      <c r="BD7" s="9">
        <f t="shared" si="26"/>
        <v>0</v>
      </c>
      <c r="BE7" s="9">
        <f t="shared" si="26"/>
        <v>70497</v>
      </c>
    </row>
    <row r="8" spans="1:60" ht="36" x14ac:dyDescent="0.25">
      <c r="B8" s="60" t="s">
        <v>10</v>
      </c>
      <c r="C8" s="61" t="s">
        <v>4</v>
      </c>
      <c r="D8" s="60" t="s">
        <v>0</v>
      </c>
      <c r="E8" s="60" t="s">
        <v>1</v>
      </c>
      <c r="F8" s="60" t="s">
        <v>2</v>
      </c>
      <c r="G8" s="60" t="s">
        <v>3</v>
      </c>
      <c r="H8" s="61" t="s">
        <v>29</v>
      </c>
      <c r="I8" s="61" t="s">
        <v>30</v>
      </c>
      <c r="J8" s="61" t="s">
        <v>31</v>
      </c>
      <c r="K8" s="61"/>
      <c r="L8" s="62" t="s">
        <v>59</v>
      </c>
      <c r="M8" s="62" t="s">
        <v>61</v>
      </c>
      <c r="N8" s="12">
        <v>42035</v>
      </c>
      <c r="O8" s="12">
        <v>42063</v>
      </c>
      <c r="P8" s="12">
        <v>42094</v>
      </c>
      <c r="Q8" s="12">
        <v>42124</v>
      </c>
      <c r="R8" s="12">
        <v>42155</v>
      </c>
      <c r="S8" s="12">
        <v>42185</v>
      </c>
      <c r="T8" s="12">
        <v>42216</v>
      </c>
      <c r="U8" s="12">
        <v>42247</v>
      </c>
      <c r="V8" s="12">
        <v>42277</v>
      </c>
      <c r="W8" s="12">
        <v>42308</v>
      </c>
      <c r="X8" s="12">
        <v>42338</v>
      </c>
      <c r="Y8" s="12">
        <v>42369</v>
      </c>
      <c r="Z8" s="3"/>
      <c r="AA8" s="7" t="s">
        <v>12</v>
      </c>
      <c r="AB8" s="63">
        <f>N8</f>
        <v>42035</v>
      </c>
      <c r="AC8" s="63">
        <f t="shared" ref="AC8:AM8" si="27">O8</f>
        <v>42063</v>
      </c>
      <c r="AD8" s="63">
        <f t="shared" si="27"/>
        <v>42094</v>
      </c>
      <c r="AE8" s="63">
        <f t="shared" si="27"/>
        <v>42124</v>
      </c>
      <c r="AF8" s="63">
        <f t="shared" si="27"/>
        <v>42155</v>
      </c>
      <c r="AG8" s="63">
        <f t="shared" si="27"/>
        <v>42185</v>
      </c>
      <c r="AH8" s="63">
        <f t="shared" si="27"/>
        <v>42216</v>
      </c>
      <c r="AI8" s="63">
        <f t="shared" si="27"/>
        <v>42247</v>
      </c>
      <c r="AJ8" s="63">
        <f t="shared" si="27"/>
        <v>42277</v>
      </c>
      <c r="AK8" s="63">
        <f t="shared" si="27"/>
        <v>42308</v>
      </c>
      <c r="AL8" s="63">
        <f t="shared" si="27"/>
        <v>42338</v>
      </c>
      <c r="AM8" s="63">
        <f t="shared" si="27"/>
        <v>42369</v>
      </c>
      <c r="AN8" s="63" t="s">
        <v>5</v>
      </c>
      <c r="AO8" s="4"/>
      <c r="AP8" s="4" t="s">
        <v>6</v>
      </c>
      <c r="AQ8" s="84" t="s">
        <v>7</v>
      </c>
      <c r="AR8" s="85" t="s">
        <v>8</v>
      </c>
      <c r="AS8" s="64">
        <f>AB8</f>
        <v>42035</v>
      </c>
      <c r="AT8" s="64">
        <f t="shared" ref="AT8:BD8" si="28">AC8</f>
        <v>42063</v>
      </c>
      <c r="AU8" s="64">
        <f t="shared" si="28"/>
        <v>42094</v>
      </c>
      <c r="AV8" s="64">
        <f t="shared" si="28"/>
        <v>42124</v>
      </c>
      <c r="AW8" s="64">
        <f t="shared" si="28"/>
        <v>42155</v>
      </c>
      <c r="AX8" s="64">
        <f t="shared" si="28"/>
        <v>42185</v>
      </c>
      <c r="AY8" s="64">
        <f t="shared" si="28"/>
        <v>42216</v>
      </c>
      <c r="AZ8" s="64">
        <f t="shared" si="28"/>
        <v>42247</v>
      </c>
      <c r="BA8" s="64">
        <f t="shared" si="28"/>
        <v>42277</v>
      </c>
      <c r="BB8" s="64">
        <f t="shared" si="28"/>
        <v>42308</v>
      </c>
      <c r="BC8" s="64">
        <f t="shared" si="28"/>
        <v>42338</v>
      </c>
      <c r="BD8" s="64">
        <f t="shared" si="28"/>
        <v>42369</v>
      </c>
      <c r="BE8" s="5" t="s">
        <v>9</v>
      </c>
      <c r="BF8" s="15" t="s">
        <v>13</v>
      </c>
      <c r="BG8" s="65" t="s">
        <v>62</v>
      </c>
      <c r="BH8" s="65" t="s">
        <v>60</v>
      </c>
    </row>
    <row r="9" spans="1:60" x14ac:dyDescent="0.25">
      <c r="A9" s="18">
        <v>1</v>
      </c>
      <c r="B9" s="18" t="s">
        <v>79</v>
      </c>
      <c r="C9" s="18" t="s">
        <v>40</v>
      </c>
      <c r="D9" s="66">
        <v>41730</v>
      </c>
      <c r="E9" s="18"/>
      <c r="F9" s="18">
        <v>2014</v>
      </c>
      <c r="G9" s="18" t="s">
        <v>94</v>
      </c>
      <c r="H9" s="18" t="s">
        <v>50</v>
      </c>
      <c r="I9" s="67">
        <v>0.09</v>
      </c>
      <c r="J9" s="18"/>
      <c r="K9" s="18"/>
      <c r="L9" s="68">
        <f>SUM(M9:Y9)</f>
        <v>0</v>
      </c>
      <c r="M9" s="69"/>
      <c r="N9" s="46"/>
      <c r="O9" s="46"/>
      <c r="P9" s="46"/>
      <c r="Q9" s="46"/>
      <c r="R9" s="46"/>
      <c r="S9" s="46"/>
      <c r="T9" s="46"/>
      <c r="U9" s="46"/>
      <c r="V9" s="46"/>
      <c r="W9" s="46"/>
      <c r="X9" s="46"/>
      <c r="Y9" s="46"/>
      <c r="Z9" s="46"/>
      <c r="AA9" s="68">
        <f>SUM(AB9:AM9)</f>
        <v>0</v>
      </c>
      <c r="AB9" s="55">
        <f>SUMIF(Sales!$B$5:$B204,$B9,Sales!$V$5:$V204)</f>
        <v>0</v>
      </c>
      <c r="AC9" s="55">
        <f>SUMIF(Sales!$B$5:$B204,$B9,Sales!$W$5:$W204)</f>
        <v>0</v>
      </c>
      <c r="AD9" s="55">
        <f>SUMIF(Sales!$B$5:$B204,$B9,Sales!$X$5:$X204)</f>
        <v>0</v>
      </c>
      <c r="AE9" s="55">
        <f>SUMIF(Sales!$B$5:$B204,$B9,Sales!$Y$5:$Y204)</f>
        <v>0</v>
      </c>
      <c r="AF9" s="55">
        <f>SUMIF(Sales!$B$5:$B204,$B9,Sales!$Z$5:$Z204)</f>
        <v>0</v>
      </c>
      <c r="AG9" s="55">
        <f>SUMIF(Sales!$B$5:$B204,$B9,Sales!$AA$5:$AA204)</f>
        <v>0</v>
      </c>
      <c r="AH9" s="55">
        <f>SUMIF(Sales!$B$5:$B204,$B9,Sales!$AB$5:$AB204)</f>
        <v>0</v>
      </c>
      <c r="AI9" s="55">
        <f>SUMIF(Sales!$B$5:$B204,$B9,Sales!$AC$5:$AC204)</f>
        <v>0</v>
      </c>
      <c r="AJ9" s="55">
        <f>SUMIF(Sales!$B$5:$B204,$B9,Sales!$AD$5:$AD204)</f>
        <v>0</v>
      </c>
      <c r="AK9" s="55">
        <f>SUMIF(Sales!$B$5:$B204,$B9,Sales!$AE$5:$AE204)</f>
        <v>0</v>
      </c>
      <c r="AL9" s="55">
        <f>SUMIF(Sales!$B$5:$B204,$B9,Sales!$AF$5:$AF204)</f>
        <v>0</v>
      </c>
      <c r="AM9" s="55">
        <f>SUMIF(Sales!$B$5:$B204,$B9,Sales!$AG$5:$AG204)</f>
        <v>0</v>
      </c>
      <c r="AN9" s="68">
        <f>L9-AA9</f>
        <v>0</v>
      </c>
      <c r="AO9" s="46"/>
      <c r="AP9" s="46">
        <v>110000</v>
      </c>
      <c r="AQ9" s="46">
        <v>6050</v>
      </c>
      <c r="AR9" s="68">
        <f>SUM(AS9:BD9)</f>
        <v>110000</v>
      </c>
      <c r="AS9" s="46">
        <v>50000</v>
      </c>
      <c r="AT9" s="46">
        <v>25000</v>
      </c>
      <c r="AU9" s="46">
        <v>20000</v>
      </c>
      <c r="AV9" s="46">
        <v>15000</v>
      </c>
      <c r="AW9" s="46"/>
      <c r="AX9" s="46"/>
      <c r="AY9" s="46"/>
      <c r="AZ9" s="46"/>
      <c r="BA9" s="46"/>
      <c r="BB9" s="46"/>
      <c r="BC9" s="46"/>
      <c r="BD9" s="46"/>
      <c r="BE9" s="55">
        <f>SUMIF(Sales!$B$5:$B204,$B9,Sales!$R$5:$R204)</f>
        <v>0</v>
      </c>
      <c r="BF9" s="68">
        <f>AP9+AQ9+AA9-AR9+BE9</f>
        <v>6050</v>
      </c>
      <c r="BG9" s="70">
        <f>IF(AA9&lt;=BH9,BH9*1,IF(AA9&gt;=BH9,AA9*1,0))</f>
        <v>110000</v>
      </c>
      <c r="BH9" s="46">
        <v>110000</v>
      </c>
    </row>
    <row r="10" spans="1:60" x14ac:dyDescent="0.25">
      <c r="A10" s="18">
        <v>2</v>
      </c>
      <c r="B10" s="18" t="s">
        <v>80</v>
      </c>
      <c r="C10" s="18" t="s">
        <v>49</v>
      </c>
      <c r="D10" s="66">
        <v>41793</v>
      </c>
      <c r="E10" s="18"/>
      <c r="F10" s="18">
        <v>2014</v>
      </c>
      <c r="G10" s="18" t="s">
        <v>93</v>
      </c>
      <c r="H10" s="18" t="s">
        <v>51</v>
      </c>
      <c r="I10" s="67">
        <v>0.25</v>
      </c>
      <c r="J10" s="18"/>
      <c r="K10" s="18"/>
      <c r="L10" s="68">
        <f t="shared" ref="L10:L73" si="29">SUM(M10:Y10)</f>
        <v>150000</v>
      </c>
      <c r="M10" s="69">
        <v>150000</v>
      </c>
      <c r="N10" s="46"/>
      <c r="O10" s="46"/>
      <c r="P10" s="46"/>
      <c r="Q10" s="46"/>
      <c r="R10" s="46"/>
      <c r="S10" s="46"/>
      <c r="T10" s="46"/>
      <c r="U10" s="46"/>
      <c r="V10" s="46"/>
      <c r="W10" s="46"/>
      <c r="X10" s="46"/>
      <c r="Y10" s="46"/>
      <c r="Z10" s="46"/>
      <c r="AA10" s="68">
        <f t="shared" ref="AA10:AA73" si="30">SUM(AB10:AM10)</f>
        <v>150000</v>
      </c>
      <c r="AB10" s="55">
        <f>SUMIF(Sales!$B$5:$B205,$B10,Sales!$V$5:$V205)</f>
        <v>0</v>
      </c>
      <c r="AC10" s="55">
        <f>SUMIF(Sales!$B$5:$B205,$B10,Sales!$W$5:$W205)</f>
        <v>150000</v>
      </c>
      <c r="AD10" s="55">
        <f>SUMIF(Sales!$B$5:$B205,$B10,Sales!$X$5:$X205)</f>
        <v>0</v>
      </c>
      <c r="AE10" s="55">
        <f>SUMIF(Sales!$B$5:$B205,$B10,Sales!$Y$5:$Y205)</f>
        <v>0</v>
      </c>
      <c r="AF10" s="55">
        <f>SUMIF(Sales!$B$5:$B205,$B10,Sales!$Z$5:$Z205)</f>
        <v>0</v>
      </c>
      <c r="AG10" s="55">
        <f>SUMIF(Sales!$B$5:$B205,$B10,Sales!$AA$5:$AA205)</f>
        <v>0</v>
      </c>
      <c r="AH10" s="55">
        <f>SUMIF(Sales!$B$5:$B205,$B10,Sales!$AB$5:$AB205)</f>
        <v>0</v>
      </c>
      <c r="AI10" s="55">
        <f>SUMIF(Sales!$B$5:$B205,$B10,Sales!$AC$5:$AC205)</f>
        <v>0</v>
      </c>
      <c r="AJ10" s="55">
        <f>SUMIF(Sales!$B$5:$B205,$B10,Sales!$AD$5:$AD205)</f>
        <v>0</v>
      </c>
      <c r="AK10" s="55">
        <f>SUMIF(Sales!$B$5:$B205,$B10,Sales!$AE$5:$AE205)</f>
        <v>0</v>
      </c>
      <c r="AL10" s="55">
        <f>SUMIF(Sales!$B$5:$B205,$B10,Sales!$AF$5:$AF205)</f>
        <v>0</v>
      </c>
      <c r="AM10" s="55">
        <f>SUMIF(Sales!$B$5:$B205,$B10,Sales!$AG$5:$AG205)</f>
        <v>0</v>
      </c>
      <c r="AN10" s="68">
        <f t="shared" ref="AN10:AN73" si="31">L10-AA10</f>
        <v>0</v>
      </c>
      <c r="AO10" s="46"/>
      <c r="AP10" s="46"/>
      <c r="AQ10" s="46"/>
      <c r="AR10" s="68">
        <f t="shared" ref="AR10:AR73" si="32">SUM(AS10:BD10)</f>
        <v>150000</v>
      </c>
      <c r="AS10" s="46"/>
      <c r="AT10" s="46"/>
      <c r="AU10" s="46"/>
      <c r="AV10" s="46"/>
      <c r="AW10" s="46">
        <v>150000</v>
      </c>
      <c r="AX10" s="46"/>
      <c r="AY10" s="46"/>
      <c r="AZ10" s="46"/>
      <c r="BA10" s="46"/>
      <c r="BB10" s="46"/>
      <c r="BC10" s="46"/>
      <c r="BD10" s="46"/>
      <c r="BE10" s="55">
        <f>SUMIF(Sales!$B$5:$B205,$B10,Sales!$R$5:$R205)</f>
        <v>0</v>
      </c>
      <c r="BF10" s="68">
        <f t="shared" ref="BF10:BF73" si="33">AP10+AQ10+AA10-AR10+BE10</f>
        <v>0</v>
      </c>
      <c r="BG10" s="70">
        <f>IF(AA10&lt;=BH10,BH10*1,IF(AA10&gt;=BH10,AA10*1,0))</f>
        <v>150000</v>
      </c>
      <c r="BH10" s="46"/>
    </row>
    <row r="11" spans="1:60" x14ac:dyDescent="0.25">
      <c r="A11" s="18">
        <v>3</v>
      </c>
      <c r="B11" s="18" t="s">
        <v>89</v>
      </c>
      <c r="C11" s="18" t="s">
        <v>40</v>
      </c>
      <c r="D11" s="66">
        <v>41976</v>
      </c>
      <c r="E11" s="18"/>
      <c r="F11" s="18">
        <v>2014</v>
      </c>
      <c r="G11" s="18" t="s">
        <v>95</v>
      </c>
      <c r="H11" s="18" t="s">
        <v>50</v>
      </c>
      <c r="I11" s="67">
        <v>0.15</v>
      </c>
      <c r="J11" s="18"/>
      <c r="K11" s="18"/>
      <c r="L11" s="68">
        <f t="shared" si="29"/>
        <v>50000</v>
      </c>
      <c r="M11" s="69">
        <v>50000</v>
      </c>
      <c r="N11" s="46"/>
      <c r="O11" s="46"/>
      <c r="P11" s="46"/>
      <c r="Q11" s="46"/>
      <c r="R11" s="46"/>
      <c r="S11" s="46"/>
      <c r="T11" s="46"/>
      <c r="U11" s="46"/>
      <c r="V11" s="46"/>
      <c r="W11" s="46"/>
      <c r="X11" s="46"/>
      <c r="Y11" s="46"/>
      <c r="Z11" s="46"/>
      <c r="AA11" s="68">
        <f t="shared" si="30"/>
        <v>0</v>
      </c>
      <c r="AB11" s="55">
        <f>SUMIF(Sales!$B$5:$B206,$B11,Sales!$V$5:$V206)</f>
        <v>0</v>
      </c>
      <c r="AC11" s="55">
        <f>SUMIF(Sales!$B$5:$B206,$B11,Sales!$W$5:$W206)</f>
        <v>0</v>
      </c>
      <c r="AD11" s="55">
        <f>SUMIF(Sales!$B$5:$B206,$B11,Sales!$X$5:$X206)</f>
        <v>0</v>
      </c>
      <c r="AE11" s="55">
        <f>SUMIF(Sales!$B$5:$B206,$B11,Sales!$Y$5:$Y206)</f>
        <v>0</v>
      </c>
      <c r="AF11" s="55">
        <f>SUMIF(Sales!$B$5:$B206,$B11,Sales!$Z$5:$Z206)</f>
        <v>0</v>
      </c>
      <c r="AG11" s="55">
        <f>SUMIF(Sales!$B$5:$B206,$B11,Sales!$AA$5:$AA206)</f>
        <v>0</v>
      </c>
      <c r="AH11" s="55">
        <f>SUMIF(Sales!$B$5:$B206,$B11,Sales!$AB$5:$AB206)</f>
        <v>0</v>
      </c>
      <c r="AI11" s="55">
        <f>SUMIF(Sales!$B$5:$B206,$B11,Sales!$AC$5:$AC206)</f>
        <v>0</v>
      </c>
      <c r="AJ11" s="55">
        <f>SUMIF(Sales!$B$5:$B206,$B11,Sales!$AD$5:$AD206)</f>
        <v>0</v>
      </c>
      <c r="AK11" s="55">
        <f>SUMIF(Sales!$B$5:$B206,$B11,Sales!$AE$5:$AE206)</f>
        <v>0</v>
      </c>
      <c r="AL11" s="55">
        <f>SUMIF(Sales!$B$5:$B206,$B11,Sales!$AF$5:$AF206)</f>
        <v>0</v>
      </c>
      <c r="AM11" s="55">
        <f>SUMIF(Sales!$B$5:$B206,$B11,Sales!$AG$5:$AG206)</f>
        <v>0</v>
      </c>
      <c r="AN11" s="68">
        <f t="shared" si="31"/>
        <v>50000</v>
      </c>
      <c r="AO11" s="46"/>
      <c r="AP11" s="46"/>
      <c r="AQ11" s="46"/>
      <c r="AR11" s="68">
        <f t="shared" si="32"/>
        <v>0</v>
      </c>
      <c r="AS11" s="46"/>
      <c r="AT11" s="46"/>
      <c r="AU11" s="46"/>
      <c r="AV11" s="46"/>
      <c r="AW11" s="46"/>
      <c r="AX11" s="46"/>
      <c r="AY11" s="46"/>
      <c r="AZ11" s="46"/>
      <c r="BA11" s="46"/>
      <c r="BB11" s="46"/>
      <c r="BC11" s="46"/>
      <c r="BD11" s="46"/>
      <c r="BE11" s="55">
        <f>SUMIF(Sales!$B$5:$B206,$B11,Sales!$R$5:$R206)</f>
        <v>0</v>
      </c>
      <c r="BF11" s="68">
        <f t="shared" si="33"/>
        <v>0</v>
      </c>
      <c r="BG11" s="70">
        <f t="shared" ref="BG11:BG74" si="34">IF(AA11&lt;=BH11,BH11*1,IF(AA11&gt;=BH11,AA11*1,0))</f>
        <v>0</v>
      </c>
      <c r="BH11" s="46"/>
    </row>
    <row r="12" spans="1:60" x14ac:dyDescent="0.25">
      <c r="A12" s="18">
        <v>4</v>
      </c>
      <c r="B12" s="18" t="s">
        <v>81</v>
      </c>
      <c r="C12" s="18" t="s">
        <v>49</v>
      </c>
      <c r="D12" s="66">
        <v>42005</v>
      </c>
      <c r="E12" s="18"/>
      <c r="F12" s="18">
        <v>2015</v>
      </c>
      <c r="G12" s="18" t="s">
        <v>96</v>
      </c>
      <c r="H12" s="18" t="s">
        <v>51</v>
      </c>
      <c r="I12" s="67">
        <v>0.2</v>
      </c>
      <c r="J12" s="18"/>
      <c r="K12" s="18"/>
      <c r="L12" s="68">
        <f t="shared" si="29"/>
        <v>110000</v>
      </c>
      <c r="M12" s="69"/>
      <c r="N12" s="46">
        <v>110000</v>
      </c>
      <c r="O12" s="46"/>
      <c r="P12" s="46"/>
      <c r="Q12" s="46"/>
      <c r="R12" s="46"/>
      <c r="S12" s="46"/>
      <c r="T12" s="46"/>
      <c r="U12" s="46"/>
      <c r="V12" s="46"/>
      <c r="W12" s="46"/>
      <c r="X12" s="46"/>
      <c r="Y12" s="46"/>
      <c r="Z12" s="46"/>
      <c r="AA12" s="68">
        <f t="shared" si="30"/>
        <v>110000</v>
      </c>
      <c r="AB12" s="55">
        <f>SUMIF(Sales!$B$5:$B207,$B12,Sales!$V$5:$V207)</f>
        <v>0</v>
      </c>
      <c r="AC12" s="55">
        <f>SUMIF(Sales!$B$5:$B207,$B12,Sales!$W$5:$W207)</f>
        <v>0</v>
      </c>
      <c r="AD12" s="55">
        <f>SUMIF(Sales!$B$5:$B207,$B12,Sales!$X$5:$X207)</f>
        <v>110000</v>
      </c>
      <c r="AE12" s="55">
        <f>SUMIF(Sales!$B$5:$B207,$B12,Sales!$Y$5:$Y207)</f>
        <v>0</v>
      </c>
      <c r="AF12" s="55">
        <f>SUMIF(Sales!$B$5:$B207,$B12,Sales!$Z$5:$Z207)</f>
        <v>0</v>
      </c>
      <c r="AG12" s="55">
        <f>SUMIF(Sales!$B$5:$B207,$B12,Sales!$AA$5:$AA207)</f>
        <v>0</v>
      </c>
      <c r="AH12" s="55">
        <f>SUMIF(Sales!$B$5:$B207,$B12,Sales!$AB$5:$AB207)</f>
        <v>0</v>
      </c>
      <c r="AI12" s="55">
        <f>SUMIF(Sales!$B$5:$B207,$B12,Sales!$AC$5:$AC207)</f>
        <v>0</v>
      </c>
      <c r="AJ12" s="55">
        <f>SUMIF(Sales!$B$5:$B207,$B12,Sales!$AD$5:$AD207)</f>
        <v>0</v>
      </c>
      <c r="AK12" s="55">
        <f>SUMIF(Sales!$B$5:$B207,$B12,Sales!$AE$5:$AE207)</f>
        <v>0</v>
      </c>
      <c r="AL12" s="55">
        <f>SUMIF(Sales!$B$5:$B207,$B12,Sales!$AF$5:$AF207)</f>
        <v>0</v>
      </c>
      <c r="AM12" s="55">
        <f>SUMIF(Sales!$B$5:$B207,$B12,Sales!$AG$5:$AG207)</f>
        <v>0</v>
      </c>
      <c r="AN12" s="68">
        <f t="shared" si="31"/>
        <v>0</v>
      </c>
      <c r="AO12" s="46"/>
      <c r="AP12" s="46"/>
      <c r="AQ12" s="46"/>
      <c r="AR12" s="68">
        <f t="shared" si="32"/>
        <v>115422</v>
      </c>
      <c r="AS12" s="46"/>
      <c r="AT12" s="46"/>
      <c r="AU12" s="46"/>
      <c r="AV12" s="46"/>
      <c r="AW12" s="46">
        <v>115422</v>
      </c>
      <c r="AX12" s="46"/>
      <c r="AY12" s="46"/>
      <c r="AZ12" s="46"/>
      <c r="BA12" s="46"/>
      <c r="BB12" s="46"/>
      <c r="BC12" s="46"/>
      <c r="BD12" s="46"/>
      <c r="BE12" s="55">
        <f>SUMIF(Sales!$B$5:$B207,$B12,Sales!$R$5:$R207)</f>
        <v>7422</v>
      </c>
      <c r="BF12" s="68">
        <f t="shared" si="33"/>
        <v>2000</v>
      </c>
      <c r="BG12" s="70">
        <f t="shared" si="34"/>
        <v>110000</v>
      </c>
      <c r="BH12" s="46"/>
    </row>
    <row r="13" spans="1:60" x14ac:dyDescent="0.25">
      <c r="A13" s="18">
        <v>5</v>
      </c>
      <c r="B13" s="18" t="s">
        <v>82</v>
      </c>
      <c r="C13" s="18" t="s">
        <v>40</v>
      </c>
      <c r="D13" s="66">
        <v>42050</v>
      </c>
      <c r="E13" s="18"/>
      <c r="F13" s="18">
        <v>2015</v>
      </c>
      <c r="G13" s="18" t="s">
        <v>94</v>
      </c>
      <c r="H13" s="18" t="s">
        <v>50</v>
      </c>
      <c r="I13" s="67">
        <v>0.3</v>
      </c>
      <c r="J13" s="18"/>
      <c r="K13" s="18"/>
      <c r="L13" s="68">
        <f t="shared" si="29"/>
        <v>200000</v>
      </c>
      <c r="M13" s="69"/>
      <c r="N13" s="46"/>
      <c r="O13" s="46">
        <v>200000</v>
      </c>
      <c r="P13" s="46"/>
      <c r="Q13" s="46"/>
      <c r="R13" s="46"/>
      <c r="S13" s="46"/>
      <c r="T13" s="46"/>
      <c r="U13" s="46"/>
      <c r="V13" s="46"/>
      <c r="W13" s="46"/>
      <c r="X13" s="46"/>
      <c r="Y13" s="46"/>
      <c r="Z13" s="46"/>
      <c r="AA13" s="68">
        <f t="shared" si="30"/>
        <v>85000</v>
      </c>
      <c r="AB13" s="55">
        <f>SUMIF(Sales!$B$5:$B208,$B13,Sales!$V$5:$V208)</f>
        <v>65000</v>
      </c>
      <c r="AC13" s="55">
        <f>SUMIF(Sales!$B$5:$B208,$B13,Sales!$W$5:$W208)</f>
        <v>20000</v>
      </c>
      <c r="AD13" s="55">
        <f>SUMIF(Sales!$B$5:$B208,$B13,Sales!$X$5:$X208)</f>
        <v>0</v>
      </c>
      <c r="AE13" s="55">
        <f>SUMIF(Sales!$B$5:$B208,$B13,Sales!$Y$5:$Y208)</f>
        <v>0</v>
      </c>
      <c r="AF13" s="55">
        <f>SUMIF(Sales!$B$5:$B208,$B13,Sales!$Z$5:$Z208)</f>
        <v>0</v>
      </c>
      <c r="AG13" s="55">
        <f>SUMIF(Sales!$B$5:$B208,$B13,Sales!$AA$5:$AA208)</f>
        <v>0</v>
      </c>
      <c r="AH13" s="55">
        <f>SUMIF(Sales!$B$5:$B208,$B13,Sales!$AB$5:$AB208)</f>
        <v>0</v>
      </c>
      <c r="AI13" s="55">
        <f>SUMIF(Sales!$B$5:$B208,$B13,Sales!$AC$5:$AC208)</f>
        <v>0</v>
      </c>
      <c r="AJ13" s="55">
        <f>SUMIF(Sales!$B$5:$B208,$B13,Sales!$AD$5:$AD208)</f>
        <v>0</v>
      </c>
      <c r="AK13" s="55">
        <f>SUMIF(Sales!$B$5:$B208,$B13,Sales!$AE$5:$AE208)</f>
        <v>0</v>
      </c>
      <c r="AL13" s="55">
        <f>SUMIF(Sales!$B$5:$B208,$B13,Sales!$AF$5:$AF208)</f>
        <v>0</v>
      </c>
      <c r="AM13" s="55">
        <f>SUMIF(Sales!$B$5:$B208,$B13,Sales!$AG$5:$AG208)</f>
        <v>0</v>
      </c>
      <c r="AN13" s="68">
        <f t="shared" si="31"/>
        <v>115000</v>
      </c>
      <c r="AO13" s="46"/>
      <c r="AP13" s="46"/>
      <c r="AQ13" s="46"/>
      <c r="AR13" s="68">
        <f t="shared" si="32"/>
        <v>89675</v>
      </c>
      <c r="AS13" s="46"/>
      <c r="AT13" s="46"/>
      <c r="AU13" s="46"/>
      <c r="AV13" s="46"/>
      <c r="AW13" s="46">
        <v>89675</v>
      </c>
      <c r="AX13" s="46"/>
      <c r="AY13" s="46"/>
      <c r="AZ13" s="46"/>
      <c r="BA13" s="46"/>
      <c r="BB13" s="46"/>
      <c r="BC13" s="46"/>
      <c r="BD13" s="46"/>
      <c r="BE13" s="55">
        <f>SUMIF(Sales!$B$5:$B208,$B13,Sales!$R$5:$R208)</f>
        <v>4675</v>
      </c>
      <c r="BF13" s="68">
        <f t="shared" si="33"/>
        <v>0</v>
      </c>
      <c r="BG13" s="70">
        <f t="shared" si="34"/>
        <v>85000</v>
      </c>
      <c r="BH13" s="46"/>
    </row>
    <row r="14" spans="1:60" x14ac:dyDescent="0.25">
      <c r="A14" s="18">
        <v>6</v>
      </c>
      <c r="B14" s="18" t="s">
        <v>83</v>
      </c>
      <c r="C14" s="18" t="s">
        <v>49</v>
      </c>
      <c r="D14" s="66">
        <v>42052</v>
      </c>
      <c r="E14" s="18"/>
      <c r="F14" s="18">
        <v>2015</v>
      </c>
      <c r="G14" s="18" t="s">
        <v>94</v>
      </c>
      <c r="H14" s="18" t="s">
        <v>51</v>
      </c>
      <c r="I14" s="67">
        <v>0.5</v>
      </c>
      <c r="J14" s="18"/>
      <c r="K14" s="18"/>
      <c r="L14" s="68">
        <f t="shared" si="29"/>
        <v>500000</v>
      </c>
      <c r="M14" s="69"/>
      <c r="N14" s="46"/>
      <c r="O14" s="46">
        <v>500000</v>
      </c>
      <c r="P14" s="46"/>
      <c r="Q14" s="46"/>
      <c r="R14" s="46"/>
      <c r="S14" s="46"/>
      <c r="T14" s="46"/>
      <c r="U14" s="46"/>
      <c r="V14" s="46"/>
      <c r="W14" s="46"/>
      <c r="X14" s="46"/>
      <c r="Y14" s="46"/>
      <c r="Z14" s="46"/>
      <c r="AA14" s="68">
        <f t="shared" si="30"/>
        <v>500000</v>
      </c>
      <c r="AB14" s="55">
        <f>SUMIF(Sales!$B$5:$B209,$B14,Sales!$V$5:$V209)</f>
        <v>0</v>
      </c>
      <c r="AC14" s="55">
        <f>SUMIF(Sales!$B$5:$B209,$B14,Sales!$W$5:$W209)</f>
        <v>0</v>
      </c>
      <c r="AD14" s="55">
        <f>SUMIF(Sales!$B$5:$B209,$B14,Sales!$X$5:$X209)</f>
        <v>500000</v>
      </c>
      <c r="AE14" s="55">
        <f>SUMIF(Sales!$B$5:$B209,$B14,Sales!$Y$5:$Y209)</f>
        <v>0</v>
      </c>
      <c r="AF14" s="55">
        <f>SUMIF(Sales!$B$5:$B209,$B14,Sales!$Z$5:$Z209)</f>
        <v>0</v>
      </c>
      <c r="AG14" s="55">
        <f>SUMIF(Sales!$B$5:$B209,$B14,Sales!$AA$5:$AA209)</f>
        <v>0</v>
      </c>
      <c r="AH14" s="55">
        <f>SUMIF(Sales!$B$5:$B209,$B14,Sales!$AB$5:$AB209)</f>
        <v>0</v>
      </c>
      <c r="AI14" s="55">
        <f>SUMIF(Sales!$B$5:$B209,$B14,Sales!$AC$5:$AC209)</f>
        <v>0</v>
      </c>
      <c r="AJ14" s="55">
        <f>SUMIF(Sales!$B$5:$B209,$B14,Sales!$AD$5:$AD209)</f>
        <v>0</v>
      </c>
      <c r="AK14" s="55">
        <f>SUMIF(Sales!$B$5:$B209,$B14,Sales!$AE$5:$AE209)</f>
        <v>0</v>
      </c>
      <c r="AL14" s="55">
        <f>SUMIF(Sales!$B$5:$B209,$B14,Sales!$AF$5:$AF209)</f>
        <v>0</v>
      </c>
      <c r="AM14" s="55">
        <f>SUMIF(Sales!$B$5:$B209,$B14,Sales!$AG$5:$AG209)</f>
        <v>0</v>
      </c>
      <c r="AN14" s="68">
        <f t="shared" si="31"/>
        <v>0</v>
      </c>
      <c r="AO14" s="46"/>
      <c r="AP14" s="46"/>
      <c r="AQ14" s="46"/>
      <c r="AR14" s="68">
        <f t="shared" si="32"/>
        <v>527500</v>
      </c>
      <c r="AS14" s="46"/>
      <c r="AT14" s="46"/>
      <c r="AU14" s="46"/>
      <c r="AV14" s="46"/>
      <c r="AW14" s="46">
        <v>527500</v>
      </c>
      <c r="AX14" s="46"/>
      <c r="AY14" s="46"/>
      <c r="AZ14" s="46"/>
      <c r="BA14" s="46"/>
      <c r="BB14" s="46"/>
      <c r="BC14" s="46"/>
      <c r="BD14" s="46"/>
      <c r="BE14" s="55">
        <f>SUMIF(Sales!$B$5:$B209,$B14,Sales!$R$5:$R209)</f>
        <v>27500</v>
      </c>
      <c r="BF14" s="68">
        <f t="shared" si="33"/>
        <v>0</v>
      </c>
      <c r="BG14" s="70">
        <f t="shared" si="34"/>
        <v>500000</v>
      </c>
      <c r="BH14" s="46"/>
    </row>
    <row r="15" spans="1:60" x14ac:dyDescent="0.25">
      <c r="A15" s="18">
        <v>7</v>
      </c>
      <c r="B15" s="18" t="s">
        <v>84</v>
      </c>
      <c r="C15" s="18" t="s">
        <v>40</v>
      </c>
      <c r="D15" s="66">
        <v>42075</v>
      </c>
      <c r="E15" s="18"/>
      <c r="F15" s="18">
        <v>2015</v>
      </c>
      <c r="G15" s="18" t="s">
        <v>94</v>
      </c>
      <c r="H15" s="18" t="s">
        <v>50</v>
      </c>
      <c r="I15" s="67">
        <v>0.6</v>
      </c>
      <c r="J15" s="18"/>
      <c r="K15" s="18"/>
      <c r="L15" s="68">
        <f t="shared" si="29"/>
        <v>55000</v>
      </c>
      <c r="M15" s="69"/>
      <c r="N15" s="46"/>
      <c r="O15" s="46"/>
      <c r="P15" s="46">
        <v>55000</v>
      </c>
      <c r="Q15" s="46"/>
      <c r="R15" s="46"/>
      <c r="S15" s="46"/>
      <c r="T15" s="46"/>
      <c r="U15" s="46"/>
      <c r="V15" s="46"/>
      <c r="W15" s="46"/>
      <c r="X15" s="46"/>
      <c r="Y15" s="46"/>
      <c r="Z15" s="46"/>
      <c r="AA15" s="68">
        <f t="shared" si="30"/>
        <v>0</v>
      </c>
      <c r="AB15" s="55">
        <f>SUMIF(Sales!$B$5:$B210,$B15,Sales!$V$5:$V210)</f>
        <v>0</v>
      </c>
      <c r="AC15" s="55">
        <f>SUMIF(Sales!$B$5:$B210,$B15,Sales!$W$5:$W210)</f>
        <v>0</v>
      </c>
      <c r="AD15" s="55">
        <f>SUMIF(Sales!$B$5:$B210,$B15,Sales!$X$5:$X210)</f>
        <v>0</v>
      </c>
      <c r="AE15" s="55">
        <f>SUMIF(Sales!$B$5:$B210,$B15,Sales!$Y$5:$Y210)</f>
        <v>0</v>
      </c>
      <c r="AF15" s="55">
        <f>SUMIF(Sales!$B$5:$B210,$B15,Sales!$Z$5:$Z210)</f>
        <v>0</v>
      </c>
      <c r="AG15" s="55">
        <f>SUMIF(Sales!$B$5:$B210,$B15,Sales!$AA$5:$AA210)</f>
        <v>0</v>
      </c>
      <c r="AH15" s="55">
        <f>SUMIF(Sales!$B$5:$B210,$B15,Sales!$AB$5:$AB210)</f>
        <v>0</v>
      </c>
      <c r="AI15" s="55">
        <f>SUMIF(Sales!$B$5:$B210,$B15,Sales!$AC$5:$AC210)</f>
        <v>0</v>
      </c>
      <c r="AJ15" s="55">
        <f>SUMIF(Sales!$B$5:$B210,$B15,Sales!$AD$5:$AD210)</f>
        <v>0</v>
      </c>
      <c r="AK15" s="55">
        <f>SUMIF(Sales!$B$5:$B210,$B15,Sales!$AE$5:$AE210)</f>
        <v>0</v>
      </c>
      <c r="AL15" s="55">
        <f>SUMIF(Sales!$B$5:$B210,$B15,Sales!$AF$5:$AF210)</f>
        <v>0</v>
      </c>
      <c r="AM15" s="55">
        <f>SUMIF(Sales!$B$5:$B210,$B15,Sales!$AG$5:$AG210)</f>
        <v>0</v>
      </c>
      <c r="AN15" s="68">
        <f t="shared" si="31"/>
        <v>55000</v>
      </c>
      <c r="AO15" s="46"/>
      <c r="AP15" s="46"/>
      <c r="AQ15" s="46"/>
      <c r="AR15" s="68">
        <f t="shared" si="32"/>
        <v>0</v>
      </c>
      <c r="AS15" s="46"/>
      <c r="AT15" s="46"/>
      <c r="AU15" s="46"/>
      <c r="AV15" s="46"/>
      <c r="AW15" s="46"/>
      <c r="AX15" s="46"/>
      <c r="AY15" s="46"/>
      <c r="AZ15" s="46"/>
      <c r="BA15" s="46"/>
      <c r="BB15" s="46"/>
      <c r="BC15" s="46"/>
      <c r="BD15" s="46"/>
      <c r="BE15" s="55">
        <f>SUMIF(Sales!$B$5:$B210,$B15,Sales!$R$5:$R210)</f>
        <v>0</v>
      </c>
      <c r="BF15" s="68">
        <f t="shared" si="33"/>
        <v>0</v>
      </c>
      <c r="BG15" s="70">
        <f t="shared" si="34"/>
        <v>0</v>
      </c>
      <c r="BH15" s="46"/>
    </row>
    <row r="16" spans="1:60" x14ac:dyDescent="0.25">
      <c r="A16" s="18">
        <v>8</v>
      </c>
      <c r="B16" s="18" t="s">
        <v>85</v>
      </c>
      <c r="C16" s="18" t="s">
        <v>49</v>
      </c>
      <c r="D16" s="66">
        <v>42078</v>
      </c>
      <c r="E16" s="18"/>
      <c r="F16" s="18">
        <v>2015</v>
      </c>
      <c r="G16" s="18" t="s">
        <v>93</v>
      </c>
      <c r="H16" s="18" t="s">
        <v>51</v>
      </c>
      <c r="I16" s="67">
        <v>1</v>
      </c>
      <c r="J16" s="18"/>
      <c r="K16" s="18"/>
      <c r="L16" s="68">
        <f t="shared" si="29"/>
        <v>500000</v>
      </c>
      <c r="M16" s="69"/>
      <c r="N16" s="46"/>
      <c r="O16" s="46"/>
      <c r="P16" s="46">
        <v>500000</v>
      </c>
      <c r="Q16" s="46"/>
      <c r="R16" s="46"/>
      <c r="S16" s="46"/>
      <c r="T16" s="46"/>
      <c r="U16" s="46"/>
      <c r="V16" s="46"/>
      <c r="W16" s="46"/>
      <c r="X16" s="46"/>
      <c r="Y16" s="46"/>
      <c r="Z16" s="46"/>
      <c r="AA16" s="68">
        <f t="shared" si="30"/>
        <v>500000</v>
      </c>
      <c r="AB16" s="55">
        <f>SUMIF(Sales!$B$5:$B211,$B16,Sales!$V$5:$V211)</f>
        <v>0</v>
      </c>
      <c r="AC16" s="55">
        <f>SUMIF(Sales!$B$5:$B211,$B16,Sales!$W$5:$W211)</f>
        <v>0</v>
      </c>
      <c r="AD16" s="55">
        <f>SUMIF(Sales!$B$5:$B211,$B16,Sales!$X$5:$X211)</f>
        <v>500000</v>
      </c>
      <c r="AE16" s="55">
        <f>SUMIF(Sales!$B$5:$B211,$B16,Sales!$Y$5:$Y211)</f>
        <v>0</v>
      </c>
      <c r="AF16" s="55">
        <f>SUMIF(Sales!$B$5:$B211,$B16,Sales!$Z$5:$Z211)</f>
        <v>0</v>
      </c>
      <c r="AG16" s="55">
        <f>SUMIF(Sales!$B$5:$B211,$B16,Sales!$AA$5:$AA211)</f>
        <v>0</v>
      </c>
      <c r="AH16" s="55">
        <f>SUMIF(Sales!$B$5:$B211,$B16,Sales!$AB$5:$AB211)</f>
        <v>0</v>
      </c>
      <c r="AI16" s="55">
        <f>SUMIF(Sales!$B$5:$B211,$B16,Sales!$AC$5:$AC211)</f>
        <v>0</v>
      </c>
      <c r="AJ16" s="55">
        <f>SUMIF(Sales!$B$5:$B211,$B16,Sales!$AD$5:$AD211)</f>
        <v>0</v>
      </c>
      <c r="AK16" s="55">
        <f>SUMIF(Sales!$B$5:$B211,$B16,Sales!$AE$5:$AE211)</f>
        <v>0</v>
      </c>
      <c r="AL16" s="55">
        <f>SUMIF(Sales!$B$5:$B211,$B16,Sales!$AF$5:$AF211)</f>
        <v>0</v>
      </c>
      <c r="AM16" s="55">
        <f>SUMIF(Sales!$B$5:$B211,$B16,Sales!$AG$5:$AG211)</f>
        <v>0</v>
      </c>
      <c r="AN16" s="68">
        <f t="shared" si="31"/>
        <v>0</v>
      </c>
      <c r="AO16" s="46"/>
      <c r="AP16" s="46"/>
      <c r="AQ16" s="46"/>
      <c r="AR16" s="68">
        <f t="shared" si="32"/>
        <v>500000</v>
      </c>
      <c r="AS16" s="46"/>
      <c r="AT16" s="46"/>
      <c r="AU16" s="46"/>
      <c r="AV16" s="46"/>
      <c r="AW16" s="46">
        <v>500000</v>
      </c>
      <c r="AX16" s="46"/>
      <c r="AY16" s="46"/>
      <c r="AZ16" s="46"/>
      <c r="BA16" s="46"/>
      <c r="BB16" s="46"/>
      <c r="BC16" s="46"/>
      <c r="BD16" s="46"/>
      <c r="BE16" s="55">
        <f>SUMIF(Sales!$B$5:$B211,$B16,Sales!$R$5:$R211)</f>
        <v>0</v>
      </c>
      <c r="BF16" s="68">
        <f t="shared" si="33"/>
        <v>0</v>
      </c>
      <c r="BG16" s="70">
        <f t="shared" si="34"/>
        <v>500000</v>
      </c>
      <c r="BH16" s="46"/>
    </row>
    <row r="17" spans="1:60" x14ac:dyDescent="0.25">
      <c r="A17" s="18">
        <v>9</v>
      </c>
      <c r="B17" s="18" t="s">
        <v>86</v>
      </c>
      <c r="C17" s="18" t="s">
        <v>40</v>
      </c>
      <c r="D17" s="66">
        <v>42095</v>
      </c>
      <c r="E17" s="18"/>
      <c r="F17" s="18">
        <v>2015</v>
      </c>
      <c r="G17" s="18" t="s">
        <v>95</v>
      </c>
      <c r="H17" s="18" t="s">
        <v>50</v>
      </c>
      <c r="I17" s="67">
        <v>0.5</v>
      </c>
      <c r="J17" s="18"/>
      <c r="K17" s="18"/>
      <c r="L17" s="68">
        <f t="shared" si="29"/>
        <v>25000</v>
      </c>
      <c r="M17" s="69"/>
      <c r="N17" s="46"/>
      <c r="O17" s="46"/>
      <c r="P17" s="46"/>
      <c r="Q17" s="46">
        <v>25000</v>
      </c>
      <c r="R17" s="46"/>
      <c r="S17" s="46"/>
      <c r="T17" s="46"/>
      <c r="U17" s="46"/>
      <c r="V17" s="46"/>
      <c r="W17" s="46"/>
      <c r="X17" s="46"/>
      <c r="Y17" s="46"/>
      <c r="Z17" s="46"/>
      <c r="AA17" s="68">
        <f t="shared" si="30"/>
        <v>0</v>
      </c>
      <c r="AB17" s="55">
        <f>SUMIF(Sales!$B$5:$B212,$B17,Sales!$V$5:$V212)</f>
        <v>0</v>
      </c>
      <c r="AC17" s="55">
        <f>SUMIF(Sales!$B$5:$B212,$B17,Sales!$W$5:$W212)</f>
        <v>0</v>
      </c>
      <c r="AD17" s="55">
        <f>SUMIF(Sales!$B$5:$B212,$B17,Sales!$X$5:$X212)</f>
        <v>0</v>
      </c>
      <c r="AE17" s="55">
        <f>SUMIF(Sales!$B$5:$B212,$B17,Sales!$Y$5:$Y212)</f>
        <v>0</v>
      </c>
      <c r="AF17" s="55">
        <f>SUMIF(Sales!$B$5:$B212,$B17,Sales!$Z$5:$Z212)</f>
        <v>0</v>
      </c>
      <c r="AG17" s="55">
        <f>SUMIF(Sales!$B$5:$B212,$B17,Sales!$AA$5:$AA212)</f>
        <v>0</v>
      </c>
      <c r="AH17" s="55">
        <f>SUMIF(Sales!$B$5:$B212,$B17,Sales!$AB$5:$AB212)</f>
        <v>0</v>
      </c>
      <c r="AI17" s="55">
        <f>SUMIF(Sales!$B$5:$B212,$B17,Sales!$AC$5:$AC212)</f>
        <v>0</v>
      </c>
      <c r="AJ17" s="55">
        <f>SUMIF(Sales!$B$5:$B212,$B17,Sales!$AD$5:$AD212)</f>
        <v>0</v>
      </c>
      <c r="AK17" s="55">
        <f>SUMIF(Sales!$B$5:$B212,$B17,Sales!$AE$5:$AE212)</f>
        <v>0</v>
      </c>
      <c r="AL17" s="55">
        <f>SUMIF(Sales!$B$5:$B212,$B17,Sales!$AF$5:$AF212)</f>
        <v>0</v>
      </c>
      <c r="AM17" s="55">
        <f>SUMIF(Sales!$B$5:$B212,$B17,Sales!$AG$5:$AG212)</f>
        <v>0</v>
      </c>
      <c r="AN17" s="68">
        <f t="shared" si="31"/>
        <v>25000</v>
      </c>
      <c r="AO17" s="46"/>
      <c r="AP17" s="46"/>
      <c r="AQ17" s="46"/>
      <c r="AR17" s="68">
        <f t="shared" si="32"/>
        <v>0</v>
      </c>
      <c r="AS17" s="46"/>
      <c r="AT17" s="46"/>
      <c r="AU17" s="46"/>
      <c r="AV17" s="46"/>
      <c r="AW17" s="46"/>
      <c r="AX17" s="46"/>
      <c r="AY17" s="46"/>
      <c r="AZ17" s="46"/>
      <c r="BA17" s="46"/>
      <c r="BB17" s="46"/>
      <c r="BC17" s="46"/>
      <c r="BD17" s="46"/>
      <c r="BE17" s="55">
        <f>SUMIF(Sales!$B$5:$B212,$B17,Sales!$R$5:$R212)</f>
        <v>0</v>
      </c>
      <c r="BF17" s="68">
        <f t="shared" si="33"/>
        <v>0</v>
      </c>
      <c r="BG17" s="70">
        <f t="shared" si="34"/>
        <v>0</v>
      </c>
      <c r="BH17" s="46"/>
    </row>
    <row r="18" spans="1:60" x14ac:dyDescent="0.25">
      <c r="A18" s="18">
        <v>10</v>
      </c>
      <c r="B18" s="18" t="s">
        <v>87</v>
      </c>
      <c r="C18" s="18" t="s">
        <v>49</v>
      </c>
      <c r="D18" s="66">
        <v>42125</v>
      </c>
      <c r="E18" s="18"/>
      <c r="F18" s="18">
        <v>2015</v>
      </c>
      <c r="G18" s="18" t="s">
        <v>95</v>
      </c>
      <c r="H18" s="18" t="s">
        <v>51</v>
      </c>
      <c r="I18" s="67">
        <v>0.5</v>
      </c>
      <c r="J18" s="18"/>
      <c r="K18" s="18"/>
      <c r="L18" s="68">
        <f t="shared" si="29"/>
        <v>15000</v>
      </c>
      <c r="M18" s="69"/>
      <c r="N18" s="46"/>
      <c r="O18" s="46"/>
      <c r="P18" s="46"/>
      <c r="Q18" s="46">
        <v>15000</v>
      </c>
      <c r="R18" s="46"/>
      <c r="S18" s="46"/>
      <c r="T18" s="46"/>
      <c r="U18" s="46"/>
      <c r="V18" s="46"/>
      <c r="W18" s="46"/>
      <c r="X18" s="46"/>
      <c r="Y18" s="46"/>
      <c r="Z18" s="46"/>
      <c r="AA18" s="68">
        <f t="shared" si="30"/>
        <v>0</v>
      </c>
      <c r="AB18" s="55">
        <f>SUMIF(Sales!$B$5:$B213,$B18,Sales!$V$5:$V213)</f>
        <v>0</v>
      </c>
      <c r="AC18" s="55">
        <f>SUMIF(Sales!$B$5:$B213,$B18,Sales!$W$5:$W213)</f>
        <v>0</v>
      </c>
      <c r="AD18" s="55">
        <f>SUMIF(Sales!$B$5:$B213,$B18,Sales!$X$5:$X213)</f>
        <v>0</v>
      </c>
      <c r="AE18" s="55">
        <f>SUMIF(Sales!$B$5:$B213,$B18,Sales!$Y$5:$Y213)</f>
        <v>0</v>
      </c>
      <c r="AF18" s="55">
        <f>SUMIF(Sales!$B$5:$B213,$B18,Sales!$Z$5:$Z213)</f>
        <v>0</v>
      </c>
      <c r="AG18" s="55">
        <f>SUMIF(Sales!$B$5:$B213,$B18,Sales!$AA$5:$AA213)</f>
        <v>0</v>
      </c>
      <c r="AH18" s="55">
        <f>SUMIF(Sales!$B$5:$B213,$B18,Sales!$AB$5:$AB213)</f>
        <v>0</v>
      </c>
      <c r="AI18" s="55">
        <f>SUMIF(Sales!$B$5:$B213,$B18,Sales!$AC$5:$AC213)</f>
        <v>0</v>
      </c>
      <c r="AJ18" s="55">
        <f>SUMIF(Sales!$B$5:$B213,$B18,Sales!$AD$5:$AD213)</f>
        <v>0</v>
      </c>
      <c r="AK18" s="55">
        <f>SUMIF(Sales!$B$5:$B213,$B18,Sales!$AE$5:$AE213)</f>
        <v>0</v>
      </c>
      <c r="AL18" s="55">
        <f>SUMIF(Sales!$B$5:$B213,$B18,Sales!$AF$5:$AF213)</f>
        <v>0</v>
      </c>
      <c r="AM18" s="55">
        <f>SUMIF(Sales!$B$5:$B213,$B18,Sales!$AG$5:$AG213)</f>
        <v>0</v>
      </c>
      <c r="AN18" s="68">
        <f t="shared" si="31"/>
        <v>15000</v>
      </c>
      <c r="AO18" s="46"/>
      <c r="AP18" s="46"/>
      <c r="AQ18" s="46"/>
      <c r="AR18" s="68">
        <f t="shared" si="32"/>
        <v>0</v>
      </c>
      <c r="AS18" s="46"/>
      <c r="AT18" s="46"/>
      <c r="AU18" s="46"/>
      <c r="AV18" s="46"/>
      <c r="AW18" s="46"/>
      <c r="AX18" s="46"/>
      <c r="AY18" s="46"/>
      <c r="AZ18" s="46"/>
      <c r="BA18" s="46"/>
      <c r="BB18" s="46"/>
      <c r="BC18" s="46"/>
      <c r="BD18" s="46"/>
      <c r="BE18" s="55">
        <f>SUMIF(Sales!$B$5:$B213,$B18,Sales!$R$5:$R213)</f>
        <v>0</v>
      </c>
      <c r="BF18" s="68">
        <f t="shared" si="33"/>
        <v>0</v>
      </c>
      <c r="BG18" s="70">
        <f t="shared" si="34"/>
        <v>0</v>
      </c>
      <c r="BH18" s="46"/>
    </row>
    <row r="19" spans="1:60" x14ac:dyDescent="0.25">
      <c r="A19" s="18">
        <v>11</v>
      </c>
      <c r="B19" s="18" t="s">
        <v>88</v>
      </c>
      <c r="C19" s="18" t="s">
        <v>40</v>
      </c>
      <c r="D19" s="66">
        <v>42126</v>
      </c>
      <c r="E19" s="18"/>
      <c r="F19" s="18">
        <v>2015</v>
      </c>
      <c r="G19" s="18" t="s">
        <v>95</v>
      </c>
      <c r="H19" s="18" t="s">
        <v>50</v>
      </c>
      <c r="I19" s="67">
        <v>0.5</v>
      </c>
      <c r="J19" s="18"/>
      <c r="K19" s="18"/>
      <c r="L19" s="68">
        <f t="shared" si="29"/>
        <v>250000</v>
      </c>
      <c r="M19" s="69"/>
      <c r="N19" s="46"/>
      <c r="O19" s="46"/>
      <c r="P19" s="46"/>
      <c r="Q19" s="46">
        <v>250000</v>
      </c>
      <c r="R19" s="46"/>
      <c r="S19" s="46"/>
      <c r="T19" s="46"/>
      <c r="U19" s="46"/>
      <c r="V19" s="46"/>
      <c r="W19" s="46"/>
      <c r="X19" s="46"/>
      <c r="Y19" s="46"/>
      <c r="Z19" s="46"/>
      <c r="AA19" s="68">
        <f t="shared" si="30"/>
        <v>250000</v>
      </c>
      <c r="AB19" s="55">
        <f>SUMIF(Sales!$B$5:$B214,$B19,Sales!$V$5:$V214)</f>
        <v>0</v>
      </c>
      <c r="AC19" s="55">
        <f>SUMIF(Sales!$B$5:$B214,$B19,Sales!$W$5:$W214)</f>
        <v>0</v>
      </c>
      <c r="AD19" s="55">
        <f>SUMIF(Sales!$B$5:$B214,$B19,Sales!$X$5:$X214)</f>
        <v>250000</v>
      </c>
      <c r="AE19" s="55">
        <f>SUMIF(Sales!$B$5:$B214,$B19,Sales!$Y$5:$Y214)</f>
        <v>0</v>
      </c>
      <c r="AF19" s="55">
        <f>SUMIF(Sales!$B$5:$B214,$B19,Sales!$Z$5:$Z214)</f>
        <v>0</v>
      </c>
      <c r="AG19" s="55">
        <f>SUMIF(Sales!$B$5:$B214,$B19,Sales!$AA$5:$AA214)</f>
        <v>0</v>
      </c>
      <c r="AH19" s="55">
        <f>SUMIF(Sales!$B$5:$B214,$B19,Sales!$AB$5:$AB214)</f>
        <v>0</v>
      </c>
      <c r="AI19" s="55">
        <f>SUMIF(Sales!$B$5:$B214,$B19,Sales!$AC$5:$AC214)</f>
        <v>0</v>
      </c>
      <c r="AJ19" s="55">
        <f>SUMIF(Sales!$B$5:$B214,$B19,Sales!$AD$5:$AD214)</f>
        <v>0</v>
      </c>
      <c r="AK19" s="55">
        <f>SUMIF(Sales!$B$5:$B214,$B19,Sales!$AE$5:$AE214)</f>
        <v>0</v>
      </c>
      <c r="AL19" s="55">
        <f>SUMIF(Sales!$B$5:$B214,$B19,Sales!$AF$5:$AF214)</f>
        <v>0</v>
      </c>
      <c r="AM19" s="55">
        <f>SUMIF(Sales!$B$5:$B214,$B19,Sales!$AG$5:$AG214)</f>
        <v>0</v>
      </c>
      <c r="AN19" s="68">
        <f t="shared" si="31"/>
        <v>0</v>
      </c>
      <c r="AO19" s="46"/>
      <c r="AP19" s="46"/>
      <c r="AQ19" s="46"/>
      <c r="AR19" s="68">
        <f t="shared" si="32"/>
        <v>255900</v>
      </c>
      <c r="AS19" s="46"/>
      <c r="AT19" s="46"/>
      <c r="AU19" s="46"/>
      <c r="AV19" s="46"/>
      <c r="AW19" s="46">
        <f>230900+25000</f>
        <v>255900</v>
      </c>
      <c r="AX19" s="46"/>
      <c r="AY19" s="46"/>
      <c r="AZ19" s="46"/>
      <c r="BA19" s="46"/>
      <c r="BB19" s="46"/>
      <c r="BC19" s="46"/>
      <c r="BD19" s="46"/>
      <c r="BE19" s="55">
        <f>SUMIF(Sales!$B$5:$B214,$B19,Sales!$R$5:$R214)</f>
        <v>30900</v>
      </c>
      <c r="BF19" s="68">
        <f t="shared" si="33"/>
        <v>25000</v>
      </c>
      <c r="BG19" s="70">
        <f t="shared" si="34"/>
        <v>250000</v>
      </c>
      <c r="BH19" s="46"/>
    </row>
    <row r="20" spans="1:60" x14ac:dyDescent="0.25">
      <c r="A20" s="18">
        <v>12</v>
      </c>
      <c r="B20" s="18"/>
      <c r="C20" s="18"/>
      <c r="D20" s="66"/>
      <c r="E20" s="18"/>
      <c r="F20" s="18"/>
      <c r="G20" s="18"/>
      <c r="H20" s="18"/>
      <c r="I20" s="67"/>
      <c r="J20" s="18"/>
      <c r="K20" s="18"/>
      <c r="L20" s="68">
        <f t="shared" si="29"/>
        <v>0</v>
      </c>
      <c r="M20" s="69"/>
      <c r="N20" s="46"/>
      <c r="O20" s="46"/>
      <c r="P20" s="46"/>
      <c r="Q20" s="46"/>
      <c r="R20" s="46"/>
      <c r="S20" s="46"/>
      <c r="T20" s="46"/>
      <c r="U20" s="46"/>
      <c r="V20" s="46"/>
      <c r="W20" s="46"/>
      <c r="X20" s="46"/>
      <c r="Y20" s="46"/>
      <c r="Z20" s="46"/>
      <c r="AA20" s="68">
        <f t="shared" si="30"/>
        <v>0</v>
      </c>
      <c r="AB20" s="55">
        <f>SUMIF(Sales!$B$5:$B215,$B20,Sales!$V$5:$V215)</f>
        <v>0</v>
      </c>
      <c r="AC20" s="55">
        <f>SUMIF(Sales!$B$5:$B215,$B20,Sales!$W$5:$W215)</f>
        <v>0</v>
      </c>
      <c r="AD20" s="55">
        <f>SUMIF(Sales!$B$5:$B215,$B20,Sales!$X$5:$X215)</f>
        <v>0</v>
      </c>
      <c r="AE20" s="55">
        <f>SUMIF(Sales!$B$5:$B215,$B20,Sales!$Y$5:$Y215)</f>
        <v>0</v>
      </c>
      <c r="AF20" s="55">
        <f>SUMIF(Sales!$B$5:$B215,$B20,Sales!$Z$5:$Z215)</f>
        <v>0</v>
      </c>
      <c r="AG20" s="55">
        <f>SUMIF(Sales!$B$5:$B215,$B20,Sales!$AA$5:$AA215)</f>
        <v>0</v>
      </c>
      <c r="AH20" s="55">
        <f>SUMIF(Sales!$B$5:$B215,$B20,Sales!$AB$5:$AB215)</f>
        <v>0</v>
      </c>
      <c r="AI20" s="55">
        <f>SUMIF(Sales!$B$5:$B215,$B20,Sales!$AC$5:$AC215)</f>
        <v>0</v>
      </c>
      <c r="AJ20" s="55">
        <f>SUMIF(Sales!$B$5:$B215,$B20,Sales!$AD$5:$AD215)</f>
        <v>0</v>
      </c>
      <c r="AK20" s="55">
        <f>SUMIF(Sales!$B$5:$B215,$B20,Sales!$AE$5:$AE215)</f>
        <v>0</v>
      </c>
      <c r="AL20" s="55">
        <f>SUMIF(Sales!$B$5:$B215,$B20,Sales!$AF$5:$AF215)</f>
        <v>0</v>
      </c>
      <c r="AM20" s="55">
        <f>SUMIF(Sales!$B$5:$B215,$B20,Sales!$AG$5:$AG215)</f>
        <v>0</v>
      </c>
      <c r="AN20" s="68">
        <f t="shared" si="31"/>
        <v>0</v>
      </c>
      <c r="AO20" s="46"/>
      <c r="AP20" s="46"/>
      <c r="AQ20" s="46"/>
      <c r="AR20" s="68">
        <f t="shared" si="32"/>
        <v>0</v>
      </c>
      <c r="AS20" s="46"/>
      <c r="AT20" s="46"/>
      <c r="AU20" s="46"/>
      <c r="AV20" s="46"/>
      <c r="AW20" s="46"/>
      <c r="AX20" s="46"/>
      <c r="AY20" s="46"/>
      <c r="AZ20" s="46"/>
      <c r="BA20" s="46"/>
      <c r="BB20" s="46"/>
      <c r="BC20" s="46"/>
      <c r="BD20" s="46"/>
      <c r="BE20" s="55">
        <f>SUMIF(Sales!$B$5:$B215,$B20,Sales!$R$5:$R215)</f>
        <v>0</v>
      </c>
      <c r="BF20" s="68">
        <f t="shared" si="33"/>
        <v>0</v>
      </c>
      <c r="BG20" s="70">
        <f t="shared" si="34"/>
        <v>0</v>
      </c>
      <c r="BH20" s="46"/>
    </row>
    <row r="21" spans="1:60" x14ac:dyDescent="0.25">
      <c r="A21" s="18">
        <v>13</v>
      </c>
      <c r="B21" s="18"/>
      <c r="C21" s="18"/>
      <c r="D21" s="66"/>
      <c r="E21" s="18"/>
      <c r="F21" s="18"/>
      <c r="G21" s="18"/>
      <c r="H21" s="18"/>
      <c r="I21" s="67"/>
      <c r="J21" s="18"/>
      <c r="K21" s="18"/>
      <c r="L21" s="68">
        <f t="shared" si="29"/>
        <v>0</v>
      </c>
      <c r="M21" s="69"/>
      <c r="N21" s="46"/>
      <c r="O21" s="46"/>
      <c r="P21" s="46"/>
      <c r="Q21" s="46"/>
      <c r="R21" s="46"/>
      <c r="S21" s="46"/>
      <c r="T21" s="46"/>
      <c r="U21" s="46"/>
      <c r="V21" s="46"/>
      <c r="W21" s="46"/>
      <c r="X21" s="46"/>
      <c r="Y21" s="46"/>
      <c r="Z21" s="46"/>
      <c r="AA21" s="68">
        <f t="shared" si="30"/>
        <v>0</v>
      </c>
      <c r="AB21" s="55">
        <f>SUMIF(Sales!$B$5:$B216,$B21,Sales!$V$5:$V216)</f>
        <v>0</v>
      </c>
      <c r="AC21" s="55">
        <f>SUMIF(Sales!$B$5:$B216,$B21,Sales!$W$5:$W216)</f>
        <v>0</v>
      </c>
      <c r="AD21" s="55">
        <f>SUMIF(Sales!$B$5:$B216,$B21,Sales!$X$5:$X216)</f>
        <v>0</v>
      </c>
      <c r="AE21" s="55">
        <f>SUMIF(Sales!$B$5:$B216,$B21,Sales!$Y$5:$Y216)</f>
        <v>0</v>
      </c>
      <c r="AF21" s="55">
        <f>SUMIF(Sales!$B$5:$B216,$B21,Sales!$Z$5:$Z216)</f>
        <v>0</v>
      </c>
      <c r="AG21" s="55">
        <f>SUMIF(Sales!$B$5:$B216,$B21,Sales!$AA$5:$AA216)</f>
        <v>0</v>
      </c>
      <c r="AH21" s="55">
        <f>SUMIF(Sales!$B$5:$B216,$B21,Sales!$AB$5:$AB216)</f>
        <v>0</v>
      </c>
      <c r="AI21" s="55">
        <f>SUMIF(Sales!$B$5:$B216,$B21,Sales!$AC$5:$AC216)</f>
        <v>0</v>
      </c>
      <c r="AJ21" s="55">
        <f>SUMIF(Sales!$B$5:$B216,$B21,Sales!$AD$5:$AD216)</f>
        <v>0</v>
      </c>
      <c r="AK21" s="55">
        <f>SUMIF(Sales!$B$5:$B216,$B21,Sales!$AE$5:$AE216)</f>
        <v>0</v>
      </c>
      <c r="AL21" s="55">
        <f>SUMIF(Sales!$B$5:$B216,$B21,Sales!$AF$5:$AF216)</f>
        <v>0</v>
      </c>
      <c r="AM21" s="55">
        <f>SUMIF(Sales!$B$5:$B216,$B21,Sales!$AG$5:$AG216)</f>
        <v>0</v>
      </c>
      <c r="AN21" s="68">
        <f t="shared" si="31"/>
        <v>0</v>
      </c>
      <c r="AO21" s="46"/>
      <c r="AP21" s="46"/>
      <c r="AQ21" s="46"/>
      <c r="AR21" s="68">
        <f t="shared" si="32"/>
        <v>0</v>
      </c>
      <c r="AS21" s="46"/>
      <c r="AT21" s="46"/>
      <c r="AU21" s="46"/>
      <c r="AV21" s="46"/>
      <c r="AW21" s="46"/>
      <c r="AX21" s="46"/>
      <c r="AY21" s="46"/>
      <c r="AZ21" s="46"/>
      <c r="BA21" s="46"/>
      <c r="BB21" s="46"/>
      <c r="BC21" s="46"/>
      <c r="BD21" s="46"/>
      <c r="BE21" s="55">
        <f>SUMIF(Sales!$B$5:$B216,$B21,Sales!$R$5:$R216)</f>
        <v>0</v>
      </c>
      <c r="BF21" s="68">
        <f t="shared" si="33"/>
        <v>0</v>
      </c>
      <c r="BG21" s="70">
        <f t="shared" si="34"/>
        <v>0</v>
      </c>
      <c r="BH21" s="46"/>
    </row>
    <row r="22" spans="1:60" x14ac:dyDescent="0.25">
      <c r="A22" s="18">
        <v>14</v>
      </c>
      <c r="B22" s="18"/>
      <c r="C22" s="18"/>
      <c r="D22" s="66"/>
      <c r="E22" s="18"/>
      <c r="F22" s="18"/>
      <c r="G22" s="18"/>
      <c r="H22" s="18"/>
      <c r="I22" s="67"/>
      <c r="J22" s="18"/>
      <c r="K22" s="18"/>
      <c r="L22" s="68">
        <f t="shared" si="29"/>
        <v>0</v>
      </c>
      <c r="M22" s="69"/>
      <c r="N22" s="46"/>
      <c r="O22" s="46"/>
      <c r="P22" s="46"/>
      <c r="Q22" s="46"/>
      <c r="R22" s="46"/>
      <c r="S22" s="46"/>
      <c r="T22" s="46"/>
      <c r="U22" s="46"/>
      <c r="V22" s="46"/>
      <c r="W22" s="46"/>
      <c r="X22" s="46"/>
      <c r="Y22" s="46"/>
      <c r="Z22" s="46"/>
      <c r="AA22" s="68">
        <f t="shared" si="30"/>
        <v>0</v>
      </c>
      <c r="AB22" s="55">
        <f>SUMIF(Sales!$B$5:$B217,$B22,Sales!$V$5:$V217)</f>
        <v>0</v>
      </c>
      <c r="AC22" s="55">
        <f>SUMIF(Sales!$B$5:$B217,$B22,Sales!$W$5:$W217)</f>
        <v>0</v>
      </c>
      <c r="AD22" s="55">
        <f>SUMIF(Sales!$B$5:$B217,$B22,Sales!$X$5:$X217)</f>
        <v>0</v>
      </c>
      <c r="AE22" s="55">
        <f>SUMIF(Sales!$B$5:$B217,$B22,Sales!$Y$5:$Y217)</f>
        <v>0</v>
      </c>
      <c r="AF22" s="55">
        <f>SUMIF(Sales!$B$5:$B217,$B22,Sales!$Z$5:$Z217)</f>
        <v>0</v>
      </c>
      <c r="AG22" s="55">
        <f>SUMIF(Sales!$B$5:$B217,$B22,Sales!$AA$5:$AA217)</f>
        <v>0</v>
      </c>
      <c r="AH22" s="55">
        <f>SUMIF(Sales!$B$5:$B217,$B22,Sales!$AB$5:$AB217)</f>
        <v>0</v>
      </c>
      <c r="AI22" s="55">
        <f>SUMIF(Sales!$B$5:$B217,$B22,Sales!$AC$5:$AC217)</f>
        <v>0</v>
      </c>
      <c r="AJ22" s="55">
        <f>SUMIF(Sales!$B$5:$B217,$B22,Sales!$AD$5:$AD217)</f>
        <v>0</v>
      </c>
      <c r="AK22" s="55">
        <f>SUMIF(Sales!$B$5:$B217,$B22,Sales!$AE$5:$AE217)</f>
        <v>0</v>
      </c>
      <c r="AL22" s="55">
        <f>SUMIF(Sales!$B$5:$B217,$B22,Sales!$AF$5:$AF217)</f>
        <v>0</v>
      </c>
      <c r="AM22" s="55">
        <f>SUMIF(Sales!$B$5:$B217,$B22,Sales!$AG$5:$AG217)</f>
        <v>0</v>
      </c>
      <c r="AN22" s="68">
        <f t="shared" si="31"/>
        <v>0</v>
      </c>
      <c r="AO22" s="46"/>
      <c r="AP22" s="46"/>
      <c r="AQ22" s="46"/>
      <c r="AR22" s="68">
        <f t="shared" si="32"/>
        <v>0</v>
      </c>
      <c r="AS22" s="46"/>
      <c r="AT22" s="46"/>
      <c r="AU22" s="46"/>
      <c r="AV22" s="46"/>
      <c r="AW22" s="46"/>
      <c r="AX22" s="46"/>
      <c r="AY22" s="46"/>
      <c r="AZ22" s="46"/>
      <c r="BA22" s="46"/>
      <c r="BB22" s="46"/>
      <c r="BC22" s="46"/>
      <c r="BD22" s="46"/>
      <c r="BE22" s="55">
        <f>SUMIF(Sales!$B$5:$B217,$B22,Sales!$R$5:$R217)</f>
        <v>0</v>
      </c>
      <c r="BF22" s="68">
        <f t="shared" si="33"/>
        <v>0</v>
      </c>
      <c r="BG22" s="70">
        <f t="shared" si="34"/>
        <v>0</v>
      </c>
      <c r="BH22" s="46"/>
    </row>
    <row r="23" spans="1:60" x14ac:dyDescent="0.25">
      <c r="A23" s="18">
        <v>15</v>
      </c>
      <c r="B23" s="18"/>
      <c r="C23" s="18"/>
      <c r="D23" s="66"/>
      <c r="E23" s="18"/>
      <c r="F23" s="18"/>
      <c r="G23" s="18"/>
      <c r="H23" s="18"/>
      <c r="I23" s="67"/>
      <c r="J23" s="18"/>
      <c r="K23" s="18"/>
      <c r="L23" s="68">
        <f t="shared" si="29"/>
        <v>0</v>
      </c>
      <c r="M23" s="69"/>
      <c r="N23" s="46"/>
      <c r="O23" s="46"/>
      <c r="P23" s="46"/>
      <c r="Q23" s="46"/>
      <c r="R23" s="46"/>
      <c r="S23" s="46"/>
      <c r="T23" s="46"/>
      <c r="U23" s="46"/>
      <c r="V23" s="46"/>
      <c r="W23" s="46"/>
      <c r="X23" s="46"/>
      <c r="Y23" s="46"/>
      <c r="Z23" s="46"/>
      <c r="AA23" s="68">
        <f t="shared" si="30"/>
        <v>0</v>
      </c>
      <c r="AB23" s="55">
        <f>SUMIF(Sales!$B$5:$B218,$B23,Sales!$V$5:$V218)</f>
        <v>0</v>
      </c>
      <c r="AC23" s="55">
        <f>SUMIF(Sales!$B$5:$B218,$B23,Sales!$W$5:$W218)</f>
        <v>0</v>
      </c>
      <c r="AD23" s="55">
        <f>SUMIF(Sales!$B$5:$B218,$B23,Sales!$X$5:$X218)</f>
        <v>0</v>
      </c>
      <c r="AE23" s="55">
        <f>SUMIF(Sales!$B$5:$B218,$B23,Sales!$Y$5:$Y218)</f>
        <v>0</v>
      </c>
      <c r="AF23" s="55">
        <f>SUMIF(Sales!$B$5:$B218,$B23,Sales!$Z$5:$Z218)</f>
        <v>0</v>
      </c>
      <c r="AG23" s="55">
        <f>SUMIF(Sales!$B$5:$B218,$B23,Sales!$AA$5:$AA218)</f>
        <v>0</v>
      </c>
      <c r="AH23" s="55">
        <f>SUMIF(Sales!$B$5:$B218,$B23,Sales!$AB$5:$AB218)</f>
        <v>0</v>
      </c>
      <c r="AI23" s="55">
        <f>SUMIF(Sales!$B$5:$B218,$B23,Sales!$AC$5:$AC218)</f>
        <v>0</v>
      </c>
      <c r="AJ23" s="55">
        <f>SUMIF(Sales!$B$5:$B218,$B23,Sales!$AD$5:$AD218)</f>
        <v>0</v>
      </c>
      <c r="AK23" s="55">
        <f>SUMIF(Sales!$B$5:$B218,$B23,Sales!$AE$5:$AE218)</f>
        <v>0</v>
      </c>
      <c r="AL23" s="55">
        <f>SUMIF(Sales!$B$5:$B218,$B23,Sales!$AF$5:$AF218)</f>
        <v>0</v>
      </c>
      <c r="AM23" s="55">
        <f>SUMIF(Sales!$B$5:$B218,$B23,Sales!$AG$5:$AG218)</f>
        <v>0</v>
      </c>
      <c r="AN23" s="68">
        <f t="shared" si="31"/>
        <v>0</v>
      </c>
      <c r="AO23" s="46"/>
      <c r="AP23" s="46"/>
      <c r="AQ23" s="46"/>
      <c r="AR23" s="68">
        <f t="shared" si="32"/>
        <v>0</v>
      </c>
      <c r="AS23" s="46"/>
      <c r="AT23" s="46"/>
      <c r="AU23" s="46"/>
      <c r="AV23" s="46"/>
      <c r="AW23" s="46"/>
      <c r="AX23" s="46"/>
      <c r="AY23" s="46"/>
      <c r="AZ23" s="46"/>
      <c r="BA23" s="46"/>
      <c r="BB23" s="46"/>
      <c r="BC23" s="46"/>
      <c r="BD23" s="46"/>
      <c r="BE23" s="55">
        <f>SUMIF(Sales!$B$5:$B218,$B23,Sales!$R$5:$R218)</f>
        <v>0</v>
      </c>
      <c r="BF23" s="68">
        <f t="shared" si="33"/>
        <v>0</v>
      </c>
      <c r="BG23" s="70">
        <f t="shared" si="34"/>
        <v>0</v>
      </c>
      <c r="BH23" s="46"/>
    </row>
    <row r="24" spans="1:60" x14ac:dyDescent="0.25">
      <c r="A24" s="18">
        <v>16</v>
      </c>
      <c r="B24" s="18"/>
      <c r="C24" s="18"/>
      <c r="D24" s="66"/>
      <c r="E24" s="18"/>
      <c r="F24" s="18"/>
      <c r="G24" s="18"/>
      <c r="H24" s="18"/>
      <c r="I24" s="67"/>
      <c r="J24" s="18"/>
      <c r="K24" s="18"/>
      <c r="L24" s="68">
        <f t="shared" si="29"/>
        <v>0</v>
      </c>
      <c r="M24" s="69"/>
      <c r="N24" s="46"/>
      <c r="O24" s="46"/>
      <c r="P24" s="46"/>
      <c r="Q24" s="46"/>
      <c r="R24" s="46"/>
      <c r="S24" s="46"/>
      <c r="T24" s="46"/>
      <c r="U24" s="46"/>
      <c r="V24" s="46"/>
      <c r="W24" s="46"/>
      <c r="X24" s="46"/>
      <c r="Y24" s="46"/>
      <c r="Z24" s="46"/>
      <c r="AA24" s="68">
        <f t="shared" si="30"/>
        <v>0</v>
      </c>
      <c r="AB24" s="55">
        <f>SUMIF(Sales!$B$5:$B219,$B24,Sales!$V$5:$V219)</f>
        <v>0</v>
      </c>
      <c r="AC24" s="55">
        <f>SUMIF(Sales!$B$5:$B219,$B24,Sales!$W$5:$W219)</f>
        <v>0</v>
      </c>
      <c r="AD24" s="55">
        <f>SUMIF(Sales!$B$5:$B219,$B24,Sales!$X$5:$X219)</f>
        <v>0</v>
      </c>
      <c r="AE24" s="55">
        <f>SUMIF(Sales!$B$5:$B219,$B24,Sales!$Y$5:$Y219)</f>
        <v>0</v>
      </c>
      <c r="AF24" s="55">
        <f>SUMIF(Sales!$B$5:$B219,$B24,Sales!$Z$5:$Z219)</f>
        <v>0</v>
      </c>
      <c r="AG24" s="55">
        <f>SUMIF(Sales!$B$5:$B219,$B24,Sales!$AA$5:$AA219)</f>
        <v>0</v>
      </c>
      <c r="AH24" s="55">
        <f>SUMIF(Sales!$B$5:$B219,$B24,Sales!$AB$5:$AB219)</f>
        <v>0</v>
      </c>
      <c r="AI24" s="55">
        <f>SUMIF(Sales!$B$5:$B219,$B24,Sales!$AC$5:$AC219)</f>
        <v>0</v>
      </c>
      <c r="AJ24" s="55">
        <f>SUMIF(Sales!$B$5:$B219,$B24,Sales!$AD$5:$AD219)</f>
        <v>0</v>
      </c>
      <c r="AK24" s="55">
        <f>SUMIF(Sales!$B$5:$B219,$B24,Sales!$AE$5:$AE219)</f>
        <v>0</v>
      </c>
      <c r="AL24" s="55">
        <f>SUMIF(Sales!$B$5:$B219,$B24,Sales!$AF$5:$AF219)</f>
        <v>0</v>
      </c>
      <c r="AM24" s="55">
        <f>SUMIF(Sales!$B$5:$B219,$B24,Sales!$AG$5:$AG219)</f>
        <v>0</v>
      </c>
      <c r="AN24" s="68">
        <f t="shared" si="31"/>
        <v>0</v>
      </c>
      <c r="AO24" s="46"/>
      <c r="AP24" s="46"/>
      <c r="AQ24" s="46"/>
      <c r="AR24" s="68">
        <f t="shared" si="32"/>
        <v>0</v>
      </c>
      <c r="AS24" s="46"/>
      <c r="AT24" s="46"/>
      <c r="AU24" s="46"/>
      <c r="AV24" s="46"/>
      <c r="AW24" s="46"/>
      <c r="AX24" s="46"/>
      <c r="AY24" s="46"/>
      <c r="AZ24" s="46"/>
      <c r="BA24" s="46"/>
      <c r="BB24" s="46"/>
      <c r="BC24" s="46"/>
      <c r="BD24" s="46"/>
      <c r="BE24" s="55">
        <f>SUMIF(Sales!$B$5:$B219,$B24,Sales!$R$5:$R219)</f>
        <v>0</v>
      </c>
      <c r="BF24" s="68">
        <f t="shared" si="33"/>
        <v>0</v>
      </c>
      <c r="BG24" s="70">
        <f t="shared" si="34"/>
        <v>0</v>
      </c>
      <c r="BH24" s="46"/>
    </row>
    <row r="25" spans="1:60" x14ac:dyDescent="0.25">
      <c r="A25" s="18">
        <v>17</v>
      </c>
      <c r="B25" s="18"/>
      <c r="C25" s="18"/>
      <c r="D25" s="66"/>
      <c r="E25" s="18"/>
      <c r="F25" s="18"/>
      <c r="G25" s="18"/>
      <c r="H25" s="18"/>
      <c r="I25" s="67"/>
      <c r="J25" s="18"/>
      <c r="K25" s="18"/>
      <c r="L25" s="68">
        <f t="shared" si="29"/>
        <v>0</v>
      </c>
      <c r="M25" s="69"/>
      <c r="N25" s="46"/>
      <c r="O25" s="46"/>
      <c r="P25" s="46"/>
      <c r="Q25" s="46"/>
      <c r="R25" s="46"/>
      <c r="S25" s="46"/>
      <c r="T25" s="46"/>
      <c r="U25" s="46"/>
      <c r="V25" s="46"/>
      <c r="W25" s="46"/>
      <c r="X25" s="46"/>
      <c r="Y25" s="46"/>
      <c r="Z25" s="46"/>
      <c r="AA25" s="68">
        <f t="shared" si="30"/>
        <v>0</v>
      </c>
      <c r="AB25" s="55">
        <f>SUMIF(Sales!$B$5:$B220,$B25,Sales!$V$5:$V220)</f>
        <v>0</v>
      </c>
      <c r="AC25" s="55">
        <f>SUMIF(Sales!$B$5:$B220,$B25,Sales!$W$5:$W220)</f>
        <v>0</v>
      </c>
      <c r="AD25" s="55">
        <f>SUMIF(Sales!$B$5:$B220,$B25,Sales!$X$5:$X220)</f>
        <v>0</v>
      </c>
      <c r="AE25" s="55">
        <f>SUMIF(Sales!$B$5:$B220,$B25,Sales!$Y$5:$Y220)</f>
        <v>0</v>
      </c>
      <c r="AF25" s="55">
        <f>SUMIF(Sales!$B$5:$B220,$B25,Sales!$Z$5:$Z220)</f>
        <v>0</v>
      </c>
      <c r="AG25" s="55">
        <f>SUMIF(Sales!$B$5:$B220,$B25,Sales!$AA$5:$AA220)</f>
        <v>0</v>
      </c>
      <c r="AH25" s="55">
        <f>SUMIF(Sales!$B$5:$B220,$B25,Sales!$AB$5:$AB220)</f>
        <v>0</v>
      </c>
      <c r="AI25" s="55">
        <f>SUMIF(Sales!$B$5:$B220,$B25,Sales!$AC$5:$AC220)</f>
        <v>0</v>
      </c>
      <c r="AJ25" s="55">
        <f>SUMIF(Sales!$B$5:$B220,$B25,Sales!$AD$5:$AD220)</f>
        <v>0</v>
      </c>
      <c r="AK25" s="55">
        <f>SUMIF(Sales!$B$5:$B220,$B25,Sales!$AE$5:$AE220)</f>
        <v>0</v>
      </c>
      <c r="AL25" s="55">
        <f>SUMIF(Sales!$B$5:$B220,$B25,Sales!$AF$5:$AF220)</f>
        <v>0</v>
      </c>
      <c r="AM25" s="55">
        <f>SUMIF(Sales!$B$5:$B220,$B25,Sales!$AG$5:$AG220)</f>
        <v>0</v>
      </c>
      <c r="AN25" s="68">
        <f t="shared" si="31"/>
        <v>0</v>
      </c>
      <c r="AO25" s="46"/>
      <c r="AP25" s="46"/>
      <c r="AQ25" s="46"/>
      <c r="AR25" s="68">
        <f t="shared" si="32"/>
        <v>0</v>
      </c>
      <c r="AS25" s="46"/>
      <c r="AT25" s="46"/>
      <c r="AU25" s="46"/>
      <c r="AV25" s="46"/>
      <c r="AW25" s="46"/>
      <c r="AX25" s="46"/>
      <c r="AY25" s="46"/>
      <c r="AZ25" s="46"/>
      <c r="BA25" s="46"/>
      <c r="BB25" s="46"/>
      <c r="BC25" s="46"/>
      <c r="BD25" s="46"/>
      <c r="BE25" s="55">
        <f>SUMIF(Sales!$B$5:$B220,$B25,Sales!$R$5:$R220)</f>
        <v>0</v>
      </c>
      <c r="BF25" s="68">
        <f t="shared" si="33"/>
        <v>0</v>
      </c>
      <c r="BG25" s="70">
        <f t="shared" si="34"/>
        <v>0</v>
      </c>
      <c r="BH25" s="46"/>
    </row>
    <row r="26" spans="1:60" x14ac:dyDescent="0.25">
      <c r="A26" s="18">
        <v>18</v>
      </c>
      <c r="B26" s="18"/>
      <c r="C26" s="18"/>
      <c r="D26" s="66"/>
      <c r="E26" s="18"/>
      <c r="F26" s="18"/>
      <c r="G26" s="18"/>
      <c r="H26" s="18"/>
      <c r="I26" s="67"/>
      <c r="J26" s="18"/>
      <c r="K26" s="18"/>
      <c r="L26" s="68">
        <f t="shared" si="29"/>
        <v>0</v>
      </c>
      <c r="M26" s="69"/>
      <c r="N26" s="46"/>
      <c r="O26" s="46"/>
      <c r="P26" s="46"/>
      <c r="Q26" s="46"/>
      <c r="R26" s="46"/>
      <c r="S26" s="46"/>
      <c r="T26" s="46"/>
      <c r="U26" s="46"/>
      <c r="V26" s="46"/>
      <c r="W26" s="46"/>
      <c r="X26" s="46"/>
      <c r="Y26" s="46"/>
      <c r="Z26" s="46"/>
      <c r="AA26" s="68">
        <f t="shared" si="30"/>
        <v>0</v>
      </c>
      <c r="AB26" s="55">
        <f>SUMIF(Sales!$B$5:$B221,$B26,Sales!$V$5:$V221)</f>
        <v>0</v>
      </c>
      <c r="AC26" s="55">
        <f>SUMIF(Sales!$B$5:$B221,$B26,Sales!$W$5:$W221)</f>
        <v>0</v>
      </c>
      <c r="AD26" s="55">
        <f>SUMIF(Sales!$B$5:$B221,$B26,Sales!$X$5:$X221)</f>
        <v>0</v>
      </c>
      <c r="AE26" s="55">
        <f>SUMIF(Sales!$B$5:$B221,$B26,Sales!$Y$5:$Y221)</f>
        <v>0</v>
      </c>
      <c r="AF26" s="55">
        <f>SUMIF(Sales!$B$5:$B221,$B26,Sales!$Z$5:$Z221)</f>
        <v>0</v>
      </c>
      <c r="AG26" s="55">
        <f>SUMIF(Sales!$B$5:$B221,$B26,Sales!$AA$5:$AA221)</f>
        <v>0</v>
      </c>
      <c r="AH26" s="55">
        <f>SUMIF(Sales!$B$5:$B221,$B26,Sales!$AB$5:$AB221)</f>
        <v>0</v>
      </c>
      <c r="AI26" s="55">
        <f>SUMIF(Sales!$B$5:$B221,$B26,Sales!$AC$5:$AC221)</f>
        <v>0</v>
      </c>
      <c r="AJ26" s="55">
        <f>SUMIF(Sales!$B$5:$B221,$B26,Sales!$AD$5:$AD221)</f>
        <v>0</v>
      </c>
      <c r="AK26" s="55">
        <f>SUMIF(Sales!$B$5:$B221,$B26,Sales!$AE$5:$AE221)</f>
        <v>0</v>
      </c>
      <c r="AL26" s="55">
        <f>SUMIF(Sales!$B$5:$B221,$B26,Sales!$AF$5:$AF221)</f>
        <v>0</v>
      </c>
      <c r="AM26" s="55">
        <f>SUMIF(Sales!$B$5:$B221,$B26,Sales!$AG$5:$AG221)</f>
        <v>0</v>
      </c>
      <c r="AN26" s="68">
        <f t="shared" si="31"/>
        <v>0</v>
      </c>
      <c r="AO26" s="46"/>
      <c r="AP26" s="46"/>
      <c r="AQ26" s="46"/>
      <c r="AR26" s="68">
        <f t="shared" si="32"/>
        <v>0</v>
      </c>
      <c r="AS26" s="46"/>
      <c r="AT26" s="46"/>
      <c r="AU26" s="46"/>
      <c r="AV26" s="46"/>
      <c r="AW26" s="46"/>
      <c r="AX26" s="46"/>
      <c r="AY26" s="46"/>
      <c r="AZ26" s="46"/>
      <c r="BA26" s="46"/>
      <c r="BB26" s="46"/>
      <c r="BC26" s="46"/>
      <c r="BD26" s="46"/>
      <c r="BE26" s="55">
        <f>SUMIF(Sales!$B$5:$B221,$B26,Sales!$R$5:$R221)</f>
        <v>0</v>
      </c>
      <c r="BF26" s="68">
        <f t="shared" si="33"/>
        <v>0</v>
      </c>
      <c r="BG26" s="70">
        <f t="shared" si="34"/>
        <v>0</v>
      </c>
      <c r="BH26" s="46"/>
    </row>
    <row r="27" spans="1:60" x14ac:dyDescent="0.25">
      <c r="A27" s="18">
        <v>19</v>
      </c>
      <c r="B27" s="18"/>
      <c r="C27" s="18"/>
      <c r="D27" s="66"/>
      <c r="E27" s="18"/>
      <c r="F27" s="18"/>
      <c r="G27" s="18"/>
      <c r="H27" s="18"/>
      <c r="I27" s="67"/>
      <c r="J27" s="18"/>
      <c r="K27" s="18"/>
      <c r="L27" s="68">
        <f t="shared" si="29"/>
        <v>0</v>
      </c>
      <c r="M27" s="69"/>
      <c r="N27" s="46"/>
      <c r="O27" s="46"/>
      <c r="P27" s="46"/>
      <c r="Q27" s="46"/>
      <c r="R27" s="46"/>
      <c r="S27" s="46"/>
      <c r="T27" s="46"/>
      <c r="U27" s="46"/>
      <c r="V27" s="46"/>
      <c r="W27" s="46"/>
      <c r="X27" s="46"/>
      <c r="Y27" s="46"/>
      <c r="Z27" s="46"/>
      <c r="AA27" s="68">
        <f t="shared" si="30"/>
        <v>0</v>
      </c>
      <c r="AB27" s="55">
        <f>SUMIF(Sales!$B$5:$B222,$B27,Sales!$V$5:$V222)</f>
        <v>0</v>
      </c>
      <c r="AC27" s="55">
        <f>SUMIF(Sales!$B$5:$B222,$B27,Sales!$W$5:$W222)</f>
        <v>0</v>
      </c>
      <c r="AD27" s="55">
        <f>SUMIF(Sales!$B$5:$B222,$B27,Sales!$X$5:$X222)</f>
        <v>0</v>
      </c>
      <c r="AE27" s="55">
        <f>SUMIF(Sales!$B$5:$B222,$B27,Sales!$Y$5:$Y222)</f>
        <v>0</v>
      </c>
      <c r="AF27" s="55">
        <f>SUMIF(Sales!$B$5:$B222,$B27,Sales!$Z$5:$Z222)</f>
        <v>0</v>
      </c>
      <c r="AG27" s="55">
        <f>SUMIF(Sales!$B$5:$B222,$B27,Sales!$AA$5:$AA222)</f>
        <v>0</v>
      </c>
      <c r="AH27" s="55">
        <f>SUMIF(Sales!$B$5:$B222,$B27,Sales!$AB$5:$AB222)</f>
        <v>0</v>
      </c>
      <c r="AI27" s="55">
        <f>SUMIF(Sales!$B$5:$B222,$B27,Sales!$AC$5:$AC222)</f>
        <v>0</v>
      </c>
      <c r="AJ27" s="55">
        <f>SUMIF(Sales!$B$5:$B222,$B27,Sales!$AD$5:$AD222)</f>
        <v>0</v>
      </c>
      <c r="AK27" s="55">
        <f>SUMIF(Sales!$B$5:$B222,$B27,Sales!$AE$5:$AE222)</f>
        <v>0</v>
      </c>
      <c r="AL27" s="55">
        <f>SUMIF(Sales!$B$5:$B222,$B27,Sales!$AF$5:$AF222)</f>
        <v>0</v>
      </c>
      <c r="AM27" s="55">
        <f>SUMIF(Sales!$B$5:$B222,$B27,Sales!$AG$5:$AG222)</f>
        <v>0</v>
      </c>
      <c r="AN27" s="68">
        <f t="shared" si="31"/>
        <v>0</v>
      </c>
      <c r="AO27" s="46"/>
      <c r="AP27" s="46"/>
      <c r="AQ27" s="46"/>
      <c r="AR27" s="68">
        <f t="shared" si="32"/>
        <v>0</v>
      </c>
      <c r="AS27" s="46"/>
      <c r="AT27" s="46"/>
      <c r="AU27" s="46"/>
      <c r="AV27" s="46"/>
      <c r="AW27" s="46"/>
      <c r="AX27" s="46"/>
      <c r="AY27" s="46"/>
      <c r="AZ27" s="46"/>
      <c r="BA27" s="46"/>
      <c r="BB27" s="46"/>
      <c r="BC27" s="46"/>
      <c r="BD27" s="46"/>
      <c r="BE27" s="55">
        <f>SUMIF(Sales!$B$5:$B222,$B27,Sales!$R$5:$R222)</f>
        <v>0</v>
      </c>
      <c r="BF27" s="68">
        <f t="shared" si="33"/>
        <v>0</v>
      </c>
      <c r="BG27" s="70">
        <f t="shared" si="34"/>
        <v>0</v>
      </c>
      <c r="BH27" s="46"/>
    </row>
    <row r="28" spans="1:60" x14ac:dyDescent="0.25">
      <c r="A28" s="18">
        <v>20</v>
      </c>
      <c r="B28" s="18"/>
      <c r="C28" s="18"/>
      <c r="D28" s="66"/>
      <c r="E28" s="18"/>
      <c r="F28" s="18"/>
      <c r="G28" s="18"/>
      <c r="H28" s="18"/>
      <c r="I28" s="67"/>
      <c r="J28" s="18"/>
      <c r="K28" s="18"/>
      <c r="L28" s="68">
        <f t="shared" si="29"/>
        <v>0</v>
      </c>
      <c r="M28" s="69"/>
      <c r="N28" s="46"/>
      <c r="O28" s="46"/>
      <c r="P28" s="46"/>
      <c r="Q28" s="46"/>
      <c r="R28" s="46"/>
      <c r="S28" s="46"/>
      <c r="T28" s="46"/>
      <c r="U28" s="46"/>
      <c r="V28" s="46"/>
      <c r="W28" s="46"/>
      <c r="X28" s="46"/>
      <c r="Y28" s="46"/>
      <c r="Z28" s="46"/>
      <c r="AA28" s="68">
        <f t="shared" si="30"/>
        <v>0</v>
      </c>
      <c r="AB28" s="55">
        <f>SUMIF(Sales!$B$5:$B223,$B28,Sales!$V$5:$V223)</f>
        <v>0</v>
      </c>
      <c r="AC28" s="55">
        <f>SUMIF(Sales!$B$5:$B223,$B28,Sales!$W$5:$W223)</f>
        <v>0</v>
      </c>
      <c r="AD28" s="55">
        <f>SUMIF(Sales!$B$5:$B223,$B28,Sales!$X$5:$X223)</f>
        <v>0</v>
      </c>
      <c r="AE28" s="55">
        <f>SUMIF(Sales!$B$5:$B223,$B28,Sales!$Y$5:$Y223)</f>
        <v>0</v>
      </c>
      <c r="AF28" s="55">
        <f>SUMIF(Sales!$B$5:$B223,$B28,Sales!$Z$5:$Z223)</f>
        <v>0</v>
      </c>
      <c r="AG28" s="55">
        <f>SUMIF(Sales!$B$5:$B223,$B28,Sales!$AA$5:$AA223)</f>
        <v>0</v>
      </c>
      <c r="AH28" s="55">
        <f>SUMIF(Sales!$B$5:$B223,$B28,Sales!$AB$5:$AB223)</f>
        <v>0</v>
      </c>
      <c r="AI28" s="55">
        <f>SUMIF(Sales!$B$5:$B223,$B28,Sales!$AC$5:$AC223)</f>
        <v>0</v>
      </c>
      <c r="AJ28" s="55">
        <f>SUMIF(Sales!$B$5:$B223,$B28,Sales!$AD$5:$AD223)</f>
        <v>0</v>
      </c>
      <c r="AK28" s="55">
        <f>SUMIF(Sales!$B$5:$B223,$B28,Sales!$AE$5:$AE223)</f>
        <v>0</v>
      </c>
      <c r="AL28" s="55">
        <f>SUMIF(Sales!$B$5:$B223,$B28,Sales!$AF$5:$AF223)</f>
        <v>0</v>
      </c>
      <c r="AM28" s="55">
        <f>SUMIF(Sales!$B$5:$B223,$B28,Sales!$AG$5:$AG223)</f>
        <v>0</v>
      </c>
      <c r="AN28" s="68">
        <f t="shared" si="31"/>
        <v>0</v>
      </c>
      <c r="AO28" s="46"/>
      <c r="AP28" s="46"/>
      <c r="AQ28" s="46"/>
      <c r="AR28" s="68">
        <f t="shared" si="32"/>
        <v>0</v>
      </c>
      <c r="AS28" s="46"/>
      <c r="AT28" s="46"/>
      <c r="AU28" s="46"/>
      <c r="AV28" s="46"/>
      <c r="AW28" s="46"/>
      <c r="AX28" s="46"/>
      <c r="AY28" s="46"/>
      <c r="AZ28" s="46"/>
      <c r="BA28" s="46"/>
      <c r="BB28" s="46"/>
      <c r="BC28" s="46"/>
      <c r="BD28" s="46"/>
      <c r="BE28" s="55">
        <f>SUMIF(Sales!$B$5:$B223,$B28,Sales!$R$5:$R223)</f>
        <v>0</v>
      </c>
      <c r="BF28" s="68">
        <f t="shared" si="33"/>
        <v>0</v>
      </c>
      <c r="BG28" s="70">
        <f t="shared" si="34"/>
        <v>0</v>
      </c>
      <c r="BH28" s="46"/>
    </row>
    <row r="29" spans="1:60" x14ac:dyDescent="0.25">
      <c r="A29" s="18">
        <v>21</v>
      </c>
      <c r="B29" s="18"/>
      <c r="C29" s="18"/>
      <c r="D29" s="66"/>
      <c r="E29" s="18"/>
      <c r="F29" s="18"/>
      <c r="G29" s="18"/>
      <c r="H29" s="18"/>
      <c r="I29" s="67"/>
      <c r="J29" s="18"/>
      <c r="K29" s="18"/>
      <c r="L29" s="68">
        <f t="shared" si="29"/>
        <v>0</v>
      </c>
      <c r="M29" s="69"/>
      <c r="N29" s="46"/>
      <c r="O29" s="46"/>
      <c r="P29" s="46"/>
      <c r="Q29" s="46"/>
      <c r="R29" s="46"/>
      <c r="S29" s="46"/>
      <c r="T29" s="46"/>
      <c r="U29" s="46"/>
      <c r="V29" s="46"/>
      <c r="W29" s="46"/>
      <c r="X29" s="46"/>
      <c r="Y29" s="46"/>
      <c r="Z29" s="46"/>
      <c r="AA29" s="68">
        <f t="shared" si="30"/>
        <v>0</v>
      </c>
      <c r="AB29" s="55">
        <f>SUMIF(Sales!$B$5:$B224,$B29,Sales!$V$5:$V224)</f>
        <v>0</v>
      </c>
      <c r="AC29" s="55">
        <f>SUMIF(Sales!$B$5:$B224,$B29,Sales!$W$5:$W224)</f>
        <v>0</v>
      </c>
      <c r="AD29" s="55">
        <f>SUMIF(Sales!$B$5:$B224,$B29,Sales!$X$5:$X224)</f>
        <v>0</v>
      </c>
      <c r="AE29" s="55">
        <f>SUMIF(Sales!$B$5:$B224,$B29,Sales!$Y$5:$Y224)</f>
        <v>0</v>
      </c>
      <c r="AF29" s="55">
        <f>SUMIF(Sales!$B$5:$B224,$B29,Sales!$Z$5:$Z224)</f>
        <v>0</v>
      </c>
      <c r="AG29" s="55">
        <f>SUMIF(Sales!$B$5:$B224,$B29,Sales!$AA$5:$AA224)</f>
        <v>0</v>
      </c>
      <c r="AH29" s="55">
        <f>SUMIF(Sales!$B$5:$B224,$B29,Sales!$AB$5:$AB224)</f>
        <v>0</v>
      </c>
      <c r="AI29" s="55">
        <f>SUMIF(Sales!$B$5:$B224,$B29,Sales!$AC$5:$AC224)</f>
        <v>0</v>
      </c>
      <c r="AJ29" s="55">
        <f>SUMIF(Sales!$B$5:$B224,$B29,Sales!$AD$5:$AD224)</f>
        <v>0</v>
      </c>
      <c r="AK29" s="55">
        <f>SUMIF(Sales!$B$5:$B224,$B29,Sales!$AE$5:$AE224)</f>
        <v>0</v>
      </c>
      <c r="AL29" s="55">
        <f>SUMIF(Sales!$B$5:$B224,$B29,Sales!$AF$5:$AF224)</f>
        <v>0</v>
      </c>
      <c r="AM29" s="55">
        <f>SUMIF(Sales!$B$5:$B224,$B29,Sales!$AG$5:$AG224)</f>
        <v>0</v>
      </c>
      <c r="AN29" s="68">
        <f t="shared" si="31"/>
        <v>0</v>
      </c>
      <c r="AO29" s="46"/>
      <c r="AP29" s="46"/>
      <c r="AQ29" s="46"/>
      <c r="AR29" s="68">
        <f t="shared" si="32"/>
        <v>0</v>
      </c>
      <c r="AS29" s="46"/>
      <c r="AT29" s="46"/>
      <c r="AU29" s="46"/>
      <c r="AV29" s="46"/>
      <c r="AW29" s="46"/>
      <c r="AX29" s="46"/>
      <c r="AY29" s="46"/>
      <c r="AZ29" s="46"/>
      <c r="BA29" s="46"/>
      <c r="BB29" s="46"/>
      <c r="BC29" s="46"/>
      <c r="BD29" s="46"/>
      <c r="BE29" s="55">
        <f>SUMIF(Sales!$B$5:$B224,$B29,Sales!$R$5:$R224)</f>
        <v>0</v>
      </c>
      <c r="BF29" s="68">
        <f t="shared" si="33"/>
        <v>0</v>
      </c>
      <c r="BG29" s="70">
        <f t="shared" si="34"/>
        <v>0</v>
      </c>
      <c r="BH29" s="46"/>
    </row>
    <row r="30" spans="1:60" x14ac:dyDescent="0.25">
      <c r="A30" s="18">
        <v>22</v>
      </c>
      <c r="B30" s="18"/>
      <c r="C30" s="18"/>
      <c r="D30" s="66"/>
      <c r="E30" s="18"/>
      <c r="F30" s="18"/>
      <c r="G30" s="18"/>
      <c r="H30" s="18"/>
      <c r="I30" s="67"/>
      <c r="J30" s="18"/>
      <c r="K30" s="18"/>
      <c r="L30" s="68">
        <f t="shared" si="29"/>
        <v>0</v>
      </c>
      <c r="M30" s="69"/>
      <c r="N30" s="46"/>
      <c r="O30" s="46"/>
      <c r="P30" s="46"/>
      <c r="Q30" s="46"/>
      <c r="R30" s="46"/>
      <c r="S30" s="46"/>
      <c r="T30" s="46"/>
      <c r="U30" s="46"/>
      <c r="V30" s="46"/>
      <c r="W30" s="46"/>
      <c r="X30" s="46"/>
      <c r="Y30" s="46"/>
      <c r="Z30" s="46"/>
      <c r="AA30" s="68">
        <f t="shared" si="30"/>
        <v>0</v>
      </c>
      <c r="AB30" s="55">
        <f>SUMIF(Sales!$B$5:$B225,$B30,Sales!$V$5:$V225)</f>
        <v>0</v>
      </c>
      <c r="AC30" s="55">
        <f>SUMIF(Sales!$B$5:$B225,$B30,Sales!$W$5:$W225)</f>
        <v>0</v>
      </c>
      <c r="AD30" s="55">
        <f>SUMIF(Sales!$B$5:$B225,$B30,Sales!$X$5:$X225)</f>
        <v>0</v>
      </c>
      <c r="AE30" s="55">
        <f>SUMIF(Sales!$B$5:$B225,$B30,Sales!$Y$5:$Y225)</f>
        <v>0</v>
      </c>
      <c r="AF30" s="55">
        <f>SUMIF(Sales!$B$5:$B225,$B30,Sales!$Z$5:$Z225)</f>
        <v>0</v>
      </c>
      <c r="AG30" s="55">
        <f>SUMIF(Sales!$B$5:$B225,$B30,Sales!$AA$5:$AA225)</f>
        <v>0</v>
      </c>
      <c r="AH30" s="55">
        <f>SUMIF(Sales!$B$5:$B225,$B30,Sales!$AB$5:$AB225)</f>
        <v>0</v>
      </c>
      <c r="AI30" s="55">
        <f>SUMIF(Sales!$B$5:$B225,$B30,Sales!$AC$5:$AC225)</f>
        <v>0</v>
      </c>
      <c r="AJ30" s="55">
        <f>SUMIF(Sales!$B$5:$B225,$B30,Sales!$AD$5:$AD225)</f>
        <v>0</v>
      </c>
      <c r="AK30" s="55">
        <f>SUMIF(Sales!$B$5:$B225,$B30,Sales!$AE$5:$AE225)</f>
        <v>0</v>
      </c>
      <c r="AL30" s="55">
        <f>SUMIF(Sales!$B$5:$B225,$B30,Sales!$AF$5:$AF225)</f>
        <v>0</v>
      </c>
      <c r="AM30" s="55">
        <f>SUMIF(Sales!$B$5:$B225,$B30,Sales!$AG$5:$AG225)</f>
        <v>0</v>
      </c>
      <c r="AN30" s="68">
        <f t="shared" si="31"/>
        <v>0</v>
      </c>
      <c r="AO30" s="46"/>
      <c r="AP30" s="46"/>
      <c r="AQ30" s="46"/>
      <c r="AR30" s="68">
        <f t="shared" si="32"/>
        <v>0</v>
      </c>
      <c r="AS30" s="46"/>
      <c r="AT30" s="46"/>
      <c r="AU30" s="46"/>
      <c r="AV30" s="46"/>
      <c r="AW30" s="46"/>
      <c r="AX30" s="46"/>
      <c r="AY30" s="46"/>
      <c r="AZ30" s="46"/>
      <c r="BA30" s="46"/>
      <c r="BB30" s="46"/>
      <c r="BC30" s="46"/>
      <c r="BD30" s="46"/>
      <c r="BE30" s="55">
        <f>SUMIF(Sales!$B$5:$B225,$B30,Sales!$R$5:$R225)</f>
        <v>0</v>
      </c>
      <c r="BF30" s="68">
        <f t="shared" si="33"/>
        <v>0</v>
      </c>
      <c r="BG30" s="70">
        <f t="shared" si="34"/>
        <v>0</v>
      </c>
      <c r="BH30" s="46"/>
    </row>
    <row r="31" spans="1:60" x14ac:dyDescent="0.25">
      <c r="A31" s="18">
        <v>23</v>
      </c>
      <c r="B31" s="18"/>
      <c r="C31" s="18"/>
      <c r="D31" s="66"/>
      <c r="E31" s="18"/>
      <c r="F31" s="18"/>
      <c r="G31" s="18"/>
      <c r="H31" s="18"/>
      <c r="I31" s="67"/>
      <c r="J31" s="18"/>
      <c r="K31" s="18"/>
      <c r="L31" s="68">
        <f t="shared" si="29"/>
        <v>0</v>
      </c>
      <c r="M31" s="69"/>
      <c r="N31" s="46"/>
      <c r="O31" s="46"/>
      <c r="P31" s="46"/>
      <c r="Q31" s="46"/>
      <c r="R31" s="46"/>
      <c r="S31" s="46"/>
      <c r="T31" s="46"/>
      <c r="U31" s="46"/>
      <c r="V31" s="46"/>
      <c r="W31" s="46"/>
      <c r="X31" s="46"/>
      <c r="Y31" s="46"/>
      <c r="Z31" s="46"/>
      <c r="AA31" s="68">
        <f t="shared" si="30"/>
        <v>0</v>
      </c>
      <c r="AB31" s="55">
        <f>SUMIF(Sales!$B$5:$B226,$B31,Sales!$V$5:$V226)</f>
        <v>0</v>
      </c>
      <c r="AC31" s="55">
        <f>SUMIF(Sales!$B$5:$B226,$B31,Sales!$W$5:$W226)</f>
        <v>0</v>
      </c>
      <c r="AD31" s="55">
        <f>SUMIF(Sales!$B$5:$B226,$B31,Sales!$X$5:$X226)</f>
        <v>0</v>
      </c>
      <c r="AE31" s="55">
        <f>SUMIF(Sales!$B$5:$B226,$B31,Sales!$Y$5:$Y226)</f>
        <v>0</v>
      </c>
      <c r="AF31" s="55">
        <f>SUMIF(Sales!$B$5:$B226,$B31,Sales!$Z$5:$Z226)</f>
        <v>0</v>
      </c>
      <c r="AG31" s="55">
        <f>SUMIF(Sales!$B$5:$B226,$B31,Sales!$AA$5:$AA226)</f>
        <v>0</v>
      </c>
      <c r="AH31" s="55">
        <f>SUMIF(Sales!$B$5:$B226,$B31,Sales!$AB$5:$AB226)</f>
        <v>0</v>
      </c>
      <c r="AI31" s="55">
        <f>SUMIF(Sales!$B$5:$B226,$B31,Sales!$AC$5:$AC226)</f>
        <v>0</v>
      </c>
      <c r="AJ31" s="55">
        <f>SUMIF(Sales!$B$5:$B226,$B31,Sales!$AD$5:$AD226)</f>
        <v>0</v>
      </c>
      <c r="AK31" s="55">
        <f>SUMIF(Sales!$B$5:$B226,$B31,Sales!$AE$5:$AE226)</f>
        <v>0</v>
      </c>
      <c r="AL31" s="55">
        <f>SUMIF(Sales!$B$5:$B226,$B31,Sales!$AF$5:$AF226)</f>
        <v>0</v>
      </c>
      <c r="AM31" s="55">
        <f>SUMIF(Sales!$B$5:$B226,$B31,Sales!$AG$5:$AG226)</f>
        <v>0</v>
      </c>
      <c r="AN31" s="68">
        <f t="shared" si="31"/>
        <v>0</v>
      </c>
      <c r="AO31" s="46"/>
      <c r="AP31" s="46"/>
      <c r="AQ31" s="46"/>
      <c r="AR31" s="68">
        <f t="shared" si="32"/>
        <v>0</v>
      </c>
      <c r="AS31" s="46"/>
      <c r="AT31" s="46"/>
      <c r="AU31" s="46"/>
      <c r="AV31" s="46"/>
      <c r="AW31" s="46"/>
      <c r="AX31" s="46"/>
      <c r="AY31" s="46"/>
      <c r="AZ31" s="46"/>
      <c r="BA31" s="46"/>
      <c r="BB31" s="46"/>
      <c r="BC31" s="46"/>
      <c r="BD31" s="46"/>
      <c r="BE31" s="55">
        <f>SUMIF(Sales!$B$5:$B226,$B31,Sales!$R$5:$R226)</f>
        <v>0</v>
      </c>
      <c r="BF31" s="68">
        <f t="shared" si="33"/>
        <v>0</v>
      </c>
      <c r="BG31" s="70">
        <f t="shared" si="34"/>
        <v>0</v>
      </c>
      <c r="BH31" s="46"/>
    </row>
    <row r="32" spans="1:60" x14ac:dyDescent="0.25">
      <c r="A32" s="18">
        <v>24</v>
      </c>
      <c r="B32" s="18"/>
      <c r="C32" s="18"/>
      <c r="D32" s="66"/>
      <c r="E32" s="18"/>
      <c r="F32" s="18"/>
      <c r="G32" s="18"/>
      <c r="H32" s="18"/>
      <c r="I32" s="67"/>
      <c r="J32" s="18"/>
      <c r="K32" s="18"/>
      <c r="L32" s="68">
        <f t="shared" si="29"/>
        <v>0</v>
      </c>
      <c r="M32" s="69"/>
      <c r="N32" s="46"/>
      <c r="O32" s="46"/>
      <c r="P32" s="46"/>
      <c r="Q32" s="46"/>
      <c r="R32" s="46"/>
      <c r="S32" s="46"/>
      <c r="T32" s="46"/>
      <c r="U32" s="46"/>
      <c r="V32" s="46"/>
      <c r="W32" s="46"/>
      <c r="X32" s="46"/>
      <c r="Y32" s="46"/>
      <c r="Z32" s="46"/>
      <c r="AA32" s="68">
        <f t="shared" si="30"/>
        <v>0</v>
      </c>
      <c r="AB32" s="55">
        <f>SUMIF(Sales!$B$5:$B227,$B32,Sales!$V$5:$V227)</f>
        <v>0</v>
      </c>
      <c r="AC32" s="55">
        <f>SUMIF(Sales!$B$5:$B227,$B32,Sales!$W$5:$W227)</f>
        <v>0</v>
      </c>
      <c r="AD32" s="55">
        <f>SUMIF(Sales!$B$5:$B227,$B32,Sales!$X$5:$X227)</f>
        <v>0</v>
      </c>
      <c r="AE32" s="55">
        <f>SUMIF(Sales!$B$5:$B227,$B32,Sales!$Y$5:$Y227)</f>
        <v>0</v>
      </c>
      <c r="AF32" s="55">
        <f>SUMIF(Sales!$B$5:$B227,$B32,Sales!$Z$5:$Z227)</f>
        <v>0</v>
      </c>
      <c r="AG32" s="55">
        <f>SUMIF(Sales!$B$5:$B227,$B32,Sales!$AA$5:$AA227)</f>
        <v>0</v>
      </c>
      <c r="AH32" s="55">
        <f>SUMIF(Sales!$B$5:$B227,$B32,Sales!$AB$5:$AB227)</f>
        <v>0</v>
      </c>
      <c r="AI32" s="55">
        <f>SUMIF(Sales!$B$5:$B227,$B32,Sales!$AC$5:$AC227)</f>
        <v>0</v>
      </c>
      <c r="AJ32" s="55">
        <f>SUMIF(Sales!$B$5:$B227,$B32,Sales!$AD$5:$AD227)</f>
        <v>0</v>
      </c>
      <c r="AK32" s="55">
        <f>SUMIF(Sales!$B$5:$B227,$B32,Sales!$AE$5:$AE227)</f>
        <v>0</v>
      </c>
      <c r="AL32" s="55">
        <f>SUMIF(Sales!$B$5:$B227,$B32,Sales!$AF$5:$AF227)</f>
        <v>0</v>
      </c>
      <c r="AM32" s="55">
        <f>SUMIF(Sales!$B$5:$B227,$B32,Sales!$AG$5:$AG227)</f>
        <v>0</v>
      </c>
      <c r="AN32" s="68">
        <f t="shared" si="31"/>
        <v>0</v>
      </c>
      <c r="AO32" s="46"/>
      <c r="AP32" s="46"/>
      <c r="AQ32" s="46"/>
      <c r="AR32" s="68">
        <f t="shared" si="32"/>
        <v>0</v>
      </c>
      <c r="AS32" s="46"/>
      <c r="AT32" s="46"/>
      <c r="AU32" s="46"/>
      <c r="AV32" s="46"/>
      <c r="AW32" s="46"/>
      <c r="AX32" s="46"/>
      <c r="AY32" s="46"/>
      <c r="AZ32" s="46"/>
      <c r="BA32" s="46"/>
      <c r="BB32" s="46"/>
      <c r="BC32" s="46"/>
      <c r="BD32" s="46"/>
      <c r="BE32" s="55">
        <f>SUMIF(Sales!$B$5:$B227,$B32,Sales!$R$5:$R227)</f>
        <v>0</v>
      </c>
      <c r="BF32" s="68">
        <f t="shared" si="33"/>
        <v>0</v>
      </c>
      <c r="BG32" s="70">
        <f t="shared" si="34"/>
        <v>0</v>
      </c>
      <c r="BH32" s="46"/>
    </row>
    <row r="33" spans="1:60" x14ac:dyDescent="0.25">
      <c r="A33" s="18">
        <v>25</v>
      </c>
      <c r="B33" s="18"/>
      <c r="C33" s="18"/>
      <c r="D33" s="66"/>
      <c r="E33" s="18"/>
      <c r="F33" s="18"/>
      <c r="G33" s="18"/>
      <c r="H33" s="18"/>
      <c r="I33" s="67"/>
      <c r="J33" s="18"/>
      <c r="K33" s="18"/>
      <c r="L33" s="68">
        <f t="shared" si="29"/>
        <v>0</v>
      </c>
      <c r="M33" s="69"/>
      <c r="N33" s="46"/>
      <c r="O33" s="46"/>
      <c r="P33" s="46"/>
      <c r="Q33" s="46"/>
      <c r="R33" s="46"/>
      <c r="S33" s="46"/>
      <c r="T33" s="46"/>
      <c r="U33" s="46"/>
      <c r="V33" s="46"/>
      <c r="W33" s="46"/>
      <c r="X33" s="46"/>
      <c r="Y33" s="46"/>
      <c r="Z33" s="46"/>
      <c r="AA33" s="68">
        <f t="shared" si="30"/>
        <v>0</v>
      </c>
      <c r="AB33" s="55">
        <f>SUMIF(Sales!$B$5:$B228,$B33,Sales!$V$5:$V228)</f>
        <v>0</v>
      </c>
      <c r="AC33" s="55">
        <f>SUMIF(Sales!$B$5:$B228,$B33,Sales!$W$5:$W228)</f>
        <v>0</v>
      </c>
      <c r="AD33" s="55">
        <f>SUMIF(Sales!$B$5:$B228,$B33,Sales!$X$5:$X228)</f>
        <v>0</v>
      </c>
      <c r="AE33" s="55">
        <f>SUMIF(Sales!$B$5:$B228,$B33,Sales!$Y$5:$Y228)</f>
        <v>0</v>
      </c>
      <c r="AF33" s="55">
        <f>SUMIF(Sales!$B$5:$B228,$B33,Sales!$Z$5:$Z228)</f>
        <v>0</v>
      </c>
      <c r="AG33" s="55">
        <f>SUMIF(Sales!$B$5:$B228,$B33,Sales!$AA$5:$AA228)</f>
        <v>0</v>
      </c>
      <c r="AH33" s="55">
        <f>SUMIF(Sales!$B$5:$B228,$B33,Sales!$AB$5:$AB228)</f>
        <v>0</v>
      </c>
      <c r="AI33" s="55">
        <f>SUMIF(Sales!$B$5:$B228,$B33,Sales!$AC$5:$AC228)</f>
        <v>0</v>
      </c>
      <c r="AJ33" s="55">
        <f>SUMIF(Sales!$B$5:$B228,$B33,Sales!$AD$5:$AD228)</f>
        <v>0</v>
      </c>
      <c r="AK33" s="55">
        <f>SUMIF(Sales!$B$5:$B228,$B33,Sales!$AE$5:$AE228)</f>
        <v>0</v>
      </c>
      <c r="AL33" s="55">
        <f>SUMIF(Sales!$B$5:$B228,$B33,Sales!$AF$5:$AF228)</f>
        <v>0</v>
      </c>
      <c r="AM33" s="55">
        <f>SUMIF(Sales!$B$5:$B228,$B33,Sales!$AG$5:$AG228)</f>
        <v>0</v>
      </c>
      <c r="AN33" s="68">
        <f t="shared" si="31"/>
        <v>0</v>
      </c>
      <c r="AO33" s="46"/>
      <c r="AP33" s="46"/>
      <c r="AQ33" s="46"/>
      <c r="AR33" s="68">
        <f t="shared" si="32"/>
        <v>0</v>
      </c>
      <c r="AS33" s="46"/>
      <c r="AT33" s="46"/>
      <c r="AU33" s="46"/>
      <c r="AV33" s="46"/>
      <c r="AW33" s="46"/>
      <c r="AX33" s="46"/>
      <c r="AY33" s="46"/>
      <c r="AZ33" s="46"/>
      <c r="BA33" s="46"/>
      <c r="BB33" s="46"/>
      <c r="BC33" s="46"/>
      <c r="BD33" s="46"/>
      <c r="BE33" s="55">
        <f>SUMIF(Sales!$B$5:$B228,$B33,Sales!$R$5:$R228)</f>
        <v>0</v>
      </c>
      <c r="BF33" s="68">
        <f t="shared" si="33"/>
        <v>0</v>
      </c>
      <c r="BG33" s="70">
        <f t="shared" si="34"/>
        <v>0</v>
      </c>
      <c r="BH33" s="46"/>
    </row>
    <row r="34" spans="1:60" x14ac:dyDescent="0.25">
      <c r="A34" s="18">
        <v>26</v>
      </c>
      <c r="B34" s="18"/>
      <c r="C34" s="18"/>
      <c r="D34" s="66"/>
      <c r="E34" s="18"/>
      <c r="F34" s="18"/>
      <c r="G34" s="18"/>
      <c r="H34" s="18"/>
      <c r="I34" s="67"/>
      <c r="J34" s="18"/>
      <c r="K34" s="18"/>
      <c r="L34" s="68">
        <f t="shared" si="29"/>
        <v>0</v>
      </c>
      <c r="M34" s="69"/>
      <c r="N34" s="46"/>
      <c r="O34" s="46"/>
      <c r="P34" s="46"/>
      <c r="Q34" s="46"/>
      <c r="R34" s="46"/>
      <c r="S34" s="46"/>
      <c r="T34" s="46"/>
      <c r="U34" s="46"/>
      <c r="V34" s="46"/>
      <c r="W34" s="46"/>
      <c r="X34" s="46"/>
      <c r="Y34" s="46"/>
      <c r="Z34" s="46"/>
      <c r="AA34" s="68">
        <f t="shared" si="30"/>
        <v>0</v>
      </c>
      <c r="AB34" s="55">
        <f>SUMIF(Sales!$B$5:$B229,$B34,Sales!$V$5:$V229)</f>
        <v>0</v>
      </c>
      <c r="AC34" s="55">
        <f>SUMIF(Sales!$B$5:$B229,$B34,Sales!$W$5:$W229)</f>
        <v>0</v>
      </c>
      <c r="AD34" s="55">
        <f>SUMIF(Sales!$B$5:$B229,$B34,Sales!$X$5:$X229)</f>
        <v>0</v>
      </c>
      <c r="AE34" s="55">
        <f>SUMIF(Sales!$B$5:$B229,$B34,Sales!$Y$5:$Y229)</f>
        <v>0</v>
      </c>
      <c r="AF34" s="55">
        <f>SUMIF(Sales!$B$5:$B229,$B34,Sales!$Z$5:$Z229)</f>
        <v>0</v>
      </c>
      <c r="AG34" s="55">
        <f>SUMIF(Sales!$B$5:$B229,$B34,Sales!$AA$5:$AA229)</f>
        <v>0</v>
      </c>
      <c r="AH34" s="55">
        <f>SUMIF(Sales!$B$5:$B229,$B34,Sales!$AB$5:$AB229)</f>
        <v>0</v>
      </c>
      <c r="AI34" s="55">
        <f>SUMIF(Sales!$B$5:$B229,$B34,Sales!$AC$5:$AC229)</f>
        <v>0</v>
      </c>
      <c r="AJ34" s="55">
        <f>SUMIF(Sales!$B$5:$B229,$B34,Sales!$AD$5:$AD229)</f>
        <v>0</v>
      </c>
      <c r="AK34" s="55">
        <f>SUMIF(Sales!$B$5:$B229,$B34,Sales!$AE$5:$AE229)</f>
        <v>0</v>
      </c>
      <c r="AL34" s="55">
        <f>SUMIF(Sales!$B$5:$B229,$B34,Sales!$AF$5:$AF229)</f>
        <v>0</v>
      </c>
      <c r="AM34" s="55">
        <f>SUMIF(Sales!$B$5:$B229,$B34,Sales!$AG$5:$AG229)</f>
        <v>0</v>
      </c>
      <c r="AN34" s="68">
        <f t="shared" si="31"/>
        <v>0</v>
      </c>
      <c r="AO34" s="46"/>
      <c r="AP34" s="46"/>
      <c r="AQ34" s="46"/>
      <c r="AR34" s="68">
        <f t="shared" si="32"/>
        <v>0</v>
      </c>
      <c r="AS34" s="46"/>
      <c r="AT34" s="46"/>
      <c r="AU34" s="46"/>
      <c r="AV34" s="46"/>
      <c r="AW34" s="46"/>
      <c r="AX34" s="46"/>
      <c r="AY34" s="46"/>
      <c r="AZ34" s="46"/>
      <c r="BA34" s="46"/>
      <c r="BB34" s="46"/>
      <c r="BC34" s="46"/>
      <c r="BD34" s="46"/>
      <c r="BE34" s="55">
        <f>SUMIF(Sales!$B$5:$B229,$B34,Sales!$R$5:$R229)</f>
        <v>0</v>
      </c>
      <c r="BF34" s="68">
        <f t="shared" si="33"/>
        <v>0</v>
      </c>
      <c r="BG34" s="70">
        <f t="shared" si="34"/>
        <v>0</v>
      </c>
      <c r="BH34" s="46"/>
    </row>
    <row r="35" spans="1:60" x14ac:dyDescent="0.25">
      <c r="A35" s="18">
        <v>27</v>
      </c>
      <c r="B35" s="18"/>
      <c r="C35" s="18"/>
      <c r="D35" s="66"/>
      <c r="E35" s="18"/>
      <c r="F35" s="18"/>
      <c r="G35" s="18"/>
      <c r="H35" s="18"/>
      <c r="I35" s="67"/>
      <c r="J35" s="18"/>
      <c r="K35" s="18"/>
      <c r="L35" s="68">
        <f t="shared" si="29"/>
        <v>0</v>
      </c>
      <c r="M35" s="69"/>
      <c r="N35" s="46"/>
      <c r="O35" s="46"/>
      <c r="P35" s="46"/>
      <c r="Q35" s="46"/>
      <c r="R35" s="46"/>
      <c r="S35" s="46"/>
      <c r="T35" s="46"/>
      <c r="U35" s="46"/>
      <c r="V35" s="46"/>
      <c r="W35" s="46"/>
      <c r="X35" s="46"/>
      <c r="Y35" s="46"/>
      <c r="Z35" s="46"/>
      <c r="AA35" s="68">
        <f t="shared" si="30"/>
        <v>0</v>
      </c>
      <c r="AB35" s="55">
        <f>SUMIF(Sales!$B$5:$B230,$B35,Sales!$V$5:$V230)</f>
        <v>0</v>
      </c>
      <c r="AC35" s="55">
        <f>SUMIF(Sales!$B$5:$B230,$B35,Sales!$W$5:$W230)</f>
        <v>0</v>
      </c>
      <c r="AD35" s="55">
        <f>SUMIF(Sales!$B$5:$B230,$B35,Sales!$X$5:$X230)</f>
        <v>0</v>
      </c>
      <c r="AE35" s="55">
        <f>SUMIF(Sales!$B$5:$B230,$B35,Sales!$Y$5:$Y230)</f>
        <v>0</v>
      </c>
      <c r="AF35" s="55">
        <f>SUMIF(Sales!$B$5:$B230,$B35,Sales!$Z$5:$Z230)</f>
        <v>0</v>
      </c>
      <c r="AG35" s="55">
        <f>SUMIF(Sales!$B$5:$B230,$B35,Sales!$AA$5:$AA230)</f>
        <v>0</v>
      </c>
      <c r="AH35" s="55">
        <f>SUMIF(Sales!$B$5:$B230,$B35,Sales!$AB$5:$AB230)</f>
        <v>0</v>
      </c>
      <c r="AI35" s="55">
        <f>SUMIF(Sales!$B$5:$B230,$B35,Sales!$AC$5:$AC230)</f>
        <v>0</v>
      </c>
      <c r="AJ35" s="55">
        <f>SUMIF(Sales!$B$5:$B230,$B35,Sales!$AD$5:$AD230)</f>
        <v>0</v>
      </c>
      <c r="AK35" s="55">
        <f>SUMIF(Sales!$B$5:$B230,$B35,Sales!$AE$5:$AE230)</f>
        <v>0</v>
      </c>
      <c r="AL35" s="55">
        <f>SUMIF(Sales!$B$5:$B230,$B35,Sales!$AF$5:$AF230)</f>
        <v>0</v>
      </c>
      <c r="AM35" s="55">
        <f>SUMIF(Sales!$B$5:$B230,$B35,Sales!$AG$5:$AG230)</f>
        <v>0</v>
      </c>
      <c r="AN35" s="68">
        <f t="shared" si="31"/>
        <v>0</v>
      </c>
      <c r="AO35" s="46"/>
      <c r="AP35" s="46"/>
      <c r="AQ35" s="46"/>
      <c r="AR35" s="68">
        <f t="shared" si="32"/>
        <v>0</v>
      </c>
      <c r="AS35" s="46"/>
      <c r="AT35" s="46"/>
      <c r="AU35" s="46"/>
      <c r="AV35" s="46"/>
      <c r="AW35" s="46"/>
      <c r="AX35" s="46"/>
      <c r="AY35" s="46"/>
      <c r="AZ35" s="46"/>
      <c r="BA35" s="46"/>
      <c r="BB35" s="46"/>
      <c r="BC35" s="46"/>
      <c r="BD35" s="46"/>
      <c r="BE35" s="55">
        <f>SUMIF(Sales!$B$5:$B230,$B35,Sales!$R$5:$R230)</f>
        <v>0</v>
      </c>
      <c r="BF35" s="68">
        <f t="shared" si="33"/>
        <v>0</v>
      </c>
      <c r="BG35" s="70">
        <f t="shared" si="34"/>
        <v>0</v>
      </c>
      <c r="BH35" s="46"/>
    </row>
    <row r="36" spans="1:60" x14ac:dyDescent="0.25">
      <c r="A36" s="18">
        <v>28</v>
      </c>
      <c r="B36" s="18"/>
      <c r="C36" s="18"/>
      <c r="D36" s="66"/>
      <c r="E36" s="18"/>
      <c r="F36" s="18"/>
      <c r="G36" s="18"/>
      <c r="H36" s="18"/>
      <c r="I36" s="67"/>
      <c r="J36" s="18"/>
      <c r="K36" s="18"/>
      <c r="L36" s="68">
        <f t="shared" si="29"/>
        <v>0</v>
      </c>
      <c r="M36" s="69"/>
      <c r="N36" s="46"/>
      <c r="O36" s="46"/>
      <c r="P36" s="46"/>
      <c r="Q36" s="46"/>
      <c r="R36" s="46"/>
      <c r="S36" s="46"/>
      <c r="T36" s="46"/>
      <c r="U36" s="46"/>
      <c r="V36" s="46"/>
      <c r="W36" s="46"/>
      <c r="X36" s="46"/>
      <c r="Y36" s="46"/>
      <c r="Z36" s="46"/>
      <c r="AA36" s="68">
        <f t="shared" si="30"/>
        <v>0</v>
      </c>
      <c r="AB36" s="55">
        <f>SUMIF(Sales!$B$5:$B231,$B36,Sales!$V$5:$V231)</f>
        <v>0</v>
      </c>
      <c r="AC36" s="55">
        <f>SUMIF(Sales!$B$5:$B231,$B36,Sales!$W$5:$W231)</f>
        <v>0</v>
      </c>
      <c r="AD36" s="55">
        <f>SUMIF(Sales!$B$5:$B231,$B36,Sales!$X$5:$X231)</f>
        <v>0</v>
      </c>
      <c r="AE36" s="55">
        <f>SUMIF(Sales!$B$5:$B231,$B36,Sales!$Y$5:$Y231)</f>
        <v>0</v>
      </c>
      <c r="AF36" s="55">
        <f>SUMIF(Sales!$B$5:$B231,$B36,Sales!$Z$5:$Z231)</f>
        <v>0</v>
      </c>
      <c r="AG36" s="55">
        <f>SUMIF(Sales!$B$5:$B231,$B36,Sales!$AA$5:$AA231)</f>
        <v>0</v>
      </c>
      <c r="AH36" s="55">
        <f>SUMIF(Sales!$B$5:$B231,$B36,Sales!$AB$5:$AB231)</f>
        <v>0</v>
      </c>
      <c r="AI36" s="55">
        <f>SUMIF(Sales!$B$5:$B231,$B36,Sales!$AC$5:$AC231)</f>
        <v>0</v>
      </c>
      <c r="AJ36" s="55">
        <f>SUMIF(Sales!$B$5:$B231,$B36,Sales!$AD$5:$AD231)</f>
        <v>0</v>
      </c>
      <c r="AK36" s="55">
        <f>SUMIF(Sales!$B$5:$B231,$B36,Sales!$AE$5:$AE231)</f>
        <v>0</v>
      </c>
      <c r="AL36" s="55">
        <f>SUMIF(Sales!$B$5:$B231,$B36,Sales!$AF$5:$AF231)</f>
        <v>0</v>
      </c>
      <c r="AM36" s="55">
        <f>SUMIF(Sales!$B$5:$B231,$B36,Sales!$AG$5:$AG231)</f>
        <v>0</v>
      </c>
      <c r="AN36" s="68">
        <f t="shared" si="31"/>
        <v>0</v>
      </c>
      <c r="AO36" s="46"/>
      <c r="AP36" s="46"/>
      <c r="AQ36" s="46"/>
      <c r="AR36" s="68">
        <f t="shared" si="32"/>
        <v>0</v>
      </c>
      <c r="AS36" s="46"/>
      <c r="AT36" s="46"/>
      <c r="AU36" s="46"/>
      <c r="AV36" s="46"/>
      <c r="AW36" s="46"/>
      <c r="AX36" s="46"/>
      <c r="AY36" s="46"/>
      <c r="AZ36" s="46"/>
      <c r="BA36" s="46"/>
      <c r="BB36" s="46"/>
      <c r="BC36" s="46"/>
      <c r="BD36" s="46"/>
      <c r="BE36" s="55">
        <f>SUMIF(Sales!$B$5:$B231,$B36,Sales!$R$5:$R231)</f>
        <v>0</v>
      </c>
      <c r="BF36" s="68">
        <f t="shared" si="33"/>
        <v>0</v>
      </c>
      <c r="BG36" s="70">
        <f t="shared" si="34"/>
        <v>0</v>
      </c>
      <c r="BH36" s="46"/>
    </row>
    <row r="37" spans="1:60" x14ac:dyDescent="0.25">
      <c r="A37" s="18">
        <v>29</v>
      </c>
      <c r="B37" s="18"/>
      <c r="C37" s="18"/>
      <c r="D37" s="66"/>
      <c r="E37" s="18"/>
      <c r="F37" s="18"/>
      <c r="G37" s="18"/>
      <c r="H37" s="18"/>
      <c r="I37" s="67"/>
      <c r="J37" s="18"/>
      <c r="K37" s="18"/>
      <c r="L37" s="68">
        <f t="shared" si="29"/>
        <v>0</v>
      </c>
      <c r="M37" s="69"/>
      <c r="N37" s="46"/>
      <c r="O37" s="46"/>
      <c r="P37" s="46"/>
      <c r="Q37" s="46"/>
      <c r="R37" s="46"/>
      <c r="S37" s="46"/>
      <c r="T37" s="46"/>
      <c r="U37" s="46"/>
      <c r="V37" s="46"/>
      <c r="W37" s="46"/>
      <c r="X37" s="46"/>
      <c r="Y37" s="46"/>
      <c r="Z37" s="46"/>
      <c r="AA37" s="68">
        <f t="shared" si="30"/>
        <v>0</v>
      </c>
      <c r="AB37" s="55">
        <f>SUMIF(Sales!$B$5:$B232,$B37,Sales!$V$5:$V232)</f>
        <v>0</v>
      </c>
      <c r="AC37" s="55">
        <f>SUMIF(Sales!$B$5:$B232,$B37,Sales!$W$5:$W232)</f>
        <v>0</v>
      </c>
      <c r="AD37" s="55">
        <f>SUMIF(Sales!$B$5:$B232,$B37,Sales!$X$5:$X232)</f>
        <v>0</v>
      </c>
      <c r="AE37" s="55">
        <f>SUMIF(Sales!$B$5:$B232,$B37,Sales!$Y$5:$Y232)</f>
        <v>0</v>
      </c>
      <c r="AF37" s="55">
        <f>SUMIF(Sales!$B$5:$B232,$B37,Sales!$Z$5:$Z232)</f>
        <v>0</v>
      </c>
      <c r="AG37" s="55">
        <f>SUMIF(Sales!$B$5:$B232,$B37,Sales!$AA$5:$AA232)</f>
        <v>0</v>
      </c>
      <c r="AH37" s="55">
        <f>SUMIF(Sales!$B$5:$B232,$B37,Sales!$AB$5:$AB232)</f>
        <v>0</v>
      </c>
      <c r="AI37" s="55">
        <f>SUMIF(Sales!$B$5:$B232,$B37,Sales!$AC$5:$AC232)</f>
        <v>0</v>
      </c>
      <c r="AJ37" s="55">
        <f>SUMIF(Sales!$B$5:$B232,$B37,Sales!$AD$5:$AD232)</f>
        <v>0</v>
      </c>
      <c r="AK37" s="55">
        <f>SUMIF(Sales!$B$5:$B232,$B37,Sales!$AE$5:$AE232)</f>
        <v>0</v>
      </c>
      <c r="AL37" s="55">
        <f>SUMIF(Sales!$B$5:$B232,$B37,Sales!$AF$5:$AF232)</f>
        <v>0</v>
      </c>
      <c r="AM37" s="55">
        <f>SUMIF(Sales!$B$5:$B232,$B37,Sales!$AG$5:$AG232)</f>
        <v>0</v>
      </c>
      <c r="AN37" s="68">
        <f t="shared" si="31"/>
        <v>0</v>
      </c>
      <c r="AO37" s="46"/>
      <c r="AP37" s="46"/>
      <c r="AQ37" s="46"/>
      <c r="AR37" s="68">
        <f t="shared" si="32"/>
        <v>0</v>
      </c>
      <c r="AS37" s="46"/>
      <c r="AT37" s="46"/>
      <c r="AU37" s="46"/>
      <c r="AV37" s="46"/>
      <c r="AW37" s="46"/>
      <c r="AX37" s="46"/>
      <c r="AY37" s="46"/>
      <c r="AZ37" s="46"/>
      <c r="BA37" s="46"/>
      <c r="BB37" s="46"/>
      <c r="BC37" s="46"/>
      <c r="BD37" s="46"/>
      <c r="BE37" s="55">
        <f>SUMIF(Sales!$B$5:$B232,$B37,Sales!$R$5:$R232)</f>
        <v>0</v>
      </c>
      <c r="BF37" s="68">
        <f t="shared" si="33"/>
        <v>0</v>
      </c>
      <c r="BG37" s="70">
        <f t="shared" si="34"/>
        <v>0</v>
      </c>
      <c r="BH37" s="46"/>
    </row>
    <row r="38" spans="1:60" x14ac:dyDescent="0.25">
      <c r="A38" s="18">
        <v>30</v>
      </c>
      <c r="B38" s="18"/>
      <c r="C38" s="18"/>
      <c r="D38" s="66"/>
      <c r="E38" s="18"/>
      <c r="F38" s="18"/>
      <c r="G38" s="18"/>
      <c r="H38" s="18"/>
      <c r="I38" s="67"/>
      <c r="J38" s="18"/>
      <c r="K38" s="18"/>
      <c r="L38" s="68">
        <f t="shared" si="29"/>
        <v>0</v>
      </c>
      <c r="M38" s="69"/>
      <c r="N38" s="46"/>
      <c r="O38" s="46"/>
      <c r="P38" s="46"/>
      <c r="Q38" s="46"/>
      <c r="R38" s="46"/>
      <c r="S38" s="46"/>
      <c r="T38" s="46"/>
      <c r="U38" s="46"/>
      <c r="V38" s="46"/>
      <c r="W38" s="46"/>
      <c r="X38" s="46"/>
      <c r="Y38" s="46"/>
      <c r="Z38" s="46"/>
      <c r="AA38" s="68">
        <f t="shared" si="30"/>
        <v>0</v>
      </c>
      <c r="AB38" s="55">
        <f>SUMIF(Sales!$B$5:$B233,$B38,Sales!$V$5:$V233)</f>
        <v>0</v>
      </c>
      <c r="AC38" s="55">
        <f>SUMIF(Sales!$B$5:$B233,$B38,Sales!$W$5:$W233)</f>
        <v>0</v>
      </c>
      <c r="AD38" s="55">
        <f>SUMIF(Sales!$B$5:$B233,$B38,Sales!$X$5:$X233)</f>
        <v>0</v>
      </c>
      <c r="AE38" s="55">
        <f>SUMIF(Sales!$B$5:$B233,$B38,Sales!$Y$5:$Y233)</f>
        <v>0</v>
      </c>
      <c r="AF38" s="55">
        <f>SUMIF(Sales!$B$5:$B233,$B38,Sales!$Z$5:$Z233)</f>
        <v>0</v>
      </c>
      <c r="AG38" s="55">
        <f>SUMIF(Sales!$B$5:$B233,$B38,Sales!$AA$5:$AA233)</f>
        <v>0</v>
      </c>
      <c r="AH38" s="55">
        <f>SUMIF(Sales!$B$5:$B233,$B38,Sales!$AB$5:$AB233)</f>
        <v>0</v>
      </c>
      <c r="AI38" s="55">
        <f>SUMIF(Sales!$B$5:$B233,$B38,Sales!$AC$5:$AC233)</f>
        <v>0</v>
      </c>
      <c r="AJ38" s="55">
        <f>SUMIF(Sales!$B$5:$B233,$B38,Sales!$AD$5:$AD233)</f>
        <v>0</v>
      </c>
      <c r="AK38" s="55">
        <f>SUMIF(Sales!$B$5:$B233,$B38,Sales!$AE$5:$AE233)</f>
        <v>0</v>
      </c>
      <c r="AL38" s="55">
        <f>SUMIF(Sales!$B$5:$B233,$B38,Sales!$AF$5:$AF233)</f>
        <v>0</v>
      </c>
      <c r="AM38" s="55">
        <f>SUMIF(Sales!$B$5:$B233,$B38,Sales!$AG$5:$AG233)</f>
        <v>0</v>
      </c>
      <c r="AN38" s="68">
        <f t="shared" si="31"/>
        <v>0</v>
      </c>
      <c r="AO38" s="46"/>
      <c r="AP38" s="46"/>
      <c r="AQ38" s="46"/>
      <c r="AR38" s="68">
        <f t="shared" si="32"/>
        <v>0</v>
      </c>
      <c r="AS38" s="46"/>
      <c r="AT38" s="46"/>
      <c r="AU38" s="46"/>
      <c r="AV38" s="46"/>
      <c r="AW38" s="46"/>
      <c r="AX38" s="46"/>
      <c r="AY38" s="46"/>
      <c r="AZ38" s="46"/>
      <c r="BA38" s="46"/>
      <c r="BB38" s="46"/>
      <c r="BC38" s="46"/>
      <c r="BD38" s="46"/>
      <c r="BE38" s="55">
        <f>SUMIF(Sales!$B$5:$B233,$B38,Sales!$R$5:$R233)</f>
        <v>0</v>
      </c>
      <c r="BF38" s="68">
        <f t="shared" si="33"/>
        <v>0</v>
      </c>
      <c r="BG38" s="70">
        <f t="shared" si="34"/>
        <v>0</v>
      </c>
      <c r="BH38" s="46"/>
    </row>
    <row r="39" spans="1:60" x14ac:dyDescent="0.25">
      <c r="A39" s="18">
        <v>31</v>
      </c>
      <c r="B39" s="18"/>
      <c r="C39" s="18"/>
      <c r="D39" s="66"/>
      <c r="E39" s="18"/>
      <c r="F39" s="18"/>
      <c r="G39" s="18"/>
      <c r="H39" s="18"/>
      <c r="I39" s="67"/>
      <c r="J39" s="18"/>
      <c r="K39" s="18"/>
      <c r="L39" s="68">
        <f t="shared" si="29"/>
        <v>0</v>
      </c>
      <c r="M39" s="69"/>
      <c r="N39" s="46"/>
      <c r="O39" s="46"/>
      <c r="P39" s="46"/>
      <c r="Q39" s="46"/>
      <c r="R39" s="46"/>
      <c r="S39" s="46"/>
      <c r="T39" s="46"/>
      <c r="U39" s="46"/>
      <c r="V39" s="46"/>
      <c r="W39" s="46"/>
      <c r="X39" s="46"/>
      <c r="Y39" s="46"/>
      <c r="Z39" s="46"/>
      <c r="AA39" s="68">
        <f t="shared" si="30"/>
        <v>0</v>
      </c>
      <c r="AB39" s="55">
        <f>SUMIF(Sales!$B$5:$B234,$B39,Sales!$V$5:$V234)</f>
        <v>0</v>
      </c>
      <c r="AC39" s="55">
        <f>SUMIF(Sales!$B$5:$B234,$B39,Sales!$W$5:$W234)</f>
        <v>0</v>
      </c>
      <c r="AD39" s="55">
        <f>SUMIF(Sales!$B$5:$B234,$B39,Sales!$X$5:$X234)</f>
        <v>0</v>
      </c>
      <c r="AE39" s="55">
        <f>SUMIF(Sales!$B$5:$B234,$B39,Sales!$Y$5:$Y234)</f>
        <v>0</v>
      </c>
      <c r="AF39" s="55">
        <f>SUMIF(Sales!$B$5:$B234,$B39,Sales!$Z$5:$Z234)</f>
        <v>0</v>
      </c>
      <c r="AG39" s="55">
        <f>SUMIF(Sales!$B$5:$B234,$B39,Sales!$AA$5:$AA234)</f>
        <v>0</v>
      </c>
      <c r="AH39" s="55">
        <f>SUMIF(Sales!$B$5:$B234,$B39,Sales!$AB$5:$AB234)</f>
        <v>0</v>
      </c>
      <c r="AI39" s="55">
        <f>SUMIF(Sales!$B$5:$B234,$B39,Sales!$AC$5:$AC234)</f>
        <v>0</v>
      </c>
      <c r="AJ39" s="55">
        <f>SUMIF(Sales!$B$5:$B234,$B39,Sales!$AD$5:$AD234)</f>
        <v>0</v>
      </c>
      <c r="AK39" s="55">
        <f>SUMIF(Sales!$B$5:$B234,$B39,Sales!$AE$5:$AE234)</f>
        <v>0</v>
      </c>
      <c r="AL39" s="55">
        <f>SUMIF(Sales!$B$5:$B234,$B39,Sales!$AF$5:$AF234)</f>
        <v>0</v>
      </c>
      <c r="AM39" s="55">
        <f>SUMIF(Sales!$B$5:$B234,$B39,Sales!$AG$5:$AG234)</f>
        <v>0</v>
      </c>
      <c r="AN39" s="68">
        <f t="shared" si="31"/>
        <v>0</v>
      </c>
      <c r="AO39" s="46"/>
      <c r="AP39" s="46"/>
      <c r="AQ39" s="46"/>
      <c r="AR39" s="68">
        <f t="shared" si="32"/>
        <v>0</v>
      </c>
      <c r="AS39" s="46"/>
      <c r="AT39" s="46"/>
      <c r="AU39" s="46"/>
      <c r="AV39" s="46"/>
      <c r="AW39" s="46"/>
      <c r="AX39" s="46"/>
      <c r="AY39" s="46"/>
      <c r="AZ39" s="46"/>
      <c r="BA39" s="46"/>
      <c r="BB39" s="46"/>
      <c r="BC39" s="46"/>
      <c r="BD39" s="46"/>
      <c r="BE39" s="55">
        <f>SUMIF(Sales!$B$5:$B234,$B39,Sales!$R$5:$R234)</f>
        <v>0</v>
      </c>
      <c r="BF39" s="68">
        <f t="shared" si="33"/>
        <v>0</v>
      </c>
      <c r="BG39" s="70">
        <f t="shared" si="34"/>
        <v>0</v>
      </c>
      <c r="BH39" s="46"/>
    </row>
    <row r="40" spans="1:60" x14ac:dyDescent="0.25">
      <c r="A40" s="18">
        <v>32</v>
      </c>
      <c r="B40" s="18"/>
      <c r="C40" s="18"/>
      <c r="D40" s="66"/>
      <c r="E40" s="18"/>
      <c r="F40" s="18"/>
      <c r="G40" s="18"/>
      <c r="H40" s="18"/>
      <c r="I40" s="67"/>
      <c r="J40" s="18"/>
      <c r="K40" s="18"/>
      <c r="L40" s="68">
        <f t="shared" si="29"/>
        <v>0</v>
      </c>
      <c r="M40" s="69"/>
      <c r="N40" s="46"/>
      <c r="O40" s="46"/>
      <c r="P40" s="46"/>
      <c r="Q40" s="46"/>
      <c r="R40" s="46"/>
      <c r="S40" s="46"/>
      <c r="T40" s="46"/>
      <c r="U40" s="46"/>
      <c r="V40" s="46"/>
      <c r="W40" s="46"/>
      <c r="X40" s="46"/>
      <c r="Y40" s="46"/>
      <c r="Z40" s="46"/>
      <c r="AA40" s="68">
        <f t="shared" si="30"/>
        <v>0</v>
      </c>
      <c r="AB40" s="55">
        <f>SUMIF(Sales!$B$5:$B235,$B40,Sales!$V$5:$V235)</f>
        <v>0</v>
      </c>
      <c r="AC40" s="55">
        <f>SUMIF(Sales!$B$5:$B235,$B40,Sales!$W$5:$W235)</f>
        <v>0</v>
      </c>
      <c r="AD40" s="55">
        <f>SUMIF(Sales!$B$5:$B235,$B40,Sales!$X$5:$X235)</f>
        <v>0</v>
      </c>
      <c r="AE40" s="55">
        <f>SUMIF(Sales!$B$5:$B235,$B40,Sales!$Y$5:$Y235)</f>
        <v>0</v>
      </c>
      <c r="AF40" s="55">
        <f>SUMIF(Sales!$B$5:$B235,$B40,Sales!$Z$5:$Z235)</f>
        <v>0</v>
      </c>
      <c r="AG40" s="55">
        <f>SUMIF(Sales!$B$5:$B235,$B40,Sales!$AA$5:$AA235)</f>
        <v>0</v>
      </c>
      <c r="AH40" s="55">
        <f>SUMIF(Sales!$B$5:$B235,$B40,Sales!$AB$5:$AB235)</f>
        <v>0</v>
      </c>
      <c r="AI40" s="55">
        <f>SUMIF(Sales!$B$5:$B235,$B40,Sales!$AC$5:$AC235)</f>
        <v>0</v>
      </c>
      <c r="AJ40" s="55">
        <f>SUMIF(Sales!$B$5:$B235,$B40,Sales!$AD$5:$AD235)</f>
        <v>0</v>
      </c>
      <c r="AK40" s="55">
        <f>SUMIF(Sales!$B$5:$B235,$B40,Sales!$AE$5:$AE235)</f>
        <v>0</v>
      </c>
      <c r="AL40" s="55">
        <f>SUMIF(Sales!$B$5:$B235,$B40,Sales!$AF$5:$AF235)</f>
        <v>0</v>
      </c>
      <c r="AM40" s="55">
        <f>SUMIF(Sales!$B$5:$B235,$B40,Sales!$AG$5:$AG235)</f>
        <v>0</v>
      </c>
      <c r="AN40" s="68">
        <f t="shared" si="31"/>
        <v>0</v>
      </c>
      <c r="AO40" s="46"/>
      <c r="AP40" s="46"/>
      <c r="AQ40" s="46"/>
      <c r="AR40" s="68">
        <f t="shared" si="32"/>
        <v>0</v>
      </c>
      <c r="AS40" s="46"/>
      <c r="AT40" s="46"/>
      <c r="AU40" s="46"/>
      <c r="AV40" s="46"/>
      <c r="AW40" s="46"/>
      <c r="AX40" s="46"/>
      <c r="AY40" s="46"/>
      <c r="AZ40" s="46"/>
      <c r="BA40" s="46"/>
      <c r="BB40" s="46"/>
      <c r="BC40" s="46"/>
      <c r="BD40" s="46"/>
      <c r="BE40" s="55">
        <f>SUMIF(Sales!$B$5:$B235,$B40,Sales!$R$5:$R235)</f>
        <v>0</v>
      </c>
      <c r="BF40" s="68">
        <f t="shared" si="33"/>
        <v>0</v>
      </c>
      <c r="BG40" s="70">
        <f t="shared" si="34"/>
        <v>0</v>
      </c>
      <c r="BH40" s="46"/>
    </row>
    <row r="41" spans="1:60" x14ac:dyDescent="0.25">
      <c r="A41" s="18">
        <v>33</v>
      </c>
      <c r="B41" s="18"/>
      <c r="C41" s="18"/>
      <c r="D41" s="66"/>
      <c r="E41" s="18"/>
      <c r="F41" s="18"/>
      <c r="G41" s="18"/>
      <c r="H41" s="18"/>
      <c r="I41" s="67"/>
      <c r="J41" s="18"/>
      <c r="K41" s="18"/>
      <c r="L41" s="68">
        <f t="shared" si="29"/>
        <v>0</v>
      </c>
      <c r="M41" s="69"/>
      <c r="N41" s="46"/>
      <c r="O41" s="46"/>
      <c r="P41" s="46"/>
      <c r="Q41" s="46"/>
      <c r="R41" s="46"/>
      <c r="S41" s="46"/>
      <c r="T41" s="46"/>
      <c r="U41" s="46"/>
      <c r="V41" s="46"/>
      <c r="W41" s="46"/>
      <c r="X41" s="46"/>
      <c r="Y41" s="46"/>
      <c r="Z41" s="46"/>
      <c r="AA41" s="68">
        <f t="shared" si="30"/>
        <v>0</v>
      </c>
      <c r="AB41" s="55">
        <f>SUMIF(Sales!$B$5:$B236,$B41,Sales!$V$5:$V236)</f>
        <v>0</v>
      </c>
      <c r="AC41" s="55">
        <f>SUMIF(Sales!$B$5:$B236,$B41,Sales!$W$5:$W236)</f>
        <v>0</v>
      </c>
      <c r="AD41" s="55">
        <f>SUMIF(Sales!$B$5:$B236,$B41,Sales!$X$5:$X236)</f>
        <v>0</v>
      </c>
      <c r="AE41" s="55">
        <f>SUMIF(Sales!$B$5:$B236,$B41,Sales!$Y$5:$Y236)</f>
        <v>0</v>
      </c>
      <c r="AF41" s="55">
        <f>SUMIF(Sales!$B$5:$B236,$B41,Sales!$Z$5:$Z236)</f>
        <v>0</v>
      </c>
      <c r="AG41" s="55">
        <f>SUMIF(Sales!$B$5:$B236,$B41,Sales!$AA$5:$AA236)</f>
        <v>0</v>
      </c>
      <c r="AH41" s="55">
        <f>SUMIF(Sales!$B$5:$B236,$B41,Sales!$AB$5:$AB236)</f>
        <v>0</v>
      </c>
      <c r="AI41" s="55">
        <f>SUMIF(Sales!$B$5:$B236,$B41,Sales!$AC$5:$AC236)</f>
        <v>0</v>
      </c>
      <c r="AJ41" s="55">
        <f>SUMIF(Sales!$B$5:$B236,$B41,Sales!$AD$5:$AD236)</f>
        <v>0</v>
      </c>
      <c r="AK41" s="55">
        <f>SUMIF(Sales!$B$5:$B236,$B41,Sales!$AE$5:$AE236)</f>
        <v>0</v>
      </c>
      <c r="AL41" s="55">
        <f>SUMIF(Sales!$B$5:$B236,$B41,Sales!$AF$5:$AF236)</f>
        <v>0</v>
      </c>
      <c r="AM41" s="55">
        <f>SUMIF(Sales!$B$5:$B236,$B41,Sales!$AG$5:$AG236)</f>
        <v>0</v>
      </c>
      <c r="AN41" s="68">
        <f t="shared" si="31"/>
        <v>0</v>
      </c>
      <c r="AO41" s="46"/>
      <c r="AP41" s="46"/>
      <c r="AQ41" s="46"/>
      <c r="AR41" s="68">
        <f t="shared" si="32"/>
        <v>0</v>
      </c>
      <c r="AS41" s="46"/>
      <c r="AT41" s="46"/>
      <c r="AU41" s="46"/>
      <c r="AV41" s="46"/>
      <c r="AW41" s="46"/>
      <c r="AX41" s="46"/>
      <c r="AY41" s="46"/>
      <c r="AZ41" s="46"/>
      <c r="BA41" s="46"/>
      <c r="BB41" s="46"/>
      <c r="BC41" s="46"/>
      <c r="BD41" s="46"/>
      <c r="BE41" s="55">
        <f>SUMIF(Sales!$B$5:$B236,$B41,Sales!$R$5:$R236)</f>
        <v>0</v>
      </c>
      <c r="BF41" s="68">
        <f t="shared" si="33"/>
        <v>0</v>
      </c>
      <c r="BG41" s="70">
        <f t="shared" si="34"/>
        <v>0</v>
      </c>
      <c r="BH41" s="46"/>
    </row>
    <row r="42" spans="1:60" x14ac:dyDescent="0.25">
      <c r="A42" s="18">
        <v>34</v>
      </c>
      <c r="B42" s="18"/>
      <c r="C42" s="18"/>
      <c r="D42" s="66"/>
      <c r="E42" s="18"/>
      <c r="F42" s="18"/>
      <c r="G42" s="18"/>
      <c r="H42" s="18"/>
      <c r="I42" s="67"/>
      <c r="J42" s="18"/>
      <c r="K42" s="18"/>
      <c r="L42" s="68">
        <f t="shared" si="29"/>
        <v>0</v>
      </c>
      <c r="M42" s="69"/>
      <c r="N42" s="46"/>
      <c r="O42" s="46"/>
      <c r="P42" s="46"/>
      <c r="Q42" s="46"/>
      <c r="R42" s="46"/>
      <c r="S42" s="46"/>
      <c r="T42" s="46"/>
      <c r="U42" s="46"/>
      <c r="V42" s="46"/>
      <c r="W42" s="46"/>
      <c r="X42" s="46"/>
      <c r="Y42" s="46"/>
      <c r="Z42" s="46"/>
      <c r="AA42" s="68">
        <f t="shared" si="30"/>
        <v>0</v>
      </c>
      <c r="AB42" s="55">
        <f>SUMIF(Sales!$B$5:$B237,$B42,Sales!$V$5:$V237)</f>
        <v>0</v>
      </c>
      <c r="AC42" s="55">
        <f>SUMIF(Sales!$B$5:$B237,$B42,Sales!$W$5:$W237)</f>
        <v>0</v>
      </c>
      <c r="AD42" s="55">
        <f>SUMIF(Sales!$B$5:$B237,$B42,Sales!$X$5:$X237)</f>
        <v>0</v>
      </c>
      <c r="AE42" s="55">
        <f>SUMIF(Sales!$B$5:$B237,$B42,Sales!$Y$5:$Y237)</f>
        <v>0</v>
      </c>
      <c r="AF42" s="55">
        <f>SUMIF(Sales!$B$5:$B237,$B42,Sales!$Z$5:$Z237)</f>
        <v>0</v>
      </c>
      <c r="AG42" s="55">
        <f>SUMIF(Sales!$B$5:$B237,$B42,Sales!$AA$5:$AA237)</f>
        <v>0</v>
      </c>
      <c r="AH42" s="55">
        <f>SUMIF(Sales!$B$5:$B237,$B42,Sales!$AB$5:$AB237)</f>
        <v>0</v>
      </c>
      <c r="AI42" s="55">
        <f>SUMIF(Sales!$B$5:$B237,$B42,Sales!$AC$5:$AC237)</f>
        <v>0</v>
      </c>
      <c r="AJ42" s="55">
        <f>SUMIF(Sales!$B$5:$B237,$B42,Sales!$AD$5:$AD237)</f>
        <v>0</v>
      </c>
      <c r="AK42" s="55">
        <f>SUMIF(Sales!$B$5:$B237,$B42,Sales!$AE$5:$AE237)</f>
        <v>0</v>
      </c>
      <c r="AL42" s="55">
        <f>SUMIF(Sales!$B$5:$B237,$B42,Sales!$AF$5:$AF237)</f>
        <v>0</v>
      </c>
      <c r="AM42" s="55">
        <f>SUMIF(Sales!$B$5:$B237,$B42,Sales!$AG$5:$AG237)</f>
        <v>0</v>
      </c>
      <c r="AN42" s="68">
        <f t="shared" si="31"/>
        <v>0</v>
      </c>
      <c r="AO42" s="46"/>
      <c r="AP42" s="46"/>
      <c r="AQ42" s="46"/>
      <c r="AR42" s="68">
        <f t="shared" si="32"/>
        <v>0</v>
      </c>
      <c r="AS42" s="46"/>
      <c r="AT42" s="46"/>
      <c r="AU42" s="46"/>
      <c r="AV42" s="46"/>
      <c r="AW42" s="46"/>
      <c r="AX42" s="46"/>
      <c r="AY42" s="46"/>
      <c r="AZ42" s="46"/>
      <c r="BA42" s="46"/>
      <c r="BB42" s="46"/>
      <c r="BC42" s="46"/>
      <c r="BD42" s="46"/>
      <c r="BE42" s="55">
        <f>SUMIF(Sales!$B$5:$B237,$B42,Sales!$R$5:$R237)</f>
        <v>0</v>
      </c>
      <c r="BF42" s="68">
        <f t="shared" si="33"/>
        <v>0</v>
      </c>
      <c r="BG42" s="70">
        <f t="shared" si="34"/>
        <v>0</v>
      </c>
      <c r="BH42" s="46"/>
    </row>
    <row r="43" spans="1:60" x14ac:dyDescent="0.25">
      <c r="A43" s="18">
        <v>35</v>
      </c>
      <c r="B43" s="18"/>
      <c r="C43" s="18"/>
      <c r="D43" s="66"/>
      <c r="E43" s="18"/>
      <c r="F43" s="18"/>
      <c r="G43" s="18"/>
      <c r="H43" s="18"/>
      <c r="I43" s="67"/>
      <c r="J43" s="18"/>
      <c r="K43" s="18"/>
      <c r="L43" s="68">
        <f t="shared" si="29"/>
        <v>0</v>
      </c>
      <c r="M43" s="69"/>
      <c r="N43" s="46"/>
      <c r="O43" s="46"/>
      <c r="P43" s="46"/>
      <c r="Q43" s="46"/>
      <c r="R43" s="46"/>
      <c r="S43" s="46"/>
      <c r="T43" s="46"/>
      <c r="U43" s="46"/>
      <c r="V43" s="46"/>
      <c r="W43" s="46"/>
      <c r="X43" s="46"/>
      <c r="Y43" s="46"/>
      <c r="Z43" s="46"/>
      <c r="AA43" s="68">
        <f t="shared" si="30"/>
        <v>0</v>
      </c>
      <c r="AB43" s="55">
        <f>SUMIF(Sales!$B$5:$B238,$B43,Sales!$V$5:$V238)</f>
        <v>0</v>
      </c>
      <c r="AC43" s="55">
        <f>SUMIF(Sales!$B$5:$B238,$B43,Sales!$W$5:$W238)</f>
        <v>0</v>
      </c>
      <c r="AD43" s="55">
        <f>SUMIF(Sales!$B$5:$B238,$B43,Sales!$X$5:$X238)</f>
        <v>0</v>
      </c>
      <c r="AE43" s="55">
        <f>SUMIF(Sales!$B$5:$B238,$B43,Sales!$Y$5:$Y238)</f>
        <v>0</v>
      </c>
      <c r="AF43" s="55">
        <f>SUMIF(Sales!$B$5:$B238,$B43,Sales!$Z$5:$Z238)</f>
        <v>0</v>
      </c>
      <c r="AG43" s="55">
        <f>SUMIF(Sales!$B$5:$B238,$B43,Sales!$AA$5:$AA238)</f>
        <v>0</v>
      </c>
      <c r="AH43" s="55">
        <f>SUMIF(Sales!$B$5:$B238,$B43,Sales!$AB$5:$AB238)</f>
        <v>0</v>
      </c>
      <c r="AI43" s="55">
        <f>SUMIF(Sales!$B$5:$B238,$B43,Sales!$AC$5:$AC238)</f>
        <v>0</v>
      </c>
      <c r="AJ43" s="55">
        <f>SUMIF(Sales!$B$5:$B238,$B43,Sales!$AD$5:$AD238)</f>
        <v>0</v>
      </c>
      <c r="AK43" s="55">
        <f>SUMIF(Sales!$B$5:$B238,$B43,Sales!$AE$5:$AE238)</f>
        <v>0</v>
      </c>
      <c r="AL43" s="55">
        <f>SUMIF(Sales!$B$5:$B238,$B43,Sales!$AF$5:$AF238)</f>
        <v>0</v>
      </c>
      <c r="AM43" s="55">
        <f>SUMIF(Sales!$B$5:$B238,$B43,Sales!$AG$5:$AG238)</f>
        <v>0</v>
      </c>
      <c r="AN43" s="68">
        <f t="shared" si="31"/>
        <v>0</v>
      </c>
      <c r="AO43" s="46"/>
      <c r="AP43" s="46"/>
      <c r="AQ43" s="46"/>
      <c r="AR43" s="68">
        <f t="shared" si="32"/>
        <v>0</v>
      </c>
      <c r="AS43" s="46"/>
      <c r="AT43" s="46"/>
      <c r="AU43" s="46"/>
      <c r="AV43" s="46"/>
      <c r="AW43" s="46"/>
      <c r="AX43" s="46"/>
      <c r="AY43" s="46"/>
      <c r="AZ43" s="46"/>
      <c r="BA43" s="46"/>
      <c r="BB43" s="46"/>
      <c r="BC43" s="46"/>
      <c r="BD43" s="46"/>
      <c r="BE43" s="55">
        <f>SUMIF(Sales!$B$5:$B238,$B43,Sales!$R$5:$R238)</f>
        <v>0</v>
      </c>
      <c r="BF43" s="68">
        <f t="shared" si="33"/>
        <v>0</v>
      </c>
      <c r="BG43" s="70">
        <f t="shared" si="34"/>
        <v>0</v>
      </c>
      <c r="BH43" s="46"/>
    </row>
    <row r="44" spans="1:60" x14ac:dyDescent="0.25">
      <c r="A44" s="18">
        <v>36</v>
      </c>
      <c r="B44" s="18"/>
      <c r="C44" s="18"/>
      <c r="D44" s="66"/>
      <c r="E44" s="18"/>
      <c r="F44" s="18"/>
      <c r="G44" s="18"/>
      <c r="H44" s="18"/>
      <c r="I44" s="67"/>
      <c r="J44" s="18"/>
      <c r="K44" s="18"/>
      <c r="L44" s="68">
        <f t="shared" si="29"/>
        <v>0</v>
      </c>
      <c r="M44" s="69"/>
      <c r="N44" s="46"/>
      <c r="O44" s="46"/>
      <c r="P44" s="46"/>
      <c r="Q44" s="46"/>
      <c r="R44" s="46"/>
      <c r="S44" s="46"/>
      <c r="T44" s="46"/>
      <c r="U44" s="46"/>
      <c r="V44" s="46"/>
      <c r="W44" s="46"/>
      <c r="X44" s="46"/>
      <c r="Y44" s="46"/>
      <c r="Z44" s="46"/>
      <c r="AA44" s="68">
        <f t="shared" si="30"/>
        <v>0</v>
      </c>
      <c r="AB44" s="55">
        <f>SUMIF(Sales!$B$5:$B239,$B44,Sales!$V$5:$V239)</f>
        <v>0</v>
      </c>
      <c r="AC44" s="55">
        <f>SUMIF(Sales!$B$5:$B239,$B44,Sales!$W$5:$W239)</f>
        <v>0</v>
      </c>
      <c r="AD44" s="55">
        <f>SUMIF(Sales!$B$5:$B239,$B44,Sales!$X$5:$X239)</f>
        <v>0</v>
      </c>
      <c r="AE44" s="55">
        <f>SUMIF(Sales!$B$5:$B239,$B44,Sales!$Y$5:$Y239)</f>
        <v>0</v>
      </c>
      <c r="AF44" s="55">
        <f>SUMIF(Sales!$B$5:$B239,$B44,Sales!$Z$5:$Z239)</f>
        <v>0</v>
      </c>
      <c r="AG44" s="55">
        <f>SUMIF(Sales!$B$5:$B239,$B44,Sales!$AA$5:$AA239)</f>
        <v>0</v>
      </c>
      <c r="AH44" s="55">
        <f>SUMIF(Sales!$B$5:$B239,$B44,Sales!$AB$5:$AB239)</f>
        <v>0</v>
      </c>
      <c r="AI44" s="55">
        <f>SUMIF(Sales!$B$5:$B239,$B44,Sales!$AC$5:$AC239)</f>
        <v>0</v>
      </c>
      <c r="AJ44" s="55">
        <f>SUMIF(Sales!$B$5:$B239,$B44,Sales!$AD$5:$AD239)</f>
        <v>0</v>
      </c>
      <c r="AK44" s="55">
        <f>SUMIF(Sales!$B$5:$B239,$B44,Sales!$AE$5:$AE239)</f>
        <v>0</v>
      </c>
      <c r="AL44" s="55">
        <f>SUMIF(Sales!$B$5:$B239,$B44,Sales!$AF$5:$AF239)</f>
        <v>0</v>
      </c>
      <c r="AM44" s="55">
        <f>SUMIF(Sales!$B$5:$B239,$B44,Sales!$AG$5:$AG239)</f>
        <v>0</v>
      </c>
      <c r="AN44" s="68">
        <f t="shared" si="31"/>
        <v>0</v>
      </c>
      <c r="AO44" s="46"/>
      <c r="AP44" s="46"/>
      <c r="AQ44" s="46"/>
      <c r="AR44" s="68">
        <f t="shared" si="32"/>
        <v>0</v>
      </c>
      <c r="AS44" s="46"/>
      <c r="AT44" s="46"/>
      <c r="AU44" s="46"/>
      <c r="AV44" s="46"/>
      <c r="AW44" s="46"/>
      <c r="AX44" s="46"/>
      <c r="AY44" s="46"/>
      <c r="AZ44" s="46"/>
      <c r="BA44" s="46"/>
      <c r="BB44" s="46"/>
      <c r="BC44" s="46"/>
      <c r="BD44" s="46"/>
      <c r="BE44" s="55">
        <f>SUMIF(Sales!$B$5:$B239,$B44,Sales!$R$5:$R239)</f>
        <v>0</v>
      </c>
      <c r="BF44" s="68">
        <f t="shared" si="33"/>
        <v>0</v>
      </c>
      <c r="BG44" s="70">
        <f t="shared" si="34"/>
        <v>0</v>
      </c>
      <c r="BH44" s="46"/>
    </row>
    <row r="45" spans="1:60" x14ac:dyDescent="0.25">
      <c r="A45" s="18">
        <v>37</v>
      </c>
      <c r="B45" s="18"/>
      <c r="C45" s="18"/>
      <c r="D45" s="66"/>
      <c r="E45" s="18"/>
      <c r="F45" s="18"/>
      <c r="G45" s="18"/>
      <c r="H45" s="18"/>
      <c r="I45" s="67"/>
      <c r="J45" s="18"/>
      <c r="K45" s="18"/>
      <c r="L45" s="68">
        <f t="shared" si="29"/>
        <v>0</v>
      </c>
      <c r="M45" s="69"/>
      <c r="N45" s="46"/>
      <c r="O45" s="46"/>
      <c r="P45" s="46"/>
      <c r="Q45" s="46"/>
      <c r="R45" s="46"/>
      <c r="S45" s="46"/>
      <c r="T45" s="46"/>
      <c r="U45" s="46"/>
      <c r="V45" s="46"/>
      <c r="W45" s="46"/>
      <c r="X45" s="46"/>
      <c r="Y45" s="46"/>
      <c r="Z45" s="46"/>
      <c r="AA45" s="68">
        <f t="shared" si="30"/>
        <v>0</v>
      </c>
      <c r="AB45" s="55">
        <f>SUMIF(Sales!$B$5:$B240,$B45,Sales!$V$5:$V240)</f>
        <v>0</v>
      </c>
      <c r="AC45" s="55">
        <f>SUMIF(Sales!$B$5:$B240,$B45,Sales!$W$5:$W240)</f>
        <v>0</v>
      </c>
      <c r="AD45" s="55">
        <f>SUMIF(Sales!$B$5:$B240,$B45,Sales!$X$5:$X240)</f>
        <v>0</v>
      </c>
      <c r="AE45" s="55">
        <f>SUMIF(Sales!$B$5:$B240,$B45,Sales!$Y$5:$Y240)</f>
        <v>0</v>
      </c>
      <c r="AF45" s="55">
        <f>SUMIF(Sales!$B$5:$B240,$B45,Sales!$Z$5:$Z240)</f>
        <v>0</v>
      </c>
      <c r="AG45" s="55">
        <f>SUMIF(Sales!$B$5:$B240,$B45,Sales!$AA$5:$AA240)</f>
        <v>0</v>
      </c>
      <c r="AH45" s="55">
        <f>SUMIF(Sales!$B$5:$B240,$B45,Sales!$AB$5:$AB240)</f>
        <v>0</v>
      </c>
      <c r="AI45" s="55">
        <f>SUMIF(Sales!$B$5:$B240,$B45,Sales!$AC$5:$AC240)</f>
        <v>0</v>
      </c>
      <c r="AJ45" s="55">
        <f>SUMIF(Sales!$B$5:$B240,$B45,Sales!$AD$5:$AD240)</f>
        <v>0</v>
      </c>
      <c r="AK45" s="55">
        <f>SUMIF(Sales!$B$5:$B240,$B45,Sales!$AE$5:$AE240)</f>
        <v>0</v>
      </c>
      <c r="AL45" s="55">
        <f>SUMIF(Sales!$B$5:$B240,$B45,Sales!$AF$5:$AF240)</f>
        <v>0</v>
      </c>
      <c r="AM45" s="55">
        <f>SUMIF(Sales!$B$5:$B240,$B45,Sales!$AG$5:$AG240)</f>
        <v>0</v>
      </c>
      <c r="AN45" s="68">
        <f t="shared" si="31"/>
        <v>0</v>
      </c>
      <c r="AO45" s="46"/>
      <c r="AP45" s="46"/>
      <c r="AQ45" s="46"/>
      <c r="AR45" s="68">
        <f t="shared" si="32"/>
        <v>0</v>
      </c>
      <c r="AS45" s="46"/>
      <c r="AT45" s="46"/>
      <c r="AU45" s="46"/>
      <c r="AV45" s="46"/>
      <c r="AW45" s="46"/>
      <c r="AX45" s="46"/>
      <c r="AY45" s="46"/>
      <c r="AZ45" s="46"/>
      <c r="BA45" s="46"/>
      <c r="BB45" s="46"/>
      <c r="BC45" s="46"/>
      <c r="BD45" s="46"/>
      <c r="BE45" s="55">
        <f>SUMIF(Sales!$B$5:$B240,$B45,Sales!$R$5:$R240)</f>
        <v>0</v>
      </c>
      <c r="BF45" s="68">
        <f t="shared" si="33"/>
        <v>0</v>
      </c>
      <c r="BG45" s="70">
        <f t="shared" si="34"/>
        <v>0</v>
      </c>
      <c r="BH45" s="46"/>
    </row>
    <row r="46" spans="1:60" x14ac:dyDescent="0.25">
      <c r="A46" s="18">
        <v>38</v>
      </c>
      <c r="B46" s="18"/>
      <c r="C46" s="18"/>
      <c r="D46" s="66"/>
      <c r="E46" s="18"/>
      <c r="F46" s="18"/>
      <c r="G46" s="18"/>
      <c r="H46" s="18"/>
      <c r="I46" s="67"/>
      <c r="J46" s="18"/>
      <c r="K46" s="18"/>
      <c r="L46" s="68">
        <f t="shared" si="29"/>
        <v>0</v>
      </c>
      <c r="M46" s="69"/>
      <c r="N46" s="46"/>
      <c r="O46" s="46"/>
      <c r="P46" s="46"/>
      <c r="Q46" s="46"/>
      <c r="R46" s="46"/>
      <c r="S46" s="46"/>
      <c r="T46" s="46"/>
      <c r="U46" s="46"/>
      <c r="V46" s="46"/>
      <c r="W46" s="46"/>
      <c r="X46" s="46"/>
      <c r="Y46" s="46"/>
      <c r="Z46" s="46"/>
      <c r="AA46" s="68">
        <f t="shared" si="30"/>
        <v>0</v>
      </c>
      <c r="AB46" s="55">
        <f>SUMIF(Sales!$B$5:$B241,$B46,Sales!$V$5:$V241)</f>
        <v>0</v>
      </c>
      <c r="AC46" s="55">
        <f>SUMIF(Sales!$B$5:$B241,$B46,Sales!$W$5:$W241)</f>
        <v>0</v>
      </c>
      <c r="AD46" s="55">
        <f>SUMIF(Sales!$B$5:$B241,$B46,Sales!$X$5:$X241)</f>
        <v>0</v>
      </c>
      <c r="AE46" s="55">
        <f>SUMIF(Sales!$B$5:$B241,$B46,Sales!$Y$5:$Y241)</f>
        <v>0</v>
      </c>
      <c r="AF46" s="55">
        <f>SUMIF(Sales!$B$5:$B241,$B46,Sales!$Z$5:$Z241)</f>
        <v>0</v>
      </c>
      <c r="AG46" s="55">
        <f>SUMIF(Sales!$B$5:$B241,$B46,Sales!$AA$5:$AA241)</f>
        <v>0</v>
      </c>
      <c r="AH46" s="55">
        <f>SUMIF(Sales!$B$5:$B241,$B46,Sales!$AB$5:$AB241)</f>
        <v>0</v>
      </c>
      <c r="AI46" s="55">
        <f>SUMIF(Sales!$B$5:$B241,$B46,Sales!$AC$5:$AC241)</f>
        <v>0</v>
      </c>
      <c r="AJ46" s="55">
        <f>SUMIF(Sales!$B$5:$B241,$B46,Sales!$AD$5:$AD241)</f>
        <v>0</v>
      </c>
      <c r="AK46" s="55">
        <f>SUMIF(Sales!$B$5:$B241,$B46,Sales!$AE$5:$AE241)</f>
        <v>0</v>
      </c>
      <c r="AL46" s="55">
        <f>SUMIF(Sales!$B$5:$B241,$B46,Sales!$AF$5:$AF241)</f>
        <v>0</v>
      </c>
      <c r="AM46" s="55">
        <f>SUMIF(Sales!$B$5:$B241,$B46,Sales!$AG$5:$AG241)</f>
        <v>0</v>
      </c>
      <c r="AN46" s="68">
        <f t="shared" si="31"/>
        <v>0</v>
      </c>
      <c r="AO46" s="46"/>
      <c r="AP46" s="46"/>
      <c r="AQ46" s="46"/>
      <c r="AR46" s="68">
        <f t="shared" si="32"/>
        <v>0</v>
      </c>
      <c r="AS46" s="46"/>
      <c r="AT46" s="46"/>
      <c r="AU46" s="46"/>
      <c r="AV46" s="46"/>
      <c r="AW46" s="46"/>
      <c r="AX46" s="46"/>
      <c r="AY46" s="46"/>
      <c r="AZ46" s="46"/>
      <c r="BA46" s="46"/>
      <c r="BB46" s="46"/>
      <c r="BC46" s="46"/>
      <c r="BD46" s="46"/>
      <c r="BE46" s="55">
        <f>SUMIF(Sales!$B$5:$B241,$B46,Sales!$R$5:$R241)</f>
        <v>0</v>
      </c>
      <c r="BF46" s="68">
        <f t="shared" si="33"/>
        <v>0</v>
      </c>
      <c r="BG46" s="70">
        <f t="shared" si="34"/>
        <v>0</v>
      </c>
      <c r="BH46" s="46"/>
    </row>
    <row r="47" spans="1:60" x14ac:dyDescent="0.25">
      <c r="A47" s="18">
        <v>39</v>
      </c>
      <c r="B47" s="18"/>
      <c r="C47" s="18"/>
      <c r="D47" s="66"/>
      <c r="E47" s="18"/>
      <c r="F47" s="18"/>
      <c r="G47" s="18"/>
      <c r="H47" s="18"/>
      <c r="I47" s="67"/>
      <c r="J47" s="18"/>
      <c r="K47" s="18"/>
      <c r="L47" s="68">
        <f t="shared" si="29"/>
        <v>0</v>
      </c>
      <c r="M47" s="69"/>
      <c r="N47" s="46"/>
      <c r="O47" s="46"/>
      <c r="P47" s="46"/>
      <c r="Q47" s="46"/>
      <c r="R47" s="46"/>
      <c r="S47" s="46"/>
      <c r="T47" s="46"/>
      <c r="U47" s="46"/>
      <c r="V47" s="46"/>
      <c r="W47" s="46"/>
      <c r="X47" s="46"/>
      <c r="Y47" s="46"/>
      <c r="Z47" s="46"/>
      <c r="AA47" s="68">
        <f t="shared" si="30"/>
        <v>0</v>
      </c>
      <c r="AB47" s="55">
        <f>SUMIF(Sales!$B$5:$B242,$B47,Sales!$V$5:$V242)</f>
        <v>0</v>
      </c>
      <c r="AC47" s="55">
        <f>SUMIF(Sales!$B$5:$B242,$B47,Sales!$W$5:$W242)</f>
        <v>0</v>
      </c>
      <c r="AD47" s="55">
        <f>SUMIF(Sales!$B$5:$B242,$B47,Sales!$X$5:$X242)</f>
        <v>0</v>
      </c>
      <c r="AE47" s="55">
        <f>SUMIF(Sales!$B$5:$B242,$B47,Sales!$Y$5:$Y242)</f>
        <v>0</v>
      </c>
      <c r="AF47" s="55">
        <f>SUMIF(Sales!$B$5:$B242,$B47,Sales!$Z$5:$Z242)</f>
        <v>0</v>
      </c>
      <c r="AG47" s="55">
        <f>SUMIF(Sales!$B$5:$B242,$B47,Sales!$AA$5:$AA242)</f>
        <v>0</v>
      </c>
      <c r="AH47" s="55">
        <f>SUMIF(Sales!$B$5:$B242,$B47,Sales!$AB$5:$AB242)</f>
        <v>0</v>
      </c>
      <c r="AI47" s="55">
        <f>SUMIF(Sales!$B$5:$B242,$B47,Sales!$AC$5:$AC242)</f>
        <v>0</v>
      </c>
      <c r="AJ47" s="55">
        <f>SUMIF(Sales!$B$5:$B242,$B47,Sales!$AD$5:$AD242)</f>
        <v>0</v>
      </c>
      <c r="AK47" s="55">
        <f>SUMIF(Sales!$B$5:$B242,$B47,Sales!$AE$5:$AE242)</f>
        <v>0</v>
      </c>
      <c r="AL47" s="55">
        <f>SUMIF(Sales!$B$5:$B242,$B47,Sales!$AF$5:$AF242)</f>
        <v>0</v>
      </c>
      <c r="AM47" s="55">
        <f>SUMIF(Sales!$B$5:$B242,$B47,Sales!$AG$5:$AG242)</f>
        <v>0</v>
      </c>
      <c r="AN47" s="68">
        <f t="shared" si="31"/>
        <v>0</v>
      </c>
      <c r="AO47" s="46"/>
      <c r="AP47" s="46"/>
      <c r="AQ47" s="46"/>
      <c r="AR47" s="68">
        <f t="shared" si="32"/>
        <v>0</v>
      </c>
      <c r="AS47" s="46"/>
      <c r="AT47" s="46"/>
      <c r="AU47" s="46"/>
      <c r="AV47" s="46"/>
      <c r="AW47" s="46"/>
      <c r="AX47" s="46"/>
      <c r="AY47" s="46"/>
      <c r="AZ47" s="46"/>
      <c r="BA47" s="46"/>
      <c r="BB47" s="46"/>
      <c r="BC47" s="46"/>
      <c r="BD47" s="46"/>
      <c r="BE47" s="55">
        <f>SUMIF(Sales!$B$5:$B242,$B47,Sales!$R$5:$R242)</f>
        <v>0</v>
      </c>
      <c r="BF47" s="68">
        <f t="shared" si="33"/>
        <v>0</v>
      </c>
      <c r="BG47" s="70">
        <f t="shared" si="34"/>
        <v>0</v>
      </c>
      <c r="BH47" s="46"/>
    </row>
    <row r="48" spans="1:60" x14ac:dyDescent="0.25">
      <c r="A48" s="18">
        <v>40</v>
      </c>
      <c r="B48" s="18"/>
      <c r="C48" s="18"/>
      <c r="D48" s="66"/>
      <c r="E48" s="18"/>
      <c r="F48" s="18"/>
      <c r="G48" s="18"/>
      <c r="H48" s="18"/>
      <c r="I48" s="67"/>
      <c r="J48" s="18"/>
      <c r="K48" s="18"/>
      <c r="L48" s="68">
        <f t="shared" si="29"/>
        <v>0</v>
      </c>
      <c r="M48" s="69"/>
      <c r="N48" s="46"/>
      <c r="O48" s="46"/>
      <c r="P48" s="46"/>
      <c r="Q48" s="46"/>
      <c r="R48" s="46"/>
      <c r="S48" s="46"/>
      <c r="T48" s="46"/>
      <c r="U48" s="46"/>
      <c r="V48" s="46"/>
      <c r="W48" s="46"/>
      <c r="X48" s="46"/>
      <c r="Y48" s="46"/>
      <c r="Z48" s="46"/>
      <c r="AA48" s="68">
        <f t="shared" si="30"/>
        <v>0</v>
      </c>
      <c r="AB48" s="55">
        <f>SUMIF(Sales!$B$5:$B243,$B48,Sales!$V$5:$V243)</f>
        <v>0</v>
      </c>
      <c r="AC48" s="55">
        <f>SUMIF(Sales!$B$5:$B243,$B48,Sales!$W$5:$W243)</f>
        <v>0</v>
      </c>
      <c r="AD48" s="55">
        <f>SUMIF(Sales!$B$5:$B243,$B48,Sales!$X$5:$X243)</f>
        <v>0</v>
      </c>
      <c r="AE48" s="55">
        <f>SUMIF(Sales!$B$5:$B243,$B48,Sales!$Y$5:$Y243)</f>
        <v>0</v>
      </c>
      <c r="AF48" s="55">
        <f>SUMIF(Sales!$B$5:$B243,$B48,Sales!$Z$5:$Z243)</f>
        <v>0</v>
      </c>
      <c r="AG48" s="55">
        <f>SUMIF(Sales!$B$5:$B243,$B48,Sales!$AA$5:$AA243)</f>
        <v>0</v>
      </c>
      <c r="AH48" s="55">
        <f>SUMIF(Sales!$B$5:$B243,$B48,Sales!$AB$5:$AB243)</f>
        <v>0</v>
      </c>
      <c r="AI48" s="55">
        <f>SUMIF(Sales!$B$5:$B243,$B48,Sales!$AC$5:$AC243)</f>
        <v>0</v>
      </c>
      <c r="AJ48" s="55">
        <f>SUMIF(Sales!$B$5:$B243,$B48,Sales!$AD$5:$AD243)</f>
        <v>0</v>
      </c>
      <c r="AK48" s="55">
        <f>SUMIF(Sales!$B$5:$B243,$B48,Sales!$AE$5:$AE243)</f>
        <v>0</v>
      </c>
      <c r="AL48" s="55">
        <f>SUMIF(Sales!$B$5:$B243,$B48,Sales!$AF$5:$AF243)</f>
        <v>0</v>
      </c>
      <c r="AM48" s="55">
        <f>SUMIF(Sales!$B$5:$B243,$B48,Sales!$AG$5:$AG243)</f>
        <v>0</v>
      </c>
      <c r="AN48" s="68">
        <f t="shared" si="31"/>
        <v>0</v>
      </c>
      <c r="AO48" s="46"/>
      <c r="AP48" s="46"/>
      <c r="AQ48" s="46"/>
      <c r="AR48" s="68">
        <f t="shared" si="32"/>
        <v>0</v>
      </c>
      <c r="AS48" s="46"/>
      <c r="AT48" s="46"/>
      <c r="AU48" s="46"/>
      <c r="AV48" s="46"/>
      <c r="AW48" s="46"/>
      <c r="AX48" s="46"/>
      <c r="AY48" s="46"/>
      <c r="AZ48" s="46"/>
      <c r="BA48" s="46"/>
      <c r="BB48" s="46"/>
      <c r="BC48" s="46"/>
      <c r="BD48" s="46"/>
      <c r="BE48" s="55">
        <f>SUMIF(Sales!$B$5:$B243,$B48,Sales!$R$5:$R243)</f>
        <v>0</v>
      </c>
      <c r="BF48" s="68">
        <f t="shared" si="33"/>
        <v>0</v>
      </c>
      <c r="BG48" s="70">
        <f t="shared" si="34"/>
        <v>0</v>
      </c>
      <c r="BH48" s="46"/>
    </row>
    <row r="49" spans="1:60" x14ac:dyDescent="0.25">
      <c r="A49" s="18">
        <v>41</v>
      </c>
      <c r="B49" s="18"/>
      <c r="C49" s="18"/>
      <c r="D49" s="66"/>
      <c r="E49" s="18"/>
      <c r="F49" s="18"/>
      <c r="G49" s="18"/>
      <c r="H49" s="18"/>
      <c r="I49" s="67"/>
      <c r="J49" s="18"/>
      <c r="K49" s="18"/>
      <c r="L49" s="68">
        <f t="shared" si="29"/>
        <v>0</v>
      </c>
      <c r="M49" s="69"/>
      <c r="N49" s="46"/>
      <c r="O49" s="46"/>
      <c r="P49" s="46"/>
      <c r="Q49" s="46"/>
      <c r="R49" s="46"/>
      <c r="S49" s="46"/>
      <c r="T49" s="46"/>
      <c r="U49" s="46"/>
      <c r="V49" s="46"/>
      <c r="W49" s="46"/>
      <c r="X49" s="46"/>
      <c r="Y49" s="46"/>
      <c r="Z49" s="46"/>
      <c r="AA49" s="68">
        <f t="shared" si="30"/>
        <v>0</v>
      </c>
      <c r="AB49" s="55">
        <f>SUMIF(Sales!$B$5:$B244,$B49,Sales!$V$5:$V244)</f>
        <v>0</v>
      </c>
      <c r="AC49" s="55">
        <f>SUMIF(Sales!$B$5:$B244,$B49,Sales!$W$5:$W244)</f>
        <v>0</v>
      </c>
      <c r="AD49" s="55">
        <f>SUMIF(Sales!$B$5:$B244,$B49,Sales!$X$5:$X244)</f>
        <v>0</v>
      </c>
      <c r="AE49" s="55">
        <f>SUMIF(Sales!$B$5:$B244,$B49,Sales!$Y$5:$Y244)</f>
        <v>0</v>
      </c>
      <c r="AF49" s="55">
        <f>SUMIF(Sales!$B$5:$B244,$B49,Sales!$Z$5:$Z244)</f>
        <v>0</v>
      </c>
      <c r="AG49" s="55">
        <f>SUMIF(Sales!$B$5:$B244,$B49,Sales!$AA$5:$AA244)</f>
        <v>0</v>
      </c>
      <c r="AH49" s="55">
        <f>SUMIF(Sales!$B$5:$B244,$B49,Sales!$AB$5:$AB244)</f>
        <v>0</v>
      </c>
      <c r="AI49" s="55">
        <f>SUMIF(Sales!$B$5:$B244,$B49,Sales!$AC$5:$AC244)</f>
        <v>0</v>
      </c>
      <c r="AJ49" s="55">
        <f>SUMIF(Sales!$B$5:$B244,$B49,Sales!$AD$5:$AD244)</f>
        <v>0</v>
      </c>
      <c r="AK49" s="55">
        <f>SUMIF(Sales!$B$5:$B244,$B49,Sales!$AE$5:$AE244)</f>
        <v>0</v>
      </c>
      <c r="AL49" s="55">
        <f>SUMIF(Sales!$B$5:$B244,$B49,Sales!$AF$5:$AF244)</f>
        <v>0</v>
      </c>
      <c r="AM49" s="55">
        <f>SUMIF(Sales!$B$5:$B244,$B49,Sales!$AG$5:$AG244)</f>
        <v>0</v>
      </c>
      <c r="AN49" s="68">
        <f t="shared" si="31"/>
        <v>0</v>
      </c>
      <c r="AO49" s="46"/>
      <c r="AP49" s="46"/>
      <c r="AQ49" s="46"/>
      <c r="AR49" s="68">
        <f t="shared" si="32"/>
        <v>0</v>
      </c>
      <c r="AS49" s="46"/>
      <c r="AT49" s="46"/>
      <c r="AU49" s="46"/>
      <c r="AV49" s="46"/>
      <c r="AW49" s="46"/>
      <c r="AX49" s="46"/>
      <c r="AY49" s="46"/>
      <c r="AZ49" s="46"/>
      <c r="BA49" s="46"/>
      <c r="BB49" s="46"/>
      <c r="BC49" s="46"/>
      <c r="BD49" s="46"/>
      <c r="BE49" s="55">
        <f>SUMIF(Sales!$B$5:$B244,$B49,Sales!$R$5:$R244)</f>
        <v>0</v>
      </c>
      <c r="BF49" s="68">
        <f t="shared" si="33"/>
        <v>0</v>
      </c>
      <c r="BG49" s="70">
        <f t="shared" si="34"/>
        <v>0</v>
      </c>
      <c r="BH49" s="46"/>
    </row>
    <row r="50" spans="1:60" x14ac:dyDescent="0.25">
      <c r="A50" s="18">
        <v>42</v>
      </c>
      <c r="B50" s="18"/>
      <c r="C50" s="18"/>
      <c r="D50" s="66"/>
      <c r="E50" s="18"/>
      <c r="F50" s="18"/>
      <c r="G50" s="18"/>
      <c r="H50" s="18"/>
      <c r="I50" s="67"/>
      <c r="J50" s="18"/>
      <c r="K50" s="18"/>
      <c r="L50" s="68">
        <f t="shared" si="29"/>
        <v>0</v>
      </c>
      <c r="M50" s="69"/>
      <c r="N50" s="46"/>
      <c r="O50" s="46"/>
      <c r="P50" s="46"/>
      <c r="Q50" s="46"/>
      <c r="R50" s="46"/>
      <c r="S50" s="46"/>
      <c r="T50" s="46"/>
      <c r="U50" s="46"/>
      <c r="V50" s="46"/>
      <c r="W50" s="46"/>
      <c r="X50" s="46"/>
      <c r="Y50" s="46"/>
      <c r="Z50" s="46"/>
      <c r="AA50" s="68">
        <f t="shared" si="30"/>
        <v>0</v>
      </c>
      <c r="AB50" s="55">
        <f>SUMIF(Sales!$B$5:$B245,$B50,Sales!$V$5:$V245)</f>
        <v>0</v>
      </c>
      <c r="AC50" s="55">
        <f>SUMIF(Sales!$B$5:$B245,$B50,Sales!$W$5:$W245)</f>
        <v>0</v>
      </c>
      <c r="AD50" s="55">
        <f>SUMIF(Sales!$B$5:$B245,$B50,Sales!$X$5:$X245)</f>
        <v>0</v>
      </c>
      <c r="AE50" s="55">
        <f>SUMIF(Sales!$B$5:$B245,$B50,Sales!$Y$5:$Y245)</f>
        <v>0</v>
      </c>
      <c r="AF50" s="55">
        <f>SUMIF(Sales!$B$5:$B245,$B50,Sales!$Z$5:$Z245)</f>
        <v>0</v>
      </c>
      <c r="AG50" s="55">
        <f>SUMIF(Sales!$B$5:$B245,$B50,Sales!$AA$5:$AA245)</f>
        <v>0</v>
      </c>
      <c r="AH50" s="55">
        <f>SUMIF(Sales!$B$5:$B245,$B50,Sales!$AB$5:$AB245)</f>
        <v>0</v>
      </c>
      <c r="AI50" s="55">
        <f>SUMIF(Sales!$B$5:$B245,$B50,Sales!$AC$5:$AC245)</f>
        <v>0</v>
      </c>
      <c r="AJ50" s="55">
        <f>SUMIF(Sales!$B$5:$B245,$B50,Sales!$AD$5:$AD245)</f>
        <v>0</v>
      </c>
      <c r="AK50" s="55">
        <f>SUMIF(Sales!$B$5:$B245,$B50,Sales!$AE$5:$AE245)</f>
        <v>0</v>
      </c>
      <c r="AL50" s="55">
        <f>SUMIF(Sales!$B$5:$B245,$B50,Sales!$AF$5:$AF245)</f>
        <v>0</v>
      </c>
      <c r="AM50" s="55">
        <f>SUMIF(Sales!$B$5:$B245,$B50,Sales!$AG$5:$AG245)</f>
        <v>0</v>
      </c>
      <c r="AN50" s="68">
        <f t="shared" si="31"/>
        <v>0</v>
      </c>
      <c r="AO50" s="46"/>
      <c r="AP50" s="46"/>
      <c r="AQ50" s="46"/>
      <c r="AR50" s="68">
        <f t="shared" si="32"/>
        <v>0</v>
      </c>
      <c r="AS50" s="46"/>
      <c r="AT50" s="46"/>
      <c r="AU50" s="46"/>
      <c r="AV50" s="46"/>
      <c r="AW50" s="46"/>
      <c r="AX50" s="46"/>
      <c r="AY50" s="46"/>
      <c r="AZ50" s="46"/>
      <c r="BA50" s="46"/>
      <c r="BB50" s="46"/>
      <c r="BC50" s="46"/>
      <c r="BD50" s="46"/>
      <c r="BE50" s="55">
        <f>SUMIF(Sales!$B$5:$B245,$B50,Sales!$R$5:$R245)</f>
        <v>0</v>
      </c>
      <c r="BF50" s="68">
        <f t="shared" si="33"/>
        <v>0</v>
      </c>
      <c r="BG50" s="70">
        <f t="shared" si="34"/>
        <v>0</v>
      </c>
      <c r="BH50" s="46"/>
    </row>
    <row r="51" spans="1:60" x14ac:dyDescent="0.25">
      <c r="A51" s="18">
        <v>43</v>
      </c>
      <c r="B51" s="18"/>
      <c r="C51" s="18"/>
      <c r="D51" s="66"/>
      <c r="E51" s="18"/>
      <c r="F51" s="18"/>
      <c r="G51" s="18"/>
      <c r="H51" s="18"/>
      <c r="I51" s="67"/>
      <c r="J51" s="18"/>
      <c r="K51" s="18"/>
      <c r="L51" s="68">
        <f t="shared" si="29"/>
        <v>0</v>
      </c>
      <c r="M51" s="69"/>
      <c r="N51" s="46"/>
      <c r="O51" s="46"/>
      <c r="P51" s="46"/>
      <c r="Q51" s="46"/>
      <c r="R51" s="46"/>
      <c r="S51" s="46"/>
      <c r="T51" s="46"/>
      <c r="U51" s="46"/>
      <c r="V51" s="46"/>
      <c r="W51" s="46"/>
      <c r="X51" s="46"/>
      <c r="Y51" s="46"/>
      <c r="Z51" s="46"/>
      <c r="AA51" s="68">
        <f t="shared" si="30"/>
        <v>0</v>
      </c>
      <c r="AB51" s="55">
        <f>SUMIF(Sales!$B$5:$B246,$B51,Sales!$V$5:$V246)</f>
        <v>0</v>
      </c>
      <c r="AC51" s="55">
        <f>SUMIF(Sales!$B$5:$B246,$B51,Sales!$W$5:$W246)</f>
        <v>0</v>
      </c>
      <c r="AD51" s="55">
        <f>SUMIF(Sales!$B$5:$B246,$B51,Sales!$X$5:$X246)</f>
        <v>0</v>
      </c>
      <c r="AE51" s="55">
        <f>SUMIF(Sales!$B$5:$B246,$B51,Sales!$Y$5:$Y246)</f>
        <v>0</v>
      </c>
      <c r="AF51" s="55">
        <f>SUMIF(Sales!$B$5:$B246,$B51,Sales!$Z$5:$Z246)</f>
        <v>0</v>
      </c>
      <c r="AG51" s="55">
        <f>SUMIF(Sales!$B$5:$B246,$B51,Sales!$AA$5:$AA246)</f>
        <v>0</v>
      </c>
      <c r="AH51" s="55">
        <f>SUMIF(Sales!$B$5:$B246,$B51,Sales!$AB$5:$AB246)</f>
        <v>0</v>
      </c>
      <c r="AI51" s="55">
        <f>SUMIF(Sales!$B$5:$B246,$B51,Sales!$AC$5:$AC246)</f>
        <v>0</v>
      </c>
      <c r="AJ51" s="55">
        <f>SUMIF(Sales!$B$5:$B246,$B51,Sales!$AD$5:$AD246)</f>
        <v>0</v>
      </c>
      <c r="AK51" s="55">
        <f>SUMIF(Sales!$B$5:$B246,$B51,Sales!$AE$5:$AE246)</f>
        <v>0</v>
      </c>
      <c r="AL51" s="55">
        <f>SUMIF(Sales!$B$5:$B246,$B51,Sales!$AF$5:$AF246)</f>
        <v>0</v>
      </c>
      <c r="AM51" s="55">
        <f>SUMIF(Sales!$B$5:$B246,$B51,Sales!$AG$5:$AG246)</f>
        <v>0</v>
      </c>
      <c r="AN51" s="68">
        <f t="shared" si="31"/>
        <v>0</v>
      </c>
      <c r="AO51" s="46"/>
      <c r="AP51" s="46"/>
      <c r="AQ51" s="46"/>
      <c r="AR51" s="68">
        <f t="shared" si="32"/>
        <v>0</v>
      </c>
      <c r="AS51" s="46"/>
      <c r="AT51" s="46"/>
      <c r="AU51" s="46"/>
      <c r="AV51" s="46"/>
      <c r="AW51" s="46"/>
      <c r="AX51" s="46"/>
      <c r="AY51" s="46"/>
      <c r="AZ51" s="46"/>
      <c r="BA51" s="46"/>
      <c r="BB51" s="46"/>
      <c r="BC51" s="46"/>
      <c r="BD51" s="46"/>
      <c r="BE51" s="55">
        <f>SUMIF(Sales!$B$5:$B246,$B51,Sales!$R$5:$R246)</f>
        <v>0</v>
      </c>
      <c r="BF51" s="68">
        <f t="shared" si="33"/>
        <v>0</v>
      </c>
      <c r="BG51" s="70">
        <f t="shared" si="34"/>
        <v>0</v>
      </c>
      <c r="BH51" s="46"/>
    </row>
    <row r="52" spans="1:60" x14ac:dyDescent="0.25">
      <c r="A52" s="18">
        <v>44</v>
      </c>
      <c r="B52" s="18"/>
      <c r="C52" s="18"/>
      <c r="D52" s="66"/>
      <c r="E52" s="18"/>
      <c r="F52" s="18"/>
      <c r="G52" s="18"/>
      <c r="H52" s="18"/>
      <c r="I52" s="67"/>
      <c r="J52" s="18"/>
      <c r="K52" s="18"/>
      <c r="L52" s="68">
        <f t="shared" si="29"/>
        <v>0</v>
      </c>
      <c r="M52" s="69"/>
      <c r="N52" s="46"/>
      <c r="O52" s="46"/>
      <c r="P52" s="46"/>
      <c r="Q52" s="46"/>
      <c r="R52" s="46"/>
      <c r="S52" s="46"/>
      <c r="T52" s="46"/>
      <c r="U52" s="46"/>
      <c r="V52" s="46"/>
      <c r="W52" s="46"/>
      <c r="X52" s="46"/>
      <c r="Y52" s="46"/>
      <c r="Z52" s="46"/>
      <c r="AA52" s="68">
        <f t="shared" si="30"/>
        <v>0</v>
      </c>
      <c r="AB52" s="55">
        <f>SUMIF(Sales!$B$5:$B247,$B52,Sales!$V$5:$V247)</f>
        <v>0</v>
      </c>
      <c r="AC52" s="55">
        <f>SUMIF(Sales!$B$5:$B247,$B52,Sales!$W$5:$W247)</f>
        <v>0</v>
      </c>
      <c r="AD52" s="55">
        <f>SUMIF(Sales!$B$5:$B247,$B52,Sales!$X$5:$X247)</f>
        <v>0</v>
      </c>
      <c r="AE52" s="55">
        <f>SUMIF(Sales!$B$5:$B247,$B52,Sales!$Y$5:$Y247)</f>
        <v>0</v>
      </c>
      <c r="AF52" s="55">
        <f>SUMIF(Sales!$B$5:$B247,$B52,Sales!$Z$5:$Z247)</f>
        <v>0</v>
      </c>
      <c r="AG52" s="55">
        <f>SUMIF(Sales!$B$5:$B247,$B52,Sales!$AA$5:$AA247)</f>
        <v>0</v>
      </c>
      <c r="AH52" s="55">
        <f>SUMIF(Sales!$B$5:$B247,$B52,Sales!$AB$5:$AB247)</f>
        <v>0</v>
      </c>
      <c r="AI52" s="55">
        <f>SUMIF(Sales!$B$5:$B247,$B52,Sales!$AC$5:$AC247)</f>
        <v>0</v>
      </c>
      <c r="AJ52" s="55">
        <f>SUMIF(Sales!$B$5:$B247,$B52,Sales!$AD$5:$AD247)</f>
        <v>0</v>
      </c>
      <c r="AK52" s="55">
        <f>SUMIF(Sales!$B$5:$B247,$B52,Sales!$AE$5:$AE247)</f>
        <v>0</v>
      </c>
      <c r="AL52" s="55">
        <f>SUMIF(Sales!$B$5:$B247,$B52,Sales!$AF$5:$AF247)</f>
        <v>0</v>
      </c>
      <c r="AM52" s="55">
        <f>SUMIF(Sales!$B$5:$B247,$B52,Sales!$AG$5:$AG247)</f>
        <v>0</v>
      </c>
      <c r="AN52" s="68">
        <f t="shared" si="31"/>
        <v>0</v>
      </c>
      <c r="AO52" s="46"/>
      <c r="AP52" s="46"/>
      <c r="AQ52" s="46"/>
      <c r="AR52" s="68">
        <f t="shared" si="32"/>
        <v>0</v>
      </c>
      <c r="AS52" s="46"/>
      <c r="AT52" s="46"/>
      <c r="AU52" s="46"/>
      <c r="AV52" s="46"/>
      <c r="AW52" s="46"/>
      <c r="AX52" s="46"/>
      <c r="AY52" s="46"/>
      <c r="AZ52" s="46"/>
      <c r="BA52" s="46"/>
      <c r="BB52" s="46"/>
      <c r="BC52" s="46"/>
      <c r="BD52" s="46"/>
      <c r="BE52" s="55">
        <f>SUMIF(Sales!$B$5:$B247,$B52,Sales!$R$5:$R247)</f>
        <v>0</v>
      </c>
      <c r="BF52" s="68">
        <f t="shared" si="33"/>
        <v>0</v>
      </c>
      <c r="BG52" s="70">
        <f t="shared" si="34"/>
        <v>0</v>
      </c>
      <c r="BH52" s="46"/>
    </row>
    <row r="53" spans="1:60" x14ac:dyDescent="0.25">
      <c r="A53" s="18">
        <v>45</v>
      </c>
      <c r="B53" s="18"/>
      <c r="C53" s="18"/>
      <c r="D53" s="66"/>
      <c r="E53" s="18"/>
      <c r="F53" s="18"/>
      <c r="G53" s="18"/>
      <c r="H53" s="18"/>
      <c r="I53" s="67"/>
      <c r="J53" s="18"/>
      <c r="K53" s="18"/>
      <c r="L53" s="68">
        <f t="shared" si="29"/>
        <v>0</v>
      </c>
      <c r="M53" s="69"/>
      <c r="N53" s="46"/>
      <c r="O53" s="46"/>
      <c r="P53" s="46"/>
      <c r="Q53" s="46"/>
      <c r="R53" s="46"/>
      <c r="S53" s="46"/>
      <c r="T53" s="46"/>
      <c r="U53" s="46"/>
      <c r="V53" s="46"/>
      <c r="W53" s="46"/>
      <c r="X53" s="46"/>
      <c r="Y53" s="46"/>
      <c r="Z53" s="46"/>
      <c r="AA53" s="68">
        <f t="shared" si="30"/>
        <v>0</v>
      </c>
      <c r="AB53" s="55">
        <f>SUMIF(Sales!$B$5:$B248,$B53,Sales!$V$5:$V248)</f>
        <v>0</v>
      </c>
      <c r="AC53" s="55">
        <f>SUMIF(Sales!$B$5:$B248,$B53,Sales!$W$5:$W248)</f>
        <v>0</v>
      </c>
      <c r="AD53" s="55">
        <f>SUMIF(Sales!$B$5:$B248,$B53,Sales!$X$5:$X248)</f>
        <v>0</v>
      </c>
      <c r="AE53" s="55">
        <f>SUMIF(Sales!$B$5:$B248,$B53,Sales!$Y$5:$Y248)</f>
        <v>0</v>
      </c>
      <c r="AF53" s="55">
        <f>SUMIF(Sales!$B$5:$B248,$B53,Sales!$Z$5:$Z248)</f>
        <v>0</v>
      </c>
      <c r="AG53" s="55">
        <f>SUMIF(Sales!$B$5:$B248,$B53,Sales!$AA$5:$AA248)</f>
        <v>0</v>
      </c>
      <c r="AH53" s="55">
        <f>SUMIF(Sales!$B$5:$B248,$B53,Sales!$AB$5:$AB248)</f>
        <v>0</v>
      </c>
      <c r="AI53" s="55">
        <f>SUMIF(Sales!$B$5:$B248,$B53,Sales!$AC$5:$AC248)</f>
        <v>0</v>
      </c>
      <c r="AJ53" s="55">
        <f>SUMIF(Sales!$B$5:$B248,$B53,Sales!$AD$5:$AD248)</f>
        <v>0</v>
      </c>
      <c r="AK53" s="55">
        <f>SUMIF(Sales!$B$5:$B248,$B53,Sales!$AE$5:$AE248)</f>
        <v>0</v>
      </c>
      <c r="AL53" s="55">
        <f>SUMIF(Sales!$B$5:$B248,$B53,Sales!$AF$5:$AF248)</f>
        <v>0</v>
      </c>
      <c r="AM53" s="55">
        <f>SUMIF(Sales!$B$5:$B248,$B53,Sales!$AG$5:$AG248)</f>
        <v>0</v>
      </c>
      <c r="AN53" s="68">
        <f t="shared" si="31"/>
        <v>0</v>
      </c>
      <c r="AO53" s="46"/>
      <c r="AP53" s="46"/>
      <c r="AQ53" s="46"/>
      <c r="AR53" s="68">
        <f t="shared" si="32"/>
        <v>0</v>
      </c>
      <c r="AS53" s="46"/>
      <c r="AT53" s="46"/>
      <c r="AU53" s="46"/>
      <c r="AV53" s="46"/>
      <c r="AW53" s="46"/>
      <c r="AX53" s="46"/>
      <c r="AY53" s="46"/>
      <c r="AZ53" s="46"/>
      <c r="BA53" s="46"/>
      <c r="BB53" s="46"/>
      <c r="BC53" s="46"/>
      <c r="BD53" s="46"/>
      <c r="BE53" s="55">
        <f>SUMIF(Sales!$B$5:$B248,$B53,Sales!$R$5:$R248)</f>
        <v>0</v>
      </c>
      <c r="BF53" s="68">
        <f t="shared" si="33"/>
        <v>0</v>
      </c>
      <c r="BG53" s="70">
        <f t="shared" si="34"/>
        <v>0</v>
      </c>
      <c r="BH53" s="46"/>
    </row>
    <row r="54" spans="1:60" x14ac:dyDescent="0.25">
      <c r="A54" s="18">
        <v>46</v>
      </c>
      <c r="B54" s="18"/>
      <c r="C54" s="18"/>
      <c r="D54" s="66"/>
      <c r="E54" s="18"/>
      <c r="F54" s="18"/>
      <c r="G54" s="18"/>
      <c r="H54" s="18"/>
      <c r="I54" s="67"/>
      <c r="J54" s="18"/>
      <c r="K54" s="18"/>
      <c r="L54" s="68">
        <f t="shared" si="29"/>
        <v>0</v>
      </c>
      <c r="M54" s="69"/>
      <c r="N54" s="46"/>
      <c r="O54" s="46"/>
      <c r="P54" s="46"/>
      <c r="Q54" s="46"/>
      <c r="R54" s="46"/>
      <c r="S54" s="46"/>
      <c r="T54" s="46"/>
      <c r="U54" s="46"/>
      <c r="V54" s="46"/>
      <c r="W54" s="46"/>
      <c r="X54" s="46"/>
      <c r="Y54" s="46"/>
      <c r="Z54" s="46"/>
      <c r="AA54" s="68">
        <f t="shared" si="30"/>
        <v>0</v>
      </c>
      <c r="AB54" s="55">
        <f>SUMIF(Sales!$B$5:$B249,$B54,Sales!$V$5:$V249)</f>
        <v>0</v>
      </c>
      <c r="AC54" s="55">
        <f>SUMIF(Sales!$B$5:$B249,$B54,Sales!$W$5:$W249)</f>
        <v>0</v>
      </c>
      <c r="AD54" s="55">
        <f>SUMIF(Sales!$B$5:$B249,$B54,Sales!$X$5:$X249)</f>
        <v>0</v>
      </c>
      <c r="AE54" s="55">
        <f>SUMIF(Sales!$B$5:$B249,$B54,Sales!$Y$5:$Y249)</f>
        <v>0</v>
      </c>
      <c r="AF54" s="55">
        <f>SUMIF(Sales!$B$5:$B249,$B54,Sales!$Z$5:$Z249)</f>
        <v>0</v>
      </c>
      <c r="AG54" s="55">
        <f>SUMIF(Sales!$B$5:$B249,$B54,Sales!$AA$5:$AA249)</f>
        <v>0</v>
      </c>
      <c r="AH54" s="55">
        <f>SUMIF(Sales!$B$5:$B249,$B54,Sales!$AB$5:$AB249)</f>
        <v>0</v>
      </c>
      <c r="AI54" s="55">
        <f>SUMIF(Sales!$B$5:$B249,$B54,Sales!$AC$5:$AC249)</f>
        <v>0</v>
      </c>
      <c r="AJ54" s="55">
        <f>SUMIF(Sales!$B$5:$B249,$B54,Sales!$AD$5:$AD249)</f>
        <v>0</v>
      </c>
      <c r="AK54" s="55">
        <f>SUMIF(Sales!$B$5:$B249,$B54,Sales!$AE$5:$AE249)</f>
        <v>0</v>
      </c>
      <c r="AL54" s="55">
        <f>SUMIF(Sales!$B$5:$B249,$B54,Sales!$AF$5:$AF249)</f>
        <v>0</v>
      </c>
      <c r="AM54" s="55">
        <f>SUMIF(Sales!$B$5:$B249,$B54,Sales!$AG$5:$AG249)</f>
        <v>0</v>
      </c>
      <c r="AN54" s="68">
        <f t="shared" si="31"/>
        <v>0</v>
      </c>
      <c r="AO54" s="46"/>
      <c r="AP54" s="46"/>
      <c r="AQ54" s="46"/>
      <c r="AR54" s="68">
        <f t="shared" si="32"/>
        <v>0</v>
      </c>
      <c r="AS54" s="46"/>
      <c r="AT54" s="46"/>
      <c r="AU54" s="46"/>
      <c r="AV54" s="46"/>
      <c r="AW54" s="46"/>
      <c r="AX54" s="46"/>
      <c r="AY54" s="46"/>
      <c r="AZ54" s="46"/>
      <c r="BA54" s="46"/>
      <c r="BB54" s="46"/>
      <c r="BC54" s="46"/>
      <c r="BD54" s="46"/>
      <c r="BE54" s="55">
        <f>SUMIF(Sales!$B$5:$B249,$B54,Sales!$R$5:$R249)</f>
        <v>0</v>
      </c>
      <c r="BF54" s="68">
        <f t="shared" si="33"/>
        <v>0</v>
      </c>
      <c r="BG54" s="70">
        <f t="shared" si="34"/>
        <v>0</v>
      </c>
      <c r="BH54" s="46"/>
    </row>
    <row r="55" spans="1:60" x14ac:dyDescent="0.25">
      <c r="A55" s="18">
        <v>47</v>
      </c>
      <c r="B55" s="18"/>
      <c r="C55" s="18"/>
      <c r="D55" s="66"/>
      <c r="E55" s="18"/>
      <c r="F55" s="18"/>
      <c r="G55" s="18"/>
      <c r="H55" s="18"/>
      <c r="I55" s="67"/>
      <c r="J55" s="18"/>
      <c r="K55" s="18"/>
      <c r="L55" s="68">
        <f t="shared" si="29"/>
        <v>0</v>
      </c>
      <c r="M55" s="69"/>
      <c r="N55" s="46"/>
      <c r="O55" s="46"/>
      <c r="P55" s="46"/>
      <c r="Q55" s="46"/>
      <c r="R55" s="46"/>
      <c r="S55" s="46"/>
      <c r="T55" s="46"/>
      <c r="U55" s="46"/>
      <c r="V55" s="46"/>
      <c r="W55" s="46"/>
      <c r="X55" s="46"/>
      <c r="Y55" s="46"/>
      <c r="Z55" s="46"/>
      <c r="AA55" s="68">
        <f t="shared" si="30"/>
        <v>0</v>
      </c>
      <c r="AB55" s="55">
        <f>SUMIF(Sales!$B$5:$B250,$B55,Sales!$V$5:$V250)</f>
        <v>0</v>
      </c>
      <c r="AC55" s="55">
        <f>SUMIF(Sales!$B$5:$B250,$B55,Sales!$W$5:$W250)</f>
        <v>0</v>
      </c>
      <c r="AD55" s="55">
        <f>SUMIF(Sales!$B$5:$B250,$B55,Sales!$X$5:$X250)</f>
        <v>0</v>
      </c>
      <c r="AE55" s="55">
        <f>SUMIF(Sales!$B$5:$B250,$B55,Sales!$Y$5:$Y250)</f>
        <v>0</v>
      </c>
      <c r="AF55" s="55">
        <f>SUMIF(Sales!$B$5:$B250,$B55,Sales!$Z$5:$Z250)</f>
        <v>0</v>
      </c>
      <c r="AG55" s="55">
        <f>SUMIF(Sales!$B$5:$B250,$B55,Sales!$AA$5:$AA250)</f>
        <v>0</v>
      </c>
      <c r="AH55" s="55">
        <f>SUMIF(Sales!$B$5:$B250,$B55,Sales!$AB$5:$AB250)</f>
        <v>0</v>
      </c>
      <c r="AI55" s="55">
        <f>SUMIF(Sales!$B$5:$B250,$B55,Sales!$AC$5:$AC250)</f>
        <v>0</v>
      </c>
      <c r="AJ55" s="55">
        <f>SUMIF(Sales!$B$5:$B250,$B55,Sales!$AD$5:$AD250)</f>
        <v>0</v>
      </c>
      <c r="AK55" s="55">
        <f>SUMIF(Sales!$B$5:$B250,$B55,Sales!$AE$5:$AE250)</f>
        <v>0</v>
      </c>
      <c r="AL55" s="55">
        <f>SUMIF(Sales!$B$5:$B250,$B55,Sales!$AF$5:$AF250)</f>
        <v>0</v>
      </c>
      <c r="AM55" s="55">
        <f>SUMIF(Sales!$B$5:$B250,$B55,Sales!$AG$5:$AG250)</f>
        <v>0</v>
      </c>
      <c r="AN55" s="68">
        <f t="shared" si="31"/>
        <v>0</v>
      </c>
      <c r="AO55" s="46"/>
      <c r="AP55" s="46"/>
      <c r="AQ55" s="46"/>
      <c r="AR55" s="68">
        <f t="shared" si="32"/>
        <v>0</v>
      </c>
      <c r="AS55" s="46"/>
      <c r="AT55" s="46"/>
      <c r="AU55" s="46"/>
      <c r="AV55" s="46"/>
      <c r="AW55" s="46"/>
      <c r="AX55" s="46"/>
      <c r="AY55" s="46"/>
      <c r="AZ55" s="46"/>
      <c r="BA55" s="46"/>
      <c r="BB55" s="46"/>
      <c r="BC55" s="46"/>
      <c r="BD55" s="46"/>
      <c r="BE55" s="55">
        <f>SUMIF(Sales!$B$5:$B250,$B55,Sales!$R$5:$R250)</f>
        <v>0</v>
      </c>
      <c r="BF55" s="68">
        <f t="shared" si="33"/>
        <v>0</v>
      </c>
      <c r="BG55" s="70">
        <f t="shared" si="34"/>
        <v>0</v>
      </c>
      <c r="BH55" s="46"/>
    </row>
    <row r="56" spans="1:60" x14ac:dyDescent="0.25">
      <c r="A56" s="18">
        <v>48</v>
      </c>
      <c r="B56" s="18"/>
      <c r="C56" s="18"/>
      <c r="D56" s="66"/>
      <c r="E56" s="18"/>
      <c r="F56" s="18"/>
      <c r="G56" s="18"/>
      <c r="H56" s="18"/>
      <c r="I56" s="67"/>
      <c r="J56" s="18"/>
      <c r="K56" s="18"/>
      <c r="L56" s="68">
        <f t="shared" si="29"/>
        <v>0</v>
      </c>
      <c r="M56" s="69"/>
      <c r="N56" s="46"/>
      <c r="O56" s="46"/>
      <c r="P56" s="46"/>
      <c r="Q56" s="46"/>
      <c r="R56" s="46"/>
      <c r="S56" s="46"/>
      <c r="T56" s="46"/>
      <c r="U56" s="46"/>
      <c r="V56" s="46"/>
      <c r="W56" s="46"/>
      <c r="X56" s="46"/>
      <c r="Y56" s="46"/>
      <c r="Z56" s="46"/>
      <c r="AA56" s="68">
        <f t="shared" si="30"/>
        <v>0</v>
      </c>
      <c r="AB56" s="55">
        <f>SUMIF(Sales!$B$5:$B251,$B56,Sales!$V$5:$V251)</f>
        <v>0</v>
      </c>
      <c r="AC56" s="55">
        <f>SUMIF(Sales!$B$5:$B251,$B56,Sales!$W$5:$W251)</f>
        <v>0</v>
      </c>
      <c r="AD56" s="55">
        <f>SUMIF(Sales!$B$5:$B251,$B56,Sales!$X$5:$X251)</f>
        <v>0</v>
      </c>
      <c r="AE56" s="55">
        <f>SUMIF(Sales!$B$5:$B251,$B56,Sales!$Y$5:$Y251)</f>
        <v>0</v>
      </c>
      <c r="AF56" s="55">
        <f>SUMIF(Sales!$B$5:$B251,$B56,Sales!$Z$5:$Z251)</f>
        <v>0</v>
      </c>
      <c r="AG56" s="55">
        <f>SUMIF(Sales!$B$5:$B251,$B56,Sales!$AA$5:$AA251)</f>
        <v>0</v>
      </c>
      <c r="AH56" s="55">
        <f>SUMIF(Sales!$B$5:$B251,$B56,Sales!$AB$5:$AB251)</f>
        <v>0</v>
      </c>
      <c r="AI56" s="55">
        <f>SUMIF(Sales!$B$5:$B251,$B56,Sales!$AC$5:$AC251)</f>
        <v>0</v>
      </c>
      <c r="AJ56" s="55">
        <f>SUMIF(Sales!$B$5:$B251,$B56,Sales!$AD$5:$AD251)</f>
        <v>0</v>
      </c>
      <c r="AK56" s="55">
        <f>SUMIF(Sales!$B$5:$B251,$B56,Sales!$AE$5:$AE251)</f>
        <v>0</v>
      </c>
      <c r="AL56" s="55">
        <f>SUMIF(Sales!$B$5:$B251,$B56,Sales!$AF$5:$AF251)</f>
        <v>0</v>
      </c>
      <c r="AM56" s="55">
        <f>SUMIF(Sales!$B$5:$B251,$B56,Sales!$AG$5:$AG251)</f>
        <v>0</v>
      </c>
      <c r="AN56" s="68">
        <f t="shared" si="31"/>
        <v>0</v>
      </c>
      <c r="AO56" s="46"/>
      <c r="AP56" s="46"/>
      <c r="AQ56" s="46"/>
      <c r="AR56" s="68">
        <f t="shared" si="32"/>
        <v>0</v>
      </c>
      <c r="AS56" s="46"/>
      <c r="AT56" s="46"/>
      <c r="AU56" s="46"/>
      <c r="AV56" s="46"/>
      <c r="AW56" s="46"/>
      <c r="AX56" s="46"/>
      <c r="AY56" s="46"/>
      <c r="AZ56" s="46"/>
      <c r="BA56" s="46"/>
      <c r="BB56" s="46"/>
      <c r="BC56" s="46"/>
      <c r="BD56" s="46"/>
      <c r="BE56" s="55">
        <f>SUMIF(Sales!$B$5:$B251,$B56,Sales!$R$5:$R251)</f>
        <v>0</v>
      </c>
      <c r="BF56" s="68">
        <f t="shared" si="33"/>
        <v>0</v>
      </c>
      <c r="BG56" s="70">
        <f t="shared" si="34"/>
        <v>0</v>
      </c>
      <c r="BH56" s="46"/>
    </row>
    <row r="57" spans="1:60" x14ac:dyDescent="0.25">
      <c r="A57" s="18">
        <v>49</v>
      </c>
      <c r="B57" s="18"/>
      <c r="C57" s="18"/>
      <c r="D57" s="66"/>
      <c r="E57" s="18"/>
      <c r="F57" s="18"/>
      <c r="G57" s="18"/>
      <c r="H57" s="18"/>
      <c r="I57" s="67"/>
      <c r="J57" s="18"/>
      <c r="K57" s="18"/>
      <c r="L57" s="68">
        <f t="shared" si="29"/>
        <v>0</v>
      </c>
      <c r="M57" s="69"/>
      <c r="N57" s="46"/>
      <c r="O57" s="46"/>
      <c r="P57" s="46"/>
      <c r="Q57" s="46"/>
      <c r="R57" s="46"/>
      <c r="S57" s="46"/>
      <c r="T57" s="46"/>
      <c r="U57" s="46"/>
      <c r="V57" s="46"/>
      <c r="W57" s="46"/>
      <c r="X57" s="46"/>
      <c r="Y57" s="46"/>
      <c r="Z57" s="46"/>
      <c r="AA57" s="68">
        <f t="shared" si="30"/>
        <v>0</v>
      </c>
      <c r="AB57" s="55">
        <f>SUMIF(Sales!$B$5:$B252,$B57,Sales!$V$5:$V252)</f>
        <v>0</v>
      </c>
      <c r="AC57" s="55">
        <f>SUMIF(Sales!$B$5:$B252,$B57,Sales!$W$5:$W252)</f>
        <v>0</v>
      </c>
      <c r="AD57" s="55">
        <f>SUMIF(Sales!$B$5:$B252,$B57,Sales!$X$5:$X252)</f>
        <v>0</v>
      </c>
      <c r="AE57" s="55">
        <f>SUMIF(Sales!$B$5:$B252,$B57,Sales!$Y$5:$Y252)</f>
        <v>0</v>
      </c>
      <c r="AF57" s="55">
        <f>SUMIF(Sales!$B$5:$B252,$B57,Sales!$Z$5:$Z252)</f>
        <v>0</v>
      </c>
      <c r="AG57" s="55">
        <f>SUMIF(Sales!$B$5:$B252,$B57,Sales!$AA$5:$AA252)</f>
        <v>0</v>
      </c>
      <c r="AH57" s="55">
        <f>SUMIF(Sales!$B$5:$B252,$B57,Sales!$AB$5:$AB252)</f>
        <v>0</v>
      </c>
      <c r="AI57" s="55">
        <f>SUMIF(Sales!$B$5:$B252,$B57,Sales!$AC$5:$AC252)</f>
        <v>0</v>
      </c>
      <c r="AJ57" s="55">
        <f>SUMIF(Sales!$B$5:$B252,$B57,Sales!$AD$5:$AD252)</f>
        <v>0</v>
      </c>
      <c r="AK57" s="55">
        <f>SUMIF(Sales!$B$5:$B252,$B57,Sales!$AE$5:$AE252)</f>
        <v>0</v>
      </c>
      <c r="AL57" s="55">
        <f>SUMIF(Sales!$B$5:$B252,$B57,Sales!$AF$5:$AF252)</f>
        <v>0</v>
      </c>
      <c r="AM57" s="55">
        <f>SUMIF(Sales!$B$5:$B252,$B57,Sales!$AG$5:$AG252)</f>
        <v>0</v>
      </c>
      <c r="AN57" s="68">
        <f t="shared" si="31"/>
        <v>0</v>
      </c>
      <c r="AO57" s="46"/>
      <c r="AP57" s="46"/>
      <c r="AQ57" s="46"/>
      <c r="AR57" s="68">
        <f t="shared" si="32"/>
        <v>0</v>
      </c>
      <c r="AS57" s="46"/>
      <c r="AT57" s="46"/>
      <c r="AU57" s="46"/>
      <c r="AV57" s="46"/>
      <c r="AW57" s="46"/>
      <c r="AX57" s="46"/>
      <c r="AY57" s="46"/>
      <c r="AZ57" s="46"/>
      <c r="BA57" s="46"/>
      <c r="BB57" s="46"/>
      <c r="BC57" s="46"/>
      <c r="BD57" s="46"/>
      <c r="BE57" s="55">
        <f>SUMIF(Sales!$B$5:$B252,$B57,Sales!$R$5:$R252)</f>
        <v>0</v>
      </c>
      <c r="BF57" s="68">
        <f t="shared" si="33"/>
        <v>0</v>
      </c>
      <c r="BG57" s="70">
        <f t="shared" si="34"/>
        <v>0</v>
      </c>
      <c r="BH57" s="46"/>
    </row>
    <row r="58" spans="1:60" x14ac:dyDescent="0.25">
      <c r="A58" s="18">
        <v>50</v>
      </c>
      <c r="B58" s="18"/>
      <c r="C58" s="18"/>
      <c r="D58" s="66"/>
      <c r="E58" s="18"/>
      <c r="F58" s="18"/>
      <c r="G58" s="18"/>
      <c r="H58" s="18"/>
      <c r="I58" s="67"/>
      <c r="J58" s="18"/>
      <c r="K58" s="18"/>
      <c r="L58" s="68">
        <f t="shared" si="29"/>
        <v>0</v>
      </c>
      <c r="M58" s="69"/>
      <c r="N58" s="46"/>
      <c r="O58" s="46"/>
      <c r="P58" s="46"/>
      <c r="Q58" s="46"/>
      <c r="R58" s="46"/>
      <c r="S58" s="46"/>
      <c r="T58" s="46"/>
      <c r="U58" s="46"/>
      <c r="V58" s="46"/>
      <c r="W58" s="46"/>
      <c r="X58" s="46"/>
      <c r="Y58" s="46"/>
      <c r="Z58" s="46"/>
      <c r="AA58" s="68">
        <f t="shared" si="30"/>
        <v>0</v>
      </c>
      <c r="AB58" s="55">
        <f>SUMIF(Sales!$B$5:$B253,$B58,Sales!$V$5:$V253)</f>
        <v>0</v>
      </c>
      <c r="AC58" s="55">
        <f>SUMIF(Sales!$B$5:$B253,$B58,Sales!$W$5:$W253)</f>
        <v>0</v>
      </c>
      <c r="AD58" s="55">
        <f>SUMIF(Sales!$B$5:$B253,$B58,Sales!$X$5:$X253)</f>
        <v>0</v>
      </c>
      <c r="AE58" s="55">
        <f>SUMIF(Sales!$B$5:$B253,$B58,Sales!$Y$5:$Y253)</f>
        <v>0</v>
      </c>
      <c r="AF58" s="55">
        <f>SUMIF(Sales!$B$5:$B253,$B58,Sales!$Z$5:$Z253)</f>
        <v>0</v>
      </c>
      <c r="AG58" s="55">
        <f>SUMIF(Sales!$B$5:$B253,$B58,Sales!$AA$5:$AA253)</f>
        <v>0</v>
      </c>
      <c r="AH58" s="55">
        <f>SUMIF(Sales!$B$5:$B253,$B58,Sales!$AB$5:$AB253)</f>
        <v>0</v>
      </c>
      <c r="AI58" s="55">
        <f>SUMIF(Sales!$B$5:$B253,$B58,Sales!$AC$5:$AC253)</f>
        <v>0</v>
      </c>
      <c r="AJ58" s="55">
        <f>SUMIF(Sales!$B$5:$B253,$B58,Sales!$AD$5:$AD253)</f>
        <v>0</v>
      </c>
      <c r="AK58" s="55">
        <f>SUMIF(Sales!$B$5:$B253,$B58,Sales!$AE$5:$AE253)</f>
        <v>0</v>
      </c>
      <c r="AL58" s="55">
        <f>SUMIF(Sales!$B$5:$B253,$B58,Sales!$AF$5:$AF253)</f>
        <v>0</v>
      </c>
      <c r="AM58" s="55">
        <f>SUMIF(Sales!$B$5:$B253,$B58,Sales!$AG$5:$AG253)</f>
        <v>0</v>
      </c>
      <c r="AN58" s="68">
        <f t="shared" si="31"/>
        <v>0</v>
      </c>
      <c r="AO58" s="46"/>
      <c r="AP58" s="46"/>
      <c r="AQ58" s="46"/>
      <c r="AR58" s="68">
        <f t="shared" si="32"/>
        <v>0</v>
      </c>
      <c r="AS58" s="46"/>
      <c r="AT58" s="46"/>
      <c r="AU58" s="46"/>
      <c r="AV58" s="46"/>
      <c r="AW58" s="46"/>
      <c r="AX58" s="46"/>
      <c r="AY58" s="46"/>
      <c r="AZ58" s="46"/>
      <c r="BA58" s="46"/>
      <c r="BB58" s="46"/>
      <c r="BC58" s="46"/>
      <c r="BD58" s="46"/>
      <c r="BE58" s="55">
        <f>SUMIF(Sales!$B$5:$B253,$B58,Sales!$R$5:$R253)</f>
        <v>0</v>
      </c>
      <c r="BF58" s="68">
        <f t="shared" si="33"/>
        <v>0</v>
      </c>
      <c r="BG58" s="70">
        <f t="shared" si="34"/>
        <v>0</v>
      </c>
      <c r="BH58" s="46"/>
    </row>
    <row r="59" spans="1:60" x14ac:dyDescent="0.25">
      <c r="A59" s="18">
        <v>51</v>
      </c>
      <c r="B59" s="18"/>
      <c r="C59" s="18"/>
      <c r="D59" s="66"/>
      <c r="E59" s="18"/>
      <c r="F59" s="18"/>
      <c r="G59" s="18"/>
      <c r="H59" s="18"/>
      <c r="I59" s="67"/>
      <c r="J59" s="18"/>
      <c r="K59" s="18"/>
      <c r="L59" s="68">
        <f t="shared" si="29"/>
        <v>0</v>
      </c>
      <c r="M59" s="69"/>
      <c r="N59" s="46"/>
      <c r="O59" s="46"/>
      <c r="P59" s="46"/>
      <c r="Q59" s="46"/>
      <c r="R59" s="46"/>
      <c r="S59" s="46"/>
      <c r="T59" s="46"/>
      <c r="U59" s="46"/>
      <c r="V59" s="46"/>
      <c r="W59" s="46"/>
      <c r="X59" s="46"/>
      <c r="Y59" s="46"/>
      <c r="Z59" s="46"/>
      <c r="AA59" s="68">
        <f t="shared" si="30"/>
        <v>0</v>
      </c>
      <c r="AB59" s="55">
        <f>SUMIF(Sales!$B$5:$B254,$B59,Sales!$V$5:$V254)</f>
        <v>0</v>
      </c>
      <c r="AC59" s="55">
        <f>SUMIF(Sales!$B$5:$B254,$B59,Sales!$W$5:$W254)</f>
        <v>0</v>
      </c>
      <c r="AD59" s="55">
        <f>SUMIF(Sales!$B$5:$B254,$B59,Sales!$X$5:$X254)</f>
        <v>0</v>
      </c>
      <c r="AE59" s="55">
        <f>SUMIF(Sales!$B$5:$B254,$B59,Sales!$Y$5:$Y254)</f>
        <v>0</v>
      </c>
      <c r="AF59" s="55">
        <f>SUMIF(Sales!$B$5:$B254,$B59,Sales!$Z$5:$Z254)</f>
        <v>0</v>
      </c>
      <c r="AG59" s="55">
        <f>SUMIF(Sales!$B$5:$B254,$B59,Sales!$AA$5:$AA254)</f>
        <v>0</v>
      </c>
      <c r="AH59" s="55">
        <f>SUMIF(Sales!$B$5:$B254,$B59,Sales!$AB$5:$AB254)</f>
        <v>0</v>
      </c>
      <c r="AI59" s="55">
        <f>SUMIF(Sales!$B$5:$B254,$B59,Sales!$AC$5:$AC254)</f>
        <v>0</v>
      </c>
      <c r="AJ59" s="55">
        <f>SUMIF(Sales!$B$5:$B254,$B59,Sales!$AD$5:$AD254)</f>
        <v>0</v>
      </c>
      <c r="AK59" s="55">
        <f>SUMIF(Sales!$B$5:$B254,$B59,Sales!$AE$5:$AE254)</f>
        <v>0</v>
      </c>
      <c r="AL59" s="55">
        <f>SUMIF(Sales!$B$5:$B254,$B59,Sales!$AF$5:$AF254)</f>
        <v>0</v>
      </c>
      <c r="AM59" s="55">
        <f>SUMIF(Sales!$B$5:$B254,$B59,Sales!$AG$5:$AG254)</f>
        <v>0</v>
      </c>
      <c r="AN59" s="68">
        <f t="shared" si="31"/>
        <v>0</v>
      </c>
      <c r="AO59" s="46"/>
      <c r="AP59" s="46"/>
      <c r="AQ59" s="46"/>
      <c r="AR59" s="68">
        <f t="shared" si="32"/>
        <v>0</v>
      </c>
      <c r="AS59" s="46"/>
      <c r="AT59" s="46"/>
      <c r="AU59" s="46"/>
      <c r="AV59" s="46"/>
      <c r="AW59" s="46"/>
      <c r="AX59" s="46"/>
      <c r="AY59" s="46"/>
      <c r="AZ59" s="46"/>
      <c r="BA59" s="46"/>
      <c r="BB59" s="46"/>
      <c r="BC59" s="46"/>
      <c r="BD59" s="46"/>
      <c r="BE59" s="55">
        <f>SUMIF(Sales!$B$5:$B254,$B59,Sales!$R$5:$R254)</f>
        <v>0</v>
      </c>
      <c r="BF59" s="68">
        <f t="shared" si="33"/>
        <v>0</v>
      </c>
      <c r="BG59" s="70">
        <f t="shared" si="34"/>
        <v>0</v>
      </c>
      <c r="BH59" s="46"/>
    </row>
    <row r="60" spans="1:60" x14ac:dyDescent="0.25">
      <c r="A60" s="18">
        <v>52</v>
      </c>
      <c r="B60" s="18"/>
      <c r="C60" s="18"/>
      <c r="D60" s="66"/>
      <c r="E60" s="18"/>
      <c r="F60" s="18"/>
      <c r="G60" s="18"/>
      <c r="H60" s="18"/>
      <c r="I60" s="67"/>
      <c r="J60" s="18"/>
      <c r="K60" s="18"/>
      <c r="L60" s="68">
        <f t="shared" si="29"/>
        <v>0</v>
      </c>
      <c r="M60" s="69"/>
      <c r="N60" s="46"/>
      <c r="O60" s="46"/>
      <c r="P60" s="46"/>
      <c r="Q60" s="46"/>
      <c r="R60" s="46"/>
      <c r="S60" s="46"/>
      <c r="T60" s="46"/>
      <c r="U60" s="46"/>
      <c r="V60" s="46"/>
      <c r="W60" s="46"/>
      <c r="X60" s="46"/>
      <c r="Y60" s="46"/>
      <c r="Z60" s="46"/>
      <c r="AA60" s="68">
        <f t="shared" si="30"/>
        <v>0</v>
      </c>
      <c r="AB60" s="55">
        <f>SUMIF(Sales!$B$5:$B255,$B60,Sales!$V$5:$V255)</f>
        <v>0</v>
      </c>
      <c r="AC60" s="55">
        <f>SUMIF(Sales!$B$5:$B255,$B60,Sales!$W$5:$W255)</f>
        <v>0</v>
      </c>
      <c r="AD60" s="55">
        <f>SUMIF(Sales!$B$5:$B255,$B60,Sales!$X$5:$X255)</f>
        <v>0</v>
      </c>
      <c r="AE60" s="55">
        <f>SUMIF(Sales!$B$5:$B255,$B60,Sales!$Y$5:$Y255)</f>
        <v>0</v>
      </c>
      <c r="AF60" s="55">
        <f>SUMIF(Sales!$B$5:$B255,$B60,Sales!$Z$5:$Z255)</f>
        <v>0</v>
      </c>
      <c r="AG60" s="55">
        <f>SUMIF(Sales!$B$5:$B255,$B60,Sales!$AA$5:$AA255)</f>
        <v>0</v>
      </c>
      <c r="AH60" s="55">
        <f>SUMIF(Sales!$B$5:$B255,$B60,Sales!$AB$5:$AB255)</f>
        <v>0</v>
      </c>
      <c r="AI60" s="55">
        <f>SUMIF(Sales!$B$5:$B255,$B60,Sales!$AC$5:$AC255)</f>
        <v>0</v>
      </c>
      <c r="AJ60" s="55">
        <f>SUMIF(Sales!$B$5:$B255,$B60,Sales!$AD$5:$AD255)</f>
        <v>0</v>
      </c>
      <c r="AK60" s="55">
        <f>SUMIF(Sales!$B$5:$B255,$B60,Sales!$AE$5:$AE255)</f>
        <v>0</v>
      </c>
      <c r="AL60" s="55">
        <f>SUMIF(Sales!$B$5:$B255,$B60,Sales!$AF$5:$AF255)</f>
        <v>0</v>
      </c>
      <c r="AM60" s="55">
        <f>SUMIF(Sales!$B$5:$B255,$B60,Sales!$AG$5:$AG255)</f>
        <v>0</v>
      </c>
      <c r="AN60" s="68">
        <f t="shared" si="31"/>
        <v>0</v>
      </c>
      <c r="AO60" s="46"/>
      <c r="AP60" s="46"/>
      <c r="AQ60" s="46"/>
      <c r="AR60" s="68">
        <f t="shared" si="32"/>
        <v>0</v>
      </c>
      <c r="AS60" s="46"/>
      <c r="AT60" s="46"/>
      <c r="AU60" s="46"/>
      <c r="AV60" s="46"/>
      <c r="AW60" s="46"/>
      <c r="AX60" s="46"/>
      <c r="AY60" s="46"/>
      <c r="AZ60" s="46"/>
      <c r="BA60" s="46"/>
      <c r="BB60" s="46"/>
      <c r="BC60" s="46"/>
      <c r="BD60" s="46"/>
      <c r="BE60" s="55">
        <f>SUMIF(Sales!$B$5:$B255,$B60,Sales!$R$5:$R255)</f>
        <v>0</v>
      </c>
      <c r="BF60" s="68">
        <f t="shared" si="33"/>
        <v>0</v>
      </c>
      <c r="BG60" s="70">
        <f t="shared" si="34"/>
        <v>0</v>
      </c>
      <c r="BH60" s="46"/>
    </row>
    <row r="61" spans="1:60" x14ac:dyDescent="0.25">
      <c r="A61" s="18">
        <v>53</v>
      </c>
      <c r="B61" s="18"/>
      <c r="C61" s="18"/>
      <c r="D61" s="66"/>
      <c r="E61" s="18"/>
      <c r="F61" s="18"/>
      <c r="G61" s="18"/>
      <c r="H61" s="18"/>
      <c r="I61" s="67"/>
      <c r="J61" s="18"/>
      <c r="K61" s="18"/>
      <c r="L61" s="68">
        <f t="shared" si="29"/>
        <v>0</v>
      </c>
      <c r="M61" s="69"/>
      <c r="N61" s="46"/>
      <c r="O61" s="46"/>
      <c r="P61" s="46"/>
      <c r="Q61" s="46"/>
      <c r="R61" s="46"/>
      <c r="S61" s="46"/>
      <c r="T61" s="46"/>
      <c r="U61" s="46"/>
      <c r="V61" s="46"/>
      <c r="W61" s="46"/>
      <c r="X61" s="46"/>
      <c r="Y61" s="46"/>
      <c r="Z61" s="46"/>
      <c r="AA61" s="68">
        <f t="shared" si="30"/>
        <v>0</v>
      </c>
      <c r="AB61" s="55">
        <f>SUMIF(Sales!$B$5:$B256,$B61,Sales!$V$5:$V256)</f>
        <v>0</v>
      </c>
      <c r="AC61" s="55">
        <f>SUMIF(Sales!$B$5:$B256,$B61,Sales!$W$5:$W256)</f>
        <v>0</v>
      </c>
      <c r="AD61" s="55">
        <f>SUMIF(Sales!$B$5:$B256,$B61,Sales!$X$5:$X256)</f>
        <v>0</v>
      </c>
      <c r="AE61" s="55">
        <f>SUMIF(Sales!$B$5:$B256,$B61,Sales!$Y$5:$Y256)</f>
        <v>0</v>
      </c>
      <c r="AF61" s="55">
        <f>SUMIF(Sales!$B$5:$B256,$B61,Sales!$Z$5:$Z256)</f>
        <v>0</v>
      </c>
      <c r="AG61" s="55">
        <f>SUMIF(Sales!$B$5:$B256,$B61,Sales!$AA$5:$AA256)</f>
        <v>0</v>
      </c>
      <c r="AH61" s="55">
        <f>SUMIF(Sales!$B$5:$B256,$B61,Sales!$AB$5:$AB256)</f>
        <v>0</v>
      </c>
      <c r="AI61" s="55">
        <f>SUMIF(Sales!$B$5:$B256,$B61,Sales!$AC$5:$AC256)</f>
        <v>0</v>
      </c>
      <c r="AJ61" s="55">
        <f>SUMIF(Sales!$B$5:$B256,$B61,Sales!$AD$5:$AD256)</f>
        <v>0</v>
      </c>
      <c r="AK61" s="55">
        <f>SUMIF(Sales!$B$5:$B256,$B61,Sales!$AE$5:$AE256)</f>
        <v>0</v>
      </c>
      <c r="AL61" s="55">
        <f>SUMIF(Sales!$B$5:$B256,$B61,Sales!$AF$5:$AF256)</f>
        <v>0</v>
      </c>
      <c r="AM61" s="55">
        <f>SUMIF(Sales!$B$5:$B256,$B61,Sales!$AG$5:$AG256)</f>
        <v>0</v>
      </c>
      <c r="AN61" s="68">
        <f t="shared" si="31"/>
        <v>0</v>
      </c>
      <c r="AO61" s="46"/>
      <c r="AP61" s="46"/>
      <c r="AQ61" s="46"/>
      <c r="AR61" s="68">
        <f t="shared" si="32"/>
        <v>0</v>
      </c>
      <c r="AS61" s="46"/>
      <c r="AT61" s="46"/>
      <c r="AU61" s="46"/>
      <c r="AV61" s="46"/>
      <c r="AW61" s="46"/>
      <c r="AX61" s="46"/>
      <c r="AY61" s="46"/>
      <c r="AZ61" s="46"/>
      <c r="BA61" s="46"/>
      <c r="BB61" s="46"/>
      <c r="BC61" s="46"/>
      <c r="BD61" s="46"/>
      <c r="BE61" s="55">
        <f>SUMIF(Sales!$B$5:$B256,$B61,Sales!$R$5:$R256)</f>
        <v>0</v>
      </c>
      <c r="BF61" s="68">
        <f t="shared" si="33"/>
        <v>0</v>
      </c>
      <c r="BG61" s="70">
        <f t="shared" si="34"/>
        <v>0</v>
      </c>
      <c r="BH61" s="46"/>
    </row>
    <row r="62" spans="1:60" x14ac:dyDescent="0.25">
      <c r="A62" s="18">
        <v>54</v>
      </c>
      <c r="B62" s="18"/>
      <c r="C62" s="18"/>
      <c r="D62" s="66"/>
      <c r="E62" s="18"/>
      <c r="F62" s="18"/>
      <c r="G62" s="18"/>
      <c r="H62" s="18"/>
      <c r="I62" s="67"/>
      <c r="J62" s="18"/>
      <c r="K62" s="18"/>
      <c r="L62" s="68">
        <f t="shared" si="29"/>
        <v>0</v>
      </c>
      <c r="M62" s="69"/>
      <c r="N62" s="46"/>
      <c r="O62" s="46"/>
      <c r="P62" s="46"/>
      <c r="Q62" s="46"/>
      <c r="R62" s="46"/>
      <c r="S62" s="46"/>
      <c r="T62" s="46"/>
      <c r="U62" s="46"/>
      <c r="V62" s="46"/>
      <c r="W62" s="46"/>
      <c r="X62" s="46"/>
      <c r="Y62" s="46"/>
      <c r="Z62" s="46"/>
      <c r="AA62" s="68">
        <f t="shared" si="30"/>
        <v>0</v>
      </c>
      <c r="AB62" s="55">
        <f>SUMIF(Sales!$B$5:$B257,$B62,Sales!$V$5:$V257)</f>
        <v>0</v>
      </c>
      <c r="AC62" s="55">
        <f>SUMIF(Sales!$B$5:$B257,$B62,Sales!$W$5:$W257)</f>
        <v>0</v>
      </c>
      <c r="AD62" s="55">
        <f>SUMIF(Sales!$B$5:$B257,$B62,Sales!$X$5:$X257)</f>
        <v>0</v>
      </c>
      <c r="AE62" s="55">
        <f>SUMIF(Sales!$B$5:$B257,$B62,Sales!$Y$5:$Y257)</f>
        <v>0</v>
      </c>
      <c r="AF62" s="55">
        <f>SUMIF(Sales!$B$5:$B257,$B62,Sales!$Z$5:$Z257)</f>
        <v>0</v>
      </c>
      <c r="AG62" s="55">
        <f>SUMIF(Sales!$B$5:$B257,$B62,Sales!$AA$5:$AA257)</f>
        <v>0</v>
      </c>
      <c r="AH62" s="55">
        <f>SUMIF(Sales!$B$5:$B257,$B62,Sales!$AB$5:$AB257)</f>
        <v>0</v>
      </c>
      <c r="AI62" s="55">
        <f>SUMIF(Sales!$B$5:$B257,$B62,Sales!$AC$5:$AC257)</f>
        <v>0</v>
      </c>
      <c r="AJ62" s="55">
        <f>SUMIF(Sales!$B$5:$B257,$B62,Sales!$AD$5:$AD257)</f>
        <v>0</v>
      </c>
      <c r="AK62" s="55">
        <f>SUMIF(Sales!$B$5:$B257,$B62,Sales!$AE$5:$AE257)</f>
        <v>0</v>
      </c>
      <c r="AL62" s="55">
        <f>SUMIF(Sales!$B$5:$B257,$B62,Sales!$AF$5:$AF257)</f>
        <v>0</v>
      </c>
      <c r="AM62" s="55">
        <f>SUMIF(Sales!$B$5:$B257,$B62,Sales!$AG$5:$AG257)</f>
        <v>0</v>
      </c>
      <c r="AN62" s="68">
        <f t="shared" si="31"/>
        <v>0</v>
      </c>
      <c r="AO62" s="46"/>
      <c r="AP62" s="46"/>
      <c r="AQ62" s="46"/>
      <c r="AR62" s="68">
        <f t="shared" si="32"/>
        <v>0</v>
      </c>
      <c r="AS62" s="46"/>
      <c r="AT62" s="46"/>
      <c r="AU62" s="46"/>
      <c r="AV62" s="46"/>
      <c r="AW62" s="46"/>
      <c r="AX62" s="46"/>
      <c r="AY62" s="46"/>
      <c r="AZ62" s="46"/>
      <c r="BA62" s="46"/>
      <c r="BB62" s="46"/>
      <c r="BC62" s="46"/>
      <c r="BD62" s="46"/>
      <c r="BE62" s="55">
        <f>SUMIF(Sales!$B$5:$B257,$B62,Sales!$R$5:$R257)</f>
        <v>0</v>
      </c>
      <c r="BF62" s="68">
        <f t="shared" si="33"/>
        <v>0</v>
      </c>
      <c r="BG62" s="70">
        <f t="shared" si="34"/>
        <v>0</v>
      </c>
      <c r="BH62" s="46"/>
    </row>
    <row r="63" spans="1:60" x14ac:dyDescent="0.25">
      <c r="A63" s="18">
        <v>55</v>
      </c>
      <c r="B63" s="18"/>
      <c r="C63" s="18"/>
      <c r="D63" s="66"/>
      <c r="E63" s="18"/>
      <c r="F63" s="18"/>
      <c r="G63" s="18"/>
      <c r="H63" s="18"/>
      <c r="I63" s="67"/>
      <c r="J63" s="18"/>
      <c r="K63" s="18"/>
      <c r="L63" s="68">
        <f t="shared" si="29"/>
        <v>0</v>
      </c>
      <c r="M63" s="69"/>
      <c r="N63" s="46"/>
      <c r="O63" s="46"/>
      <c r="P63" s="46"/>
      <c r="Q63" s="46"/>
      <c r="R63" s="46"/>
      <c r="S63" s="46"/>
      <c r="T63" s="46"/>
      <c r="U63" s="46"/>
      <c r="V63" s="46"/>
      <c r="W63" s="46"/>
      <c r="X63" s="46"/>
      <c r="Y63" s="46"/>
      <c r="Z63" s="46"/>
      <c r="AA63" s="68">
        <f t="shared" si="30"/>
        <v>0</v>
      </c>
      <c r="AB63" s="55">
        <f>SUMIF(Sales!$B$5:$B258,$B63,Sales!$V$5:$V258)</f>
        <v>0</v>
      </c>
      <c r="AC63" s="55">
        <f>SUMIF(Sales!$B$5:$B258,$B63,Sales!$W$5:$W258)</f>
        <v>0</v>
      </c>
      <c r="AD63" s="55">
        <f>SUMIF(Sales!$B$5:$B258,$B63,Sales!$X$5:$X258)</f>
        <v>0</v>
      </c>
      <c r="AE63" s="55">
        <f>SUMIF(Sales!$B$5:$B258,$B63,Sales!$Y$5:$Y258)</f>
        <v>0</v>
      </c>
      <c r="AF63" s="55">
        <f>SUMIF(Sales!$B$5:$B258,$B63,Sales!$Z$5:$Z258)</f>
        <v>0</v>
      </c>
      <c r="AG63" s="55">
        <f>SUMIF(Sales!$B$5:$B258,$B63,Sales!$AA$5:$AA258)</f>
        <v>0</v>
      </c>
      <c r="AH63" s="55">
        <f>SUMIF(Sales!$B$5:$B258,$B63,Sales!$AB$5:$AB258)</f>
        <v>0</v>
      </c>
      <c r="AI63" s="55">
        <f>SUMIF(Sales!$B$5:$B258,$B63,Sales!$AC$5:$AC258)</f>
        <v>0</v>
      </c>
      <c r="AJ63" s="55">
        <f>SUMIF(Sales!$B$5:$B258,$B63,Sales!$AD$5:$AD258)</f>
        <v>0</v>
      </c>
      <c r="AK63" s="55">
        <f>SUMIF(Sales!$B$5:$B258,$B63,Sales!$AE$5:$AE258)</f>
        <v>0</v>
      </c>
      <c r="AL63" s="55">
        <f>SUMIF(Sales!$B$5:$B258,$B63,Sales!$AF$5:$AF258)</f>
        <v>0</v>
      </c>
      <c r="AM63" s="55">
        <f>SUMIF(Sales!$B$5:$B258,$B63,Sales!$AG$5:$AG258)</f>
        <v>0</v>
      </c>
      <c r="AN63" s="68">
        <f t="shared" si="31"/>
        <v>0</v>
      </c>
      <c r="AO63" s="46"/>
      <c r="AP63" s="46"/>
      <c r="AQ63" s="46"/>
      <c r="AR63" s="68">
        <f t="shared" si="32"/>
        <v>0</v>
      </c>
      <c r="AS63" s="46"/>
      <c r="AT63" s="46"/>
      <c r="AU63" s="46"/>
      <c r="AV63" s="46"/>
      <c r="AW63" s="46"/>
      <c r="AX63" s="46"/>
      <c r="AY63" s="46"/>
      <c r="AZ63" s="46"/>
      <c r="BA63" s="46"/>
      <c r="BB63" s="46"/>
      <c r="BC63" s="46"/>
      <c r="BD63" s="46"/>
      <c r="BE63" s="55">
        <f>SUMIF(Sales!$B$5:$B258,$B63,Sales!$R$5:$R258)</f>
        <v>0</v>
      </c>
      <c r="BF63" s="68">
        <f t="shared" si="33"/>
        <v>0</v>
      </c>
      <c r="BG63" s="70">
        <f t="shared" si="34"/>
        <v>0</v>
      </c>
      <c r="BH63" s="46"/>
    </row>
    <row r="64" spans="1:60" x14ac:dyDescent="0.25">
      <c r="A64" s="18">
        <v>56</v>
      </c>
      <c r="B64" s="18"/>
      <c r="C64" s="18"/>
      <c r="D64" s="66"/>
      <c r="E64" s="18"/>
      <c r="F64" s="18"/>
      <c r="G64" s="18"/>
      <c r="H64" s="18"/>
      <c r="I64" s="67"/>
      <c r="J64" s="18"/>
      <c r="K64" s="18"/>
      <c r="L64" s="68">
        <f t="shared" si="29"/>
        <v>0</v>
      </c>
      <c r="M64" s="69"/>
      <c r="N64" s="46"/>
      <c r="O64" s="46"/>
      <c r="P64" s="46"/>
      <c r="Q64" s="46"/>
      <c r="R64" s="46"/>
      <c r="S64" s="46"/>
      <c r="T64" s="46"/>
      <c r="U64" s="46"/>
      <c r="V64" s="46"/>
      <c r="W64" s="46"/>
      <c r="X64" s="46"/>
      <c r="Y64" s="46"/>
      <c r="Z64" s="46"/>
      <c r="AA64" s="68">
        <f t="shared" si="30"/>
        <v>0</v>
      </c>
      <c r="AB64" s="55">
        <f>SUMIF(Sales!$B$5:$B259,$B64,Sales!$V$5:$V259)</f>
        <v>0</v>
      </c>
      <c r="AC64" s="55">
        <f>SUMIF(Sales!$B$5:$B259,$B64,Sales!$W$5:$W259)</f>
        <v>0</v>
      </c>
      <c r="AD64" s="55">
        <f>SUMIF(Sales!$B$5:$B259,$B64,Sales!$X$5:$X259)</f>
        <v>0</v>
      </c>
      <c r="AE64" s="55">
        <f>SUMIF(Sales!$B$5:$B259,$B64,Sales!$Y$5:$Y259)</f>
        <v>0</v>
      </c>
      <c r="AF64" s="55">
        <f>SUMIF(Sales!$B$5:$B259,$B64,Sales!$Z$5:$Z259)</f>
        <v>0</v>
      </c>
      <c r="AG64" s="55">
        <f>SUMIF(Sales!$B$5:$B259,$B64,Sales!$AA$5:$AA259)</f>
        <v>0</v>
      </c>
      <c r="AH64" s="55">
        <f>SUMIF(Sales!$B$5:$B259,$B64,Sales!$AB$5:$AB259)</f>
        <v>0</v>
      </c>
      <c r="AI64" s="55">
        <f>SUMIF(Sales!$B$5:$B259,$B64,Sales!$AC$5:$AC259)</f>
        <v>0</v>
      </c>
      <c r="AJ64" s="55">
        <f>SUMIF(Sales!$B$5:$B259,$B64,Sales!$AD$5:$AD259)</f>
        <v>0</v>
      </c>
      <c r="AK64" s="55">
        <f>SUMIF(Sales!$B$5:$B259,$B64,Sales!$AE$5:$AE259)</f>
        <v>0</v>
      </c>
      <c r="AL64" s="55">
        <f>SUMIF(Sales!$B$5:$B259,$B64,Sales!$AF$5:$AF259)</f>
        <v>0</v>
      </c>
      <c r="AM64" s="55">
        <f>SUMIF(Sales!$B$5:$B259,$B64,Sales!$AG$5:$AG259)</f>
        <v>0</v>
      </c>
      <c r="AN64" s="68">
        <f t="shared" si="31"/>
        <v>0</v>
      </c>
      <c r="AO64" s="46"/>
      <c r="AP64" s="46"/>
      <c r="AQ64" s="46"/>
      <c r="AR64" s="68">
        <f t="shared" si="32"/>
        <v>0</v>
      </c>
      <c r="AS64" s="46"/>
      <c r="AT64" s="46"/>
      <c r="AU64" s="46"/>
      <c r="AV64" s="46"/>
      <c r="AW64" s="46"/>
      <c r="AX64" s="46"/>
      <c r="AY64" s="46"/>
      <c r="AZ64" s="46"/>
      <c r="BA64" s="46"/>
      <c r="BB64" s="46"/>
      <c r="BC64" s="46"/>
      <c r="BD64" s="46"/>
      <c r="BE64" s="55">
        <f>SUMIF(Sales!$B$5:$B259,$B64,Sales!$R$5:$R259)</f>
        <v>0</v>
      </c>
      <c r="BF64" s="68">
        <f t="shared" si="33"/>
        <v>0</v>
      </c>
      <c r="BG64" s="70">
        <f t="shared" si="34"/>
        <v>0</v>
      </c>
      <c r="BH64" s="46"/>
    </row>
    <row r="65" spans="1:60" x14ac:dyDescent="0.25">
      <c r="A65" s="18">
        <v>57</v>
      </c>
      <c r="B65" s="18"/>
      <c r="C65" s="18"/>
      <c r="D65" s="66"/>
      <c r="E65" s="18"/>
      <c r="F65" s="18"/>
      <c r="G65" s="18"/>
      <c r="H65" s="18"/>
      <c r="I65" s="67"/>
      <c r="J65" s="18"/>
      <c r="K65" s="18"/>
      <c r="L65" s="68">
        <f t="shared" si="29"/>
        <v>0</v>
      </c>
      <c r="M65" s="69"/>
      <c r="N65" s="46"/>
      <c r="O65" s="46"/>
      <c r="P65" s="46"/>
      <c r="Q65" s="46"/>
      <c r="R65" s="46"/>
      <c r="S65" s="46"/>
      <c r="T65" s="46"/>
      <c r="U65" s="46"/>
      <c r="V65" s="46"/>
      <c r="W65" s="46"/>
      <c r="X65" s="46"/>
      <c r="Y65" s="46"/>
      <c r="Z65" s="46"/>
      <c r="AA65" s="68">
        <f t="shared" si="30"/>
        <v>0</v>
      </c>
      <c r="AB65" s="55">
        <f>SUMIF(Sales!$B$5:$B260,$B65,Sales!$V$5:$V260)</f>
        <v>0</v>
      </c>
      <c r="AC65" s="55">
        <f>SUMIF(Sales!$B$5:$B260,$B65,Sales!$W$5:$W260)</f>
        <v>0</v>
      </c>
      <c r="AD65" s="55">
        <f>SUMIF(Sales!$B$5:$B260,$B65,Sales!$X$5:$X260)</f>
        <v>0</v>
      </c>
      <c r="AE65" s="55">
        <f>SUMIF(Sales!$B$5:$B260,$B65,Sales!$Y$5:$Y260)</f>
        <v>0</v>
      </c>
      <c r="AF65" s="55">
        <f>SUMIF(Sales!$B$5:$B260,$B65,Sales!$Z$5:$Z260)</f>
        <v>0</v>
      </c>
      <c r="AG65" s="55">
        <f>SUMIF(Sales!$B$5:$B260,$B65,Sales!$AA$5:$AA260)</f>
        <v>0</v>
      </c>
      <c r="AH65" s="55">
        <f>SUMIF(Sales!$B$5:$B260,$B65,Sales!$AB$5:$AB260)</f>
        <v>0</v>
      </c>
      <c r="AI65" s="55">
        <f>SUMIF(Sales!$B$5:$B260,$B65,Sales!$AC$5:$AC260)</f>
        <v>0</v>
      </c>
      <c r="AJ65" s="55">
        <f>SUMIF(Sales!$B$5:$B260,$B65,Sales!$AD$5:$AD260)</f>
        <v>0</v>
      </c>
      <c r="AK65" s="55">
        <f>SUMIF(Sales!$B$5:$B260,$B65,Sales!$AE$5:$AE260)</f>
        <v>0</v>
      </c>
      <c r="AL65" s="55">
        <f>SUMIF(Sales!$B$5:$B260,$B65,Sales!$AF$5:$AF260)</f>
        <v>0</v>
      </c>
      <c r="AM65" s="55">
        <f>SUMIF(Sales!$B$5:$B260,$B65,Sales!$AG$5:$AG260)</f>
        <v>0</v>
      </c>
      <c r="AN65" s="68">
        <f t="shared" si="31"/>
        <v>0</v>
      </c>
      <c r="AO65" s="46"/>
      <c r="AP65" s="46"/>
      <c r="AQ65" s="46"/>
      <c r="AR65" s="68">
        <f t="shared" si="32"/>
        <v>0</v>
      </c>
      <c r="AS65" s="46"/>
      <c r="AT65" s="46"/>
      <c r="AU65" s="46"/>
      <c r="AV65" s="46"/>
      <c r="AW65" s="46"/>
      <c r="AX65" s="46"/>
      <c r="AY65" s="46"/>
      <c r="AZ65" s="46"/>
      <c r="BA65" s="46"/>
      <c r="BB65" s="46"/>
      <c r="BC65" s="46"/>
      <c r="BD65" s="46"/>
      <c r="BE65" s="55">
        <f>SUMIF(Sales!$B$5:$B260,$B65,Sales!$R$5:$R260)</f>
        <v>0</v>
      </c>
      <c r="BF65" s="68">
        <f t="shared" si="33"/>
        <v>0</v>
      </c>
      <c r="BG65" s="70">
        <f t="shared" si="34"/>
        <v>0</v>
      </c>
      <c r="BH65" s="46"/>
    </row>
    <row r="66" spans="1:60" x14ac:dyDescent="0.25">
      <c r="A66" s="18">
        <v>58</v>
      </c>
      <c r="B66" s="18"/>
      <c r="C66" s="18"/>
      <c r="D66" s="66"/>
      <c r="E66" s="18"/>
      <c r="F66" s="18"/>
      <c r="G66" s="18"/>
      <c r="H66" s="18"/>
      <c r="I66" s="67"/>
      <c r="J66" s="18"/>
      <c r="K66" s="18"/>
      <c r="L66" s="68">
        <f t="shared" si="29"/>
        <v>0</v>
      </c>
      <c r="M66" s="69"/>
      <c r="N66" s="46"/>
      <c r="O66" s="46"/>
      <c r="P66" s="46"/>
      <c r="Q66" s="46"/>
      <c r="R66" s="46"/>
      <c r="S66" s="46"/>
      <c r="T66" s="46"/>
      <c r="U66" s="46"/>
      <c r="V66" s="46"/>
      <c r="W66" s="46"/>
      <c r="X66" s="46"/>
      <c r="Y66" s="46"/>
      <c r="Z66" s="46"/>
      <c r="AA66" s="68">
        <f t="shared" si="30"/>
        <v>0</v>
      </c>
      <c r="AB66" s="55">
        <f>SUMIF(Sales!$B$5:$B261,$B66,Sales!$V$5:$V261)</f>
        <v>0</v>
      </c>
      <c r="AC66" s="55">
        <f>SUMIF(Sales!$B$5:$B261,$B66,Sales!$W$5:$W261)</f>
        <v>0</v>
      </c>
      <c r="AD66" s="55">
        <f>SUMIF(Sales!$B$5:$B261,$B66,Sales!$X$5:$X261)</f>
        <v>0</v>
      </c>
      <c r="AE66" s="55">
        <f>SUMIF(Sales!$B$5:$B261,$B66,Sales!$Y$5:$Y261)</f>
        <v>0</v>
      </c>
      <c r="AF66" s="55">
        <f>SUMIF(Sales!$B$5:$B261,$B66,Sales!$Z$5:$Z261)</f>
        <v>0</v>
      </c>
      <c r="AG66" s="55">
        <f>SUMIF(Sales!$B$5:$B261,$B66,Sales!$AA$5:$AA261)</f>
        <v>0</v>
      </c>
      <c r="AH66" s="55">
        <f>SUMIF(Sales!$B$5:$B261,$B66,Sales!$AB$5:$AB261)</f>
        <v>0</v>
      </c>
      <c r="AI66" s="55">
        <f>SUMIF(Sales!$B$5:$B261,$B66,Sales!$AC$5:$AC261)</f>
        <v>0</v>
      </c>
      <c r="AJ66" s="55">
        <f>SUMIF(Sales!$B$5:$B261,$B66,Sales!$AD$5:$AD261)</f>
        <v>0</v>
      </c>
      <c r="AK66" s="55">
        <f>SUMIF(Sales!$B$5:$B261,$B66,Sales!$AE$5:$AE261)</f>
        <v>0</v>
      </c>
      <c r="AL66" s="55">
        <f>SUMIF(Sales!$B$5:$B261,$B66,Sales!$AF$5:$AF261)</f>
        <v>0</v>
      </c>
      <c r="AM66" s="55">
        <f>SUMIF(Sales!$B$5:$B261,$B66,Sales!$AG$5:$AG261)</f>
        <v>0</v>
      </c>
      <c r="AN66" s="68">
        <f t="shared" si="31"/>
        <v>0</v>
      </c>
      <c r="AO66" s="46"/>
      <c r="AP66" s="46"/>
      <c r="AQ66" s="46"/>
      <c r="AR66" s="68">
        <f t="shared" si="32"/>
        <v>0</v>
      </c>
      <c r="AS66" s="46"/>
      <c r="AT66" s="46"/>
      <c r="AU66" s="46"/>
      <c r="AV66" s="46"/>
      <c r="AW66" s="46"/>
      <c r="AX66" s="46"/>
      <c r="AY66" s="46"/>
      <c r="AZ66" s="46"/>
      <c r="BA66" s="46"/>
      <c r="BB66" s="46"/>
      <c r="BC66" s="46"/>
      <c r="BD66" s="46"/>
      <c r="BE66" s="55">
        <f>SUMIF(Sales!$B$5:$B261,$B66,Sales!$R$5:$R261)</f>
        <v>0</v>
      </c>
      <c r="BF66" s="68">
        <f t="shared" si="33"/>
        <v>0</v>
      </c>
      <c r="BG66" s="70">
        <f t="shared" si="34"/>
        <v>0</v>
      </c>
      <c r="BH66" s="46"/>
    </row>
    <row r="67" spans="1:60" x14ac:dyDescent="0.25">
      <c r="A67" s="18">
        <v>59</v>
      </c>
      <c r="B67" s="18"/>
      <c r="C67" s="18"/>
      <c r="D67" s="66"/>
      <c r="E67" s="18"/>
      <c r="F67" s="18"/>
      <c r="G67" s="18"/>
      <c r="H67" s="18"/>
      <c r="I67" s="67"/>
      <c r="J67" s="18"/>
      <c r="K67" s="18"/>
      <c r="L67" s="68">
        <f t="shared" si="29"/>
        <v>0</v>
      </c>
      <c r="M67" s="69"/>
      <c r="N67" s="46"/>
      <c r="O67" s="46"/>
      <c r="P67" s="46"/>
      <c r="Q67" s="46"/>
      <c r="R67" s="46"/>
      <c r="S67" s="46"/>
      <c r="T67" s="46"/>
      <c r="U67" s="46"/>
      <c r="V67" s="46"/>
      <c r="W67" s="46"/>
      <c r="X67" s="46"/>
      <c r="Y67" s="46"/>
      <c r="Z67" s="46"/>
      <c r="AA67" s="68">
        <f t="shared" si="30"/>
        <v>0</v>
      </c>
      <c r="AB67" s="55">
        <f>SUMIF(Sales!$B$5:$B262,$B67,Sales!$V$5:$V262)</f>
        <v>0</v>
      </c>
      <c r="AC67" s="55">
        <f>SUMIF(Sales!$B$5:$B262,$B67,Sales!$W$5:$W262)</f>
        <v>0</v>
      </c>
      <c r="AD67" s="55">
        <f>SUMIF(Sales!$B$5:$B262,$B67,Sales!$X$5:$X262)</f>
        <v>0</v>
      </c>
      <c r="AE67" s="55">
        <f>SUMIF(Sales!$B$5:$B262,$B67,Sales!$Y$5:$Y262)</f>
        <v>0</v>
      </c>
      <c r="AF67" s="55">
        <f>SUMIF(Sales!$B$5:$B262,$B67,Sales!$Z$5:$Z262)</f>
        <v>0</v>
      </c>
      <c r="AG67" s="55">
        <f>SUMIF(Sales!$B$5:$B262,$B67,Sales!$AA$5:$AA262)</f>
        <v>0</v>
      </c>
      <c r="AH67" s="55">
        <f>SUMIF(Sales!$B$5:$B262,$B67,Sales!$AB$5:$AB262)</f>
        <v>0</v>
      </c>
      <c r="AI67" s="55">
        <f>SUMIF(Sales!$B$5:$B262,$B67,Sales!$AC$5:$AC262)</f>
        <v>0</v>
      </c>
      <c r="AJ67" s="55">
        <f>SUMIF(Sales!$B$5:$B262,$B67,Sales!$AD$5:$AD262)</f>
        <v>0</v>
      </c>
      <c r="AK67" s="55">
        <f>SUMIF(Sales!$B$5:$B262,$B67,Sales!$AE$5:$AE262)</f>
        <v>0</v>
      </c>
      <c r="AL67" s="55">
        <f>SUMIF(Sales!$B$5:$B262,$B67,Sales!$AF$5:$AF262)</f>
        <v>0</v>
      </c>
      <c r="AM67" s="55">
        <f>SUMIF(Sales!$B$5:$B262,$B67,Sales!$AG$5:$AG262)</f>
        <v>0</v>
      </c>
      <c r="AN67" s="68">
        <f t="shared" si="31"/>
        <v>0</v>
      </c>
      <c r="AO67" s="46"/>
      <c r="AP67" s="46"/>
      <c r="AQ67" s="46"/>
      <c r="AR67" s="68">
        <f t="shared" si="32"/>
        <v>0</v>
      </c>
      <c r="AS67" s="46"/>
      <c r="AT67" s="46"/>
      <c r="AU67" s="46"/>
      <c r="AV67" s="46"/>
      <c r="AW67" s="46"/>
      <c r="AX67" s="46"/>
      <c r="AY67" s="46"/>
      <c r="AZ67" s="46"/>
      <c r="BA67" s="46"/>
      <c r="BB67" s="46"/>
      <c r="BC67" s="46"/>
      <c r="BD67" s="46"/>
      <c r="BE67" s="55">
        <f>SUMIF(Sales!$B$5:$B262,$B67,Sales!$R$5:$R262)</f>
        <v>0</v>
      </c>
      <c r="BF67" s="68">
        <f t="shared" si="33"/>
        <v>0</v>
      </c>
      <c r="BG67" s="70">
        <f t="shared" si="34"/>
        <v>0</v>
      </c>
      <c r="BH67" s="46"/>
    </row>
    <row r="68" spans="1:60" x14ac:dyDescent="0.25">
      <c r="A68" s="18">
        <v>60</v>
      </c>
      <c r="B68" s="18"/>
      <c r="C68" s="18"/>
      <c r="D68" s="66"/>
      <c r="E68" s="18"/>
      <c r="F68" s="18"/>
      <c r="G68" s="18"/>
      <c r="H68" s="18"/>
      <c r="I68" s="67"/>
      <c r="J68" s="18"/>
      <c r="K68" s="18"/>
      <c r="L68" s="68">
        <f t="shared" si="29"/>
        <v>0</v>
      </c>
      <c r="M68" s="69"/>
      <c r="N68" s="46"/>
      <c r="O68" s="46"/>
      <c r="P68" s="46"/>
      <c r="Q68" s="46"/>
      <c r="R68" s="46"/>
      <c r="S68" s="46"/>
      <c r="T68" s="46"/>
      <c r="U68" s="46"/>
      <c r="V68" s="46"/>
      <c r="W68" s="46"/>
      <c r="X68" s="46"/>
      <c r="Y68" s="46"/>
      <c r="Z68" s="46"/>
      <c r="AA68" s="68">
        <f t="shared" si="30"/>
        <v>0</v>
      </c>
      <c r="AB68" s="55">
        <f>SUMIF(Sales!$B$5:$B263,$B68,Sales!$V$5:$V263)</f>
        <v>0</v>
      </c>
      <c r="AC68" s="55">
        <f>SUMIF(Sales!$B$5:$B263,$B68,Sales!$W$5:$W263)</f>
        <v>0</v>
      </c>
      <c r="AD68" s="55">
        <f>SUMIF(Sales!$B$5:$B263,$B68,Sales!$X$5:$X263)</f>
        <v>0</v>
      </c>
      <c r="AE68" s="55">
        <f>SUMIF(Sales!$B$5:$B263,$B68,Sales!$Y$5:$Y263)</f>
        <v>0</v>
      </c>
      <c r="AF68" s="55">
        <f>SUMIF(Sales!$B$5:$B263,$B68,Sales!$Z$5:$Z263)</f>
        <v>0</v>
      </c>
      <c r="AG68" s="55">
        <f>SUMIF(Sales!$B$5:$B263,$B68,Sales!$AA$5:$AA263)</f>
        <v>0</v>
      </c>
      <c r="AH68" s="55">
        <f>SUMIF(Sales!$B$5:$B263,$B68,Sales!$AB$5:$AB263)</f>
        <v>0</v>
      </c>
      <c r="AI68" s="55">
        <f>SUMIF(Sales!$B$5:$B263,$B68,Sales!$AC$5:$AC263)</f>
        <v>0</v>
      </c>
      <c r="AJ68" s="55">
        <f>SUMIF(Sales!$B$5:$B263,$B68,Sales!$AD$5:$AD263)</f>
        <v>0</v>
      </c>
      <c r="AK68" s="55">
        <f>SUMIF(Sales!$B$5:$B263,$B68,Sales!$AE$5:$AE263)</f>
        <v>0</v>
      </c>
      <c r="AL68" s="55">
        <f>SUMIF(Sales!$B$5:$B263,$B68,Sales!$AF$5:$AF263)</f>
        <v>0</v>
      </c>
      <c r="AM68" s="55">
        <f>SUMIF(Sales!$B$5:$B263,$B68,Sales!$AG$5:$AG263)</f>
        <v>0</v>
      </c>
      <c r="AN68" s="68">
        <f t="shared" si="31"/>
        <v>0</v>
      </c>
      <c r="AO68" s="46"/>
      <c r="AP68" s="46"/>
      <c r="AQ68" s="46"/>
      <c r="AR68" s="68">
        <f t="shared" si="32"/>
        <v>0</v>
      </c>
      <c r="AS68" s="46"/>
      <c r="AT68" s="46"/>
      <c r="AU68" s="46"/>
      <c r="AV68" s="46"/>
      <c r="AW68" s="46"/>
      <c r="AX68" s="46"/>
      <c r="AY68" s="46"/>
      <c r="AZ68" s="46"/>
      <c r="BA68" s="46"/>
      <c r="BB68" s="46"/>
      <c r="BC68" s="46"/>
      <c r="BD68" s="46"/>
      <c r="BE68" s="55">
        <f>SUMIF(Sales!$B$5:$B263,$B68,Sales!$R$5:$R263)</f>
        <v>0</v>
      </c>
      <c r="BF68" s="68">
        <f t="shared" si="33"/>
        <v>0</v>
      </c>
      <c r="BG68" s="70">
        <f t="shared" si="34"/>
        <v>0</v>
      </c>
      <c r="BH68" s="46"/>
    </row>
    <row r="69" spans="1:60" x14ac:dyDescent="0.25">
      <c r="A69" s="18">
        <v>61</v>
      </c>
      <c r="B69" s="18"/>
      <c r="C69" s="18"/>
      <c r="D69" s="66"/>
      <c r="E69" s="18"/>
      <c r="F69" s="18"/>
      <c r="G69" s="18"/>
      <c r="H69" s="18"/>
      <c r="I69" s="67"/>
      <c r="J69" s="18"/>
      <c r="K69" s="18"/>
      <c r="L69" s="68">
        <f t="shared" si="29"/>
        <v>0</v>
      </c>
      <c r="M69" s="69"/>
      <c r="N69" s="46"/>
      <c r="O69" s="46"/>
      <c r="P69" s="46"/>
      <c r="Q69" s="46"/>
      <c r="R69" s="46"/>
      <c r="S69" s="46"/>
      <c r="T69" s="46"/>
      <c r="U69" s="46"/>
      <c r="V69" s="46"/>
      <c r="W69" s="46"/>
      <c r="X69" s="46"/>
      <c r="Y69" s="46"/>
      <c r="Z69" s="46"/>
      <c r="AA69" s="68">
        <f t="shared" si="30"/>
        <v>0</v>
      </c>
      <c r="AB69" s="55">
        <f>SUMIF(Sales!$B$5:$B264,$B69,Sales!$V$5:$V264)</f>
        <v>0</v>
      </c>
      <c r="AC69" s="55">
        <f>SUMIF(Sales!$B$5:$B264,$B69,Sales!$W$5:$W264)</f>
        <v>0</v>
      </c>
      <c r="AD69" s="55">
        <f>SUMIF(Sales!$B$5:$B264,$B69,Sales!$X$5:$X264)</f>
        <v>0</v>
      </c>
      <c r="AE69" s="55">
        <f>SUMIF(Sales!$B$5:$B264,$B69,Sales!$Y$5:$Y264)</f>
        <v>0</v>
      </c>
      <c r="AF69" s="55">
        <f>SUMIF(Sales!$B$5:$B264,$B69,Sales!$Z$5:$Z264)</f>
        <v>0</v>
      </c>
      <c r="AG69" s="55">
        <f>SUMIF(Sales!$B$5:$B264,$B69,Sales!$AA$5:$AA264)</f>
        <v>0</v>
      </c>
      <c r="AH69" s="55">
        <f>SUMIF(Sales!$B$5:$B264,$B69,Sales!$AB$5:$AB264)</f>
        <v>0</v>
      </c>
      <c r="AI69" s="55">
        <f>SUMIF(Sales!$B$5:$B264,$B69,Sales!$AC$5:$AC264)</f>
        <v>0</v>
      </c>
      <c r="AJ69" s="55">
        <f>SUMIF(Sales!$B$5:$B264,$B69,Sales!$AD$5:$AD264)</f>
        <v>0</v>
      </c>
      <c r="AK69" s="55">
        <f>SUMIF(Sales!$B$5:$B264,$B69,Sales!$AE$5:$AE264)</f>
        <v>0</v>
      </c>
      <c r="AL69" s="55">
        <f>SUMIF(Sales!$B$5:$B264,$B69,Sales!$AF$5:$AF264)</f>
        <v>0</v>
      </c>
      <c r="AM69" s="55">
        <f>SUMIF(Sales!$B$5:$B264,$B69,Sales!$AG$5:$AG264)</f>
        <v>0</v>
      </c>
      <c r="AN69" s="68">
        <f t="shared" si="31"/>
        <v>0</v>
      </c>
      <c r="AO69" s="46"/>
      <c r="AP69" s="46"/>
      <c r="AQ69" s="46"/>
      <c r="AR69" s="68">
        <f t="shared" si="32"/>
        <v>0</v>
      </c>
      <c r="AS69" s="46"/>
      <c r="AT69" s="46"/>
      <c r="AU69" s="46"/>
      <c r="AV69" s="46"/>
      <c r="AW69" s="46"/>
      <c r="AX69" s="46"/>
      <c r="AY69" s="46"/>
      <c r="AZ69" s="46"/>
      <c r="BA69" s="46"/>
      <c r="BB69" s="46"/>
      <c r="BC69" s="46"/>
      <c r="BD69" s="46"/>
      <c r="BE69" s="55">
        <f>SUMIF(Sales!$B$5:$B264,$B69,Sales!$R$5:$R264)</f>
        <v>0</v>
      </c>
      <c r="BF69" s="68">
        <f t="shared" si="33"/>
        <v>0</v>
      </c>
      <c r="BG69" s="70">
        <f t="shared" si="34"/>
        <v>0</v>
      </c>
      <c r="BH69" s="46"/>
    </row>
    <row r="70" spans="1:60" x14ac:dyDescent="0.25">
      <c r="A70" s="18">
        <v>62</v>
      </c>
      <c r="B70" s="18"/>
      <c r="C70" s="18"/>
      <c r="D70" s="66"/>
      <c r="E70" s="18"/>
      <c r="F70" s="18"/>
      <c r="G70" s="18"/>
      <c r="H70" s="18"/>
      <c r="I70" s="67"/>
      <c r="J70" s="18"/>
      <c r="K70" s="18"/>
      <c r="L70" s="68">
        <f t="shared" si="29"/>
        <v>0</v>
      </c>
      <c r="M70" s="69"/>
      <c r="N70" s="46"/>
      <c r="O70" s="46"/>
      <c r="P70" s="46"/>
      <c r="Q70" s="46"/>
      <c r="R70" s="46"/>
      <c r="S70" s="46"/>
      <c r="T70" s="46"/>
      <c r="U70" s="46"/>
      <c r="V70" s="46"/>
      <c r="W70" s="46"/>
      <c r="X70" s="46"/>
      <c r="Y70" s="46"/>
      <c r="Z70" s="46"/>
      <c r="AA70" s="68">
        <f t="shared" si="30"/>
        <v>0</v>
      </c>
      <c r="AB70" s="55">
        <f>SUMIF(Sales!$B$5:$B265,$B70,Sales!$V$5:$V265)</f>
        <v>0</v>
      </c>
      <c r="AC70" s="55">
        <f>SUMIF(Sales!$B$5:$B265,$B70,Sales!$W$5:$W265)</f>
        <v>0</v>
      </c>
      <c r="AD70" s="55">
        <f>SUMIF(Sales!$B$5:$B265,$B70,Sales!$X$5:$X265)</f>
        <v>0</v>
      </c>
      <c r="AE70" s="55">
        <f>SUMIF(Sales!$B$5:$B265,$B70,Sales!$Y$5:$Y265)</f>
        <v>0</v>
      </c>
      <c r="AF70" s="55">
        <f>SUMIF(Sales!$B$5:$B265,$B70,Sales!$Z$5:$Z265)</f>
        <v>0</v>
      </c>
      <c r="AG70" s="55">
        <f>SUMIF(Sales!$B$5:$B265,$B70,Sales!$AA$5:$AA265)</f>
        <v>0</v>
      </c>
      <c r="AH70" s="55">
        <f>SUMIF(Sales!$B$5:$B265,$B70,Sales!$AB$5:$AB265)</f>
        <v>0</v>
      </c>
      <c r="AI70" s="55">
        <f>SUMIF(Sales!$B$5:$B265,$B70,Sales!$AC$5:$AC265)</f>
        <v>0</v>
      </c>
      <c r="AJ70" s="55">
        <f>SUMIF(Sales!$B$5:$B265,$B70,Sales!$AD$5:$AD265)</f>
        <v>0</v>
      </c>
      <c r="AK70" s="55">
        <f>SUMIF(Sales!$B$5:$B265,$B70,Sales!$AE$5:$AE265)</f>
        <v>0</v>
      </c>
      <c r="AL70" s="55">
        <f>SUMIF(Sales!$B$5:$B265,$B70,Sales!$AF$5:$AF265)</f>
        <v>0</v>
      </c>
      <c r="AM70" s="55">
        <f>SUMIF(Sales!$B$5:$B265,$B70,Sales!$AG$5:$AG265)</f>
        <v>0</v>
      </c>
      <c r="AN70" s="68">
        <f t="shared" si="31"/>
        <v>0</v>
      </c>
      <c r="AO70" s="46"/>
      <c r="AP70" s="46"/>
      <c r="AQ70" s="46"/>
      <c r="AR70" s="68">
        <f t="shared" si="32"/>
        <v>0</v>
      </c>
      <c r="AS70" s="46"/>
      <c r="AT70" s="46"/>
      <c r="AU70" s="46"/>
      <c r="AV70" s="46"/>
      <c r="AW70" s="46"/>
      <c r="AX70" s="46"/>
      <c r="AY70" s="46"/>
      <c r="AZ70" s="46"/>
      <c r="BA70" s="46"/>
      <c r="BB70" s="46"/>
      <c r="BC70" s="46"/>
      <c r="BD70" s="46"/>
      <c r="BE70" s="55">
        <f>SUMIF(Sales!$B$5:$B265,$B70,Sales!$R$5:$R265)</f>
        <v>0</v>
      </c>
      <c r="BF70" s="68">
        <f t="shared" si="33"/>
        <v>0</v>
      </c>
      <c r="BG70" s="70">
        <f t="shared" si="34"/>
        <v>0</v>
      </c>
      <c r="BH70" s="46"/>
    </row>
    <row r="71" spans="1:60" x14ac:dyDescent="0.25">
      <c r="A71" s="18">
        <v>63</v>
      </c>
      <c r="B71" s="18"/>
      <c r="C71" s="18"/>
      <c r="D71" s="66"/>
      <c r="E71" s="18"/>
      <c r="F71" s="18"/>
      <c r="G71" s="18"/>
      <c r="H71" s="18"/>
      <c r="I71" s="67"/>
      <c r="J71" s="18"/>
      <c r="K71" s="18"/>
      <c r="L71" s="68">
        <f t="shared" si="29"/>
        <v>0</v>
      </c>
      <c r="M71" s="69"/>
      <c r="N71" s="46"/>
      <c r="O71" s="46"/>
      <c r="P71" s="46"/>
      <c r="Q71" s="46"/>
      <c r="R71" s="46"/>
      <c r="S71" s="46"/>
      <c r="T71" s="46"/>
      <c r="U71" s="46"/>
      <c r="V71" s="46"/>
      <c r="W71" s="46"/>
      <c r="X71" s="46"/>
      <c r="Y71" s="46"/>
      <c r="Z71" s="46"/>
      <c r="AA71" s="68">
        <f t="shared" si="30"/>
        <v>0</v>
      </c>
      <c r="AB71" s="55">
        <f>SUMIF(Sales!$B$5:$B266,$B71,Sales!$V$5:$V266)</f>
        <v>0</v>
      </c>
      <c r="AC71" s="55">
        <f>SUMIF(Sales!$B$5:$B266,$B71,Sales!$W$5:$W266)</f>
        <v>0</v>
      </c>
      <c r="AD71" s="55">
        <f>SUMIF(Sales!$B$5:$B266,$B71,Sales!$X$5:$X266)</f>
        <v>0</v>
      </c>
      <c r="AE71" s="55">
        <f>SUMIF(Sales!$B$5:$B266,$B71,Sales!$Y$5:$Y266)</f>
        <v>0</v>
      </c>
      <c r="AF71" s="55">
        <f>SUMIF(Sales!$B$5:$B266,$B71,Sales!$Z$5:$Z266)</f>
        <v>0</v>
      </c>
      <c r="AG71" s="55">
        <f>SUMIF(Sales!$B$5:$B266,$B71,Sales!$AA$5:$AA266)</f>
        <v>0</v>
      </c>
      <c r="AH71" s="55">
        <f>SUMIF(Sales!$B$5:$B266,$B71,Sales!$AB$5:$AB266)</f>
        <v>0</v>
      </c>
      <c r="AI71" s="55">
        <f>SUMIF(Sales!$B$5:$B266,$B71,Sales!$AC$5:$AC266)</f>
        <v>0</v>
      </c>
      <c r="AJ71" s="55">
        <f>SUMIF(Sales!$B$5:$B266,$B71,Sales!$AD$5:$AD266)</f>
        <v>0</v>
      </c>
      <c r="AK71" s="55">
        <f>SUMIF(Sales!$B$5:$B266,$B71,Sales!$AE$5:$AE266)</f>
        <v>0</v>
      </c>
      <c r="AL71" s="55">
        <f>SUMIF(Sales!$B$5:$B266,$B71,Sales!$AF$5:$AF266)</f>
        <v>0</v>
      </c>
      <c r="AM71" s="55">
        <f>SUMIF(Sales!$B$5:$B266,$B71,Sales!$AG$5:$AG266)</f>
        <v>0</v>
      </c>
      <c r="AN71" s="68">
        <f t="shared" si="31"/>
        <v>0</v>
      </c>
      <c r="AO71" s="46"/>
      <c r="AP71" s="46"/>
      <c r="AQ71" s="46"/>
      <c r="AR71" s="68">
        <f t="shared" si="32"/>
        <v>0</v>
      </c>
      <c r="AS71" s="46"/>
      <c r="AT71" s="46"/>
      <c r="AU71" s="46"/>
      <c r="AV71" s="46"/>
      <c r="AW71" s="46"/>
      <c r="AX71" s="46"/>
      <c r="AY71" s="46"/>
      <c r="AZ71" s="46"/>
      <c r="BA71" s="46"/>
      <c r="BB71" s="46"/>
      <c r="BC71" s="46"/>
      <c r="BD71" s="46"/>
      <c r="BE71" s="55">
        <f>SUMIF(Sales!$B$5:$B266,$B71,Sales!$R$5:$R266)</f>
        <v>0</v>
      </c>
      <c r="BF71" s="68">
        <f t="shared" si="33"/>
        <v>0</v>
      </c>
      <c r="BG71" s="70">
        <f t="shared" si="34"/>
        <v>0</v>
      </c>
      <c r="BH71" s="46"/>
    </row>
    <row r="72" spans="1:60" x14ac:dyDescent="0.25">
      <c r="A72" s="18">
        <v>64</v>
      </c>
      <c r="B72" s="18"/>
      <c r="C72" s="18"/>
      <c r="D72" s="66"/>
      <c r="E72" s="18"/>
      <c r="F72" s="18"/>
      <c r="G72" s="18"/>
      <c r="H72" s="18"/>
      <c r="I72" s="67"/>
      <c r="J72" s="18"/>
      <c r="K72" s="18"/>
      <c r="L72" s="68">
        <f t="shared" si="29"/>
        <v>0</v>
      </c>
      <c r="M72" s="69"/>
      <c r="N72" s="46"/>
      <c r="O72" s="46"/>
      <c r="P72" s="46"/>
      <c r="Q72" s="46"/>
      <c r="R72" s="46"/>
      <c r="S72" s="46"/>
      <c r="T72" s="46"/>
      <c r="U72" s="46"/>
      <c r="V72" s="46"/>
      <c r="W72" s="46"/>
      <c r="X72" s="46"/>
      <c r="Y72" s="46"/>
      <c r="Z72" s="46"/>
      <c r="AA72" s="68">
        <f t="shared" si="30"/>
        <v>0</v>
      </c>
      <c r="AB72" s="55">
        <f>SUMIF(Sales!$B$5:$B267,$B72,Sales!$V$5:$V267)</f>
        <v>0</v>
      </c>
      <c r="AC72" s="55">
        <f>SUMIF(Sales!$B$5:$B267,$B72,Sales!$W$5:$W267)</f>
        <v>0</v>
      </c>
      <c r="AD72" s="55">
        <f>SUMIF(Sales!$B$5:$B267,$B72,Sales!$X$5:$X267)</f>
        <v>0</v>
      </c>
      <c r="AE72" s="55">
        <f>SUMIF(Sales!$B$5:$B267,$B72,Sales!$Y$5:$Y267)</f>
        <v>0</v>
      </c>
      <c r="AF72" s="55">
        <f>SUMIF(Sales!$B$5:$B267,$B72,Sales!$Z$5:$Z267)</f>
        <v>0</v>
      </c>
      <c r="AG72" s="55">
        <f>SUMIF(Sales!$B$5:$B267,$B72,Sales!$AA$5:$AA267)</f>
        <v>0</v>
      </c>
      <c r="AH72" s="55">
        <f>SUMIF(Sales!$B$5:$B267,$B72,Sales!$AB$5:$AB267)</f>
        <v>0</v>
      </c>
      <c r="AI72" s="55">
        <f>SUMIF(Sales!$B$5:$B267,$B72,Sales!$AC$5:$AC267)</f>
        <v>0</v>
      </c>
      <c r="AJ72" s="55">
        <f>SUMIF(Sales!$B$5:$B267,$B72,Sales!$AD$5:$AD267)</f>
        <v>0</v>
      </c>
      <c r="AK72" s="55">
        <f>SUMIF(Sales!$B$5:$B267,$B72,Sales!$AE$5:$AE267)</f>
        <v>0</v>
      </c>
      <c r="AL72" s="55">
        <f>SUMIF(Sales!$B$5:$B267,$B72,Sales!$AF$5:$AF267)</f>
        <v>0</v>
      </c>
      <c r="AM72" s="55">
        <f>SUMIF(Sales!$B$5:$B267,$B72,Sales!$AG$5:$AG267)</f>
        <v>0</v>
      </c>
      <c r="AN72" s="68">
        <f t="shared" si="31"/>
        <v>0</v>
      </c>
      <c r="AO72" s="46"/>
      <c r="AP72" s="46"/>
      <c r="AQ72" s="46"/>
      <c r="AR72" s="68">
        <f t="shared" si="32"/>
        <v>0</v>
      </c>
      <c r="AS72" s="46"/>
      <c r="AT72" s="46"/>
      <c r="AU72" s="46"/>
      <c r="AV72" s="46"/>
      <c r="AW72" s="46"/>
      <c r="AX72" s="46"/>
      <c r="AY72" s="46"/>
      <c r="AZ72" s="46"/>
      <c r="BA72" s="46"/>
      <c r="BB72" s="46"/>
      <c r="BC72" s="46"/>
      <c r="BD72" s="46"/>
      <c r="BE72" s="55">
        <f>SUMIF(Sales!$B$5:$B267,$B72,Sales!$R$5:$R267)</f>
        <v>0</v>
      </c>
      <c r="BF72" s="68">
        <f t="shared" si="33"/>
        <v>0</v>
      </c>
      <c r="BG72" s="70">
        <f t="shared" si="34"/>
        <v>0</v>
      </c>
      <c r="BH72" s="46"/>
    </row>
    <row r="73" spans="1:60" x14ac:dyDescent="0.25">
      <c r="A73" s="18">
        <v>65</v>
      </c>
      <c r="B73" s="18"/>
      <c r="C73" s="18"/>
      <c r="D73" s="66"/>
      <c r="E73" s="18"/>
      <c r="F73" s="18"/>
      <c r="G73" s="18"/>
      <c r="H73" s="18"/>
      <c r="I73" s="67"/>
      <c r="J73" s="18"/>
      <c r="K73" s="18"/>
      <c r="L73" s="68">
        <f t="shared" si="29"/>
        <v>0</v>
      </c>
      <c r="M73" s="69"/>
      <c r="N73" s="46"/>
      <c r="O73" s="46"/>
      <c r="P73" s="46"/>
      <c r="Q73" s="46"/>
      <c r="R73" s="46"/>
      <c r="S73" s="46"/>
      <c r="T73" s="46"/>
      <c r="U73" s="46"/>
      <c r="V73" s="46"/>
      <c r="W73" s="46"/>
      <c r="X73" s="46"/>
      <c r="Y73" s="46"/>
      <c r="Z73" s="46"/>
      <c r="AA73" s="68">
        <f t="shared" si="30"/>
        <v>0</v>
      </c>
      <c r="AB73" s="55">
        <f>SUMIF(Sales!$B$5:$B268,$B73,Sales!$V$5:$V268)</f>
        <v>0</v>
      </c>
      <c r="AC73" s="55">
        <f>SUMIF(Sales!$B$5:$B268,$B73,Sales!$W$5:$W268)</f>
        <v>0</v>
      </c>
      <c r="AD73" s="55">
        <f>SUMIF(Sales!$B$5:$B268,$B73,Sales!$X$5:$X268)</f>
        <v>0</v>
      </c>
      <c r="AE73" s="55">
        <f>SUMIF(Sales!$B$5:$B268,$B73,Sales!$Y$5:$Y268)</f>
        <v>0</v>
      </c>
      <c r="AF73" s="55">
        <f>SUMIF(Sales!$B$5:$B268,$B73,Sales!$Z$5:$Z268)</f>
        <v>0</v>
      </c>
      <c r="AG73" s="55">
        <f>SUMIF(Sales!$B$5:$B268,$B73,Sales!$AA$5:$AA268)</f>
        <v>0</v>
      </c>
      <c r="AH73" s="55">
        <f>SUMIF(Sales!$B$5:$B268,$B73,Sales!$AB$5:$AB268)</f>
        <v>0</v>
      </c>
      <c r="AI73" s="55">
        <f>SUMIF(Sales!$B$5:$B268,$B73,Sales!$AC$5:$AC268)</f>
        <v>0</v>
      </c>
      <c r="AJ73" s="55">
        <f>SUMIF(Sales!$B$5:$B268,$B73,Sales!$AD$5:$AD268)</f>
        <v>0</v>
      </c>
      <c r="AK73" s="55">
        <f>SUMIF(Sales!$B$5:$B268,$B73,Sales!$AE$5:$AE268)</f>
        <v>0</v>
      </c>
      <c r="AL73" s="55">
        <f>SUMIF(Sales!$B$5:$B268,$B73,Sales!$AF$5:$AF268)</f>
        <v>0</v>
      </c>
      <c r="AM73" s="55">
        <f>SUMIF(Sales!$B$5:$B268,$B73,Sales!$AG$5:$AG268)</f>
        <v>0</v>
      </c>
      <c r="AN73" s="68">
        <f t="shared" si="31"/>
        <v>0</v>
      </c>
      <c r="AO73" s="46"/>
      <c r="AP73" s="46"/>
      <c r="AQ73" s="46"/>
      <c r="AR73" s="68">
        <f t="shared" si="32"/>
        <v>0</v>
      </c>
      <c r="AS73" s="46"/>
      <c r="AT73" s="46"/>
      <c r="AU73" s="46"/>
      <c r="AV73" s="46"/>
      <c r="AW73" s="46"/>
      <c r="AX73" s="46"/>
      <c r="AY73" s="46"/>
      <c r="AZ73" s="46"/>
      <c r="BA73" s="46"/>
      <c r="BB73" s="46"/>
      <c r="BC73" s="46"/>
      <c r="BD73" s="46"/>
      <c r="BE73" s="55">
        <f>SUMIF(Sales!$B$5:$B268,$B73,Sales!$R$5:$R268)</f>
        <v>0</v>
      </c>
      <c r="BF73" s="68">
        <f t="shared" si="33"/>
        <v>0</v>
      </c>
      <c r="BG73" s="70">
        <f t="shared" si="34"/>
        <v>0</v>
      </c>
      <c r="BH73" s="46"/>
    </row>
    <row r="74" spans="1:60" x14ac:dyDescent="0.25">
      <c r="A74" s="18">
        <v>66</v>
      </c>
      <c r="B74" s="18"/>
      <c r="C74" s="18"/>
      <c r="D74" s="66"/>
      <c r="E74" s="18"/>
      <c r="F74" s="18"/>
      <c r="G74" s="18"/>
      <c r="H74" s="18"/>
      <c r="I74" s="67"/>
      <c r="J74" s="18"/>
      <c r="K74" s="18"/>
      <c r="L74" s="68">
        <f t="shared" ref="L74:L108" si="35">SUM(M74:Y74)</f>
        <v>0</v>
      </c>
      <c r="M74" s="69"/>
      <c r="N74" s="46"/>
      <c r="O74" s="46"/>
      <c r="P74" s="46"/>
      <c r="Q74" s="46"/>
      <c r="R74" s="46"/>
      <c r="S74" s="46"/>
      <c r="T74" s="46"/>
      <c r="U74" s="46"/>
      <c r="V74" s="46"/>
      <c r="W74" s="46"/>
      <c r="X74" s="46"/>
      <c r="Y74" s="46"/>
      <c r="Z74" s="46"/>
      <c r="AA74" s="68">
        <f t="shared" ref="AA74:AA108" si="36">SUM(AB74:AM74)</f>
        <v>0</v>
      </c>
      <c r="AB74" s="55">
        <f>SUMIF(Sales!$B$5:$B269,$B74,Sales!$V$5:$V269)</f>
        <v>0</v>
      </c>
      <c r="AC74" s="55">
        <f>SUMIF(Sales!$B$5:$B269,$B74,Sales!$W$5:$W269)</f>
        <v>0</v>
      </c>
      <c r="AD74" s="55">
        <f>SUMIF(Sales!$B$5:$B269,$B74,Sales!$X$5:$X269)</f>
        <v>0</v>
      </c>
      <c r="AE74" s="55">
        <f>SUMIF(Sales!$B$5:$B269,$B74,Sales!$Y$5:$Y269)</f>
        <v>0</v>
      </c>
      <c r="AF74" s="55">
        <f>SUMIF(Sales!$B$5:$B269,$B74,Sales!$Z$5:$Z269)</f>
        <v>0</v>
      </c>
      <c r="AG74" s="55">
        <f>SUMIF(Sales!$B$5:$B269,$B74,Sales!$AA$5:$AA269)</f>
        <v>0</v>
      </c>
      <c r="AH74" s="55">
        <f>SUMIF(Sales!$B$5:$B269,$B74,Sales!$AB$5:$AB269)</f>
        <v>0</v>
      </c>
      <c r="AI74" s="55">
        <f>SUMIF(Sales!$B$5:$B269,$B74,Sales!$AC$5:$AC269)</f>
        <v>0</v>
      </c>
      <c r="AJ74" s="55">
        <f>SUMIF(Sales!$B$5:$B269,$B74,Sales!$AD$5:$AD269)</f>
        <v>0</v>
      </c>
      <c r="AK74" s="55">
        <f>SUMIF(Sales!$B$5:$B269,$B74,Sales!$AE$5:$AE269)</f>
        <v>0</v>
      </c>
      <c r="AL74" s="55">
        <f>SUMIF(Sales!$B$5:$B269,$B74,Sales!$AF$5:$AF269)</f>
        <v>0</v>
      </c>
      <c r="AM74" s="55">
        <f>SUMIF(Sales!$B$5:$B269,$B74,Sales!$AG$5:$AG269)</f>
        <v>0</v>
      </c>
      <c r="AN74" s="68">
        <f t="shared" ref="AN74:AN108" si="37">L74-AA74</f>
        <v>0</v>
      </c>
      <c r="AO74" s="46"/>
      <c r="AP74" s="46"/>
      <c r="AQ74" s="46"/>
      <c r="AR74" s="68">
        <f t="shared" ref="AR74:AR108" si="38">SUM(AS74:BD74)</f>
        <v>0</v>
      </c>
      <c r="AS74" s="46"/>
      <c r="AT74" s="46"/>
      <c r="AU74" s="46"/>
      <c r="AV74" s="46"/>
      <c r="AW74" s="46"/>
      <c r="AX74" s="46"/>
      <c r="AY74" s="46"/>
      <c r="AZ74" s="46"/>
      <c r="BA74" s="46"/>
      <c r="BB74" s="46"/>
      <c r="BC74" s="46"/>
      <c r="BD74" s="46"/>
      <c r="BE74" s="55">
        <f>SUMIF(Sales!$B$5:$B269,$B74,Sales!$R$5:$R269)</f>
        <v>0</v>
      </c>
      <c r="BF74" s="68">
        <f t="shared" ref="BF74:BF108" si="39">AP74+AQ74+AA74-AR74+BE74</f>
        <v>0</v>
      </c>
      <c r="BG74" s="70">
        <f t="shared" si="34"/>
        <v>0</v>
      </c>
      <c r="BH74" s="46"/>
    </row>
    <row r="75" spans="1:60" x14ac:dyDescent="0.25">
      <c r="A75" s="18">
        <v>67</v>
      </c>
      <c r="B75" s="18"/>
      <c r="C75" s="18"/>
      <c r="D75" s="66"/>
      <c r="E75" s="18"/>
      <c r="F75" s="18"/>
      <c r="G75" s="18"/>
      <c r="H75" s="18"/>
      <c r="I75" s="67"/>
      <c r="J75" s="18"/>
      <c r="K75" s="18"/>
      <c r="L75" s="68">
        <f t="shared" si="35"/>
        <v>0</v>
      </c>
      <c r="M75" s="69"/>
      <c r="N75" s="46"/>
      <c r="O75" s="46"/>
      <c r="P75" s="46"/>
      <c r="Q75" s="46"/>
      <c r="R75" s="46"/>
      <c r="S75" s="46"/>
      <c r="T75" s="46"/>
      <c r="U75" s="46"/>
      <c r="V75" s="46"/>
      <c r="W75" s="46"/>
      <c r="X75" s="46"/>
      <c r="Y75" s="46"/>
      <c r="Z75" s="46"/>
      <c r="AA75" s="68">
        <f t="shared" si="36"/>
        <v>0</v>
      </c>
      <c r="AB75" s="55">
        <f>SUMIF(Sales!$B$5:$B270,$B75,Sales!$V$5:$V270)</f>
        <v>0</v>
      </c>
      <c r="AC75" s="55">
        <f>SUMIF(Sales!$B$5:$B270,$B75,Sales!$W$5:$W270)</f>
        <v>0</v>
      </c>
      <c r="AD75" s="55">
        <f>SUMIF(Sales!$B$5:$B270,$B75,Sales!$X$5:$X270)</f>
        <v>0</v>
      </c>
      <c r="AE75" s="55">
        <f>SUMIF(Sales!$B$5:$B270,$B75,Sales!$Y$5:$Y270)</f>
        <v>0</v>
      </c>
      <c r="AF75" s="55">
        <f>SUMIF(Sales!$B$5:$B270,$B75,Sales!$Z$5:$Z270)</f>
        <v>0</v>
      </c>
      <c r="AG75" s="55">
        <f>SUMIF(Sales!$B$5:$B270,$B75,Sales!$AA$5:$AA270)</f>
        <v>0</v>
      </c>
      <c r="AH75" s="55">
        <f>SUMIF(Sales!$B$5:$B270,$B75,Sales!$AB$5:$AB270)</f>
        <v>0</v>
      </c>
      <c r="AI75" s="55">
        <f>SUMIF(Sales!$B$5:$B270,$B75,Sales!$AC$5:$AC270)</f>
        <v>0</v>
      </c>
      <c r="AJ75" s="55">
        <f>SUMIF(Sales!$B$5:$B270,$B75,Sales!$AD$5:$AD270)</f>
        <v>0</v>
      </c>
      <c r="AK75" s="55">
        <f>SUMIF(Sales!$B$5:$B270,$B75,Sales!$AE$5:$AE270)</f>
        <v>0</v>
      </c>
      <c r="AL75" s="55">
        <f>SUMIF(Sales!$B$5:$B270,$B75,Sales!$AF$5:$AF270)</f>
        <v>0</v>
      </c>
      <c r="AM75" s="55">
        <f>SUMIF(Sales!$B$5:$B270,$B75,Sales!$AG$5:$AG270)</f>
        <v>0</v>
      </c>
      <c r="AN75" s="68">
        <f t="shared" si="37"/>
        <v>0</v>
      </c>
      <c r="AO75" s="46"/>
      <c r="AP75" s="46"/>
      <c r="AQ75" s="46"/>
      <c r="AR75" s="68">
        <f t="shared" si="38"/>
        <v>0</v>
      </c>
      <c r="AS75" s="46"/>
      <c r="AT75" s="46"/>
      <c r="AU75" s="46"/>
      <c r="AV75" s="46"/>
      <c r="AW75" s="46"/>
      <c r="AX75" s="46"/>
      <c r="AY75" s="46"/>
      <c r="AZ75" s="46"/>
      <c r="BA75" s="46"/>
      <c r="BB75" s="46"/>
      <c r="BC75" s="46"/>
      <c r="BD75" s="46"/>
      <c r="BE75" s="55">
        <f>SUMIF(Sales!$B$5:$B270,$B75,Sales!$R$5:$R270)</f>
        <v>0</v>
      </c>
      <c r="BF75" s="68">
        <f t="shared" si="39"/>
        <v>0</v>
      </c>
      <c r="BG75" s="70">
        <f t="shared" ref="BG75:BG108" si="40">IF(AA75&lt;=BH75,BH75*1,IF(AA75&gt;=BH75,AA75*1,0))</f>
        <v>0</v>
      </c>
      <c r="BH75" s="46"/>
    </row>
    <row r="76" spans="1:60" x14ac:dyDescent="0.25">
      <c r="A76" s="18">
        <v>68</v>
      </c>
      <c r="B76" s="18"/>
      <c r="C76" s="18"/>
      <c r="D76" s="66"/>
      <c r="E76" s="18"/>
      <c r="F76" s="18"/>
      <c r="G76" s="18"/>
      <c r="H76" s="18"/>
      <c r="I76" s="67"/>
      <c r="J76" s="18"/>
      <c r="K76" s="18"/>
      <c r="L76" s="68">
        <f t="shared" si="35"/>
        <v>0</v>
      </c>
      <c r="M76" s="69"/>
      <c r="N76" s="46"/>
      <c r="O76" s="46"/>
      <c r="P76" s="46"/>
      <c r="Q76" s="46"/>
      <c r="R76" s="46"/>
      <c r="S76" s="46"/>
      <c r="T76" s="46"/>
      <c r="U76" s="46"/>
      <c r="V76" s="46"/>
      <c r="W76" s="46"/>
      <c r="X76" s="46"/>
      <c r="Y76" s="46"/>
      <c r="Z76" s="46"/>
      <c r="AA76" s="68">
        <f t="shared" si="36"/>
        <v>0</v>
      </c>
      <c r="AB76" s="55">
        <f>SUMIF(Sales!$B$5:$B271,$B76,Sales!$V$5:$V271)</f>
        <v>0</v>
      </c>
      <c r="AC76" s="55">
        <f>SUMIF(Sales!$B$5:$B271,$B76,Sales!$W$5:$W271)</f>
        <v>0</v>
      </c>
      <c r="AD76" s="55">
        <f>SUMIF(Sales!$B$5:$B271,$B76,Sales!$X$5:$X271)</f>
        <v>0</v>
      </c>
      <c r="AE76" s="55">
        <f>SUMIF(Sales!$B$5:$B271,$B76,Sales!$Y$5:$Y271)</f>
        <v>0</v>
      </c>
      <c r="AF76" s="55">
        <f>SUMIF(Sales!$B$5:$B271,$B76,Sales!$Z$5:$Z271)</f>
        <v>0</v>
      </c>
      <c r="AG76" s="55">
        <f>SUMIF(Sales!$B$5:$B271,$B76,Sales!$AA$5:$AA271)</f>
        <v>0</v>
      </c>
      <c r="AH76" s="55">
        <f>SUMIF(Sales!$B$5:$B271,$B76,Sales!$AB$5:$AB271)</f>
        <v>0</v>
      </c>
      <c r="AI76" s="55">
        <f>SUMIF(Sales!$B$5:$B271,$B76,Sales!$AC$5:$AC271)</f>
        <v>0</v>
      </c>
      <c r="AJ76" s="55">
        <f>SUMIF(Sales!$B$5:$B271,$B76,Sales!$AD$5:$AD271)</f>
        <v>0</v>
      </c>
      <c r="AK76" s="55">
        <f>SUMIF(Sales!$B$5:$B271,$B76,Sales!$AE$5:$AE271)</f>
        <v>0</v>
      </c>
      <c r="AL76" s="55">
        <f>SUMIF(Sales!$B$5:$B271,$B76,Sales!$AF$5:$AF271)</f>
        <v>0</v>
      </c>
      <c r="AM76" s="55">
        <f>SUMIF(Sales!$B$5:$B271,$B76,Sales!$AG$5:$AG271)</f>
        <v>0</v>
      </c>
      <c r="AN76" s="68">
        <f t="shared" si="37"/>
        <v>0</v>
      </c>
      <c r="AO76" s="46"/>
      <c r="AP76" s="46"/>
      <c r="AQ76" s="46"/>
      <c r="AR76" s="68">
        <f t="shared" si="38"/>
        <v>0</v>
      </c>
      <c r="AS76" s="46"/>
      <c r="AT76" s="46"/>
      <c r="AU76" s="46"/>
      <c r="AV76" s="46"/>
      <c r="AW76" s="46"/>
      <c r="AX76" s="46"/>
      <c r="AY76" s="46"/>
      <c r="AZ76" s="46"/>
      <c r="BA76" s="46"/>
      <c r="BB76" s="46"/>
      <c r="BC76" s="46"/>
      <c r="BD76" s="46"/>
      <c r="BE76" s="55">
        <f>SUMIF(Sales!$B$5:$B271,$B76,Sales!$R$5:$R271)</f>
        <v>0</v>
      </c>
      <c r="BF76" s="68">
        <f t="shared" si="39"/>
        <v>0</v>
      </c>
      <c r="BG76" s="70">
        <f t="shared" si="40"/>
        <v>0</v>
      </c>
      <c r="BH76" s="46"/>
    </row>
    <row r="77" spans="1:60" x14ac:dyDescent="0.25">
      <c r="A77" s="18">
        <v>69</v>
      </c>
      <c r="B77" s="18"/>
      <c r="C77" s="18"/>
      <c r="D77" s="66"/>
      <c r="E77" s="18"/>
      <c r="F77" s="18"/>
      <c r="G77" s="18"/>
      <c r="H77" s="18"/>
      <c r="I77" s="67"/>
      <c r="J77" s="18"/>
      <c r="K77" s="18"/>
      <c r="L77" s="68">
        <f t="shared" si="35"/>
        <v>0</v>
      </c>
      <c r="M77" s="69"/>
      <c r="N77" s="46"/>
      <c r="O77" s="46"/>
      <c r="P77" s="46"/>
      <c r="Q77" s="46"/>
      <c r="R77" s="46"/>
      <c r="S77" s="46"/>
      <c r="T77" s="46"/>
      <c r="U77" s="46"/>
      <c r="V77" s="46"/>
      <c r="W77" s="46"/>
      <c r="X77" s="46"/>
      <c r="Y77" s="46"/>
      <c r="Z77" s="46"/>
      <c r="AA77" s="68">
        <f t="shared" si="36"/>
        <v>0</v>
      </c>
      <c r="AB77" s="55">
        <f>SUMIF(Sales!$B$5:$B272,$B77,Sales!$V$5:$V272)</f>
        <v>0</v>
      </c>
      <c r="AC77" s="55">
        <f>SUMIF(Sales!$B$5:$B272,$B77,Sales!$W$5:$W272)</f>
        <v>0</v>
      </c>
      <c r="AD77" s="55">
        <f>SUMIF(Sales!$B$5:$B272,$B77,Sales!$X$5:$X272)</f>
        <v>0</v>
      </c>
      <c r="AE77" s="55">
        <f>SUMIF(Sales!$B$5:$B272,$B77,Sales!$Y$5:$Y272)</f>
        <v>0</v>
      </c>
      <c r="AF77" s="55">
        <f>SUMIF(Sales!$B$5:$B272,$B77,Sales!$Z$5:$Z272)</f>
        <v>0</v>
      </c>
      <c r="AG77" s="55">
        <f>SUMIF(Sales!$B$5:$B272,$B77,Sales!$AA$5:$AA272)</f>
        <v>0</v>
      </c>
      <c r="AH77" s="55">
        <f>SUMIF(Sales!$B$5:$B272,$B77,Sales!$AB$5:$AB272)</f>
        <v>0</v>
      </c>
      <c r="AI77" s="55">
        <f>SUMIF(Sales!$B$5:$B272,$B77,Sales!$AC$5:$AC272)</f>
        <v>0</v>
      </c>
      <c r="AJ77" s="55">
        <f>SUMIF(Sales!$B$5:$B272,$B77,Sales!$AD$5:$AD272)</f>
        <v>0</v>
      </c>
      <c r="AK77" s="55">
        <f>SUMIF(Sales!$B$5:$B272,$B77,Sales!$AE$5:$AE272)</f>
        <v>0</v>
      </c>
      <c r="AL77" s="55">
        <f>SUMIF(Sales!$B$5:$B272,$B77,Sales!$AF$5:$AF272)</f>
        <v>0</v>
      </c>
      <c r="AM77" s="55">
        <f>SUMIF(Sales!$B$5:$B272,$B77,Sales!$AG$5:$AG272)</f>
        <v>0</v>
      </c>
      <c r="AN77" s="68">
        <f t="shared" si="37"/>
        <v>0</v>
      </c>
      <c r="AO77" s="46"/>
      <c r="AP77" s="46"/>
      <c r="AQ77" s="46"/>
      <c r="AR77" s="68">
        <f t="shared" si="38"/>
        <v>0</v>
      </c>
      <c r="AS77" s="46"/>
      <c r="AT77" s="46"/>
      <c r="AU77" s="46"/>
      <c r="AV77" s="46"/>
      <c r="AW77" s="46"/>
      <c r="AX77" s="46"/>
      <c r="AY77" s="46"/>
      <c r="AZ77" s="46"/>
      <c r="BA77" s="46"/>
      <c r="BB77" s="46"/>
      <c r="BC77" s="46"/>
      <c r="BD77" s="46"/>
      <c r="BE77" s="55">
        <f>SUMIF(Sales!$B$5:$B272,$B77,Sales!$R$5:$R272)</f>
        <v>0</v>
      </c>
      <c r="BF77" s="68">
        <f t="shared" si="39"/>
        <v>0</v>
      </c>
      <c r="BG77" s="70">
        <f t="shared" si="40"/>
        <v>0</v>
      </c>
      <c r="BH77" s="46"/>
    </row>
    <row r="78" spans="1:60" x14ac:dyDescent="0.25">
      <c r="A78" s="18">
        <v>70</v>
      </c>
      <c r="B78" s="18"/>
      <c r="C78" s="18"/>
      <c r="D78" s="66"/>
      <c r="E78" s="18"/>
      <c r="F78" s="18"/>
      <c r="G78" s="18"/>
      <c r="H78" s="18"/>
      <c r="I78" s="67"/>
      <c r="J78" s="18"/>
      <c r="K78" s="18"/>
      <c r="L78" s="68">
        <f t="shared" si="35"/>
        <v>0</v>
      </c>
      <c r="M78" s="69"/>
      <c r="N78" s="46"/>
      <c r="O78" s="46"/>
      <c r="P78" s="46"/>
      <c r="Q78" s="46"/>
      <c r="R78" s="46"/>
      <c r="S78" s="46"/>
      <c r="T78" s="46"/>
      <c r="U78" s="46"/>
      <c r="V78" s="46"/>
      <c r="W78" s="46"/>
      <c r="X78" s="46"/>
      <c r="Y78" s="46"/>
      <c r="Z78" s="46"/>
      <c r="AA78" s="68">
        <f t="shared" si="36"/>
        <v>0</v>
      </c>
      <c r="AB78" s="55">
        <f>SUMIF(Sales!$B$5:$B273,$B78,Sales!$V$5:$V273)</f>
        <v>0</v>
      </c>
      <c r="AC78" s="55">
        <f>SUMIF(Sales!$B$5:$B273,$B78,Sales!$W$5:$W273)</f>
        <v>0</v>
      </c>
      <c r="AD78" s="55">
        <f>SUMIF(Sales!$B$5:$B273,$B78,Sales!$X$5:$X273)</f>
        <v>0</v>
      </c>
      <c r="AE78" s="55">
        <f>SUMIF(Sales!$B$5:$B273,$B78,Sales!$Y$5:$Y273)</f>
        <v>0</v>
      </c>
      <c r="AF78" s="55">
        <f>SUMIF(Sales!$B$5:$B273,$B78,Sales!$Z$5:$Z273)</f>
        <v>0</v>
      </c>
      <c r="AG78" s="55">
        <f>SUMIF(Sales!$B$5:$B273,$B78,Sales!$AA$5:$AA273)</f>
        <v>0</v>
      </c>
      <c r="AH78" s="55">
        <f>SUMIF(Sales!$B$5:$B273,$B78,Sales!$AB$5:$AB273)</f>
        <v>0</v>
      </c>
      <c r="AI78" s="55">
        <f>SUMIF(Sales!$B$5:$B273,$B78,Sales!$AC$5:$AC273)</f>
        <v>0</v>
      </c>
      <c r="AJ78" s="55">
        <f>SUMIF(Sales!$B$5:$B273,$B78,Sales!$AD$5:$AD273)</f>
        <v>0</v>
      </c>
      <c r="AK78" s="55">
        <f>SUMIF(Sales!$B$5:$B273,$B78,Sales!$AE$5:$AE273)</f>
        <v>0</v>
      </c>
      <c r="AL78" s="55">
        <f>SUMIF(Sales!$B$5:$B273,$B78,Sales!$AF$5:$AF273)</f>
        <v>0</v>
      </c>
      <c r="AM78" s="55">
        <f>SUMIF(Sales!$B$5:$B273,$B78,Sales!$AG$5:$AG273)</f>
        <v>0</v>
      </c>
      <c r="AN78" s="68">
        <f t="shared" si="37"/>
        <v>0</v>
      </c>
      <c r="AO78" s="46"/>
      <c r="AP78" s="46"/>
      <c r="AQ78" s="46"/>
      <c r="AR78" s="68">
        <f t="shared" si="38"/>
        <v>0</v>
      </c>
      <c r="AS78" s="46"/>
      <c r="AT78" s="46"/>
      <c r="AU78" s="46"/>
      <c r="AV78" s="46"/>
      <c r="AW78" s="46"/>
      <c r="AX78" s="46"/>
      <c r="AY78" s="46"/>
      <c r="AZ78" s="46"/>
      <c r="BA78" s="46"/>
      <c r="BB78" s="46"/>
      <c r="BC78" s="46"/>
      <c r="BD78" s="46"/>
      <c r="BE78" s="55">
        <f>SUMIF(Sales!$B$5:$B273,$B78,Sales!$R$5:$R273)</f>
        <v>0</v>
      </c>
      <c r="BF78" s="68">
        <f t="shared" si="39"/>
        <v>0</v>
      </c>
      <c r="BG78" s="70">
        <f t="shared" si="40"/>
        <v>0</v>
      </c>
      <c r="BH78" s="46"/>
    </row>
    <row r="79" spans="1:60" x14ac:dyDescent="0.25">
      <c r="A79" s="18">
        <v>71</v>
      </c>
      <c r="B79" s="18"/>
      <c r="C79" s="18"/>
      <c r="D79" s="66"/>
      <c r="E79" s="18"/>
      <c r="F79" s="18"/>
      <c r="G79" s="18"/>
      <c r="H79" s="18"/>
      <c r="I79" s="67"/>
      <c r="J79" s="18"/>
      <c r="K79" s="18"/>
      <c r="L79" s="68">
        <f t="shared" si="35"/>
        <v>0</v>
      </c>
      <c r="M79" s="69"/>
      <c r="N79" s="46"/>
      <c r="O79" s="46"/>
      <c r="P79" s="46"/>
      <c r="Q79" s="46"/>
      <c r="R79" s="46"/>
      <c r="S79" s="46"/>
      <c r="T79" s="46"/>
      <c r="U79" s="46"/>
      <c r="V79" s="46"/>
      <c r="W79" s="46"/>
      <c r="X79" s="46"/>
      <c r="Y79" s="46"/>
      <c r="Z79" s="46"/>
      <c r="AA79" s="68">
        <f t="shared" si="36"/>
        <v>0</v>
      </c>
      <c r="AB79" s="55">
        <f>SUMIF(Sales!$B$5:$B274,$B79,Sales!$V$5:$V274)</f>
        <v>0</v>
      </c>
      <c r="AC79" s="55">
        <f>SUMIF(Sales!$B$5:$B274,$B79,Sales!$W$5:$W274)</f>
        <v>0</v>
      </c>
      <c r="AD79" s="55">
        <f>SUMIF(Sales!$B$5:$B274,$B79,Sales!$X$5:$X274)</f>
        <v>0</v>
      </c>
      <c r="AE79" s="55">
        <f>SUMIF(Sales!$B$5:$B274,$B79,Sales!$Y$5:$Y274)</f>
        <v>0</v>
      </c>
      <c r="AF79" s="55">
        <f>SUMIF(Sales!$B$5:$B274,$B79,Sales!$Z$5:$Z274)</f>
        <v>0</v>
      </c>
      <c r="AG79" s="55">
        <f>SUMIF(Sales!$B$5:$B274,$B79,Sales!$AA$5:$AA274)</f>
        <v>0</v>
      </c>
      <c r="AH79" s="55">
        <f>SUMIF(Sales!$B$5:$B274,$B79,Sales!$AB$5:$AB274)</f>
        <v>0</v>
      </c>
      <c r="AI79" s="55">
        <f>SUMIF(Sales!$B$5:$B274,$B79,Sales!$AC$5:$AC274)</f>
        <v>0</v>
      </c>
      <c r="AJ79" s="55">
        <f>SUMIF(Sales!$B$5:$B274,$B79,Sales!$AD$5:$AD274)</f>
        <v>0</v>
      </c>
      <c r="AK79" s="55">
        <f>SUMIF(Sales!$B$5:$B274,$B79,Sales!$AE$5:$AE274)</f>
        <v>0</v>
      </c>
      <c r="AL79" s="55">
        <f>SUMIF(Sales!$B$5:$B274,$B79,Sales!$AF$5:$AF274)</f>
        <v>0</v>
      </c>
      <c r="AM79" s="55">
        <f>SUMIF(Sales!$B$5:$B274,$B79,Sales!$AG$5:$AG274)</f>
        <v>0</v>
      </c>
      <c r="AN79" s="68">
        <f t="shared" si="37"/>
        <v>0</v>
      </c>
      <c r="AO79" s="46"/>
      <c r="AP79" s="46"/>
      <c r="AQ79" s="46"/>
      <c r="AR79" s="68">
        <f t="shared" si="38"/>
        <v>0</v>
      </c>
      <c r="AS79" s="46"/>
      <c r="AT79" s="46"/>
      <c r="AU79" s="46"/>
      <c r="AV79" s="46"/>
      <c r="AW79" s="46"/>
      <c r="AX79" s="46"/>
      <c r="AY79" s="46"/>
      <c r="AZ79" s="46"/>
      <c r="BA79" s="46"/>
      <c r="BB79" s="46"/>
      <c r="BC79" s="46"/>
      <c r="BD79" s="46"/>
      <c r="BE79" s="55">
        <f>SUMIF(Sales!$B$5:$B274,$B79,Sales!$R$5:$R274)</f>
        <v>0</v>
      </c>
      <c r="BF79" s="68">
        <f t="shared" si="39"/>
        <v>0</v>
      </c>
      <c r="BG79" s="70">
        <f t="shared" si="40"/>
        <v>0</v>
      </c>
      <c r="BH79" s="46"/>
    </row>
    <row r="80" spans="1:60" x14ac:dyDescent="0.25">
      <c r="A80" s="18">
        <v>72</v>
      </c>
      <c r="B80" s="18"/>
      <c r="C80" s="18"/>
      <c r="D80" s="66"/>
      <c r="E80" s="18"/>
      <c r="F80" s="18"/>
      <c r="G80" s="18"/>
      <c r="H80" s="18"/>
      <c r="I80" s="67"/>
      <c r="J80" s="18"/>
      <c r="K80" s="18"/>
      <c r="L80" s="68">
        <f t="shared" si="35"/>
        <v>0</v>
      </c>
      <c r="M80" s="69"/>
      <c r="N80" s="46"/>
      <c r="O80" s="46"/>
      <c r="P80" s="46"/>
      <c r="Q80" s="46"/>
      <c r="R80" s="46"/>
      <c r="S80" s="46"/>
      <c r="T80" s="46"/>
      <c r="U80" s="46"/>
      <c r="V80" s="46"/>
      <c r="W80" s="46"/>
      <c r="X80" s="46"/>
      <c r="Y80" s="46"/>
      <c r="Z80" s="46"/>
      <c r="AA80" s="68">
        <f t="shared" si="36"/>
        <v>0</v>
      </c>
      <c r="AB80" s="55">
        <f>SUMIF(Sales!$B$5:$B275,$B80,Sales!$V$5:$V275)</f>
        <v>0</v>
      </c>
      <c r="AC80" s="55">
        <f>SUMIF(Sales!$B$5:$B275,$B80,Sales!$W$5:$W275)</f>
        <v>0</v>
      </c>
      <c r="AD80" s="55">
        <f>SUMIF(Sales!$B$5:$B275,$B80,Sales!$X$5:$X275)</f>
        <v>0</v>
      </c>
      <c r="AE80" s="55">
        <f>SUMIF(Sales!$B$5:$B275,$B80,Sales!$Y$5:$Y275)</f>
        <v>0</v>
      </c>
      <c r="AF80" s="55">
        <f>SUMIF(Sales!$B$5:$B275,$B80,Sales!$Z$5:$Z275)</f>
        <v>0</v>
      </c>
      <c r="AG80" s="55">
        <f>SUMIF(Sales!$B$5:$B275,$B80,Sales!$AA$5:$AA275)</f>
        <v>0</v>
      </c>
      <c r="AH80" s="55">
        <f>SUMIF(Sales!$B$5:$B275,$B80,Sales!$AB$5:$AB275)</f>
        <v>0</v>
      </c>
      <c r="AI80" s="55">
        <f>SUMIF(Sales!$B$5:$B275,$B80,Sales!$AC$5:$AC275)</f>
        <v>0</v>
      </c>
      <c r="AJ80" s="55">
        <f>SUMIF(Sales!$B$5:$B275,$B80,Sales!$AD$5:$AD275)</f>
        <v>0</v>
      </c>
      <c r="AK80" s="55">
        <f>SUMIF(Sales!$B$5:$B275,$B80,Sales!$AE$5:$AE275)</f>
        <v>0</v>
      </c>
      <c r="AL80" s="55">
        <f>SUMIF(Sales!$B$5:$B275,$B80,Sales!$AF$5:$AF275)</f>
        <v>0</v>
      </c>
      <c r="AM80" s="55">
        <f>SUMIF(Sales!$B$5:$B275,$B80,Sales!$AG$5:$AG275)</f>
        <v>0</v>
      </c>
      <c r="AN80" s="68">
        <f t="shared" si="37"/>
        <v>0</v>
      </c>
      <c r="AO80" s="46"/>
      <c r="AP80" s="46"/>
      <c r="AQ80" s="46"/>
      <c r="AR80" s="68">
        <f t="shared" si="38"/>
        <v>0</v>
      </c>
      <c r="AS80" s="46"/>
      <c r="AT80" s="46"/>
      <c r="AU80" s="46"/>
      <c r="AV80" s="46"/>
      <c r="AW80" s="46"/>
      <c r="AX80" s="46"/>
      <c r="AY80" s="46"/>
      <c r="AZ80" s="46"/>
      <c r="BA80" s="46"/>
      <c r="BB80" s="46"/>
      <c r="BC80" s="46"/>
      <c r="BD80" s="46"/>
      <c r="BE80" s="55">
        <f>SUMIF(Sales!$B$5:$B275,$B80,Sales!$R$5:$R275)</f>
        <v>0</v>
      </c>
      <c r="BF80" s="68">
        <f t="shared" si="39"/>
        <v>0</v>
      </c>
      <c r="BG80" s="70">
        <f t="shared" si="40"/>
        <v>0</v>
      </c>
      <c r="BH80" s="46"/>
    </row>
    <row r="81" spans="1:60" x14ac:dyDescent="0.25">
      <c r="A81" s="18">
        <v>73</v>
      </c>
      <c r="B81" s="18"/>
      <c r="C81" s="18"/>
      <c r="D81" s="66"/>
      <c r="E81" s="18"/>
      <c r="F81" s="18"/>
      <c r="G81" s="18"/>
      <c r="H81" s="18"/>
      <c r="I81" s="67"/>
      <c r="J81" s="18"/>
      <c r="K81" s="18"/>
      <c r="L81" s="68">
        <f t="shared" si="35"/>
        <v>0</v>
      </c>
      <c r="M81" s="69"/>
      <c r="N81" s="46"/>
      <c r="O81" s="46"/>
      <c r="P81" s="46"/>
      <c r="Q81" s="46"/>
      <c r="R81" s="46"/>
      <c r="S81" s="46"/>
      <c r="T81" s="46"/>
      <c r="U81" s="46"/>
      <c r="V81" s="46"/>
      <c r="W81" s="46"/>
      <c r="X81" s="46"/>
      <c r="Y81" s="46"/>
      <c r="Z81" s="46"/>
      <c r="AA81" s="68">
        <f t="shared" si="36"/>
        <v>0</v>
      </c>
      <c r="AB81" s="55">
        <f>SUMIF(Sales!$B$5:$B276,$B81,Sales!$V$5:$V276)</f>
        <v>0</v>
      </c>
      <c r="AC81" s="55">
        <f>SUMIF(Sales!$B$5:$B276,$B81,Sales!$W$5:$W276)</f>
        <v>0</v>
      </c>
      <c r="AD81" s="55">
        <f>SUMIF(Sales!$B$5:$B276,$B81,Sales!$X$5:$X276)</f>
        <v>0</v>
      </c>
      <c r="AE81" s="55">
        <f>SUMIF(Sales!$B$5:$B276,$B81,Sales!$Y$5:$Y276)</f>
        <v>0</v>
      </c>
      <c r="AF81" s="55">
        <f>SUMIF(Sales!$B$5:$B276,$B81,Sales!$Z$5:$Z276)</f>
        <v>0</v>
      </c>
      <c r="AG81" s="55">
        <f>SUMIF(Sales!$B$5:$B276,$B81,Sales!$AA$5:$AA276)</f>
        <v>0</v>
      </c>
      <c r="AH81" s="55">
        <f>SUMIF(Sales!$B$5:$B276,$B81,Sales!$AB$5:$AB276)</f>
        <v>0</v>
      </c>
      <c r="AI81" s="55">
        <f>SUMIF(Sales!$B$5:$B276,$B81,Sales!$AC$5:$AC276)</f>
        <v>0</v>
      </c>
      <c r="AJ81" s="55">
        <f>SUMIF(Sales!$B$5:$B276,$B81,Sales!$AD$5:$AD276)</f>
        <v>0</v>
      </c>
      <c r="AK81" s="55">
        <f>SUMIF(Sales!$B$5:$B276,$B81,Sales!$AE$5:$AE276)</f>
        <v>0</v>
      </c>
      <c r="AL81" s="55">
        <f>SUMIF(Sales!$B$5:$B276,$B81,Sales!$AF$5:$AF276)</f>
        <v>0</v>
      </c>
      <c r="AM81" s="55">
        <f>SUMIF(Sales!$B$5:$B276,$B81,Sales!$AG$5:$AG276)</f>
        <v>0</v>
      </c>
      <c r="AN81" s="68">
        <f t="shared" si="37"/>
        <v>0</v>
      </c>
      <c r="AO81" s="46"/>
      <c r="AP81" s="46"/>
      <c r="AQ81" s="46"/>
      <c r="AR81" s="68">
        <f t="shared" si="38"/>
        <v>0</v>
      </c>
      <c r="AS81" s="46"/>
      <c r="AT81" s="46"/>
      <c r="AU81" s="46"/>
      <c r="AV81" s="46"/>
      <c r="AW81" s="46"/>
      <c r="AX81" s="46"/>
      <c r="AY81" s="46"/>
      <c r="AZ81" s="46"/>
      <c r="BA81" s="46"/>
      <c r="BB81" s="46"/>
      <c r="BC81" s="46"/>
      <c r="BD81" s="46"/>
      <c r="BE81" s="55">
        <f>SUMIF(Sales!$B$5:$B276,$B81,Sales!$R$5:$R276)</f>
        <v>0</v>
      </c>
      <c r="BF81" s="68">
        <f t="shared" si="39"/>
        <v>0</v>
      </c>
      <c r="BG81" s="70">
        <f t="shared" si="40"/>
        <v>0</v>
      </c>
      <c r="BH81" s="46"/>
    </row>
    <row r="82" spans="1:60" x14ac:dyDescent="0.25">
      <c r="A82" s="18">
        <v>74</v>
      </c>
      <c r="B82" s="18"/>
      <c r="C82" s="18"/>
      <c r="D82" s="66"/>
      <c r="E82" s="18"/>
      <c r="F82" s="18"/>
      <c r="G82" s="18"/>
      <c r="H82" s="18"/>
      <c r="I82" s="67"/>
      <c r="J82" s="18"/>
      <c r="K82" s="18"/>
      <c r="L82" s="68">
        <f t="shared" si="35"/>
        <v>0</v>
      </c>
      <c r="M82" s="69"/>
      <c r="N82" s="46"/>
      <c r="O82" s="46"/>
      <c r="P82" s="46"/>
      <c r="Q82" s="46"/>
      <c r="R82" s="46"/>
      <c r="S82" s="46"/>
      <c r="T82" s="46"/>
      <c r="U82" s="46"/>
      <c r="V82" s="46"/>
      <c r="W82" s="46"/>
      <c r="X82" s="46"/>
      <c r="Y82" s="46"/>
      <c r="Z82" s="46"/>
      <c r="AA82" s="68">
        <f t="shared" si="36"/>
        <v>0</v>
      </c>
      <c r="AB82" s="55">
        <f>SUMIF(Sales!$B$5:$B277,$B82,Sales!$V$5:$V277)</f>
        <v>0</v>
      </c>
      <c r="AC82" s="55">
        <f>SUMIF(Sales!$B$5:$B277,$B82,Sales!$W$5:$W277)</f>
        <v>0</v>
      </c>
      <c r="AD82" s="55">
        <f>SUMIF(Sales!$B$5:$B277,$B82,Sales!$X$5:$X277)</f>
        <v>0</v>
      </c>
      <c r="AE82" s="55">
        <f>SUMIF(Sales!$B$5:$B277,$B82,Sales!$Y$5:$Y277)</f>
        <v>0</v>
      </c>
      <c r="AF82" s="55">
        <f>SUMIF(Sales!$B$5:$B277,$B82,Sales!$Z$5:$Z277)</f>
        <v>0</v>
      </c>
      <c r="AG82" s="55">
        <f>SUMIF(Sales!$B$5:$B277,$B82,Sales!$AA$5:$AA277)</f>
        <v>0</v>
      </c>
      <c r="AH82" s="55">
        <f>SUMIF(Sales!$B$5:$B277,$B82,Sales!$AB$5:$AB277)</f>
        <v>0</v>
      </c>
      <c r="AI82" s="55">
        <f>SUMIF(Sales!$B$5:$B277,$B82,Sales!$AC$5:$AC277)</f>
        <v>0</v>
      </c>
      <c r="AJ82" s="55">
        <f>SUMIF(Sales!$B$5:$B277,$B82,Sales!$AD$5:$AD277)</f>
        <v>0</v>
      </c>
      <c r="AK82" s="55">
        <f>SUMIF(Sales!$B$5:$B277,$B82,Sales!$AE$5:$AE277)</f>
        <v>0</v>
      </c>
      <c r="AL82" s="55">
        <f>SUMIF(Sales!$B$5:$B277,$B82,Sales!$AF$5:$AF277)</f>
        <v>0</v>
      </c>
      <c r="AM82" s="55">
        <f>SUMIF(Sales!$B$5:$B277,$B82,Sales!$AG$5:$AG277)</f>
        <v>0</v>
      </c>
      <c r="AN82" s="68">
        <f t="shared" si="37"/>
        <v>0</v>
      </c>
      <c r="AO82" s="46"/>
      <c r="AP82" s="46"/>
      <c r="AQ82" s="46"/>
      <c r="AR82" s="68">
        <f t="shared" si="38"/>
        <v>0</v>
      </c>
      <c r="AS82" s="46"/>
      <c r="AT82" s="46"/>
      <c r="AU82" s="46"/>
      <c r="AV82" s="46"/>
      <c r="AW82" s="46"/>
      <c r="AX82" s="46"/>
      <c r="AY82" s="46"/>
      <c r="AZ82" s="46"/>
      <c r="BA82" s="46"/>
      <c r="BB82" s="46"/>
      <c r="BC82" s="46"/>
      <c r="BD82" s="46"/>
      <c r="BE82" s="55">
        <f>SUMIF(Sales!$B$5:$B277,$B82,Sales!$R$5:$R277)</f>
        <v>0</v>
      </c>
      <c r="BF82" s="68">
        <f t="shared" si="39"/>
        <v>0</v>
      </c>
      <c r="BG82" s="70">
        <f t="shared" si="40"/>
        <v>0</v>
      </c>
      <c r="BH82" s="46"/>
    </row>
    <row r="83" spans="1:60" x14ac:dyDescent="0.25">
      <c r="A83" s="18">
        <v>75</v>
      </c>
      <c r="B83" s="18"/>
      <c r="C83" s="18"/>
      <c r="D83" s="66"/>
      <c r="E83" s="18"/>
      <c r="F83" s="18"/>
      <c r="G83" s="18"/>
      <c r="H83" s="18"/>
      <c r="I83" s="67"/>
      <c r="J83" s="18"/>
      <c r="K83" s="18"/>
      <c r="L83" s="68">
        <f t="shared" si="35"/>
        <v>0</v>
      </c>
      <c r="M83" s="69"/>
      <c r="N83" s="46"/>
      <c r="O83" s="46"/>
      <c r="P83" s="46"/>
      <c r="Q83" s="46"/>
      <c r="R83" s="46"/>
      <c r="S83" s="46"/>
      <c r="T83" s="46"/>
      <c r="U83" s="46"/>
      <c r="V83" s="46"/>
      <c r="W83" s="46"/>
      <c r="X83" s="46"/>
      <c r="Y83" s="46"/>
      <c r="Z83" s="46"/>
      <c r="AA83" s="68">
        <f t="shared" si="36"/>
        <v>0</v>
      </c>
      <c r="AB83" s="55">
        <f>SUMIF(Sales!$B$5:$B278,$B83,Sales!$V$5:$V278)</f>
        <v>0</v>
      </c>
      <c r="AC83" s="55">
        <f>SUMIF(Sales!$B$5:$B278,$B83,Sales!$W$5:$W278)</f>
        <v>0</v>
      </c>
      <c r="AD83" s="55">
        <f>SUMIF(Sales!$B$5:$B278,$B83,Sales!$X$5:$X278)</f>
        <v>0</v>
      </c>
      <c r="AE83" s="55">
        <f>SUMIF(Sales!$B$5:$B278,$B83,Sales!$Y$5:$Y278)</f>
        <v>0</v>
      </c>
      <c r="AF83" s="55">
        <f>SUMIF(Sales!$B$5:$B278,$B83,Sales!$Z$5:$Z278)</f>
        <v>0</v>
      </c>
      <c r="AG83" s="55">
        <f>SUMIF(Sales!$B$5:$B278,$B83,Sales!$AA$5:$AA278)</f>
        <v>0</v>
      </c>
      <c r="AH83" s="55">
        <f>SUMIF(Sales!$B$5:$B278,$B83,Sales!$AB$5:$AB278)</f>
        <v>0</v>
      </c>
      <c r="AI83" s="55">
        <f>SUMIF(Sales!$B$5:$B278,$B83,Sales!$AC$5:$AC278)</f>
        <v>0</v>
      </c>
      <c r="AJ83" s="55">
        <f>SUMIF(Sales!$B$5:$B278,$B83,Sales!$AD$5:$AD278)</f>
        <v>0</v>
      </c>
      <c r="AK83" s="55">
        <f>SUMIF(Sales!$B$5:$B278,$B83,Sales!$AE$5:$AE278)</f>
        <v>0</v>
      </c>
      <c r="AL83" s="55">
        <f>SUMIF(Sales!$B$5:$B278,$B83,Sales!$AF$5:$AF278)</f>
        <v>0</v>
      </c>
      <c r="AM83" s="55">
        <f>SUMIF(Sales!$B$5:$B278,$B83,Sales!$AG$5:$AG278)</f>
        <v>0</v>
      </c>
      <c r="AN83" s="68">
        <f t="shared" si="37"/>
        <v>0</v>
      </c>
      <c r="AO83" s="46"/>
      <c r="AP83" s="46"/>
      <c r="AQ83" s="46"/>
      <c r="AR83" s="68">
        <f t="shared" si="38"/>
        <v>0</v>
      </c>
      <c r="AS83" s="46"/>
      <c r="AT83" s="46"/>
      <c r="AU83" s="46"/>
      <c r="AV83" s="46"/>
      <c r="AW83" s="46"/>
      <c r="AX83" s="46"/>
      <c r="AY83" s="46"/>
      <c r="AZ83" s="46"/>
      <c r="BA83" s="46"/>
      <c r="BB83" s="46"/>
      <c r="BC83" s="46"/>
      <c r="BD83" s="46"/>
      <c r="BE83" s="55">
        <f>SUMIF(Sales!$B$5:$B278,$B83,Sales!$R$5:$R278)</f>
        <v>0</v>
      </c>
      <c r="BF83" s="68">
        <f t="shared" si="39"/>
        <v>0</v>
      </c>
      <c r="BG83" s="70">
        <f t="shared" si="40"/>
        <v>0</v>
      </c>
      <c r="BH83" s="46"/>
    </row>
    <row r="84" spans="1:60" x14ac:dyDescent="0.25">
      <c r="A84" s="18">
        <v>76</v>
      </c>
      <c r="B84" s="18"/>
      <c r="C84" s="18"/>
      <c r="D84" s="66"/>
      <c r="E84" s="18"/>
      <c r="F84" s="18"/>
      <c r="G84" s="18"/>
      <c r="H84" s="18"/>
      <c r="I84" s="67"/>
      <c r="J84" s="18"/>
      <c r="K84" s="18"/>
      <c r="L84" s="68">
        <f t="shared" si="35"/>
        <v>0</v>
      </c>
      <c r="M84" s="69"/>
      <c r="N84" s="46"/>
      <c r="O84" s="46"/>
      <c r="P84" s="46"/>
      <c r="Q84" s="46"/>
      <c r="R84" s="46"/>
      <c r="S84" s="46"/>
      <c r="T84" s="46"/>
      <c r="U84" s="46"/>
      <c r="V84" s="46"/>
      <c r="W84" s="46"/>
      <c r="X84" s="46"/>
      <c r="Y84" s="46"/>
      <c r="Z84" s="46"/>
      <c r="AA84" s="68">
        <f t="shared" si="36"/>
        <v>0</v>
      </c>
      <c r="AB84" s="55">
        <f>SUMIF(Sales!$B$5:$B279,$B84,Sales!$V$5:$V279)</f>
        <v>0</v>
      </c>
      <c r="AC84" s="55">
        <f>SUMIF(Sales!$B$5:$B279,$B84,Sales!$W$5:$W279)</f>
        <v>0</v>
      </c>
      <c r="AD84" s="55">
        <f>SUMIF(Sales!$B$5:$B279,$B84,Sales!$X$5:$X279)</f>
        <v>0</v>
      </c>
      <c r="AE84" s="55">
        <f>SUMIF(Sales!$B$5:$B279,$B84,Sales!$Y$5:$Y279)</f>
        <v>0</v>
      </c>
      <c r="AF84" s="55">
        <f>SUMIF(Sales!$B$5:$B279,$B84,Sales!$Z$5:$Z279)</f>
        <v>0</v>
      </c>
      <c r="AG84" s="55">
        <f>SUMIF(Sales!$B$5:$B279,$B84,Sales!$AA$5:$AA279)</f>
        <v>0</v>
      </c>
      <c r="AH84" s="55">
        <f>SUMIF(Sales!$B$5:$B279,$B84,Sales!$AB$5:$AB279)</f>
        <v>0</v>
      </c>
      <c r="AI84" s="55">
        <f>SUMIF(Sales!$B$5:$B279,$B84,Sales!$AC$5:$AC279)</f>
        <v>0</v>
      </c>
      <c r="AJ84" s="55">
        <f>SUMIF(Sales!$B$5:$B279,$B84,Sales!$AD$5:$AD279)</f>
        <v>0</v>
      </c>
      <c r="AK84" s="55">
        <f>SUMIF(Sales!$B$5:$B279,$B84,Sales!$AE$5:$AE279)</f>
        <v>0</v>
      </c>
      <c r="AL84" s="55">
        <f>SUMIF(Sales!$B$5:$B279,$B84,Sales!$AF$5:$AF279)</f>
        <v>0</v>
      </c>
      <c r="AM84" s="55">
        <f>SUMIF(Sales!$B$5:$B279,$B84,Sales!$AG$5:$AG279)</f>
        <v>0</v>
      </c>
      <c r="AN84" s="68">
        <f t="shared" si="37"/>
        <v>0</v>
      </c>
      <c r="AO84" s="46"/>
      <c r="AP84" s="46"/>
      <c r="AQ84" s="46"/>
      <c r="AR84" s="68">
        <f t="shared" si="38"/>
        <v>0</v>
      </c>
      <c r="AS84" s="46"/>
      <c r="AT84" s="46"/>
      <c r="AU84" s="46"/>
      <c r="AV84" s="46"/>
      <c r="AW84" s="46"/>
      <c r="AX84" s="46"/>
      <c r="AY84" s="46"/>
      <c r="AZ84" s="46"/>
      <c r="BA84" s="46"/>
      <c r="BB84" s="46"/>
      <c r="BC84" s="46"/>
      <c r="BD84" s="46"/>
      <c r="BE84" s="55">
        <f>SUMIF(Sales!$B$5:$B279,$B84,Sales!$R$5:$R279)</f>
        <v>0</v>
      </c>
      <c r="BF84" s="68">
        <f t="shared" si="39"/>
        <v>0</v>
      </c>
      <c r="BG84" s="70">
        <f t="shared" si="40"/>
        <v>0</v>
      </c>
      <c r="BH84" s="46"/>
    </row>
    <row r="85" spans="1:60" x14ac:dyDescent="0.25">
      <c r="A85" s="18">
        <v>77</v>
      </c>
      <c r="B85" s="18"/>
      <c r="C85" s="18"/>
      <c r="D85" s="66"/>
      <c r="E85" s="18"/>
      <c r="F85" s="18"/>
      <c r="G85" s="18"/>
      <c r="H85" s="18"/>
      <c r="I85" s="67"/>
      <c r="J85" s="18"/>
      <c r="K85" s="18"/>
      <c r="L85" s="68">
        <f t="shared" si="35"/>
        <v>0</v>
      </c>
      <c r="M85" s="69"/>
      <c r="N85" s="46"/>
      <c r="O85" s="46"/>
      <c r="P85" s="46"/>
      <c r="Q85" s="46"/>
      <c r="R85" s="46"/>
      <c r="S85" s="46"/>
      <c r="T85" s="46"/>
      <c r="U85" s="46"/>
      <c r="V85" s="46"/>
      <c r="W85" s="46"/>
      <c r="X85" s="46"/>
      <c r="Y85" s="46"/>
      <c r="Z85" s="46"/>
      <c r="AA85" s="68">
        <f t="shared" si="36"/>
        <v>0</v>
      </c>
      <c r="AB85" s="55">
        <f>SUMIF(Sales!$B$5:$B280,$B85,Sales!$V$5:$V280)</f>
        <v>0</v>
      </c>
      <c r="AC85" s="55">
        <f>SUMIF(Sales!$B$5:$B280,$B85,Sales!$W$5:$W280)</f>
        <v>0</v>
      </c>
      <c r="AD85" s="55">
        <f>SUMIF(Sales!$B$5:$B280,$B85,Sales!$X$5:$X280)</f>
        <v>0</v>
      </c>
      <c r="AE85" s="55">
        <f>SUMIF(Sales!$B$5:$B280,$B85,Sales!$Y$5:$Y280)</f>
        <v>0</v>
      </c>
      <c r="AF85" s="55">
        <f>SUMIF(Sales!$B$5:$B280,$B85,Sales!$Z$5:$Z280)</f>
        <v>0</v>
      </c>
      <c r="AG85" s="55">
        <f>SUMIF(Sales!$B$5:$B280,$B85,Sales!$AA$5:$AA280)</f>
        <v>0</v>
      </c>
      <c r="AH85" s="55">
        <f>SUMIF(Sales!$B$5:$B280,$B85,Sales!$AB$5:$AB280)</f>
        <v>0</v>
      </c>
      <c r="AI85" s="55">
        <f>SUMIF(Sales!$B$5:$B280,$B85,Sales!$AC$5:$AC280)</f>
        <v>0</v>
      </c>
      <c r="AJ85" s="55">
        <f>SUMIF(Sales!$B$5:$B280,$B85,Sales!$AD$5:$AD280)</f>
        <v>0</v>
      </c>
      <c r="AK85" s="55">
        <f>SUMIF(Sales!$B$5:$B280,$B85,Sales!$AE$5:$AE280)</f>
        <v>0</v>
      </c>
      <c r="AL85" s="55">
        <f>SUMIF(Sales!$B$5:$B280,$B85,Sales!$AF$5:$AF280)</f>
        <v>0</v>
      </c>
      <c r="AM85" s="55">
        <f>SUMIF(Sales!$B$5:$B280,$B85,Sales!$AG$5:$AG280)</f>
        <v>0</v>
      </c>
      <c r="AN85" s="68">
        <f t="shared" si="37"/>
        <v>0</v>
      </c>
      <c r="AO85" s="46"/>
      <c r="AP85" s="46"/>
      <c r="AQ85" s="46"/>
      <c r="AR85" s="68">
        <f t="shared" si="38"/>
        <v>0</v>
      </c>
      <c r="AS85" s="46"/>
      <c r="AT85" s="46"/>
      <c r="AU85" s="46"/>
      <c r="AV85" s="46"/>
      <c r="AW85" s="46"/>
      <c r="AX85" s="46"/>
      <c r="AY85" s="46"/>
      <c r="AZ85" s="46"/>
      <c r="BA85" s="46"/>
      <c r="BB85" s="46"/>
      <c r="BC85" s="46"/>
      <c r="BD85" s="46"/>
      <c r="BE85" s="55">
        <f>SUMIF(Sales!$B$5:$B280,$B85,Sales!$R$5:$R280)</f>
        <v>0</v>
      </c>
      <c r="BF85" s="68">
        <f t="shared" si="39"/>
        <v>0</v>
      </c>
      <c r="BG85" s="70">
        <f t="shared" si="40"/>
        <v>0</v>
      </c>
      <c r="BH85" s="46"/>
    </row>
    <row r="86" spans="1:60" x14ac:dyDescent="0.25">
      <c r="A86" s="18">
        <v>78</v>
      </c>
      <c r="B86" s="18"/>
      <c r="C86" s="18"/>
      <c r="D86" s="66"/>
      <c r="E86" s="18"/>
      <c r="F86" s="18"/>
      <c r="G86" s="18"/>
      <c r="H86" s="18"/>
      <c r="I86" s="67"/>
      <c r="J86" s="18"/>
      <c r="K86" s="18"/>
      <c r="L86" s="68">
        <f t="shared" si="35"/>
        <v>0</v>
      </c>
      <c r="M86" s="69"/>
      <c r="N86" s="46"/>
      <c r="O86" s="46"/>
      <c r="P86" s="46"/>
      <c r="Q86" s="46"/>
      <c r="R86" s="46"/>
      <c r="S86" s="46"/>
      <c r="T86" s="46"/>
      <c r="U86" s="46"/>
      <c r="V86" s="46"/>
      <c r="W86" s="46"/>
      <c r="X86" s="46"/>
      <c r="Y86" s="46"/>
      <c r="Z86" s="46"/>
      <c r="AA86" s="68">
        <f t="shared" si="36"/>
        <v>0</v>
      </c>
      <c r="AB86" s="55">
        <f>SUMIF(Sales!$B$5:$B281,$B86,Sales!$V$5:$V281)</f>
        <v>0</v>
      </c>
      <c r="AC86" s="55">
        <f>SUMIF(Sales!$B$5:$B281,$B86,Sales!$W$5:$W281)</f>
        <v>0</v>
      </c>
      <c r="AD86" s="55">
        <f>SUMIF(Sales!$B$5:$B281,$B86,Sales!$X$5:$X281)</f>
        <v>0</v>
      </c>
      <c r="AE86" s="55">
        <f>SUMIF(Sales!$B$5:$B281,$B86,Sales!$Y$5:$Y281)</f>
        <v>0</v>
      </c>
      <c r="AF86" s="55">
        <f>SUMIF(Sales!$B$5:$B281,$B86,Sales!$Z$5:$Z281)</f>
        <v>0</v>
      </c>
      <c r="AG86" s="55">
        <f>SUMIF(Sales!$B$5:$B281,$B86,Sales!$AA$5:$AA281)</f>
        <v>0</v>
      </c>
      <c r="AH86" s="55">
        <f>SUMIF(Sales!$B$5:$B281,$B86,Sales!$AB$5:$AB281)</f>
        <v>0</v>
      </c>
      <c r="AI86" s="55">
        <f>SUMIF(Sales!$B$5:$B281,$B86,Sales!$AC$5:$AC281)</f>
        <v>0</v>
      </c>
      <c r="AJ86" s="55">
        <f>SUMIF(Sales!$B$5:$B281,$B86,Sales!$AD$5:$AD281)</f>
        <v>0</v>
      </c>
      <c r="AK86" s="55">
        <f>SUMIF(Sales!$B$5:$B281,$B86,Sales!$AE$5:$AE281)</f>
        <v>0</v>
      </c>
      <c r="AL86" s="55">
        <f>SUMIF(Sales!$B$5:$B281,$B86,Sales!$AF$5:$AF281)</f>
        <v>0</v>
      </c>
      <c r="AM86" s="55">
        <f>SUMIF(Sales!$B$5:$B281,$B86,Sales!$AG$5:$AG281)</f>
        <v>0</v>
      </c>
      <c r="AN86" s="68">
        <f t="shared" si="37"/>
        <v>0</v>
      </c>
      <c r="AO86" s="46"/>
      <c r="AP86" s="46"/>
      <c r="AQ86" s="46"/>
      <c r="AR86" s="68">
        <f t="shared" si="38"/>
        <v>0</v>
      </c>
      <c r="AS86" s="46"/>
      <c r="AT86" s="46"/>
      <c r="AU86" s="46"/>
      <c r="AV86" s="46"/>
      <c r="AW86" s="46"/>
      <c r="AX86" s="46"/>
      <c r="AY86" s="46"/>
      <c r="AZ86" s="46"/>
      <c r="BA86" s="46"/>
      <c r="BB86" s="46"/>
      <c r="BC86" s="46"/>
      <c r="BD86" s="46"/>
      <c r="BE86" s="55">
        <f>SUMIF(Sales!$B$5:$B281,$B86,Sales!$R$5:$R281)</f>
        <v>0</v>
      </c>
      <c r="BF86" s="68">
        <f t="shared" si="39"/>
        <v>0</v>
      </c>
      <c r="BG86" s="70">
        <f t="shared" si="40"/>
        <v>0</v>
      </c>
      <c r="BH86" s="46"/>
    </row>
    <row r="87" spans="1:60" x14ac:dyDescent="0.25">
      <c r="A87" s="18">
        <v>79</v>
      </c>
      <c r="B87" s="18"/>
      <c r="C87" s="18"/>
      <c r="D87" s="66"/>
      <c r="E87" s="18"/>
      <c r="F87" s="18"/>
      <c r="G87" s="18"/>
      <c r="H87" s="18"/>
      <c r="I87" s="67"/>
      <c r="J87" s="18"/>
      <c r="K87" s="18"/>
      <c r="L87" s="68">
        <f t="shared" si="35"/>
        <v>0</v>
      </c>
      <c r="M87" s="69"/>
      <c r="N87" s="46"/>
      <c r="O87" s="46"/>
      <c r="P87" s="46"/>
      <c r="Q87" s="46"/>
      <c r="R87" s="46"/>
      <c r="S87" s="46"/>
      <c r="T87" s="46"/>
      <c r="U87" s="46"/>
      <c r="V87" s="46"/>
      <c r="W87" s="46"/>
      <c r="X87" s="46"/>
      <c r="Y87" s="46"/>
      <c r="Z87" s="46"/>
      <c r="AA87" s="68">
        <f t="shared" si="36"/>
        <v>0</v>
      </c>
      <c r="AB87" s="55">
        <f>SUMIF(Sales!$B$5:$B282,$B87,Sales!$V$5:$V282)</f>
        <v>0</v>
      </c>
      <c r="AC87" s="55">
        <f>SUMIF(Sales!$B$5:$B282,$B87,Sales!$W$5:$W282)</f>
        <v>0</v>
      </c>
      <c r="AD87" s="55">
        <f>SUMIF(Sales!$B$5:$B282,$B87,Sales!$X$5:$X282)</f>
        <v>0</v>
      </c>
      <c r="AE87" s="55">
        <f>SUMIF(Sales!$B$5:$B282,$B87,Sales!$Y$5:$Y282)</f>
        <v>0</v>
      </c>
      <c r="AF87" s="55">
        <f>SUMIF(Sales!$B$5:$B282,$B87,Sales!$Z$5:$Z282)</f>
        <v>0</v>
      </c>
      <c r="AG87" s="55">
        <f>SUMIF(Sales!$B$5:$B282,$B87,Sales!$AA$5:$AA282)</f>
        <v>0</v>
      </c>
      <c r="AH87" s="55">
        <f>SUMIF(Sales!$B$5:$B282,$B87,Sales!$AB$5:$AB282)</f>
        <v>0</v>
      </c>
      <c r="AI87" s="55">
        <f>SUMIF(Sales!$B$5:$B282,$B87,Sales!$AC$5:$AC282)</f>
        <v>0</v>
      </c>
      <c r="AJ87" s="55">
        <f>SUMIF(Sales!$B$5:$B282,$B87,Sales!$AD$5:$AD282)</f>
        <v>0</v>
      </c>
      <c r="AK87" s="55">
        <f>SUMIF(Sales!$B$5:$B282,$B87,Sales!$AE$5:$AE282)</f>
        <v>0</v>
      </c>
      <c r="AL87" s="55">
        <f>SUMIF(Sales!$B$5:$B282,$B87,Sales!$AF$5:$AF282)</f>
        <v>0</v>
      </c>
      <c r="AM87" s="55">
        <f>SUMIF(Sales!$B$5:$B282,$B87,Sales!$AG$5:$AG282)</f>
        <v>0</v>
      </c>
      <c r="AN87" s="68">
        <f t="shared" si="37"/>
        <v>0</v>
      </c>
      <c r="AO87" s="46"/>
      <c r="AP87" s="46"/>
      <c r="AQ87" s="46"/>
      <c r="AR87" s="68">
        <f t="shared" si="38"/>
        <v>0</v>
      </c>
      <c r="AS87" s="46"/>
      <c r="AT87" s="46"/>
      <c r="AU87" s="46"/>
      <c r="AV87" s="46"/>
      <c r="AW87" s="46"/>
      <c r="AX87" s="46"/>
      <c r="AY87" s="46"/>
      <c r="AZ87" s="46"/>
      <c r="BA87" s="46"/>
      <c r="BB87" s="46"/>
      <c r="BC87" s="46"/>
      <c r="BD87" s="46"/>
      <c r="BE87" s="55">
        <f>SUMIF(Sales!$B$5:$B282,$B87,Sales!$R$5:$R282)</f>
        <v>0</v>
      </c>
      <c r="BF87" s="68">
        <f t="shared" si="39"/>
        <v>0</v>
      </c>
      <c r="BG87" s="70">
        <f t="shared" si="40"/>
        <v>0</v>
      </c>
      <c r="BH87" s="46"/>
    </row>
    <row r="88" spans="1:60" x14ac:dyDescent="0.25">
      <c r="A88" s="18">
        <v>80</v>
      </c>
      <c r="B88" s="18"/>
      <c r="C88" s="18"/>
      <c r="D88" s="66"/>
      <c r="E88" s="18"/>
      <c r="F88" s="18"/>
      <c r="G88" s="18"/>
      <c r="H88" s="18"/>
      <c r="I88" s="67"/>
      <c r="J88" s="18"/>
      <c r="K88" s="18"/>
      <c r="L88" s="68">
        <f t="shared" si="35"/>
        <v>0</v>
      </c>
      <c r="M88" s="69"/>
      <c r="N88" s="46"/>
      <c r="O88" s="46"/>
      <c r="P88" s="46"/>
      <c r="Q88" s="46"/>
      <c r="R88" s="46"/>
      <c r="S88" s="46"/>
      <c r="T88" s="46"/>
      <c r="U88" s="46"/>
      <c r="V88" s="46"/>
      <c r="W88" s="46"/>
      <c r="X88" s="46"/>
      <c r="Y88" s="46"/>
      <c r="Z88" s="46"/>
      <c r="AA88" s="68">
        <f t="shared" si="36"/>
        <v>0</v>
      </c>
      <c r="AB88" s="55">
        <f>SUMIF(Sales!$B$5:$B283,$B88,Sales!$V$5:$V283)</f>
        <v>0</v>
      </c>
      <c r="AC88" s="55">
        <f>SUMIF(Sales!$B$5:$B283,$B88,Sales!$W$5:$W283)</f>
        <v>0</v>
      </c>
      <c r="AD88" s="55">
        <f>SUMIF(Sales!$B$5:$B283,$B88,Sales!$X$5:$X283)</f>
        <v>0</v>
      </c>
      <c r="AE88" s="55">
        <f>SUMIF(Sales!$B$5:$B283,$B88,Sales!$Y$5:$Y283)</f>
        <v>0</v>
      </c>
      <c r="AF88" s="55">
        <f>SUMIF(Sales!$B$5:$B283,$B88,Sales!$Z$5:$Z283)</f>
        <v>0</v>
      </c>
      <c r="AG88" s="55">
        <f>SUMIF(Sales!$B$5:$B283,$B88,Sales!$AA$5:$AA283)</f>
        <v>0</v>
      </c>
      <c r="AH88" s="55">
        <f>SUMIF(Sales!$B$5:$B283,$B88,Sales!$AB$5:$AB283)</f>
        <v>0</v>
      </c>
      <c r="AI88" s="55">
        <f>SUMIF(Sales!$B$5:$B283,$B88,Sales!$AC$5:$AC283)</f>
        <v>0</v>
      </c>
      <c r="AJ88" s="55">
        <f>SUMIF(Sales!$B$5:$B283,$B88,Sales!$AD$5:$AD283)</f>
        <v>0</v>
      </c>
      <c r="AK88" s="55">
        <f>SUMIF(Sales!$B$5:$B283,$B88,Sales!$AE$5:$AE283)</f>
        <v>0</v>
      </c>
      <c r="AL88" s="55">
        <f>SUMIF(Sales!$B$5:$B283,$B88,Sales!$AF$5:$AF283)</f>
        <v>0</v>
      </c>
      <c r="AM88" s="55">
        <f>SUMIF(Sales!$B$5:$B283,$B88,Sales!$AG$5:$AG283)</f>
        <v>0</v>
      </c>
      <c r="AN88" s="68">
        <f t="shared" si="37"/>
        <v>0</v>
      </c>
      <c r="AO88" s="46"/>
      <c r="AP88" s="46"/>
      <c r="AQ88" s="46"/>
      <c r="AR88" s="68">
        <f t="shared" si="38"/>
        <v>0</v>
      </c>
      <c r="AS88" s="46"/>
      <c r="AT88" s="46"/>
      <c r="AU88" s="46"/>
      <c r="AV88" s="46"/>
      <c r="AW88" s="46"/>
      <c r="AX88" s="46"/>
      <c r="AY88" s="46"/>
      <c r="AZ88" s="46"/>
      <c r="BA88" s="46"/>
      <c r="BB88" s="46"/>
      <c r="BC88" s="46"/>
      <c r="BD88" s="46"/>
      <c r="BE88" s="55">
        <f>SUMIF(Sales!$B$5:$B283,$B88,Sales!$R$5:$R283)</f>
        <v>0</v>
      </c>
      <c r="BF88" s="68">
        <f t="shared" si="39"/>
        <v>0</v>
      </c>
      <c r="BG88" s="70">
        <f t="shared" si="40"/>
        <v>0</v>
      </c>
      <c r="BH88" s="46"/>
    </row>
    <row r="89" spans="1:60" x14ac:dyDescent="0.25">
      <c r="A89" s="18">
        <v>81</v>
      </c>
      <c r="B89" s="18"/>
      <c r="C89" s="18"/>
      <c r="D89" s="66"/>
      <c r="E89" s="18"/>
      <c r="F89" s="18"/>
      <c r="G89" s="18"/>
      <c r="H89" s="18"/>
      <c r="I89" s="67"/>
      <c r="J89" s="18"/>
      <c r="K89" s="18"/>
      <c r="L89" s="68">
        <f t="shared" si="35"/>
        <v>0</v>
      </c>
      <c r="M89" s="69"/>
      <c r="N89" s="46"/>
      <c r="O89" s="46"/>
      <c r="P89" s="46"/>
      <c r="Q89" s="46"/>
      <c r="R89" s="46"/>
      <c r="S89" s="46"/>
      <c r="T89" s="46"/>
      <c r="U89" s="46"/>
      <c r="V89" s="46"/>
      <c r="W89" s="46"/>
      <c r="X89" s="46"/>
      <c r="Y89" s="46"/>
      <c r="Z89" s="46"/>
      <c r="AA89" s="68">
        <f t="shared" si="36"/>
        <v>0</v>
      </c>
      <c r="AB89" s="55">
        <f>SUMIF(Sales!$B$5:$B284,$B89,Sales!$V$5:$V284)</f>
        <v>0</v>
      </c>
      <c r="AC89" s="55">
        <f>SUMIF(Sales!$B$5:$B284,$B89,Sales!$W$5:$W284)</f>
        <v>0</v>
      </c>
      <c r="AD89" s="55">
        <f>SUMIF(Sales!$B$5:$B284,$B89,Sales!$X$5:$X284)</f>
        <v>0</v>
      </c>
      <c r="AE89" s="55">
        <f>SUMIF(Sales!$B$5:$B284,$B89,Sales!$Y$5:$Y284)</f>
        <v>0</v>
      </c>
      <c r="AF89" s="55">
        <f>SUMIF(Sales!$B$5:$B284,$B89,Sales!$Z$5:$Z284)</f>
        <v>0</v>
      </c>
      <c r="AG89" s="55">
        <f>SUMIF(Sales!$B$5:$B284,$B89,Sales!$AA$5:$AA284)</f>
        <v>0</v>
      </c>
      <c r="AH89" s="55">
        <f>SUMIF(Sales!$B$5:$B284,$B89,Sales!$AB$5:$AB284)</f>
        <v>0</v>
      </c>
      <c r="AI89" s="55">
        <f>SUMIF(Sales!$B$5:$B284,$B89,Sales!$AC$5:$AC284)</f>
        <v>0</v>
      </c>
      <c r="AJ89" s="55">
        <f>SUMIF(Sales!$B$5:$B284,$B89,Sales!$AD$5:$AD284)</f>
        <v>0</v>
      </c>
      <c r="AK89" s="55">
        <f>SUMIF(Sales!$B$5:$B284,$B89,Sales!$AE$5:$AE284)</f>
        <v>0</v>
      </c>
      <c r="AL89" s="55">
        <f>SUMIF(Sales!$B$5:$B284,$B89,Sales!$AF$5:$AF284)</f>
        <v>0</v>
      </c>
      <c r="AM89" s="55">
        <f>SUMIF(Sales!$B$5:$B284,$B89,Sales!$AG$5:$AG284)</f>
        <v>0</v>
      </c>
      <c r="AN89" s="68">
        <f t="shared" si="37"/>
        <v>0</v>
      </c>
      <c r="AO89" s="46"/>
      <c r="AP89" s="46"/>
      <c r="AQ89" s="46"/>
      <c r="AR89" s="68">
        <f t="shared" si="38"/>
        <v>0</v>
      </c>
      <c r="AS89" s="46"/>
      <c r="AT89" s="46"/>
      <c r="AU89" s="46"/>
      <c r="AV89" s="46"/>
      <c r="AW89" s="46"/>
      <c r="AX89" s="46"/>
      <c r="AY89" s="46"/>
      <c r="AZ89" s="46"/>
      <c r="BA89" s="46"/>
      <c r="BB89" s="46"/>
      <c r="BC89" s="46"/>
      <c r="BD89" s="46"/>
      <c r="BE89" s="55">
        <f>SUMIF(Sales!$B$5:$B284,$B89,Sales!$R$5:$R284)</f>
        <v>0</v>
      </c>
      <c r="BF89" s="68">
        <f t="shared" si="39"/>
        <v>0</v>
      </c>
      <c r="BG89" s="70">
        <f t="shared" si="40"/>
        <v>0</v>
      </c>
      <c r="BH89" s="46"/>
    </row>
    <row r="90" spans="1:60" x14ac:dyDescent="0.25">
      <c r="A90" s="18">
        <v>82</v>
      </c>
      <c r="B90" s="18"/>
      <c r="C90" s="18"/>
      <c r="D90" s="66"/>
      <c r="E90" s="18"/>
      <c r="F90" s="18"/>
      <c r="G90" s="18"/>
      <c r="H90" s="18"/>
      <c r="I90" s="67"/>
      <c r="J90" s="18"/>
      <c r="K90" s="18"/>
      <c r="L90" s="68">
        <f t="shared" si="35"/>
        <v>0</v>
      </c>
      <c r="M90" s="69"/>
      <c r="N90" s="46"/>
      <c r="O90" s="46"/>
      <c r="P90" s="46"/>
      <c r="Q90" s="46"/>
      <c r="R90" s="46"/>
      <c r="S90" s="46"/>
      <c r="T90" s="46"/>
      <c r="U90" s="46"/>
      <c r="V90" s="46"/>
      <c r="W90" s="46"/>
      <c r="X90" s="46"/>
      <c r="Y90" s="46"/>
      <c r="Z90" s="46"/>
      <c r="AA90" s="68">
        <f t="shared" si="36"/>
        <v>0</v>
      </c>
      <c r="AB90" s="55">
        <f>SUMIF(Sales!$B$5:$B285,$B90,Sales!$V$5:$V285)</f>
        <v>0</v>
      </c>
      <c r="AC90" s="55">
        <f>SUMIF(Sales!$B$5:$B285,$B90,Sales!$W$5:$W285)</f>
        <v>0</v>
      </c>
      <c r="AD90" s="55">
        <f>SUMIF(Sales!$B$5:$B285,$B90,Sales!$X$5:$X285)</f>
        <v>0</v>
      </c>
      <c r="AE90" s="55">
        <f>SUMIF(Sales!$B$5:$B285,$B90,Sales!$Y$5:$Y285)</f>
        <v>0</v>
      </c>
      <c r="AF90" s="55">
        <f>SUMIF(Sales!$B$5:$B285,$B90,Sales!$Z$5:$Z285)</f>
        <v>0</v>
      </c>
      <c r="AG90" s="55">
        <f>SUMIF(Sales!$B$5:$B285,$B90,Sales!$AA$5:$AA285)</f>
        <v>0</v>
      </c>
      <c r="AH90" s="55">
        <f>SUMIF(Sales!$B$5:$B285,$B90,Sales!$AB$5:$AB285)</f>
        <v>0</v>
      </c>
      <c r="AI90" s="55">
        <f>SUMIF(Sales!$B$5:$B285,$B90,Sales!$AC$5:$AC285)</f>
        <v>0</v>
      </c>
      <c r="AJ90" s="55">
        <f>SUMIF(Sales!$B$5:$B285,$B90,Sales!$AD$5:$AD285)</f>
        <v>0</v>
      </c>
      <c r="AK90" s="55">
        <f>SUMIF(Sales!$B$5:$B285,$B90,Sales!$AE$5:$AE285)</f>
        <v>0</v>
      </c>
      <c r="AL90" s="55">
        <f>SUMIF(Sales!$B$5:$B285,$B90,Sales!$AF$5:$AF285)</f>
        <v>0</v>
      </c>
      <c r="AM90" s="55">
        <f>SUMIF(Sales!$B$5:$B285,$B90,Sales!$AG$5:$AG285)</f>
        <v>0</v>
      </c>
      <c r="AN90" s="68">
        <f t="shared" si="37"/>
        <v>0</v>
      </c>
      <c r="AO90" s="46"/>
      <c r="AP90" s="46"/>
      <c r="AQ90" s="46"/>
      <c r="AR90" s="68">
        <f t="shared" si="38"/>
        <v>0</v>
      </c>
      <c r="AS90" s="46"/>
      <c r="AT90" s="46"/>
      <c r="AU90" s="46"/>
      <c r="AV90" s="46"/>
      <c r="AW90" s="46"/>
      <c r="AX90" s="46"/>
      <c r="AY90" s="46"/>
      <c r="AZ90" s="46"/>
      <c r="BA90" s="46"/>
      <c r="BB90" s="46"/>
      <c r="BC90" s="46"/>
      <c r="BD90" s="46"/>
      <c r="BE90" s="55">
        <f>SUMIF(Sales!$B$5:$B285,$B90,Sales!$R$5:$R285)</f>
        <v>0</v>
      </c>
      <c r="BF90" s="68">
        <f t="shared" si="39"/>
        <v>0</v>
      </c>
      <c r="BG90" s="70">
        <f t="shared" si="40"/>
        <v>0</v>
      </c>
      <c r="BH90" s="46"/>
    </row>
    <row r="91" spans="1:60" x14ac:dyDescent="0.25">
      <c r="A91" s="18">
        <v>83</v>
      </c>
      <c r="B91" s="18"/>
      <c r="C91" s="18"/>
      <c r="D91" s="66"/>
      <c r="E91" s="18"/>
      <c r="F91" s="18"/>
      <c r="G91" s="18"/>
      <c r="H91" s="18"/>
      <c r="I91" s="67"/>
      <c r="J91" s="18"/>
      <c r="K91" s="18"/>
      <c r="L91" s="68">
        <f t="shared" si="35"/>
        <v>0</v>
      </c>
      <c r="M91" s="69"/>
      <c r="N91" s="46"/>
      <c r="O91" s="46"/>
      <c r="P91" s="46"/>
      <c r="Q91" s="46"/>
      <c r="R91" s="46"/>
      <c r="S91" s="46"/>
      <c r="T91" s="46"/>
      <c r="U91" s="46"/>
      <c r="V91" s="46"/>
      <c r="W91" s="46"/>
      <c r="X91" s="46"/>
      <c r="Y91" s="46"/>
      <c r="Z91" s="46"/>
      <c r="AA91" s="68">
        <f t="shared" si="36"/>
        <v>0</v>
      </c>
      <c r="AB91" s="55">
        <f>SUMIF(Sales!$B$5:$B286,$B91,Sales!$V$5:$V286)</f>
        <v>0</v>
      </c>
      <c r="AC91" s="55">
        <f>SUMIF(Sales!$B$5:$B286,$B91,Sales!$W$5:$W286)</f>
        <v>0</v>
      </c>
      <c r="AD91" s="55">
        <f>SUMIF(Sales!$B$5:$B286,$B91,Sales!$X$5:$X286)</f>
        <v>0</v>
      </c>
      <c r="AE91" s="55">
        <f>SUMIF(Sales!$B$5:$B286,$B91,Sales!$Y$5:$Y286)</f>
        <v>0</v>
      </c>
      <c r="AF91" s="55">
        <f>SUMIF(Sales!$B$5:$B286,$B91,Sales!$Z$5:$Z286)</f>
        <v>0</v>
      </c>
      <c r="AG91" s="55">
        <f>SUMIF(Sales!$B$5:$B286,$B91,Sales!$AA$5:$AA286)</f>
        <v>0</v>
      </c>
      <c r="AH91" s="55">
        <f>SUMIF(Sales!$B$5:$B286,$B91,Sales!$AB$5:$AB286)</f>
        <v>0</v>
      </c>
      <c r="AI91" s="55">
        <f>SUMIF(Sales!$B$5:$B286,$B91,Sales!$AC$5:$AC286)</f>
        <v>0</v>
      </c>
      <c r="AJ91" s="55">
        <f>SUMIF(Sales!$B$5:$B286,$B91,Sales!$AD$5:$AD286)</f>
        <v>0</v>
      </c>
      <c r="AK91" s="55">
        <f>SUMIF(Sales!$B$5:$B286,$B91,Sales!$AE$5:$AE286)</f>
        <v>0</v>
      </c>
      <c r="AL91" s="55">
        <f>SUMIF(Sales!$B$5:$B286,$B91,Sales!$AF$5:$AF286)</f>
        <v>0</v>
      </c>
      <c r="AM91" s="55">
        <f>SUMIF(Sales!$B$5:$B286,$B91,Sales!$AG$5:$AG286)</f>
        <v>0</v>
      </c>
      <c r="AN91" s="68">
        <f t="shared" si="37"/>
        <v>0</v>
      </c>
      <c r="AO91" s="46"/>
      <c r="AP91" s="46"/>
      <c r="AQ91" s="46"/>
      <c r="AR91" s="68">
        <f t="shared" si="38"/>
        <v>0</v>
      </c>
      <c r="AS91" s="46"/>
      <c r="AT91" s="46"/>
      <c r="AU91" s="46"/>
      <c r="AV91" s="46"/>
      <c r="AW91" s="46"/>
      <c r="AX91" s="46"/>
      <c r="AY91" s="46"/>
      <c r="AZ91" s="46"/>
      <c r="BA91" s="46"/>
      <c r="BB91" s="46"/>
      <c r="BC91" s="46"/>
      <c r="BD91" s="46"/>
      <c r="BE91" s="55">
        <f>SUMIF(Sales!$B$5:$B286,$B91,Sales!$R$5:$R286)</f>
        <v>0</v>
      </c>
      <c r="BF91" s="68">
        <f t="shared" si="39"/>
        <v>0</v>
      </c>
      <c r="BG91" s="70">
        <f t="shared" si="40"/>
        <v>0</v>
      </c>
      <c r="BH91" s="46"/>
    </row>
    <row r="92" spans="1:60" x14ac:dyDescent="0.25">
      <c r="A92" s="18">
        <v>84</v>
      </c>
      <c r="B92" s="18"/>
      <c r="C92" s="18"/>
      <c r="D92" s="66"/>
      <c r="E92" s="18"/>
      <c r="F92" s="18"/>
      <c r="G92" s="18"/>
      <c r="H92" s="18"/>
      <c r="I92" s="67"/>
      <c r="J92" s="18"/>
      <c r="K92" s="18"/>
      <c r="L92" s="68">
        <f t="shared" si="35"/>
        <v>0</v>
      </c>
      <c r="M92" s="69"/>
      <c r="N92" s="46"/>
      <c r="O92" s="46"/>
      <c r="P92" s="46"/>
      <c r="Q92" s="46"/>
      <c r="R92" s="46"/>
      <c r="S92" s="46"/>
      <c r="T92" s="46"/>
      <c r="U92" s="46"/>
      <c r="V92" s="46"/>
      <c r="W92" s="46"/>
      <c r="X92" s="46"/>
      <c r="Y92" s="46"/>
      <c r="Z92" s="46"/>
      <c r="AA92" s="68">
        <f t="shared" si="36"/>
        <v>0</v>
      </c>
      <c r="AB92" s="55">
        <f>SUMIF(Sales!$B$5:$B287,$B92,Sales!$V$5:$V287)</f>
        <v>0</v>
      </c>
      <c r="AC92" s="55">
        <f>SUMIF(Sales!$B$5:$B287,$B92,Sales!$W$5:$W287)</f>
        <v>0</v>
      </c>
      <c r="AD92" s="55">
        <f>SUMIF(Sales!$B$5:$B287,$B92,Sales!$X$5:$X287)</f>
        <v>0</v>
      </c>
      <c r="AE92" s="55">
        <f>SUMIF(Sales!$B$5:$B287,$B92,Sales!$Y$5:$Y287)</f>
        <v>0</v>
      </c>
      <c r="AF92" s="55">
        <f>SUMIF(Sales!$B$5:$B287,$B92,Sales!$Z$5:$Z287)</f>
        <v>0</v>
      </c>
      <c r="AG92" s="55">
        <f>SUMIF(Sales!$B$5:$B287,$B92,Sales!$AA$5:$AA287)</f>
        <v>0</v>
      </c>
      <c r="AH92" s="55">
        <f>SUMIF(Sales!$B$5:$B287,$B92,Sales!$AB$5:$AB287)</f>
        <v>0</v>
      </c>
      <c r="AI92" s="55">
        <f>SUMIF(Sales!$B$5:$B287,$B92,Sales!$AC$5:$AC287)</f>
        <v>0</v>
      </c>
      <c r="AJ92" s="55">
        <f>SUMIF(Sales!$B$5:$B287,$B92,Sales!$AD$5:$AD287)</f>
        <v>0</v>
      </c>
      <c r="AK92" s="55">
        <f>SUMIF(Sales!$B$5:$B287,$B92,Sales!$AE$5:$AE287)</f>
        <v>0</v>
      </c>
      <c r="AL92" s="55">
        <f>SUMIF(Sales!$B$5:$B287,$B92,Sales!$AF$5:$AF287)</f>
        <v>0</v>
      </c>
      <c r="AM92" s="55">
        <f>SUMIF(Sales!$B$5:$B287,$B92,Sales!$AG$5:$AG287)</f>
        <v>0</v>
      </c>
      <c r="AN92" s="68">
        <f t="shared" si="37"/>
        <v>0</v>
      </c>
      <c r="AO92" s="46"/>
      <c r="AP92" s="46"/>
      <c r="AQ92" s="46"/>
      <c r="AR92" s="68">
        <f t="shared" si="38"/>
        <v>0</v>
      </c>
      <c r="AS92" s="46"/>
      <c r="AT92" s="46"/>
      <c r="AU92" s="46"/>
      <c r="AV92" s="46"/>
      <c r="AW92" s="46"/>
      <c r="AX92" s="46"/>
      <c r="AY92" s="46"/>
      <c r="AZ92" s="46"/>
      <c r="BA92" s="46"/>
      <c r="BB92" s="46"/>
      <c r="BC92" s="46"/>
      <c r="BD92" s="46"/>
      <c r="BE92" s="55">
        <f>SUMIF(Sales!$B$5:$B287,$B92,Sales!$R$5:$R287)</f>
        <v>0</v>
      </c>
      <c r="BF92" s="68">
        <f t="shared" si="39"/>
        <v>0</v>
      </c>
      <c r="BG92" s="70">
        <f t="shared" si="40"/>
        <v>0</v>
      </c>
      <c r="BH92" s="46"/>
    </row>
    <row r="93" spans="1:60" x14ac:dyDescent="0.25">
      <c r="A93" s="18">
        <v>85</v>
      </c>
      <c r="B93" s="18"/>
      <c r="C93" s="18"/>
      <c r="D93" s="66"/>
      <c r="E93" s="18"/>
      <c r="F93" s="18"/>
      <c r="G93" s="18"/>
      <c r="H93" s="18"/>
      <c r="I93" s="67"/>
      <c r="J93" s="18"/>
      <c r="K93" s="18"/>
      <c r="L93" s="68">
        <f t="shared" si="35"/>
        <v>0</v>
      </c>
      <c r="M93" s="69"/>
      <c r="N93" s="46"/>
      <c r="O93" s="46"/>
      <c r="P93" s="46"/>
      <c r="Q93" s="46"/>
      <c r="R93" s="46"/>
      <c r="S93" s="46"/>
      <c r="T93" s="46"/>
      <c r="U93" s="46"/>
      <c r="V93" s="46"/>
      <c r="W93" s="46"/>
      <c r="X93" s="46"/>
      <c r="Y93" s="46"/>
      <c r="Z93" s="46"/>
      <c r="AA93" s="68">
        <f t="shared" si="36"/>
        <v>0</v>
      </c>
      <c r="AB93" s="55">
        <f>SUMIF(Sales!$B$5:$B288,$B93,Sales!$V$5:$V288)</f>
        <v>0</v>
      </c>
      <c r="AC93" s="55">
        <f>SUMIF(Sales!$B$5:$B288,$B93,Sales!$W$5:$W288)</f>
        <v>0</v>
      </c>
      <c r="AD93" s="55">
        <f>SUMIF(Sales!$B$5:$B288,$B93,Sales!$X$5:$X288)</f>
        <v>0</v>
      </c>
      <c r="AE93" s="55">
        <f>SUMIF(Sales!$B$5:$B288,$B93,Sales!$Y$5:$Y288)</f>
        <v>0</v>
      </c>
      <c r="AF93" s="55">
        <f>SUMIF(Sales!$B$5:$B288,$B93,Sales!$Z$5:$Z288)</f>
        <v>0</v>
      </c>
      <c r="AG93" s="55">
        <f>SUMIF(Sales!$B$5:$B288,$B93,Sales!$AA$5:$AA288)</f>
        <v>0</v>
      </c>
      <c r="AH93" s="55">
        <f>SUMIF(Sales!$B$5:$B288,$B93,Sales!$AB$5:$AB288)</f>
        <v>0</v>
      </c>
      <c r="AI93" s="55">
        <f>SUMIF(Sales!$B$5:$B288,$B93,Sales!$AC$5:$AC288)</f>
        <v>0</v>
      </c>
      <c r="AJ93" s="55">
        <f>SUMIF(Sales!$B$5:$B288,$B93,Sales!$AD$5:$AD288)</f>
        <v>0</v>
      </c>
      <c r="AK93" s="55">
        <f>SUMIF(Sales!$B$5:$B288,$B93,Sales!$AE$5:$AE288)</f>
        <v>0</v>
      </c>
      <c r="AL93" s="55">
        <f>SUMIF(Sales!$B$5:$B288,$B93,Sales!$AF$5:$AF288)</f>
        <v>0</v>
      </c>
      <c r="AM93" s="55">
        <f>SUMIF(Sales!$B$5:$B288,$B93,Sales!$AG$5:$AG288)</f>
        <v>0</v>
      </c>
      <c r="AN93" s="68">
        <f t="shared" si="37"/>
        <v>0</v>
      </c>
      <c r="AO93" s="46"/>
      <c r="AP93" s="46"/>
      <c r="AQ93" s="46"/>
      <c r="AR93" s="68">
        <f t="shared" si="38"/>
        <v>0</v>
      </c>
      <c r="AS93" s="46"/>
      <c r="AT93" s="46"/>
      <c r="AU93" s="46"/>
      <c r="AV93" s="46"/>
      <c r="AW93" s="46"/>
      <c r="AX93" s="46"/>
      <c r="AY93" s="46"/>
      <c r="AZ93" s="46"/>
      <c r="BA93" s="46"/>
      <c r="BB93" s="46"/>
      <c r="BC93" s="46"/>
      <c r="BD93" s="46"/>
      <c r="BE93" s="55">
        <f>SUMIF(Sales!$B$5:$B288,$B93,Sales!$R$5:$R288)</f>
        <v>0</v>
      </c>
      <c r="BF93" s="68">
        <f t="shared" si="39"/>
        <v>0</v>
      </c>
      <c r="BG93" s="70">
        <f t="shared" si="40"/>
        <v>0</v>
      </c>
      <c r="BH93" s="46"/>
    </row>
    <row r="94" spans="1:60" x14ac:dyDescent="0.25">
      <c r="A94" s="18">
        <v>86</v>
      </c>
      <c r="B94" s="18"/>
      <c r="C94" s="18"/>
      <c r="D94" s="66"/>
      <c r="E94" s="18"/>
      <c r="F94" s="18"/>
      <c r="G94" s="18"/>
      <c r="H94" s="18"/>
      <c r="I94" s="67"/>
      <c r="J94" s="18"/>
      <c r="K94" s="18"/>
      <c r="L94" s="68">
        <f t="shared" si="35"/>
        <v>0</v>
      </c>
      <c r="M94" s="69"/>
      <c r="N94" s="46"/>
      <c r="O94" s="46"/>
      <c r="P94" s="46"/>
      <c r="Q94" s="46"/>
      <c r="R94" s="46"/>
      <c r="S94" s="46"/>
      <c r="T94" s="46"/>
      <c r="U94" s="46"/>
      <c r="V94" s="46"/>
      <c r="W94" s="46"/>
      <c r="X94" s="46"/>
      <c r="Y94" s="46"/>
      <c r="Z94" s="46"/>
      <c r="AA94" s="68">
        <f t="shared" si="36"/>
        <v>0</v>
      </c>
      <c r="AB94" s="55">
        <f>SUMIF(Sales!$B$5:$B289,$B94,Sales!$V$5:$V289)</f>
        <v>0</v>
      </c>
      <c r="AC94" s="55">
        <f>SUMIF(Sales!$B$5:$B289,$B94,Sales!$W$5:$W289)</f>
        <v>0</v>
      </c>
      <c r="AD94" s="55">
        <f>SUMIF(Sales!$B$5:$B289,$B94,Sales!$X$5:$X289)</f>
        <v>0</v>
      </c>
      <c r="AE94" s="55">
        <f>SUMIF(Sales!$B$5:$B289,$B94,Sales!$Y$5:$Y289)</f>
        <v>0</v>
      </c>
      <c r="AF94" s="55">
        <f>SUMIF(Sales!$B$5:$B289,$B94,Sales!$Z$5:$Z289)</f>
        <v>0</v>
      </c>
      <c r="AG94" s="55">
        <f>SUMIF(Sales!$B$5:$B289,$B94,Sales!$AA$5:$AA289)</f>
        <v>0</v>
      </c>
      <c r="AH94" s="55">
        <f>SUMIF(Sales!$B$5:$B289,$B94,Sales!$AB$5:$AB289)</f>
        <v>0</v>
      </c>
      <c r="AI94" s="55">
        <f>SUMIF(Sales!$B$5:$B289,$B94,Sales!$AC$5:$AC289)</f>
        <v>0</v>
      </c>
      <c r="AJ94" s="55">
        <f>SUMIF(Sales!$B$5:$B289,$B94,Sales!$AD$5:$AD289)</f>
        <v>0</v>
      </c>
      <c r="AK94" s="55">
        <f>SUMIF(Sales!$B$5:$B289,$B94,Sales!$AE$5:$AE289)</f>
        <v>0</v>
      </c>
      <c r="AL94" s="55">
        <f>SUMIF(Sales!$B$5:$B289,$B94,Sales!$AF$5:$AF289)</f>
        <v>0</v>
      </c>
      <c r="AM94" s="55">
        <f>SUMIF(Sales!$B$5:$B289,$B94,Sales!$AG$5:$AG289)</f>
        <v>0</v>
      </c>
      <c r="AN94" s="68">
        <f t="shared" si="37"/>
        <v>0</v>
      </c>
      <c r="AO94" s="46"/>
      <c r="AP94" s="46"/>
      <c r="AQ94" s="46"/>
      <c r="AR94" s="68">
        <f t="shared" si="38"/>
        <v>0</v>
      </c>
      <c r="AS94" s="46"/>
      <c r="AT94" s="46"/>
      <c r="AU94" s="46"/>
      <c r="AV94" s="46"/>
      <c r="AW94" s="46"/>
      <c r="AX94" s="46"/>
      <c r="AY94" s="46"/>
      <c r="AZ94" s="46"/>
      <c r="BA94" s="46"/>
      <c r="BB94" s="46"/>
      <c r="BC94" s="46"/>
      <c r="BD94" s="46"/>
      <c r="BE94" s="55">
        <f>SUMIF(Sales!$B$5:$B289,$B94,Sales!$R$5:$R289)</f>
        <v>0</v>
      </c>
      <c r="BF94" s="68">
        <f t="shared" si="39"/>
        <v>0</v>
      </c>
      <c r="BG94" s="70">
        <f t="shared" si="40"/>
        <v>0</v>
      </c>
      <c r="BH94" s="46"/>
    </row>
    <row r="95" spans="1:60" x14ac:dyDescent="0.25">
      <c r="A95" s="18">
        <v>87</v>
      </c>
      <c r="B95" s="18"/>
      <c r="C95" s="18"/>
      <c r="D95" s="66"/>
      <c r="E95" s="18"/>
      <c r="F95" s="18"/>
      <c r="G95" s="18"/>
      <c r="H95" s="18"/>
      <c r="I95" s="67"/>
      <c r="J95" s="18"/>
      <c r="K95" s="18"/>
      <c r="L95" s="68">
        <f t="shared" si="35"/>
        <v>0</v>
      </c>
      <c r="M95" s="69"/>
      <c r="N95" s="46"/>
      <c r="O95" s="46"/>
      <c r="P95" s="46"/>
      <c r="Q95" s="46"/>
      <c r="R95" s="46"/>
      <c r="S95" s="46"/>
      <c r="T95" s="46"/>
      <c r="U95" s="46"/>
      <c r="V95" s="46"/>
      <c r="W95" s="46"/>
      <c r="X95" s="46"/>
      <c r="Y95" s="46"/>
      <c r="Z95" s="46"/>
      <c r="AA95" s="68">
        <f t="shared" si="36"/>
        <v>0</v>
      </c>
      <c r="AB95" s="55">
        <f>SUMIF(Sales!$B$5:$B290,$B95,Sales!$V$5:$V290)</f>
        <v>0</v>
      </c>
      <c r="AC95" s="55">
        <f>SUMIF(Sales!$B$5:$B290,$B95,Sales!$W$5:$W290)</f>
        <v>0</v>
      </c>
      <c r="AD95" s="55">
        <f>SUMIF(Sales!$B$5:$B290,$B95,Sales!$X$5:$X290)</f>
        <v>0</v>
      </c>
      <c r="AE95" s="55">
        <f>SUMIF(Sales!$B$5:$B290,$B95,Sales!$Y$5:$Y290)</f>
        <v>0</v>
      </c>
      <c r="AF95" s="55">
        <f>SUMIF(Sales!$B$5:$B290,$B95,Sales!$Z$5:$Z290)</f>
        <v>0</v>
      </c>
      <c r="AG95" s="55">
        <f>SUMIF(Sales!$B$5:$B290,$B95,Sales!$AA$5:$AA290)</f>
        <v>0</v>
      </c>
      <c r="AH95" s="55">
        <f>SUMIF(Sales!$B$5:$B290,$B95,Sales!$AB$5:$AB290)</f>
        <v>0</v>
      </c>
      <c r="AI95" s="55">
        <f>SUMIF(Sales!$B$5:$B290,$B95,Sales!$AC$5:$AC290)</f>
        <v>0</v>
      </c>
      <c r="AJ95" s="55">
        <f>SUMIF(Sales!$B$5:$B290,$B95,Sales!$AD$5:$AD290)</f>
        <v>0</v>
      </c>
      <c r="AK95" s="55">
        <f>SUMIF(Sales!$B$5:$B290,$B95,Sales!$AE$5:$AE290)</f>
        <v>0</v>
      </c>
      <c r="AL95" s="55">
        <f>SUMIF(Sales!$B$5:$B290,$B95,Sales!$AF$5:$AF290)</f>
        <v>0</v>
      </c>
      <c r="AM95" s="55">
        <f>SUMIF(Sales!$B$5:$B290,$B95,Sales!$AG$5:$AG290)</f>
        <v>0</v>
      </c>
      <c r="AN95" s="68">
        <f t="shared" si="37"/>
        <v>0</v>
      </c>
      <c r="AO95" s="46"/>
      <c r="AP95" s="46"/>
      <c r="AQ95" s="46"/>
      <c r="AR95" s="68">
        <f t="shared" si="38"/>
        <v>0</v>
      </c>
      <c r="AS95" s="46"/>
      <c r="AT95" s="46"/>
      <c r="AU95" s="46"/>
      <c r="AV95" s="46"/>
      <c r="AW95" s="46"/>
      <c r="AX95" s="46"/>
      <c r="AY95" s="46"/>
      <c r="AZ95" s="46"/>
      <c r="BA95" s="46"/>
      <c r="BB95" s="46"/>
      <c r="BC95" s="46"/>
      <c r="BD95" s="46"/>
      <c r="BE95" s="55">
        <f>SUMIF(Sales!$B$5:$B290,$B95,Sales!$R$5:$R290)</f>
        <v>0</v>
      </c>
      <c r="BF95" s="68">
        <f t="shared" si="39"/>
        <v>0</v>
      </c>
      <c r="BG95" s="70">
        <f t="shared" si="40"/>
        <v>0</v>
      </c>
      <c r="BH95" s="46"/>
    </row>
    <row r="96" spans="1:60" x14ac:dyDescent="0.25">
      <c r="A96" s="18">
        <v>88</v>
      </c>
      <c r="B96" s="18"/>
      <c r="C96" s="18"/>
      <c r="D96" s="66"/>
      <c r="E96" s="18"/>
      <c r="F96" s="18"/>
      <c r="G96" s="18"/>
      <c r="H96" s="18"/>
      <c r="I96" s="67"/>
      <c r="J96" s="18"/>
      <c r="K96" s="18"/>
      <c r="L96" s="68">
        <f t="shared" si="35"/>
        <v>0</v>
      </c>
      <c r="M96" s="69"/>
      <c r="N96" s="46"/>
      <c r="O96" s="46"/>
      <c r="P96" s="46"/>
      <c r="Q96" s="46"/>
      <c r="R96" s="46"/>
      <c r="S96" s="46"/>
      <c r="T96" s="46"/>
      <c r="U96" s="46"/>
      <c r="V96" s="46"/>
      <c r="W96" s="46"/>
      <c r="X96" s="46"/>
      <c r="Y96" s="46"/>
      <c r="Z96" s="46"/>
      <c r="AA96" s="68">
        <f t="shared" si="36"/>
        <v>0</v>
      </c>
      <c r="AB96" s="55">
        <f>SUMIF(Sales!$B$5:$B291,$B96,Sales!$V$5:$V291)</f>
        <v>0</v>
      </c>
      <c r="AC96" s="55">
        <f>SUMIF(Sales!$B$5:$B291,$B96,Sales!$W$5:$W291)</f>
        <v>0</v>
      </c>
      <c r="AD96" s="55">
        <f>SUMIF(Sales!$B$5:$B291,$B96,Sales!$X$5:$X291)</f>
        <v>0</v>
      </c>
      <c r="AE96" s="55">
        <f>SUMIF(Sales!$B$5:$B291,$B96,Sales!$Y$5:$Y291)</f>
        <v>0</v>
      </c>
      <c r="AF96" s="55">
        <f>SUMIF(Sales!$B$5:$B291,$B96,Sales!$Z$5:$Z291)</f>
        <v>0</v>
      </c>
      <c r="AG96" s="55">
        <f>SUMIF(Sales!$B$5:$B291,$B96,Sales!$AA$5:$AA291)</f>
        <v>0</v>
      </c>
      <c r="AH96" s="55">
        <f>SUMIF(Sales!$B$5:$B291,$B96,Sales!$AB$5:$AB291)</f>
        <v>0</v>
      </c>
      <c r="AI96" s="55">
        <f>SUMIF(Sales!$B$5:$B291,$B96,Sales!$AC$5:$AC291)</f>
        <v>0</v>
      </c>
      <c r="AJ96" s="55">
        <f>SUMIF(Sales!$B$5:$B291,$B96,Sales!$AD$5:$AD291)</f>
        <v>0</v>
      </c>
      <c r="AK96" s="55">
        <f>SUMIF(Sales!$B$5:$B291,$B96,Sales!$AE$5:$AE291)</f>
        <v>0</v>
      </c>
      <c r="AL96" s="55">
        <f>SUMIF(Sales!$B$5:$B291,$B96,Sales!$AF$5:$AF291)</f>
        <v>0</v>
      </c>
      <c r="AM96" s="55">
        <f>SUMIF(Sales!$B$5:$B291,$B96,Sales!$AG$5:$AG291)</f>
        <v>0</v>
      </c>
      <c r="AN96" s="68">
        <f t="shared" si="37"/>
        <v>0</v>
      </c>
      <c r="AO96" s="46"/>
      <c r="AP96" s="46"/>
      <c r="AQ96" s="46"/>
      <c r="AR96" s="68">
        <f t="shared" si="38"/>
        <v>0</v>
      </c>
      <c r="AS96" s="46"/>
      <c r="AT96" s="46"/>
      <c r="AU96" s="46"/>
      <c r="AV96" s="46"/>
      <c r="AW96" s="46"/>
      <c r="AX96" s="46"/>
      <c r="AY96" s="46"/>
      <c r="AZ96" s="46"/>
      <c r="BA96" s="46"/>
      <c r="BB96" s="46"/>
      <c r="BC96" s="46"/>
      <c r="BD96" s="46"/>
      <c r="BE96" s="55">
        <f>SUMIF(Sales!$B$5:$B291,$B96,Sales!$R$5:$R291)</f>
        <v>0</v>
      </c>
      <c r="BF96" s="68">
        <f t="shared" si="39"/>
        <v>0</v>
      </c>
      <c r="BG96" s="70">
        <f t="shared" si="40"/>
        <v>0</v>
      </c>
      <c r="BH96" s="46"/>
    </row>
    <row r="97" spans="1:60" x14ac:dyDescent="0.25">
      <c r="A97" s="18">
        <v>89</v>
      </c>
      <c r="B97" s="18"/>
      <c r="C97" s="18"/>
      <c r="D97" s="66"/>
      <c r="E97" s="18"/>
      <c r="F97" s="18"/>
      <c r="G97" s="18"/>
      <c r="H97" s="18"/>
      <c r="I97" s="67"/>
      <c r="J97" s="18"/>
      <c r="K97" s="18"/>
      <c r="L97" s="68">
        <f t="shared" si="35"/>
        <v>0</v>
      </c>
      <c r="M97" s="69"/>
      <c r="N97" s="46"/>
      <c r="O97" s="46"/>
      <c r="P97" s="46"/>
      <c r="Q97" s="46"/>
      <c r="R97" s="46"/>
      <c r="S97" s="46"/>
      <c r="T97" s="46"/>
      <c r="U97" s="46"/>
      <c r="V97" s="46"/>
      <c r="W97" s="46"/>
      <c r="X97" s="46"/>
      <c r="Y97" s="46"/>
      <c r="Z97" s="46"/>
      <c r="AA97" s="68">
        <f t="shared" si="36"/>
        <v>0</v>
      </c>
      <c r="AB97" s="55">
        <f>SUMIF(Sales!$B$5:$B292,$B97,Sales!$V$5:$V292)</f>
        <v>0</v>
      </c>
      <c r="AC97" s="55">
        <f>SUMIF(Sales!$B$5:$B292,$B97,Sales!$W$5:$W292)</f>
        <v>0</v>
      </c>
      <c r="AD97" s="55">
        <f>SUMIF(Sales!$B$5:$B292,$B97,Sales!$X$5:$X292)</f>
        <v>0</v>
      </c>
      <c r="AE97" s="55">
        <f>SUMIF(Sales!$B$5:$B292,$B97,Sales!$Y$5:$Y292)</f>
        <v>0</v>
      </c>
      <c r="AF97" s="55">
        <f>SUMIF(Sales!$B$5:$B292,$B97,Sales!$Z$5:$Z292)</f>
        <v>0</v>
      </c>
      <c r="AG97" s="55">
        <f>SUMIF(Sales!$B$5:$B292,$B97,Sales!$AA$5:$AA292)</f>
        <v>0</v>
      </c>
      <c r="AH97" s="55">
        <f>SUMIF(Sales!$B$5:$B292,$B97,Sales!$AB$5:$AB292)</f>
        <v>0</v>
      </c>
      <c r="AI97" s="55">
        <f>SUMIF(Sales!$B$5:$B292,$B97,Sales!$AC$5:$AC292)</f>
        <v>0</v>
      </c>
      <c r="AJ97" s="55">
        <f>SUMIF(Sales!$B$5:$B292,$B97,Sales!$AD$5:$AD292)</f>
        <v>0</v>
      </c>
      <c r="AK97" s="55">
        <f>SUMIF(Sales!$B$5:$B292,$B97,Sales!$AE$5:$AE292)</f>
        <v>0</v>
      </c>
      <c r="AL97" s="55">
        <f>SUMIF(Sales!$B$5:$B292,$B97,Sales!$AF$5:$AF292)</f>
        <v>0</v>
      </c>
      <c r="AM97" s="55">
        <f>SUMIF(Sales!$B$5:$B292,$B97,Sales!$AG$5:$AG292)</f>
        <v>0</v>
      </c>
      <c r="AN97" s="68">
        <f t="shared" si="37"/>
        <v>0</v>
      </c>
      <c r="AO97" s="46"/>
      <c r="AP97" s="46"/>
      <c r="AQ97" s="46"/>
      <c r="AR97" s="68">
        <f t="shared" si="38"/>
        <v>0</v>
      </c>
      <c r="AS97" s="46"/>
      <c r="AT97" s="46"/>
      <c r="AU97" s="46"/>
      <c r="AV97" s="46"/>
      <c r="AW97" s="46"/>
      <c r="AX97" s="46"/>
      <c r="AY97" s="46"/>
      <c r="AZ97" s="46"/>
      <c r="BA97" s="46"/>
      <c r="BB97" s="46"/>
      <c r="BC97" s="46"/>
      <c r="BD97" s="46"/>
      <c r="BE97" s="55">
        <f>SUMIF(Sales!$B$5:$B292,$B97,Sales!$R$5:$R292)</f>
        <v>0</v>
      </c>
      <c r="BF97" s="68">
        <f t="shared" si="39"/>
        <v>0</v>
      </c>
      <c r="BG97" s="70">
        <f t="shared" si="40"/>
        <v>0</v>
      </c>
      <c r="BH97" s="46"/>
    </row>
    <row r="98" spans="1:60" x14ac:dyDescent="0.25">
      <c r="A98" s="18">
        <v>90</v>
      </c>
      <c r="B98" s="18"/>
      <c r="C98" s="18"/>
      <c r="D98" s="66"/>
      <c r="E98" s="18"/>
      <c r="F98" s="18"/>
      <c r="G98" s="18"/>
      <c r="H98" s="18"/>
      <c r="I98" s="67"/>
      <c r="J98" s="18"/>
      <c r="K98" s="18"/>
      <c r="L98" s="68">
        <f t="shared" si="35"/>
        <v>0</v>
      </c>
      <c r="M98" s="69"/>
      <c r="N98" s="46"/>
      <c r="O98" s="46"/>
      <c r="P98" s="46"/>
      <c r="Q98" s="46"/>
      <c r="R98" s="46"/>
      <c r="S98" s="46"/>
      <c r="T98" s="46"/>
      <c r="U98" s="46"/>
      <c r="V98" s="46"/>
      <c r="W98" s="46"/>
      <c r="X98" s="46"/>
      <c r="Y98" s="46"/>
      <c r="Z98" s="46"/>
      <c r="AA98" s="68">
        <f t="shared" si="36"/>
        <v>0</v>
      </c>
      <c r="AB98" s="55">
        <f>SUMIF(Sales!$B$5:$B293,$B98,Sales!$V$5:$V293)</f>
        <v>0</v>
      </c>
      <c r="AC98" s="55">
        <f>SUMIF(Sales!$B$5:$B293,$B98,Sales!$W$5:$W293)</f>
        <v>0</v>
      </c>
      <c r="AD98" s="55">
        <f>SUMIF(Sales!$B$5:$B293,$B98,Sales!$X$5:$X293)</f>
        <v>0</v>
      </c>
      <c r="AE98" s="55">
        <f>SUMIF(Sales!$B$5:$B293,$B98,Sales!$Y$5:$Y293)</f>
        <v>0</v>
      </c>
      <c r="AF98" s="55">
        <f>SUMIF(Sales!$B$5:$B293,$B98,Sales!$Z$5:$Z293)</f>
        <v>0</v>
      </c>
      <c r="AG98" s="55">
        <f>SUMIF(Sales!$B$5:$B293,$B98,Sales!$AA$5:$AA293)</f>
        <v>0</v>
      </c>
      <c r="AH98" s="55">
        <f>SUMIF(Sales!$B$5:$B293,$B98,Sales!$AB$5:$AB293)</f>
        <v>0</v>
      </c>
      <c r="AI98" s="55">
        <f>SUMIF(Sales!$B$5:$B293,$B98,Sales!$AC$5:$AC293)</f>
        <v>0</v>
      </c>
      <c r="AJ98" s="55">
        <f>SUMIF(Sales!$B$5:$B293,$B98,Sales!$AD$5:$AD293)</f>
        <v>0</v>
      </c>
      <c r="AK98" s="55">
        <f>SUMIF(Sales!$B$5:$B293,$B98,Sales!$AE$5:$AE293)</f>
        <v>0</v>
      </c>
      <c r="AL98" s="55">
        <f>SUMIF(Sales!$B$5:$B293,$B98,Sales!$AF$5:$AF293)</f>
        <v>0</v>
      </c>
      <c r="AM98" s="55">
        <f>SUMIF(Sales!$B$5:$B293,$B98,Sales!$AG$5:$AG293)</f>
        <v>0</v>
      </c>
      <c r="AN98" s="68">
        <f t="shared" si="37"/>
        <v>0</v>
      </c>
      <c r="AO98" s="46"/>
      <c r="AP98" s="46"/>
      <c r="AQ98" s="46"/>
      <c r="AR98" s="68">
        <f t="shared" si="38"/>
        <v>0</v>
      </c>
      <c r="AS98" s="46"/>
      <c r="AT98" s="46"/>
      <c r="AU98" s="46"/>
      <c r="AV98" s="46"/>
      <c r="AW98" s="46"/>
      <c r="AX98" s="46"/>
      <c r="AY98" s="46"/>
      <c r="AZ98" s="46"/>
      <c r="BA98" s="46"/>
      <c r="BB98" s="46"/>
      <c r="BC98" s="46"/>
      <c r="BD98" s="46"/>
      <c r="BE98" s="55">
        <f>SUMIF(Sales!$B$5:$B293,$B98,Sales!$R$5:$R293)</f>
        <v>0</v>
      </c>
      <c r="BF98" s="68">
        <f t="shared" si="39"/>
        <v>0</v>
      </c>
      <c r="BG98" s="70">
        <f t="shared" si="40"/>
        <v>0</v>
      </c>
      <c r="BH98" s="46"/>
    </row>
    <row r="99" spans="1:60" x14ac:dyDescent="0.25">
      <c r="A99" s="18">
        <v>91</v>
      </c>
      <c r="B99" s="18"/>
      <c r="C99" s="18"/>
      <c r="D99" s="66"/>
      <c r="E99" s="18"/>
      <c r="F99" s="18"/>
      <c r="G99" s="18"/>
      <c r="H99" s="18"/>
      <c r="I99" s="67"/>
      <c r="J99" s="18"/>
      <c r="K99" s="18"/>
      <c r="L99" s="68">
        <f t="shared" si="35"/>
        <v>0</v>
      </c>
      <c r="M99" s="69"/>
      <c r="N99" s="46"/>
      <c r="O99" s="46"/>
      <c r="P99" s="46"/>
      <c r="Q99" s="46"/>
      <c r="R99" s="46"/>
      <c r="S99" s="46"/>
      <c r="T99" s="46"/>
      <c r="U99" s="46"/>
      <c r="V99" s="46"/>
      <c r="W99" s="46"/>
      <c r="X99" s="46"/>
      <c r="Y99" s="46"/>
      <c r="Z99" s="46"/>
      <c r="AA99" s="68">
        <f t="shared" si="36"/>
        <v>0</v>
      </c>
      <c r="AB99" s="55">
        <f>SUMIF(Sales!$B$5:$B294,$B99,Sales!$V$5:$V294)</f>
        <v>0</v>
      </c>
      <c r="AC99" s="55">
        <f>SUMIF(Sales!$B$5:$B294,$B99,Sales!$W$5:$W294)</f>
        <v>0</v>
      </c>
      <c r="AD99" s="55">
        <f>SUMIF(Sales!$B$5:$B294,$B99,Sales!$X$5:$X294)</f>
        <v>0</v>
      </c>
      <c r="AE99" s="55">
        <f>SUMIF(Sales!$B$5:$B294,$B99,Sales!$Y$5:$Y294)</f>
        <v>0</v>
      </c>
      <c r="AF99" s="55">
        <f>SUMIF(Sales!$B$5:$B294,$B99,Sales!$Z$5:$Z294)</f>
        <v>0</v>
      </c>
      <c r="AG99" s="55">
        <f>SUMIF(Sales!$B$5:$B294,$B99,Sales!$AA$5:$AA294)</f>
        <v>0</v>
      </c>
      <c r="AH99" s="55">
        <f>SUMIF(Sales!$B$5:$B294,$B99,Sales!$AB$5:$AB294)</f>
        <v>0</v>
      </c>
      <c r="AI99" s="55">
        <f>SUMIF(Sales!$B$5:$B294,$B99,Sales!$AC$5:$AC294)</f>
        <v>0</v>
      </c>
      <c r="AJ99" s="55">
        <f>SUMIF(Sales!$B$5:$B294,$B99,Sales!$AD$5:$AD294)</f>
        <v>0</v>
      </c>
      <c r="AK99" s="55">
        <f>SUMIF(Sales!$B$5:$B294,$B99,Sales!$AE$5:$AE294)</f>
        <v>0</v>
      </c>
      <c r="AL99" s="55">
        <f>SUMIF(Sales!$B$5:$B294,$B99,Sales!$AF$5:$AF294)</f>
        <v>0</v>
      </c>
      <c r="AM99" s="55">
        <f>SUMIF(Sales!$B$5:$B294,$B99,Sales!$AG$5:$AG294)</f>
        <v>0</v>
      </c>
      <c r="AN99" s="68">
        <f t="shared" si="37"/>
        <v>0</v>
      </c>
      <c r="AO99" s="46"/>
      <c r="AP99" s="46"/>
      <c r="AQ99" s="46"/>
      <c r="AR99" s="68">
        <f t="shared" si="38"/>
        <v>0</v>
      </c>
      <c r="AS99" s="46"/>
      <c r="AT99" s="46"/>
      <c r="AU99" s="46"/>
      <c r="AV99" s="46"/>
      <c r="AW99" s="46"/>
      <c r="AX99" s="46"/>
      <c r="AY99" s="46"/>
      <c r="AZ99" s="46"/>
      <c r="BA99" s="46"/>
      <c r="BB99" s="46"/>
      <c r="BC99" s="46"/>
      <c r="BD99" s="46"/>
      <c r="BE99" s="55">
        <f>SUMIF(Sales!$B$5:$B294,$B99,Sales!$R$5:$R294)</f>
        <v>0</v>
      </c>
      <c r="BF99" s="68">
        <f t="shared" si="39"/>
        <v>0</v>
      </c>
      <c r="BG99" s="70">
        <f t="shared" si="40"/>
        <v>0</v>
      </c>
      <c r="BH99" s="46"/>
    </row>
    <row r="100" spans="1:60" x14ac:dyDescent="0.25">
      <c r="A100" s="18">
        <v>92</v>
      </c>
      <c r="B100" s="18"/>
      <c r="C100" s="18"/>
      <c r="D100" s="66"/>
      <c r="E100" s="18"/>
      <c r="F100" s="18"/>
      <c r="G100" s="18"/>
      <c r="H100" s="18"/>
      <c r="I100" s="67"/>
      <c r="J100" s="18"/>
      <c r="K100" s="18"/>
      <c r="L100" s="68">
        <f t="shared" si="35"/>
        <v>0</v>
      </c>
      <c r="M100" s="69"/>
      <c r="N100" s="46"/>
      <c r="O100" s="46"/>
      <c r="P100" s="46"/>
      <c r="Q100" s="46"/>
      <c r="R100" s="46"/>
      <c r="S100" s="46"/>
      <c r="T100" s="46"/>
      <c r="U100" s="46"/>
      <c r="V100" s="46"/>
      <c r="W100" s="46"/>
      <c r="X100" s="46"/>
      <c r="Y100" s="46"/>
      <c r="Z100" s="46"/>
      <c r="AA100" s="68">
        <f t="shared" si="36"/>
        <v>0</v>
      </c>
      <c r="AB100" s="55">
        <f>SUMIF(Sales!$B$5:$B295,$B100,Sales!$V$5:$V295)</f>
        <v>0</v>
      </c>
      <c r="AC100" s="55">
        <f>SUMIF(Sales!$B$5:$B295,$B100,Sales!$W$5:$W295)</f>
        <v>0</v>
      </c>
      <c r="AD100" s="55">
        <f>SUMIF(Sales!$B$5:$B295,$B100,Sales!$X$5:$X295)</f>
        <v>0</v>
      </c>
      <c r="AE100" s="55">
        <f>SUMIF(Sales!$B$5:$B295,$B100,Sales!$Y$5:$Y295)</f>
        <v>0</v>
      </c>
      <c r="AF100" s="55">
        <f>SUMIF(Sales!$B$5:$B295,$B100,Sales!$Z$5:$Z295)</f>
        <v>0</v>
      </c>
      <c r="AG100" s="55">
        <f>SUMIF(Sales!$B$5:$B295,$B100,Sales!$AA$5:$AA295)</f>
        <v>0</v>
      </c>
      <c r="AH100" s="55">
        <f>SUMIF(Sales!$B$5:$B295,$B100,Sales!$AB$5:$AB295)</f>
        <v>0</v>
      </c>
      <c r="AI100" s="55">
        <f>SUMIF(Sales!$B$5:$B295,$B100,Sales!$AC$5:$AC295)</f>
        <v>0</v>
      </c>
      <c r="AJ100" s="55">
        <f>SUMIF(Sales!$B$5:$B295,$B100,Sales!$AD$5:$AD295)</f>
        <v>0</v>
      </c>
      <c r="AK100" s="55">
        <f>SUMIF(Sales!$B$5:$B295,$B100,Sales!$AE$5:$AE295)</f>
        <v>0</v>
      </c>
      <c r="AL100" s="55">
        <f>SUMIF(Sales!$B$5:$B295,$B100,Sales!$AF$5:$AF295)</f>
        <v>0</v>
      </c>
      <c r="AM100" s="55">
        <f>SUMIF(Sales!$B$5:$B295,$B100,Sales!$AG$5:$AG295)</f>
        <v>0</v>
      </c>
      <c r="AN100" s="68">
        <f t="shared" si="37"/>
        <v>0</v>
      </c>
      <c r="AO100" s="46"/>
      <c r="AP100" s="46"/>
      <c r="AQ100" s="46"/>
      <c r="AR100" s="68">
        <f t="shared" si="38"/>
        <v>0</v>
      </c>
      <c r="AS100" s="46"/>
      <c r="AT100" s="46"/>
      <c r="AU100" s="46"/>
      <c r="AV100" s="46"/>
      <c r="AW100" s="46"/>
      <c r="AX100" s="46"/>
      <c r="AY100" s="46"/>
      <c r="AZ100" s="46"/>
      <c r="BA100" s="46"/>
      <c r="BB100" s="46"/>
      <c r="BC100" s="46"/>
      <c r="BD100" s="46"/>
      <c r="BE100" s="55">
        <f>SUMIF(Sales!$B$5:$B295,$B100,Sales!$R$5:$R295)</f>
        <v>0</v>
      </c>
      <c r="BF100" s="68">
        <f t="shared" si="39"/>
        <v>0</v>
      </c>
      <c r="BG100" s="70">
        <f t="shared" si="40"/>
        <v>0</v>
      </c>
      <c r="BH100" s="46"/>
    </row>
    <row r="101" spans="1:60" x14ac:dyDescent="0.25">
      <c r="A101" s="18">
        <v>93</v>
      </c>
      <c r="B101" s="18"/>
      <c r="C101" s="18"/>
      <c r="D101" s="66"/>
      <c r="E101" s="18"/>
      <c r="F101" s="18"/>
      <c r="G101" s="18"/>
      <c r="H101" s="18"/>
      <c r="I101" s="67"/>
      <c r="J101" s="18"/>
      <c r="K101" s="18"/>
      <c r="L101" s="68">
        <f t="shared" si="35"/>
        <v>0</v>
      </c>
      <c r="M101" s="69"/>
      <c r="N101" s="46"/>
      <c r="O101" s="46"/>
      <c r="P101" s="46"/>
      <c r="Q101" s="46"/>
      <c r="R101" s="46"/>
      <c r="S101" s="46"/>
      <c r="T101" s="46"/>
      <c r="U101" s="46"/>
      <c r="V101" s="46"/>
      <c r="W101" s="46"/>
      <c r="X101" s="46"/>
      <c r="Y101" s="46"/>
      <c r="Z101" s="46"/>
      <c r="AA101" s="68">
        <f t="shared" si="36"/>
        <v>0</v>
      </c>
      <c r="AB101" s="55">
        <f>SUMIF(Sales!$B$5:$B296,$B101,Sales!$V$5:$V296)</f>
        <v>0</v>
      </c>
      <c r="AC101" s="55">
        <f>SUMIF(Sales!$B$5:$B296,$B101,Sales!$W$5:$W296)</f>
        <v>0</v>
      </c>
      <c r="AD101" s="55">
        <f>SUMIF(Sales!$B$5:$B296,$B101,Sales!$X$5:$X296)</f>
        <v>0</v>
      </c>
      <c r="AE101" s="55">
        <f>SUMIF(Sales!$B$5:$B296,$B101,Sales!$Y$5:$Y296)</f>
        <v>0</v>
      </c>
      <c r="AF101" s="55">
        <f>SUMIF(Sales!$B$5:$B296,$B101,Sales!$Z$5:$Z296)</f>
        <v>0</v>
      </c>
      <c r="AG101" s="55">
        <f>SUMIF(Sales!$B$5:$B296,$B101,Sales!$AA$5:$AA296)</f>
        <v>0</v>
      </c>
      <c r="AH101" s="55">
        <f>SUMIF(Sales!$B$5:$B296,$B101,Sales!$AB$5:$AB296)</f>
        <v>0</v>
      </c>
      <c r="AI101" s="55">
        <f>SUMIF(Sales!$B$5:$B296,$B101,Sales!$AC$5:$AC296)</f>
        <v>0</v>
      </c>
      <c r="AJ101" s="55">
        <f>SUMIF(Sales!$B$5:$B296,$B101,Sales!$AD$5:$AD296)</f>
        <v>0</v>
      </c>
      <c r="AK101" s="55">
        <f>SUMIF(Sales!$B$5:$B296,$B101,Sales!$AE$5:$AE296)</f>
        <v>0</v>
      </c>
      <c r="AL101" s="55">
        <f>SUMIF(Sales!$B$5:$B296,$B101,Sales!$AF$5:$AF296)</f>
        <v>0</v>
      </c>
      <c r="AM101" s="55">
        <f>SUMIF(Sales!$B$5:$B296,$B101,Sales!$AG$5:$AG296)</f>
        <v>0</v>
      </c>
      <c r="AN101" s="68">
        <f t="shared" si="37"/>
        <v>0</v>
      </c>
      <c r="AO101" s="46"/>
      <c r="AP101" s="46"/>
      <c r="AQ101" s="46"/>
      <c r="AR101" s="68">
        <f t="shared" si="38"/>
        <v>0</v>
      </c>
      <c r="AS101" s="46"/>
      <c r="AT101" s="46"/>
      <c r="AU101" s="46"/>
      <c r="AV101" s="46"/>
      <c r="AW101" s="46"/>
      <c r="AX101" s="46"/>
      <c r="AY101" s="46"/>
      <c r="AZ101" s="46"/>
      <c r="BA101" s="46"/>
      <c r="BB101" s="46"/>
      <c r="BC101" s="46"/>
      <c r="BD101" s="46"/>
      <c r="BE101" s="55">
        <f>SUMIF(Sales!$B$5:$B296,$B101,Sales!$R$5:$R296)</f>
        <v>0</v>
      </c>
      <c r="BF101" s="68">
        <f t="shared" si="39"/>
        <v>0</v>
      </c>
      <c r="BG101" s="70">
        <f t="shared" si="40"/>
        <v>0</v>
      </c>
      <c r="BH101" s="46"/>
    </row>
    <row r="102" spans="1:60" x14ac:dyDescent="0.25">
      <c r="A102" s="18">
        <v>94</v>
      </c>
      <c r="B102" s="18"/>
      <c r="C102" s="18"/>
      <c r="D102" s="66"/>
      <c r="E102" s="18"/>
      <c r="F102" s="18"/>
      <c r="G102" s="18"/>
      <c r="H102" s="18"/>
      <c r="I102" s="67"/>
      <c r="J102" s="18"/>
      <c r="K102" s="18"/>
      <c r="L102" s="68">
        <f t="shared" si="35"/>
        <v>0</v>
      </c>
      <c r="M102" s="69"/>
      <c r="N102" s="46"/>
      <c r="O102" s="46"/>
      <c r="P102" s="46"/>
      <c r="Q102" s="46"/>
      <c r="R102" s="46"/>
      <c r="S102" s="46"/>
      <c r="T102" s="46"/>
      <c r="U102" s="46"/>
      <c r="V102" s="46"/>
      <c r="W102" s="46"/>
      <c r="X102" s="46"/>
      <c r="Y102" s="46"/>
      <c r="Z102" s="46"/>
      <c r="AA102" s="68">
        <f t="shared" si="36"/>
        <v>0</v>
      </c>
      <c r="AB102" s="55">
        <f>SUMIF(Sales!$B$5:$B297,$B102,Sales!$V$5:$V297)</f>
        <v>0</v>
      </c>
      <c r="AC102" s="55">
        <f>SUMIF(Sales!$B$5:$B297,$B102,Sales!$W$5:$W297)</f>
        <v>0</v>
      </c>
      <c r="AD102" s="55">
        <f>SUMIF(Sales!$B$5:$B297,$B102,Sales!$X$5:$X297)</f>
        <v>0</v>
      </c>
      <c r="AE102" s="55">
        <f>SUMIF(Sales!$B$5:$B297,$B102,Sales!$Y$5:$Y297)</f>
        <v>0</v>
      </c>
      <c r="AF102" s="55">
        <f>SUMIF(Sales!$B$5:$B297,$B102,Sales!$Z$5:$Z297)</f>
        <v>0</v>
      </c>
      <c r="AG102" s="55">
        <f>SUMIF(Sales!$B$5:$B297,$B102,Sales!$AA$5:$AA297)</f>
        <v>0</v>
      </c>
      <c r="AH102" s="55">
        <f>SUMIF(Sales!$B$5:$B297,$B102,Sales!$AB$5:$AB297)</f>
        <v>0</v>
      </c>
      <c r="AI102" s="55">
        <f>SUMIF(Sales!$B$5:$B297,$B102,Sales!$AC$5:$AC297)</f>
        <v>0</v>
      </c>
      <c r="AJ102" s="55">
        <f>SUMIF(Sales!$B$5:$B297,$B102,Sales!$AD$5:$AD297)</f>
        <v>0</v>
      </c>
      <c r="AK102" s="55">
        <f>SUMIF(Sales!$B$5:$B297,$B102,Sales!$AE$5:$AE297)</f>
        <v>0</v>
      </c>
      <c r="AL102" s="55">
        <f>SUMIF(Sales!$B$5:$B297,$B102,Sales!$AF$5:$AF297)</f>
        <v>0</v>
      </c>
      <c r="AM102" s="55">
        <f>SUMIF(Sales!$B$5:$B297,$B102,Sales!$AG$5:$AG297)</f>
        <v>0</v>
      </c>
      <c r="AN102" s="68">
        <f t="shared" si="37"/>
        <v>0</v>
      </c>
      <c r="AO102" s="46"/>
      <c r="AP102" s="46"/>
      <c r="AQ102" s="46"/>
      <c r="AR102" s="68">
        <f t="shared" si="38"/>
        <v>0</v>
      </c>
      <c r="AS102" s="46"/>
      <c r="AT102" s="46"/>
      <c r="AU102" s="46"/>
      <c r="AV102" s="46"/>
      <c r="AW102" s="46"/>
      <c r="AX102" s="46"/>
      <c r="AY102" s="46"/>
      <c r="AZ102" s="46"/>
      <c r="BA102" s="46"/>
      <c r="BB102" s="46"/>
      <c r="BC102" s="46"/>
      <c r="BD102" s="46"/>
      <c r="BE102" s="55">
        <f>SUMIF(Sales!$B$5:$B297,$B102,Sales!$R$5:$R297)</f>
        <v>0</v>
      </c>
      <c r="BF102" s="68">
        <f t="shared" si="39"/>
        <v>0</v>
      </c>
      <c r="BG102" s="70">
        <f t="shared" si="40"/>
        <v>0</v>
      </c>
      <c r="BH102" s="46"/>
    </row>
    <row r="103" spans="1:60" x14ac:dyDescent="0.25">
      <c r="A103" s="18">
        <v>95</v>
      </c>
      <c r="B103" s="18"/>
      <c r="C103" s="18"/>
      <c r="D103" s="66"/>
      <c r="E103" s="18"/>
      <c r="F103" s="18"/>
      <c r="G103" s="18"/>
      <c r="H103" s="18"/>
      <c r="I103" s="67"/>
      <c r="J103" s="18"/>
      <c r="K103" s="18"/>
      <c r="L103" s="68">
        <f t="shared" si="35"/>
        <v>0</v>
      </c>
      <c r="M103" s="69"/>
      <c r="N103" s="46"/>
      <c r="O103" s="46"/>
      <c r="P103" s="46"/>
      <c r="Q103" s="46"/>
      <c r="R103" s="46"/>
      <c r="S103" s="46"/>
      <c r="T103" s="46"/>
      <c r="U103" s="46"/>
      <c r="V103" s="46"/>
      <c r="W103" s="46"/>
      <c r="X103" s="46"/>
      <c r="Y103" s="46"/>
      <c r="Z103" s="46"/>
      <c r="AA103" s="68">
        <f t="shared" si="36"/>
        <v>0</v>
      </c>
      <c r="AB103" s="55">
        <f>SUMIF(Sales!$B$5:$B298,$B103,Sales!$V$5:$V298)</f>
        <v>0</v>
      </c>
      <c r="AC103" s="55">
        <f>SUMIF(Sales!$B$5:$B298,$B103,Sales!$W$5:$W298)</f>
        <v>0</v>
      </c>
      <c r="AD103" s="55">
        <f>SUMIF(Sales!$B$5:$B298,$B103,Sales!$X$5:$X298)</f>
        <v>0</v>
      </c>
      <c r="AE103" s="55">
        <f>SUMIF(Sales!$B$5:$B298,$B103,Sales!$Y$5:$Y298)</f>
        <v>0</v>
      </c>
      <c r="AF103" s="55">
        <f>SUMIF(Sales!$B$5:$B298,$B103,Sales!$Z$5:$Z298)</f>
        <v>0</v>
      </c>
      <c r="AG103" s="55">
        <f>SUMIF(Sales!$B$5:$B298,$B103,Sales!$AA$5:$AA298)</f>
        <v>0</v>
      </c>
      <c r="AH103" s="55">
        <f>SUMIF(Sales!$B$5:$B298,$B103,Sales!$AB$5:$AB298)</f>
        <v>0</v>
      </c>
      <c r="AI103" s="55">
        <f>SUMIF(Sales!$B$5:$B298,$B103,Sales!$AC$5:$AC298)</f>
        <v>0</v>
      </c>
      <c r="AJ103" s="55">
        <f>SUMIF(Sales!$B$5:$B298,$B103,Sales!$AD$5:$AD298)</f>
        <v>0</v>
      </c>
      <c r="AK103" s="55">
        <f>SUMIF(Sales!$B$5:$B298,$B103,Sales!$AE$5:$AE298)</f>
        <v>0</v>
      </c>
      <c r="AL103" s="55">
        <f>SUMIF(Sales!$B$5:$B298,$B103,Sales!$AF$5:$AF298)</f>
        <v>0</v>
      </c>
      <c r="AM103" s="55">
        <f>SUMIF(Sales!$B$5:$B298,$B103,Sales!$AG$5:$AG298)</f>
        <v>0</v>
      </c>
      <c r="AN103" s="68">
        <f t="shared" si="37"/>
        <v>0</v>
      </c>
      <c r="AO103" s="46"/>
      <c r="AP103" s="46"/>
      <c r="AQ103" s="46"/>
      <c r="AR103" s="68">
        <f t="shared" si="38"/>
        <v>0</v>
      </c>
      <c r="AS103" s="46"/>
      <c r="AT103" s="46"/>
      <c r="AU103" s="46"/>
      <c r="AV103" s="46"/>
      <c r="AW103" s="46"/>
      <c r="AX103" s="46"/>
      <c r="AY103" s="46"/>
      <c r="AZ103" s="46"/>
      <c r="BA103" s="46"/>
      <c r="BB103" s="46"/>
      <c r="BC103" s="46"/>
      <c r="BD103" s="46"/>
      <c r="BE103" s="55">
        <f>SUMIF(Sales!$B$5:$B298,$B103,Sales!$R$5:$R298)</f>
        <v>0</v>
      </c>
      <c r="BF103" s="68">
        <f t="shared" si="39"/>
        <v>0</v>
      </c>
      <c r="BG103" s="70">
        <f t="shared" si="40"/>
        <v>0</v>
      </c>
      <c r="BH103" s="46"/>
    </row>
    <row r="104" spans="1:60" x14ac:dyDescent="0.25">
      <c r="A104" s="18">
        <v>96</v>
      </c>
      <c r="B104" s="18"/>
      <c r="C104" s="18"/>
      <c r="D104" s="66"/>
      <c r="E104" s="18"/>
      <c r="F104" s="18"/>
      <c r="G104" s="18"/>
      <c r="H104" s="18"/>
      <c r="I104" s="67"/>
      <c r="J104" s="18"/>
      <c r="K104" s="18"/>
      <c r="L104" s="68">
        <f t="shared" si="35"/>
        <v>0</v>
      </c>
      <c r="M104" s="69"/>
      <c r="N104" s="46"/>
      <c r="O104" s="46"/>
      <c r="P104" s="46"/>
      <c r="Q104" s="46"/>
      <c r="R104" s="46"/>
      <c r="S104" s="46"/>
      <c r="T104" s="46"/>
      <c r="U104" s="46"/>
      <c r="V104" s="46"/>
      <c r="W104" s="46"/>
      <c r="X104" s="46"/>
      <c r="Y104" s="46"/>
      <c r="Z104" s="46"/>
      <c r="AA104" s="68">
        <f t="shared" si="36"/>
        <v>0</v>
      </c>
      <c r="AB104" s="55">
        <f>SUMIF(Sales!$B$5:$B299,$B104,Sales!$V$5:$V299)</f>
        <v>0</v>
      </c>
      <c r="AC104" s="55">
        <f>SUMIF(Sales!$B$5:$B299,$B104,Sales!$W$5:$W299)</f>
        <v>0</v>
      </c>
      <c r="AD104" s="55">
        <f>SUMIF(Sales!$B$5:$B299,$B104,Sales!$X$5:$X299)</f>
        <v>0</v>
      </c>
      <c r="AE104" s="55">
        <f>SUMIF(Sales!$B$5:$B299,$B104,Sales!$Y$5:$Y299)</f>
        <v>0</v>
      </c>
      <c r="AF104" s="55">
        <f>SUMIF(Sales!$B$5:$B299,$B104,Sales!$Z$5:$Z299)</f>
        <v>0</v>
      </c>
      <c r="AG104" s="55">
        <f>SUMIF(Sales!$B$5:$B299,$B104,Sales!$AA$5:$AA299)</f>
        <v>0</v>
      </c>
      <c r="AH104" s="55">
        <f>SUMIF(Sales!$B$5:$B299,$B104,Sales!$AB$5:$AB299)</f>
        <v>0</v>
      </c>
      <c r="AI104" s="55">
        <f>SUMIF(Sales!$B$5:$B299,$B104,Sales!$AC$5:$AC299)</f>
        <v>0</v>
      </c>
      <c r="AJ104" s="55">
        <f>SUMIF(Sales!$B$5:$B299,$B104,Sales!$AD$5:$AD299)</f>
        <v>0</v>
      </c>
      <c r="AK104" s="55">
        <f>SUMIF(Sales!$B$5:$B299,$B104,Sales!$AE$5:$AE299)</f>
        <v>0</v>
      </c>
      <c r="AL104" s="55">
        <f>SUMIF(Sales!$B$5:$B299,$B104,Sales!$AF$5:$AF299)</f>
        <v>0</v>
      </c>
      <c r="AM104" s="55">
        <f>SUMIF(Sales!$B$5:$B299,$B104,Sales!$AG$5:$AG299)</f>
        <v>0</v>
      </c>
      <c r="AN104" s="68">
        <f t="shared" si="37"/>
        <v>0</v>
      </c>
      <c r="AO104" s="46"/>
      <c r="AP104" s="46"/>
      <c r="AQ104" s="46"/>
      <c r="AR104" s="68">
        <f t="shared" si="38"/>
        <v>0</v>
      </c>
      <c r="AS104" s="46"/>
      <c r="AT104" s="46"/>
      <c r="AU104" s="46"/>
      <c r="AV104" s="46"/>
      <c r="AW104" s="46"/>
      <c r="AX104" s="46"/>
      <c r="AY104" s="46"/>
      <c r="AZ104" s="46"/>
      <c r="BA104" s="46"/>
      <c r="BB104" s="46"/>
      <c r="BC104" s="46"/>
      <c r="BD104" s="46"/>
      <c r="BE104" s="55">
        <f>SUMIF(Sales!$B$5:$B299,$B104,Sales!$R$5:$R299)</f>
        <v>0</v>
      </c>
      <c r="BF104" s="68">
        <f t="shared" si="39"/>
        <v>0</v>
      </c>
      <c r="BG104" s="70">
        <f t="shared" si="40"/>
        <v>0</v>
      </c>
      <c r="BH104" s="46"/>
    </row>
    <row r="105" spans="1:60" x14ac:dyDescent="0.25">
      <c r="A105" s="18">
        <v>97</v>
      </c>
      <c r="B105" s="18"/>
      <c r="C105" s="18"/>
      <c r="D105" s="66"/>
      <c r="E105" s="18"/>
      <c r="F105" s="18"/>
      <c r="G105" s="18"/>
      <c r="H105" s="18"/>
      <c r="I105" s="67"/>
      <c r="J105" s="18"/>
      <c r="K105" s="18"/>
      <c r="L105" s="68">
        <f t="shared" si="35"/>
        <v>0</v>
      </c>
      <c r="M105" s="69"/>
      <c r="N105" s="46"/>
      <c r="O105" s="46"/>
      <c r="P105" s="46"/>
      <c r="Q105" s="46"/>
      <c r="R105" s="46"/>
      <c r="S105" s="46"/>
      <c r="T105" s="46"/>
      <c r="U105" s="46"/>
      <c r="V105" s="46"/>
      <c r="W105" s="46"/>
      <c r="X105" s="46"/>
      <c r="Y105" s="46"/>
      <c r="Z105" s="46"/>
      <c r="AA105" s="68">
        <f t="shared" si="36"/>
        <v>0</v>
      </c>
      <c r="AB105" s="55">
        <f>SUMIF(Sales!$B$5:$B300,$B105,Sales!$V$5:$V300)</f>
        <v>0</v>
      </c>
      <c r="AC105" s="55">
        <f>SUMIF(Sales!$B$5:$B300,$B105,Sales!$W$5:$W300)</f>
        <v>0</v>
      </c>
      <c r="AD105" s="55">
        <f>SUMIF(Sales!$B$5:$B300,$B105,Sales!$X$5:$X300)</f>
        <v>0</v>
      </c>
      <c r="AE105" s="55">
        <f>SUMIF(Sales!$B$5:$B300,$B105,Sales!$Y$5:$Y300)</f>
        <v>0</v>
      </c>
      <c r="AF105" s="55">
        <f>SUMIF(Sales!$B$5:$B300,$B105,Sales!$Z$5:$Z300)</f>
        <v>0</v>
      </c>
      <c r="AG105" s="55">
        <f>SUMIF(Sales!$B$5:$B300,$B105,Sales!$AA$5:$AA300)</f>
        <v>0</v>
      </c>
      <c r="AH105" s="55">
        <f>SUMIF(Sales!$B$5:$B300,$B105,Sales!$AB$5:$AB300)</f>
        <v>0</v>
      </c>
      <c r="AI105" s="55">
        <f>SUMIF(Sales!$B$5:$B300,$B105,Sales!$AC$5:$AC300)</f>
        <v>0</v>
      </c>
      <c r="AJ105" s="55">
        <f>SUMIF(Sales!$B$5:$B300,$B105,Sales!$AD$5:$AD300)</f>
        <v>0</v>
      </c>
      <c r="AK105" s="55">
        <f>SUMIF(Sales!$B$5:$B300,$B105,Sales!$AE$5:$AE300)</f>
        <v>0</v>
      </c>
      <c r="AL105" s="55">
        <f>SUMIF(Sales!$B$5:$B300,$B105,Sales!$AF$5:$AF300)</f>
        <v>0</v>
      </c>
      <c r="AM105" s="55">
        <f>SUMIF(Sales!$B$5:$B300,$B105,Sales!$AG$5:$AG300)</f>
        <v>0</v>
      </c>
      <c r="AN105" s="68">
        <f t="shared" si="37"/>
        <v>0</v>
      </c>
      <c r="AO105" s="46"/>
      <c r="AP105" s="46"/>
      <c r="AQ105" s="46"/>
      <c r="AR105" s="68">
        <f t="shared" si="38"/>
        <v>0</v>
      </c>
      <c r="AS105" s="46"/>
      <c r="AT105" s="46"/>
      <c r="AU105" s="46"/>
      <c r="AV105" s="46"/>
      <c r="AW105" s="46"/>
      <c r="AX105" s="46"/>
      <c r="AY105" s="46"/>
      <c r="AZ105" s="46"/>
      <c r="BA105" s="46"/>
      <c r="BB105" s="46"/>
      <c r="BC105" s="46"/>
      <c r="BD105" s="46"/>
      <c r="BE105" s="55">
        <f>SUMIF(Sales!$B$5:$B300,$B105,Sales!$R$5:$R300)</f>
        <v>0</v>
      </c>
      <c r="BF105" s="68">
        <f t="shared" si="39"/>
        <v>0</v>
      </c>
      <c r="BG105" s="70">
        <f t="shared" si="40"/>
        <v>0</v>
      </c>
      <c r="BH105" s="46"/>
    </row>
    <row r="106" spans="1:60" x14ac:dyDescent="0.25">
      <c r="A106" s="18">
        <v>98</v>
      </c>
      <c r="B106" s="18"/>
      <c r="C106" s="18"/>
      <c r="D106" s="66"/>
      <c r="E106" s="18"/>
      <c r="F106" s="18"/>
      <c r="G106" s="18"/>
      <c r="H106" s="18"/>
      <c r="I106" s="67"/>
      <c r="J106" s="18"/>
      <c r="K106" s="18"/>
      <c r="L106" s="68">
        <f t="shared" si="35"/>
        <v>0</v>
      </c>
      <c r="M106" s="69"/>
      <c r="N106" s="46"/>
      <c r="O106" s="46"/>
      <c r="P106" s="46"/>
      <c r="Q106" s="46"/>
      <c r="R106" s="46"/>
      <c r="S106" s="46"/>
      <c r="T106" s="46"/>
      <c r="U106" s="46"/>
      <c r="V106" s="46"/>
      <c r="W106" s="46"/>
      <c r="X106" s="46"/>
      <c r="Y106" s="46"/>
      <c r="Z106" s="46"/>
      <c r="AA106" s="68">
        <f t="shared" si="36"/>
        <v>0</v>
      </c>
      <c r="AB106" s="55">
        <f>SUMIF(Sales!$B$5:$B301,$B106,Sales!$V$5:$V301)</f>
        <v>0</v>
      </c>
      <c r="AC106" s="55">
        <f>SUMIF(Sales!$B$5:$B301,$B106,Sales!$W$5:$W301)</f>
        <v>0</v>
      </c>
      <c r="AD106" s="55">
        <f>SUMIF(Sales!$B$5:$B301,$B106,Sales!$X$5:$X301)</f>
        <v>0</v>
      </c>
      <c r="AE106" s="55">
        <f>SUMIF(Sales!$B$5:$B301,$B106,Sales!$Y$5:$Y301)</f>
        <v>0</v>
      </c>
      <c r="AF106" s="55">
        <f>SUMIF(Sales!$B$5:$B301,$B106,Sales!$Z$5:$Z301)</f>
        <v>0</v>
      </c>
      <c r="AG106" s="55">
        <f>SUMIF(Sales!$B$5:$B301,$B106,Sales!$AA$5:$AA301)</f>
        <v>0</v>
      </c>
      <c r="AH106" s="55">
        <f>SUMIF(Sales!$B$5:$B301,$B106,Sales!$AB$5:$AB301)</f>
        <v>0</v>
      </c>
      <c r="AI106" s="55">
        <f>SUMIF(Sales!$B$5:$B301,$B106,Sales!$AC$5:$AC301)</f>
        <v>0</v>
      </c>
      <c r="AJ106" s="55">
        <f>SUMIF(Sales!$B$5:$B301,$B106,Sales!$AD$5:$AD301)</f>
        <v>0</v>
      </c>
      <c r="AK106" s="55">
        <f>SUMIF(Sales!$B$5:$B301,$B106,Sales!$AE$5:$AE301)</f>
        <v>0</v>
      </c>
      <c r="AL106" s="55">
        <f>SUMIF(Sales!$B$5:$B301,$B106,Sales!$AF$5:$AF301)</f>
        <v>0</v>
      </c>
      <c r="AM106" s="55">
        <f>SUMIF(Sales!$B$5:$B301,$B106,Sales!$AG$5:$AG301)</f>
        <v>0</v>
      </c>
      <c r="AN106" s="68">
        <f t="shared" si="37"/>
        <v>0</v>
      </c>
      <c r="AO106" s="46"/>
      <c r="AP106" s="46"/>
      <c r="AQ106" s="46"/>
      <c r="AR106" s="68">
        <f t="shared" si="38"/>
        <v>0</v>
      </c>
      <c r="AS106" s="46"/>
      <c r="AT106" s="46"/>
      <c r="AU106" s="46"/>
      <c r="AV106" s="46"/>
      <c r="AW106" s="46"/>
      <c r="AX106" s="46"/>
      <c r="AY106" s="46"/>
      <c r="AZ106" s="46"/>
      <c r="BA106" s="46"/>
      <c r="BB106" s="46"/>
      <c r="BC106" s="46"/>
      <c r="BD106" s="46"/>
      <c r="BE106" s="55">
        <f>SUMIF(Sales!$B$5:$B301,$B106,Sales!$R$5:$R301)</f>
        <v>0</v>
      </c>
      <c r="BF106" s="68">
        <f t="shared" si="39"/>
        <v>0</v>
      </c>
      <c r="BG106" s="70">
        <f t="shared" si="40"/>
        <v>0</v>
      </c>
      <c r="BH106" s="46"/>
    </row>
    <row r="107" spans="1:60" x14ac:dyDescent="0.25">
      <c r="A107" s="18">
        <v>99</v>
      </c>
      <c r="B107" s="18"/>
      <c r="C107" s="18"/>
      <c r="D107" s="66"/>
      <c r="E107" s="18"/>
      <c r="F107" s="18"/>
      <c r="G107" s="18"/>
      <c r="H107" s="18"/>
      <c r="I107" s="67"/>
      <c r="J107" s="18"/>
      <c r="K107" s="18"/>
      <c r="L107" s="68">
        <f t="shared" si="35"/>
        <v>0</v>
      </c>
      <c r="M107" s="69"/>
      <c r="N107" s="46"/>
      <c r="O107" s="46"/>
      <c r="P107" s="46"/>
      <c r="Q107" s="46"/>
      <c r="R107" s="46"/>
      <c r="S107" s="46"/>
      <c r="T107" s="46"/>
      <c r="U107" s="46"/>
      <c r="V107" s="46"/>
      <c r="W107" s="46"/>
      <c r="X107" s="46"/>
      <c r="Y107" s="46"/>
      <c r="Z107" s="46"/>
      <c r="AA107" s="68">
        <f t="shared" si="36"/>
        <v>0</v>
      </c>
      <c r="AB107" s="55">
        <f>SUMIF(Sales!$B$5:$B302,$B107,Sales!$V$5:$V302)</f>
        <v>0</v>
      </c>
      <c r="AC107" s="55">
        <f>SUMIF(Sales!$B$5:$B302,$B107,Sales!$W$5:$W302)</f>
        <v>0</v>
      </c>
      <c r="AD107" s="55">
        <f>SUMIF(Sales!$B$5:$B302,$B107,Sales!$X$5:$X302)</f>
        <v>0</v>
      </c>
      <c r="AE107" s="55">
        <f>SUMIF(Sales!$B$5:$B302,$B107,Sales!$Y$5:$Y302)</f>
        <v>0</v>
      </c>
      <c r="AF107" s="55">
        <f>SUMIF(Sales!$B$5:$B302,$B107,Sales!$Z$5:$Z302)</f>
        <v>0</v>
      </c>
      <c r="AG107" s="55">
        <f>SUMIF(Sales!$B$5:$B302,$B107,Sales!$AA$5:$AA302)</f>
        <v>0</v>
      </c>
      <c r="AH107" s="55">
        <f>SUMIF(Sales!$B$5:$B302,$B107,Sales!$AB$5:$AB302)</f>
        <v>0</v>
      </c>
      <c r="AI107" s="55">
        <f>SUMIF(Sales!$B$5:$B302,$B107,Sales!$AC$5:$AC302)</f>
        <v>0</v>
      </c>
      <c r="AJ107" s="55">
        <f>SUMIF(Sales!$B$5:$B302,$B107,Sales!$AD$5:$AD302)</f>
        <v>0</v>
      </c>
      <c r="AK107" s="55">
        <f>SUMIF(Sales!$B$5:$B302,$B107,Sales!$AE$5:$AE302)</f>
        <v>0</v>
      </c>
      <c r="AL107" s="55">
        <f>SUMIF(Sales!$B$5:$B302,$B107,Sales!$AF$5:$AF302)</f>
        <v>0</v>
      </c>
      <c r="AM107" s="55">
        <f>SUMIF(Sales!$B$5:$B302,$B107,Sales!$AG$5:$AG302)</f>
        <v>0</v>
      </c>
      <c r="AN107" s="68">
        <f t="shared" si="37"/>
        <v>0</v>
      </c>
      <c r="AO107" s="46"/>
      <c r="AP107" s="46"/>
      <c r="AQ107" s="46"/>
      <c r="AR107" s="68">
        <f t="shared" si="38"/>
        <v>0</v>
      </c>
      <c r="AS107" s="46"/>
      <c r="AT107" s="46"/>
      <c r="AU107" s="46"/>
      <c r="AV107" s="46"/>
      <c r="AW107" s="46"/>
      <c r="AX107" s="46"/>
      <c r="AY107" s="46"/>
      <c r="AZ107" s="46"/>
      <c r="BA107" s="46"/>
      <c r="BB107" s="46"/>
      <c r="BC107" s="46"/>
      <c r="BD107" s="46"/>
      <c r="BE107" s="55">
        <f>SUMIF(Sales!$B$5:$B302,$B107,Sales!$R$5:$R302)</f>
        <v>0</v>
      </c>
      <c r="BF107" s="68">
        <f t="shared" si="39"/>
        <v>0</v>
      </c>
      <c r="BG107" s="70">
        <f t="shared" si="40"/>
        <v>0</v>
      </c>
      <c r="BH107" s="46"/>
    </row>
    <row r="108" spans="1:60" x14ac:dyDescent="0.25">
      <c r="A108" s="18">
        <v>100</v>
      </c>
      <c r="B108" s="18"/>
      <c r="C108" s="18"/>
      <c r="D108" s="66"/>
      <c r="E108" s="18"/>
      <c r="F108" s="18"/>
      <c r="G108" s="18"/>
      <c r="H108" s="18"/>
      <c r="I108" s="67"/>
      <c r="J108" s="18"/>
      <c r="K108" s="18"/>
      <c r="L108" s="68">
        <f t="shared" si="35"/>
        <v>0</v>
      </c>
      <c r="M108" s="69"/>
      <c r="N108" s="46"/>
      <c r="O108" s="46"/>
      <c r="P108" s="46"/>
      <c r="Q108" s="46"/>
      <c r="R108" s="46"/>
      <c r="S108" s="46"/>
      <c r="T108" s="46"/>
      <c r="U108" s="46"/>
      <c r="V108" s="46"/>
      <c r="W108" s="46"/>
      <c r="X108" s="46"/>
      <c r="Y108" s="46"/>
      <c r="Z108" s="46"/>
      <c r="AA108" s="68">
        <f t="shared" si="36"/>
        <v>0</v>
      </c>
      <c r="AB108" s="55">
        <f>SUMIF(Sales!$B$5:$B303,$B108,Sales!$V$5:$V303)</f>
        <v>0</v>
      </c>
      <c r="AC108" s="55">
        <f>SUMIF(Sales!$B$5:$B303,$B108,Sales!$W$5:$W303)</f>
        <v>0</v>
      </c>
      <c r="AD108" s="55">
        <f>SUMIF(Sales!$B$5:$B303,$B108,Sales!$X$5:$X303)</f>
        <v>0</v>
      </c>
      <c r="AE108" s="55">
        <f>SUMIF(Sales!$B$5:$B303,$B108,Sales!$Y$5:$Y303)</f>
        <v>0</v>
      </c>
      <c r="AF108" s="55">
        <f>SUMIF(Sales!$B$5:$B303,$B108,Sales!$Z$5:$Z303)</f>
        <v>0</v>
      </c>
      <c r="AG108" s="55">
        <f>SUMIF(Sales!$B$5:$B303,$B108,Sales!$AA$5:$AA303)</f>
        <v>0</v>
      </c>
      <c r="AH108" s="55">
        <f>SUMIF(Sales!$B$5:$B303,$B108,Sales!$AB$5:$AB303)</f>
        <v>0</v>
      </c>
      <c r="AI108" s="55">
        <f>SUMIF(Sales!$B$5:$B303,$B108,Sales!$AC$5:$AC303)</f>
        <v>0</v>
      </c>
      <c r="AJ108" s="55">
        <f>SUMIF(Sales!$B$5:$B303,$B108,Sales!$AD$5:$AD303)</f>
        <v>0</v>
      </c>
      <c r="AK108" s="55">
        <f>SUMIF(Sales!$B$5:$B303,$B108,Sales!$AE$5:$AE303)</f>
        <v>0</v>
      </c>
      <c r="AL108" s="55">
        <f>SUMIF(Sales!$B$5:$B303,$B108,Sales!$AF$5:$AF303)</f>
        <v>0</v>
      </c>
      <c r="AM108" s="55">
        <f>SUMIF(Sales!$B$5:$B303,$B108,Sales!$AG$5:$AG303)</f>
        <v>0</v>
      </c>
      <c r="AN108" s="68">
        <f t="shared" si="37"/>
        <v>0</v>
      </c>
      <c r="AO108" s="46"/>
      <c r="AP108" s="46"/>
      <c r="AQ108" s="46"/>
      <c r="AR108" s="68">
        <f t="shared" si="38"/>
        <v>0</v>
      </c>
      <c r="AS108" s="46"/>
      <c r="AT108" s="46"/>
      <c r="AU108" s="46"/>
      <c r="AV108" s="46"/>
      <c r="AW108" s="46"/>
      <c r="AX108" s="46"/>
      <c r="AY108" s="46"/>
      <c r="AZ108" s="46"/>
      <c r="BA108" s="46"/>
      <c r="BB108" s="46"/>
      <c r="BC108" s="46"/>
      <c r="BD108" s="46"/>
      <c r="BE108" s="55">
        <f>SUMIF(Sales!$B$5:$B303,$B108,Sales!$R$5:$R303)</f>
        <v>0</v>
      </c>
      <c r="BF108" s="68">
        <f t="shared" si="39"/>
        <v>0</v>
      </c>
      <c r="BG108" s="70">
        <f t="shared" si="40"/>
        <v>0</v>
      </c>
      <c r="BH108" s="46"/>
    </row>
    <row r="109" spans="1:60" s="13" customFormat="1" ht="12" customHeight="1" x14ac:dyDescent="0.25"/>
  </sheetData>
  <dataValidations count="1">
    <dataValidation type="list" allowBlank="1" showInputMessage="1" showErrorMessage="1" sqref="G9:G107">
      <formula1>$G$2:$G$5</formula1>
    </dataValidation>
  </dataValidation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G113"/>
  <sheetViews>
    <sheetView topLeftCell="E1" workbookViewId="0">
      <selection activeCell="Q12" sqref="Q12"/>
    </sheetView>
  </sheetViews>
  <sheetFormatPr defaultRowHeight="15" x14ac:dyDescent="0.25"/>
  <cols>
    <col min="1" max="1" width="4.5703125" customWidth="1"/>
    <col min="2" max="2" width="15.5703125" customWidth="1"/>
    <col min="3" max="3" width="15.42578125" customWidth="1"/>
    <col min="4" max="4" width="16.140625" customWidth="1"/>
    <col min="5" max="5" width="23" customWidth="1"/>
    <col min="6" max="6" width="10.85546875" customWidth="1"/>
    <col min="7" max="7" width="12.140625" customWidth="1"/>
    <col min="8" max="8" width="13.28515625" bestFit="1" customWidth="1"/>
    <col min="9" max="9" width="11.5703125" bestFit="1" customWidth="1"/>
    <col min="10" max="10" width="10.5703125" bestFit="1" customWidth="1"/>
    <col min="11" max="12" width="11.5703125" bestFit="1" customWidth="1"/>
    <col min="13" max="13" width="10.5703125" bestFit="1" customWidth="1"/>
    <col min="17" max="18" width="10.5703125" bestFit="1" customWidth="1"/>
    <col min="19" max="19" width="13.28515625" bestFit="1" customWidth="1"/>
    <col min="22" max="22" width="10.5703125" bestFit="1" customWidth="1"/>
    <col min="23" max="24" width="11.5703125" bestFit="1" customWidth="1"/>
    <col min="26" max="26" width="10.5703125" bestFit="1" customWidth="1"/>
  </cols>
  <sheetData>
    <row r="2" spans="1:33" x14ac:dyDescent="0.25">
      <c r="I2" s="132" t="s">
        <v>18</v>
      </c>
      <c r="J2" s="133"/>
      <c r="K2" s="133"/>
      <c r="L2" s="134"/>
      <c r="M2" s="135" t="s">
        <v>19</v>
      </c>
      <c r="N2" s="136"/>
      <c r="O2" s="136"/>
      <c r="P2" s="136"/>
      <c r="Q2" s="137"/>
      <c r="R2" s="10"/>
      <c r="S2" s="11"/>
      <c r="V2" t="s">
        <v>11</v>
      </c>
    </row>
    <row r="3" spans="1:33" ht="38.25" x14ac:dyDescent="0.25">
      <c r="A3" s="35"/>
      <c r="B3" s="71" t="s">
        <v>67</v>
      </c>
      <c r="C3" s="71" t="s">
        <v>1</v>
      </c>
      <c r="D3" s="72" t="s">
        <v>78</v>
      </c>
      <c r="E3" s="73" t="s">
        <v>14</v>
      </c>
      <c r="F3" s="72" t="s">
        <v>15</v>
      </c>
      <c r="G3" s="71" t="s">
        <v>16</v>
      </c>
      <c r="H3" s="74" t="s">
        <v>17</v>
      </c>
      <c r="I3" s="75" t="s">
        <v>20</v>
      </c>
      <c r="J3" s="75" t="s">
        <v>21</v>
      </c>
      <c r="K3" s="75" t="s">
        <v>22</v>
      </c>
      <c r="L3" s="76" t="s">
        <v>23</v>
      </c>
      <c r="M3" s="75" t="s">
        <v>24</v>
      </c>
      <c r="N3" s="75" t="s">
        <v>25</v>
      </c>
      <c r="O3" s="75" t="s">
        <v>26</v>
      </c>
      <c r="P3" s="75" t="s">
        <v>90</v>
      </c>
      <c r="Q3" s="75" t="s">
        <v>91</v>
      </c>
      <c r="R3" s="75" t="s">
        <v>27</v>
      </c>
      <c r="S3" s="75" t="s">
        <v>28</v>
      </c>
      <c r="V3" s="12">
        <v>42035</v>
      </c>
      <c r="W3" s="12">
        <v>42063</v>
      </c>
      <c r="X3" s="12">
        <v>42094</v>
      </c>
      <c r="Y3" s="12">
        <v>42124</v>
      </c>
      <c r="Z3" s="12">
        <v>42155</v>
      </c>
      <c r="AA3" s="12">
        <v>42185</v>
      </c>
      <c r="AB3" s="12">
        <v>42216</v>
      </c>
      <c r="AC3" s="12">
        <v>42247</v>
      </c>
      <c r="AD3" s="12">
        <v>42277</v>
      </c>
      <c r="AE3" s="12">
        <v>42308</v>
      </c>
      <c r="AF3" s="12">
        <v>42338</v>
      </c>
      <c r="AG3" s="12">
        <v>42369</v>
      </c>
    </row>
    <row r="4" spans="1:33" s="37" customFormat="1" x14ac:dyDescent="0.25">
      <c r="A4" s="80"/>
      <c r="B4" s="81"/>
      <c r="C4" s="81"/>
      <c r="D4" s="82"/>
      <c r="E4" s="83" t="s">
        <v>98</v>
      </c>
      <c r="F4" s="82"/>
      <c r="G4" s="81"/>
      <c r="H4" s="79">
        <f>SUBTOTAL(109,H5:H1000)</f>
        <v>1595000</v>
      </c>
      <c r="I4" s="79">
        <f t="shared" ref="I4:S4" si="0">SUBTOTAL(109,I5:I1000)</f>
        <v>675000</v>
      </c>
      <c r="J4" s="79">
        <f t="shared" si="0"/>
        <v>0</v>
      </c>
      <c r="K4" s="79">
        <f t="shared" si="0"/>
        <v>650000</v>
      </c>
      <c r="L4" s="79">
        <f t="shared" si="0"/>
        <v>270000</v>
      </c>
      <c r="M4" s="79">
        <f t="shared" si="0"/>
        <v>33372</v>
      </c>
      <c r="N4" s="79">
        <f t="shared" si="0"/>
        <v>0</v>
      </c>
      <c r="O4" s="79">
        <f t="shared" si="0"/>
        <v>0</v>
      </c>
      <c r="P4" s="79">
        <f t="shared" si="0"/>
        <v>0</v>
      </c>
      <c r="Q4" s="79">
        <f t="shared" si="0"/>
        <v>37125</v>
      </c>
      <c r="R4" s="79">
        <f t="shared" si="0"/>
        <v>70497</v>
      </c>
      <c r="S4" s="79">
        <f t="shared" si="0"/>
        <v>1665497</v>
      </c>
      <c r="V4" s="79">
        <f t="shared" ref="V4:AG4" si="1">SUBTOTAL(109,V5:V1000)</f>
        <v>65000</v>
      </c>
      <c r="W4" s="79">
        <f t="shared" si="1"/>
        <v>170000</v>
      </c>
      <c r="X4" s="79">
        <f t="shared" si="1"/>
        <v>1360000</v>
      </c>
      <c r="Y4" s="79">
        <f t="shared" si="1"/>
        <v>0</v>
      </c>
      <c r="Z4" s="79">
        <f t="shared" si="1"/>
        <v>0</v>
      </c>
      <c r="AA4" s="79">
        <f t="shared" si="1"/>
        <v>0</v>
      </c>
      <c r="AB4" s="79">
        <f t="shared" si="1"/>
        <v>0</v>
      </c>
      <c r="AC4" s="79">
        <f t="shared" si="1"/>
        <v>0</v>
      </c>
      <c r="AD4" s="79">
        <f t="shared" si="1"/>
        <v>0</v>
      </c>
      <c r="AE4" s="79">
        <f t="shared" si="1"/>
        <v>0</v>
      </c>
      <c r="AF4" s="79">
        <f t="shared" si="1"/>
        <v>0</v>
      </c>
      <c r="AG4" s="79">
        <f t="shared" si="1"/>
        <v>0</v>
      </c>
    </row>
    <row r="5" spans="1:33" x14ac:dyDescent="0.25">
      <c r="A5" s="18">
        <v>1</v>
      </c>
      <c r="B5" s="18" t="s">
        <v>82</v>
      </c>
      <c r="C5" s="18"/>
      <c r="D5" s="66">
        <v>42005</v>
      </c>
      <c r="E5" s="18" t="s">
        <v>68</v>
      </c>
      <c r="F5" s="18" t="str">
        <f>TEXT(D5,"MMM")</f>
        <v>Jan</v>
      </c>
      <c r="G5" s="77"/>
      <c r="H5" s="78">
        <f>SUM(I5:L5)</f>
        <v>50000</v>
      </c>
      <c r="I5" s="46">
        <v>50000</v>
      </c>
      <c r="J5" s="46"/>
      <c r="K5" s="46"/>
      <c r="L5" s="46"/>
      <c r="M5" s="46"/>
      <c r="N5" s="46"/>
      <c r="O5" s="46"/>
      <c r="P5" s="46"/>
      <c r="Q5" s="46">
        <f>ROUND(I5*5.5%,0)</f>
        <v>2750</v>
      </c>
      <c r="R5" s="78">
        <f>SUM(M5:Q5)</f>
        <v>2750</v>
      </c>
      <c r="S5" s="78">
        <f>H5+R5</f>
        <v>52750</v>
      </c>
      <c r="V5" s="36">
        <f>IF(F5="JAN",H5*1,0)</f>
        <v>50000</v>
      </c>
      <c r="W5" s="36">
        <f>IF(F5="FEB",H5*1,0)</f>
        <v>0</v>
      </c>
      <c r="X5" s="36">
        <f>IF(F5="MAR",H5*1,0)</f>
        <v>0</v>
      </c>
      <c r="Y5" s="36">
        <f>IF(F5="APR",H5*1,0)</f>
        <v>0</v>
      </c>
      <c r="Z5" s="36">
        <f>IF(F5="MAY",H5*1,0)</f>
        <v>0</v>
      </c>
      <c r="AA5" s="36">
        <f>IF(F5="JUN",H5*1,0)</f>
        <v>0</v>
      </c>
      <c r="AB5" s="36">
        <f>IF(F5="JUL",H5*1,0)</f>
        <v>0</v>
      </c>
      <c r="AC5" s="36">
        <f>IF(F5="AUG",H5*1,0)</f>
        <v>0</v>
      </c>
      <c r="AD5" s="36">
        <f>IF(F5="SEP",H5*1,0)</f>
        <v>0</v>
      </c>
      <c r="AE5" s="36">
        <f>IF(F5="OCT",H5*1,0)</f>
        <v>0</v>
      </c>
      <c r="AF5" s="36">
        <f>IF(F5="NOV",H5*1,0)</f>
        <v>0</v>
      </c>
      <c r="AG5" s="36">
        <f>IF(F5="DEC",H5*1,0)</f>
        <v>0</v>
      </c>
    </row>
    <row r="6" spans="1:33" x14ac:dyDescent="0.25">
      <c r="A6" s="18">
        <v>2</v>
      </c>
      <c r="B6" s="18" t="s">
        <v>82</v>
      </c>
      <c r="C6" s="18"/>
      <c r="D6" s="66">
        <v>42019</v>
      </c>
      <c r="E6" s="18" t="s">
        <v>69</v>
      </c>
      <c r="F6" s="18" t="str">
        <f t="shared" ref="F6:F14" si="2">TEXT(D6,"MMM")</f>
        <v>Jan</v>
      </c>
      <c r="G6" s="77"/>
      <c r="H6" s="78">
        <f t="shared" ref="H6:H69" si="3">SUM(I6:L6)</f>
        <v>15000</v>
      </c>
      <c r="I6" s="46">
        <v>15000</v>
      </c>
      <c r="J6" s="46"/>
      <c r="K6" s="46"/>
      <c r="L6" s="46"/>
      <c r="M6" s="46"/>
      <c r="N6" s="46"/>
      <c r="O6" s="46"/>
      <c r="P6" s="46"/>
      <c r="Q6" s="46">
        <f>ROUND(I6*5.5%,0)</f>
        <v>825</v>
      </c>
      <c r="R6" s="78">
        <f t="shared" ref="R6:R8" si="4">SUM(M6:Q6)</f>
        <v>825</v>
      </c>
      <c r="S6" s="78">
        <f t="shared" ref="S6:S8" si="5">H6+R6</f>
        <v>15825</v>
      </c>
      <c r="V6" s="36">
        <f t="shared" ref="V6:V69" si="6">IF(F6="JAN",H6*1,0)</f>
        <v>15000</v>
      </c>
      <c r="W6" s="36">
        <f t="shared" ref="W6:W69" si="7">IF(F6="FEB",H6*1,0)</f>
        <v>0</v>
      </c>
      <c r="X6" s="36">
        <f t="shared" ref="X6:X69" si="8">IF(F6="MAR",H6*1,0)</f>
        <v>0</v>
      </c>
      <c r="Y6" s="36">
        <f t="shared" ref="Y6:Y69" si="9">IF(F6="APR",H6*1,0)</f>
        <v>0</v>
      </c>
      <c r="Z6" s="36">
        <f t="shared" ref="Z6:Z69" si="10">IF(F6="MAY",H6*1,0)</f>
        <v>0</v>
      </c>
      <c r="AA6" s="36">
        <f t="shared" ref="AA6:AA69" si="11">IF(F6="JUN",H6*1,0)</f>
        <v>0</v>
      </c>
      <c r="AB6" s="36">
        <f t="shared" ref="AB6:AB69" si="12">IF(F6="JUL",H6*1,0)</f>
        <v>0</v>
      </c>
      <c r="AC6" s="36">
        <f t="shared" ref="AC6:AC69" si="13">IF(F6="AUG",H6*1,0)</f>
        <v>0</v>
      </c>
      <c r="AD6" s="36">
        <f t="shared" ref="AD6:AD69" si="14">IF(F6="SEP",H6*1,0)</f>
        <v>0</v>
      </c>
      <c r="AE6" s="36">
        <f t="shared" ref="AE6:AE69" si="15">IF(F6="OCT",H6*1,0)</f>
        <v>0</v>
      </c>
      <c r="AF6" s="36">
        <f t="shared" ref="AF6:AF69" si="16">IF(F6="NOV",H6*1,0)</f>
        <v>0</v>
      </c>
      <c r="AG6" s="36">
        <f t="shared" ref="AG6:AG69" si="17">IF(F6="DEC",H6*1,0)</f>
        <v>0</v>
      </c>
    </row>
    <row r="7" spans="1:33" x14ac:dyDescent="0.25">
      <c r="A7" s="18">
        <v>3</v>
      </c>
      <c r="B7" s="18" t="s">
        <v>82</v>
      </c>
      <c r="C7" s="18"/>
      <c r="D7" s="66">
        <v>42055</v>
      </c>
      <c r="E7" s="18" t="s">
        <v>70</v>
      </c>
      <c r="F7" s="18" t="str">
        <f t="shared" si="2"/>
        <v>Feb</v>
      </c>
      <c r="G7" s="77"/>
      <c r="H7" s="78">
        <f t="shared" si="3"/>
        <v>20000</v>
      </c>
      <c r="I7" s="46">
        <v>20000</v>
      </c>
      <c r="J7" s="46"/>
      <c r="K7" s="46"/>
      <c r="L7" s="46"/>
      <c r="M7" s="46"/>
      <c r="N7" s="46"/>
      <c r="O7" s="46"/>
      <c r="P7" s="46"/>
      <c r="Q7" s="46">
        <f>ROUND(I7*5.5%,0)</f>
        <v>1100</v>
      </c>
      <c r="R7" s="78">
        <f t="shared" si="4"/>
        <v>1100</v>
      </c>
      <c r="S7" s="78">
        <f t="shared" si="5"/>
        <v>21100</v>
      </c>
      <c r="V7" s="36">
        <f t="shared" si="6"/>
        <v>0</v>
      </c>
      <c r="W7" s="36">
        <f t="shared" si="7"/>
        <v>20000</v>
      </c>
      <c r="X7" s="36">
        <f t="shared" si="8"/>
        <v>0</v>
      </c>
      <c r="Y7" s="36">
        <f t="shared" si="9"/>
        <v>0</v>
      </c>
      <c r="Z7" s="36">
        <f t="shared" si="10"/>
        <v>0</v>
      </c>
      <c r="AA7" s="36">
        <f t="shared" si="11"/>
        <v>0</v>
      </c>
      <c r="AB7" s="36">
        <f t="shared" si="12"/>
        <v>0</v>
      </c>
      <c r="AC7" s="36">
        <f t="shared" si="13"/>
        <v>0</v>
      </c>
      <c r="AD7" s="36">
        <f t="shared" si="14"/>
        <v>0</v>
      </c>
      <c r="AE7" s="36">
        <f t="shared" si="15"/>
        <v>0</v>
      </c>
      <c r="AF7" s="36">
        <f t="shared" si="16"/>
        <v>0</v>
      </c>
      <c r="AG7" s="36">
        <f t="shared" si="17"/>
        <v>0</v>
      </c>
    </row>
    <row r="8" spans="1:33" x14ac:dyDescent="0.25">
      <c r="A8" s="18">
        <v>4</v>
      </c>
      <c r="B8" s="18" t="s">
        <v>80</v>
      </c>
      <c r="C8" s="18"/>
      <c r="D8" s="66">
        <v>42056</v>
      </c>
      <c r="E8" s="18" t="s">
        <v>71</v>
      </c>
      <c r="F8" s="18" t="str">
        <f t="shared" si="2"/>
        <v>Feb</v>
      </c>
      <c r="G8" s="77"/>
      <c r="H8" s="78">
        <f t="shared" si="3"/>
        <v>150000</v>
      </c>
      <c r="I8" s="46"/>
      <c r="J8" s="46"/>
      <c r="K8" s="46">
        <v>150000</v>
      </c>
      <c r="L8" s="46"/>
      <c r="M8" s="46"/>
      <c r="N8" s="46"/>
      <c r="O8" s="46"/>
      <c r="P8" s="46"/>
      <c r="Q8" s="46"/>
      <c r="R8" s="78">
        <f t="shared" si="4"/>
        <v>0</v>
      </c>
      <c r="S8" s="78">
        <f t="shared" si="5"/>
        <v>150000</v>
      </c>
      <c r="V8" s="36">
        <f t="shared" si="6"/>
        <v>0</v>
      </c>
      <c r="W8" s="36">
        <f t="shared" si="7"/>
        <v>150000</v>
      </c>
      <c r="X8" s="36">
        <f t="shared" si="8"/>
        <v>0</v>
      </c>
      <c r="Y8" s="36">
        <f t="shared" si="9"/>
        <v>0</v>
      </c>
      <c r="Z8" s="36">
        <f t="shared" si="10"/>
        <v>0</v>
      </c>
      <c r="AA8" s="36">
        <f t="shared" si="11"/>
        <v>0</v>
      </c>
      <c r="AB8" s="36">
        <f t="shared" si="12"/>
        <v>0</v>
      </c>
      <c r="AC8" s="36">
        <f t="shared" si="13"/>
        <v>0</v>
      </c>
      <c r="AD8" s="36">
        <f t="shared" si="14"/>
        <v>0</v>
      </c>
      <c r="AE8" s="36">
        <f t="shared" si="15"/>
        <v>0</v>
      </c>
      <c r="AF8" s="36">
        <f t="shared" si="16"/>
        <v>0</v>
      </c>
      <c r="AG8" s="36">
        <f t="shared" si="17"/>
        <v>0</v>
      </c>
    </row>
    <row r="9" spans="1:33" x14ac:dyDescent="0.25">
      <c r="A9" s="18">
        <v>5</v>
      </c>
      <c r="B9" s="18" t="s">
        <v>81</v>
      </c>
      <c r="C9" s="18"/>
      <c r="D9" s="66">
        <v>42073</v>
      </c>
      <c r="E9" s="18" t="s">
        <v>72</v>
      </c>
      <c r="F9" s="18" t="str">
        <f t="shared" si="2"/>
        <v>Mar</v>
      </c>
      <c r="G9" s="77"/>
      <c r="H9" s="78">
        <f t="shared" si="3"/>
        <v>110000</v>
      </c>
      <c r="I9" s="46">
        <v>90000</v>
      </c>
      <c r="J9" s="46"/>
      <c r="K9" s="46"/>
      <c r="L9" s="46">
        <v>20000</v>
      </c>
      <c r="M9" s="46">
        <f>ROUND(L9*12.36%,0)</f>
        <v>2472</v>
      </c>
      <c r="N9" s="46"/>
      <c r="O9" s="46"/>
      <c r="P9" s="46"/>
      <c r="Q9" s="46">
        <f>ROUND(I9*5.5%,0)</f>
        <v>4950</v>
      </c>
      <c r="R9" s="78">
        <f t="shared" ref="R9:R72" si="18">SUM(M9:Q9)</f>
        <v>7422</v>
      </c>
      <c r="S9" s="78">
        <f t="shared" ref="S9:S72" si="19">H9+R9</f>
        <v>117422</v>
      </c>
      <c r="V9" s="36">
        <f t="shared" si="6"/>
        <v>0</v>
      </c>
      <c r="W9" s="36">
        <f t="shared" si="7"/>
        <v>0</v>
      </c>
      <c r="X9" s="36">
        <f t="shared" si="8"/>
        <v>110000</v>
      </c>
      <c r="Y9" s="36">
        <f t="shared" si="9"/>
        <v>0</v>
      </c>
      <c r="Z9" s="36">
        <f t="shared" si="10"/>
        <v>0</v>
      </c>
      <c r="AA9" s="36">
        <f t="shared" si="11"/>
        <v>0</v>
      </c>
      <c r="AB9" s="36">
        <f t="shared" si="12"/>
        <v>0</v>
      </c>
      <c r="AC9" s="36">
        <f t="shared" si="13"/>
        <v>0</v>
      </c>
      <c r="AD9" s="36">
        <f t="shared" si="14"/>
        <v>0</v>
      </c>
      <c r="AE9" s="36">
        <f t="shared" si="15"/>
        <v>0</v>
      </c>
      <c r="AF9" s="36">
        <f t="shared" si="16"/>
        <v>0</v>
      </c>
      <c r="AG9" s="36">
        <f t="shared" si="17"/>
        <v>0</v>
      </c>
    </row>
    <row r="10" spans="1:33" x14ac:dyDescent="0.25">
      <c r="A10" s="18">
        <v>6</v>
      </c>
      <c r="B10" s="18" t="s">
        <v>88</v>
      </c>
      <c r="C10" s="18"/>
      <c r="D10" s="66">
        <v>42084</v>
      </c>
      <c r="E10" s="18" t="s">
        <v>73</v>
      </c>
      <c r="F10" s="18" t="str">
        <f t="shared" si="2"/>
        <v>Mar</v>
      </c>
      <c r="G10" s="77"/>
      <c r="H10" s="78">
        <f t="shared" si="3"/>
        <v>250000</v>
      </c>
      <c r="I10" s="46"/>
      <c r="J10" s="46"/>
      <c r="K10" s="46"/>
      <c r="L10" s="46">
        <v>250000</v>
      </c>
      <c r="M10" s="46">
        <f>ROUND(L10*12.36%,0)</f>
        <v>30900</v>
      </c>
      <c r="N10" s="46"/>
      <c r="O10" s="46"/>
      <c r="P10" s="46"/>
      <c r="Q10" s="46"/>
      <c r="R10" s="78">
        <f t="shared" si="18"/>
        <v>30900</v>
      </c>
      <c r="S10" s="78">
        <f t="shared" si="19"/>
        <v>280900</v>
      </c>
      <c r="V10" s="36">
        <f t="shared" si="6"/>
        <v>0</v>
      </c>
      <c r="W10" s="36">
        <f t="shared" si="7"/>
        <v>0</v>
      </c>
      <c r="X10" s="36">
        <f t="shared" si="8"/>
        <v>250000</v>
      </c>
      <c r="Y10" s="36">
        <f t="shared" si="9"/>
        <v>0</v>
      </c>
      <c r="Z10" s="36">
        <f t="shared" si="10"/>
        <v>0</v>
      </c>
      <c r="AA10" s="36">
        <f t="shared" si="11"/>
        <v>0</v>
      </c>
      <c r="AB10" s="36">
        <f t="shared" si="12"/>
        <v>0</v>
      </c>
      <c r="AC10" s="36">
        <f t="shared" si="13"/>
        <v>0</v>
      </c>
      <c r="AD10" s="36">
        <f t="shared" si="14"/>
        <v>0</v>
      </c>
      <c r="AE10" s="36">
        <f t="shared" si="15"/>
        <v>0</v>
      </c>
      <c r="AF10" s="36">
        <f t="shared" si="16"/>
        <v>0</v>
      </c>
      <c r="AG10" s="36">
        <f t="shared" si="17"/>
        <v>0</v>
      </c>
    </row>
    <row r="11" spans="1:33" x14ac:dyDescent="0.25">
      <c r="A11" s="18">
        <v>7</v>
      </c>
      <c r="B11" s="18" t="s">
        <v>85</v>
      </c>
      <c r="C11" s="18"/>
      <c r="D11" s="66">
        <v>42085</v>
      </c>
      <c r="E11" s="18" t="s">
        <v>74</v>
      </c>
      <c r="F11" s="18" t="str">
        <f t="shared" si="2"/>
        <v>Mar</v>
      </c>
      <c r="G11" s="18"/>
      <c r="H11" s="78">
        <f t="shared" si="3"/>
        <v>500000</v>
      </c>
      <c r="I11" s="46"/>
      <c r="J11" s="46"/>
      <c r="K11" s="46">
        <v>500000</v>
      </c>
      <c r="L11" s="46"/>
      <c r="M11" s="46"/>
      <c r="N11" s="46"/>
      <c r="O11" s="46"/>
      <c r="P11" s="46"/>
      <c r="Q11" s="46"/>
      <c r="R11" s="78">
        <f t="shared" si="18"/>
        <v>0</v>
      </c>
      <c r="S11" s="78">
        <f t="shared" si="19"/>
        <v>500000</v>
      </c>
      <c r="V11" s="36">
        <f t="shared" si="6"/>
        <v>0</v>
      </c>
      <c r="W11" s="36">
        <f t="shared" si="7"/>
        <v>0</v>
      </c>
      <c r="X11" s="36">
        <f t="shared" si="8"/>
        <v>500000</v>
      </c>
      <c r="Y11" s="36">
        <f t="shared" si="9"/>
        <v>0</v>
      </c>
      <c r="Z11" s="36">
        <f t="shared" si="10"/>
        <v>0</v>
      </c>
      <c r="AA11" s="36">
        <f t="shared" si="11"/>
        <v>0</v>
      </c>
      <c r="AB11" s="36">
        <f t="shared" si="12"/>
        <v>0</v>
      </c>
      <c r="AC11" s="36">
        <f t="shared" si="13"/>
        <v>0</v>
      </c>
      <c r="AD11" s="36">
        <f t="shared" si="14"/>
        <v>0</v>
      </c>
      <c r="AE11" s="36">
        <f t="shared" si="15"/>
        <v>0</v>
      </c>
      <c r="AF11" s="36">
        <f t="shared" si="16"/>
        <v>0</v>
      </c>
      <c r="AG11" s="36">
        <f t="shared" si="17"/>
        <v>0</v>
      </c>
    </row>
    <row r="12" spans="1:33" x14ac:dyDescent="0.25">
      <c r="A12" s="18">
        <v>8</v>
      </c>
      <c r="B12" s="18" t="s">
        <v>83</v>
      </c>
      <c r="C12" s="18"/>
      <c r="D12" s="66">
        <v>42094</v>
      </c>
      <c r="E12" s="18" t="s">
        <v>75</v>
      </c>
      <c r="F12" s="18" t="str">
        <f t="shared" si="2"/>
        <v>Mar</v>
      </c>
      <c r="G12" s="18"/>
      <c r="H12" s="78">
        <f>SUM(I12:L12)</f>
        <v>500000</v>
      </c>
      <c r="I12" s="46">
        <v>500000</v>
      </c>
      <c r="J12" s="46"/>
      <c r="K12" s="46"/>
      <c r="L12" s="46"/>
      <c r="M12" s="46"/>
      <c r="N12" s="46"/>
      <c r="O12" s="46"/>
      <c r="P12" s="46"/>
      <c r="Q12" s="46">
        <f>ROUND(I12*5.5%,0)</f>
        <v>27500</v>
      </c>
      <c r="R12" s="78">
        <f t="shared" si="18"/>
        <v>27500</v>
      </c>
      <c r="S12" s="78">
        <f t="shared" si="19"/>
        <v>527500</v>
      </c>
      <c r="V12" s="36">
        <f t="shared" si="6"/>
        <v>0</v>
      </c>
      <c r="W12" s="36">
        <f t="shared" si="7"/>
        <v>0</v>
      </c>
      <c r="X12" s="36">
        <f t="shared" si="8"/>
        <v>500000</v>
      </c>
      <c r="Y12" s="36">
        <f t="shared" si="9"/>
        <v>0</v>
      </c>
      <c r="Z12" s="36">
        <f t="shared" si="10"/>
        <v>0</v>
      </c>
      <c r="AA12" s="36">
        <f t="shared" si="11"/>
        <v>0</v>
      </c>
      <c r="AB12" s="36">
        <f t="shared" si="12"/>
        <v>0</v>
      </c>
      <c r="AC12" s="36">
        <f t="shared" si="13"/>
        <v>0</v>
      </c>
      <c r="AD12" s="36">
        <f t="shared" si="14"/>
        <v>0</v>
      </c>
      <c r="AE12" s="36">
        <f t="shared" si="15"/>
        <v>0</v>
      </c>
      <c r="AF12" s="36">
        <f t="shared" si="16"/>
        <v>0</v>
      </c>
      <c r="AG12" s="36">
        <f t="shared" si="17"/>
        <v>0</v>
      </c>
    </row>
    <row r="13" spans="1:33" x14ac:dyDescent="0.25">
      <c r="A13" s="18">
        <v>9</v>
      </c>
      <c r="B13" s="18"/>
      <c r="C13" s="18"/>
      <c r="D13" s="66">
        <v>42094</v>
      </c>
      <c r="E13" s="18" t="s">
        <v>76</v>
      </c>
      <c r="F13" s="18" t="str">
        <f t="shared" si="2"/>
        <v>Mar</v>
      </c>
      <c r="G13" s="18"/>
      <c r="H13" s="78">
        <f>SUM(I13:L13)</f>
        <v>0</v>
      </c>
      <c r="I13" s="46"/>
      <c r="J13" s="46"/>
      <c r="K13" s="46"/>
      <c r="L13" s="46"/>
      <c r="M13" s="46"/>
      <c r="N13" s="46"/>
      <c r="O13" s="46"/>
      <c r="P13" s="46"/>
      <c r="Q13" s="46"/>
      <c r="R13" s="78">
        <f t="shared" si="18"/>
        <v>0</v>
      </c>
      <c r="S13" s="78">
        <f t="shared" si="19"/>
        <v>0</v>
      </c>
      <c r="V13" s="36">
        <f t="shared" si="6"/>
        <v>0</v>
      </c>
      <c r="W13" s="36">
        <f t="shared" si="7"/>
        <v>0</v>
      </c>
      <c r="X13" s="36">
        <f t="shared" si="8"/>
        <v>0</v>
      </c>
      <c r="Y13" s="36">
        <f t="shared" si="9"/>
        <v>0</v>
      </c>
      <c r="Z13" s="36">
        <f t="shared" si="10"/>
        <v>0</v>
      </c>
      <c r="AA13" s="36">
        <f t="shared" si="11"/>
        <v>0</v>
      </c>
      <c r="AB13" s="36">
        <f t="shared" si="12"/>
        <v>0</v>
      </c>
      <c r="AC13" s="36">
        <f t="shared" si="13"/>
        <v>0</v>
      </c>
      <c r="AD13" s="36">
        <f t="shared" si="14"/>
        <v>0</v>
      </c>
      <c r="AE13" s="36">
        <f t="shared" si="15"/>
        <v>0</v>
      </c>
      <c r="AF13" s="36">
        <f t="shared" si="16"/>
        <v>0</v>
      </c>
      <c r="AG13" s="36">
        <f t="shared" si="17"/>
        <v>0</v>
      </c>
    </row>
    <row r="14" spans="1:33" x14ac:dyDescent="0.25">
      <c r="A14" s="18">
        <v>10</v>
      </c>
      <c r="B14" s="18"/>
      <c r="C14" s="18"/>
      <c r="D14" s="66">
        <v>42094</v>
      </c>
      <c r="E14" s="18" t="s">
        <v>77</v>
      </c>
      <c r="F14" s="18" t="str">
        <f t="shared" si="2"/>
        <v>Mar</v>
      </c>
      <c r="G14" s="18"/>
      <c r="H14" s="78">
        <f t="shared" si="3"/>
        <v>0</v>
      </c>
      <c r="I14" s="46"/>
      <c r="J14" s="46"/>
      <c r="K14" s="46"/>
      <c r="L14" s="46"/>
      <c r="M14" s="46"/>
      <c r="N14" s="46"/>
      <c r="O14" s="46"/>
      <c r="P14" s="46"/>
      <c r="Q14" s="46"/>
      <c r="R14" s="78">
        <f t="shared" si="18"/>
        <v>0</v>
      </c>
      <c r="S14" s="78">
        <f t="shared" si="19"/>
        <v>0</v>
      </c>
      <c r="V14" s="36">
        <f t="shared" si="6"/>
        <v>0</v>
      </c>
      <c r="W14" s="36">
        <f t="shared" si="7"/>
        <v>0</v>
      </c>
      <c r="X14" s="36">
        <f t="shared" si="8"/>
        <v>0</v>
      </c>
      <c r="Y14" s="36">
        <f t="shared" si="9"/>
        <v>0</v>
      </c>
      <c r="Z14" s="36">
        <f t="shared" si="10"/>
        <v>0</v>
      </c>
      <c r="AA14" s="36">
        <f t="shared" si="11"/>
        <v>0</v>
      </c>
      <c r="AB14" s="36">
        <f t="shared" si="12"/>
        <v>0</v>
      </c>
      <c r="AC14" s="36">
        <f t="shared" si="13"/>
        <v>0</v>
      </c>
      <c r="AD14" s="36">
        <f t="shared" si="14"/>
        <v>0</v>
      </c>
      <c r="AE14" s="36">
        <f t="shared" si="15"/>
        <v>0</v>
      </c>
      <c r="AF14" s="36">
        <f t="shared" si="16"/>
        <v>0</v>
      </c>
      <c r="AG14" s="36">
        <f t="shared" si="17"/>
        <v>0</v>
      </c>
    </row>
    <row r="15" spans="1:33" x14ac:dyDescent="0.25">
      <c r="A15" s="18">
        <v>11</v>
      </c>
      <c r="B15" s="18"/>
      <c r="C15" s="18"/>
      <c r="D15" s="66"/>
      <c r="E15" s="18"/>
      <c r="F15" s="18"/>
      <c r="G15" s="18"/>
      <c r="H15" s="78">
        <f t="shared" si="3"/>
        <v>0</v>
      </c>
      <c r="I15" s="46"/>
      <c r="J15" s="46"/>
      <c r="K15" s="46"/>
      <c r="L15" s="46"/>
      <c r="M15" s="46"/>
      <c r="N15" s="46"/>
      <c r="O15" s="46"/>
      <c r="P15" s="46"/>
      <c r="Q15" s="46"/>
      <c r="R15" s="78">
        <f t="shared" si="18"/>
        <v>0</v>
      </c>
      <c r="S15" s="78">
        <f t="shared" si="19"/>
        <v>0</v>
      </c>
      <c r="V15" s="36">
        <f t="shared" si="6"/>
        <v>0</v>
      </c>
      <c r="W15" s="36">
        <f t="shared" si="7"/>
        <v>0</v>
      </c>
      <c r="X15" s="36">
        <f t="shared" si="8"/>
        <v>0</v>
      </c>
      <c r="Y15" s="36">
        <f t="shared" si="9"/>
        <v>0</v>
      </c>
      <c r="Z15" s="36">
        <f t="shared" si="10"/>
        <v>0</v>
      </c>
      <c r="AA15" s="36">
        <f t="shared" si="11"/>
        <v>0</v>
      </c>
      <c r="AB15" s="36">
        <f t="shared" si="12"/>
        <v>0</v>
      </c>
      <c r="AC15" s="36">
        <f t="shared" si="13"/>
        <v>0</v>
      </c>
      <c r="AD15" s="36">
        <f t="shared" si="14"/>
        <v>0</v>
      </c>
      <c r="AE15" s="36">
        <f t="shared" si="15"/>
        <v>0</v>
      </c>
      <c r="AF15" s="36">
        <f t="shared" si="16"/>
        <v>0</v>
      </c>
      <c r="AG15" s="36">
        <f t="shared" si="17"/>
        <v>0</v>
      </c>
    </row>
    <row r="16" spans="1:33" x14ac:dyDescent="0.25">
      <c r="A16" s="18">
        <v>12</v>
      </c>
      <c r="B16" s="18"/>
      <c r="C16" s="18"/>
      <c r="D16" s="66"/>
      <c r="E16" s="18"/>
      <c r="F16" s="18"/>
      <c r="G16" s="18"/>
      <c r="H16" s="78">
        <f t="shared" si="3"/>
        <v>0</v>
      </c>
      <c r="I16" s="46"/>
      <c r="J16" s="46"/>
      <c r="K16" s="46"/>
      <c r="L16" s="46"/>
      <c r="M16" s="46"/>
      <c r="N16" s="46"/>
      <c r="O16" s="46"/>
      <c r="P16" s="46"/>
      <c r="Q16" s="46"/>
      <c r="R16" s="78">
        <f t="shared" si="18"/>
        <v>0</v>
      </c>
      <c r="S16" s="78">
        <f t="shared" si="19"/>
        <v>0</v>
      </c>
      <c r="V16" s="36">
        <f t="shared" si="6"/>
        <v>0</v>
      </c>
      <c r="W16" s="36">
        <f t="shared" si="7"/>
        <v>0</v>
      </c>
      <c r="X16" s="36">
        <f t="shared" si="8"/>
        <v>0</v>
      </c>
      <c r="Y16" s="36">
        <f t="shared" si="9"/>
        <v>0</v>
      </c>
      <c r="Z16" s="36">
        <f t="shared" si="10"/>
        <v>0</v>
      </c>
      <c r="AA16" s="36">
        <f t="shared" si="11"/>
        <v>0</v>
      </c>
      <c r="AB16" s="36">
        <f t="shared" si="12"/>
        <v>0</v>
      </c>
      <c r="AC16" s="36">
        <f t="shared" si="13"/>
        <v>0</v>
      </c>
      <c r="AD16" s="36">
        <f t="shared" si="14"/>
        <v>0</v>
      </c>
      <c r="AE16" s="36">
        <f t="shared" si="15"/>
        <v>0</v>
      </c>
      <c r="AF16" s="36">
        <f t="shared" si="16"/>
        <v>0</v>
      </c>
      <c r="AG16" s="36">
        <f t="shared" si="17"/>
        <v>0</v>
      </c>
    </row>
    <row r="17" spans="1:33" x14ac:dyDescent="0.25">
      <c r="A17" s="18">
        <v>13</v>
      </c>
      <c r="B17" s="18"/>
      <c r="C17" s="18"/>
      <c r="D17" s="66"/>
      <c r="E17" s="18"/>
      <c r="F17" s="18"/>
      <c r="G17" s="18"/>
      <c r="H17" s="78">
        <f t="shared" si="3"/>
        <v>0</v>
      </c>
      <c r="I17" s="46"/>
      <c r="J17" s="46"/>
      <c r="K17" s="46"/>
      <c r="L17" s="46"/>
      <c r="M17" s="46"/>
      <c r="N17" s="46"/>
      <c r="O17" s="46"/>
      <c r="P17" s="46"/>
      <c r="Q17" s="46"/>
      <c r="R17" s="78">
        <f t="shared" si="18"/>
        <v>0</v>
      </c>
      <c r="S17" s="78">
        <f t="shared" si="19"/>
        <v>0</v>
      </c>
      <c r="V17" s="36">
        <f t="shared" si="6"/>
        <v>0</v>
      </c>
      <c r="W17" s="36">
        <f t="shared" si="7"/>
        <v>0</v>
      </c>
      <c r="X17" s="36">
        <f t="shared" si="8"/>
        <v>0</v>
      </c>
      <c r="Y17" s="36">
        <f t="shared" si="9"/>
        <v>0</v>
      </c>
      <c r="Z17" s="36">
        <f t="shared" si="10"/>
        <v>0</v>
      </c>
      <c r="AA17" s="36">
        <f t="shared" si="11"/>
        <v>0</v>
      </c>
      <c r="AB17" s="36">
        <f t="shared" si="12"/>
        <v>0</v>
      </c>
      <c r="AC17" s="36">
        <f t="shared" si="13"/>
        <v>0</v>
      </c>
      <c r="AD17" s="36">
        <f t="shared" si="14"/>
        <v>0</v>
      </c>
      <c r="AE17" s="36">
        <f t="shared" si="15"/>
        <v>0</v>
      </c>
      <c r="AF17" s="36">
        <f t="shared" si="16"/>
        <v>0</v>
      </c>
      <c r="AG17" s="36">
        <f t="shared" si="17"/>
        <v>0</v>
      </c>
    </row>
    <row r="18" spans="1:33" x14ac:dyDescent="0.25">
      <c r="A18" s="18">
        <v>14</v>
      </c>
      <c r="B18" s="18"/>
      <c r="C18" s="18"/>
      <c r="D18" s="66"/>
      <c r="E18" s="18"/>
      <c r="F18" s="18"/>
      <c r="G18" s="18"/>
      <c r="H18" s="78">
        <f t="shared" si="3"/>
        <v>0</v>
      </c>
      <c r="I18" s="46"/>
      <c r="J18" s="46"/>
      <c r="K18" s="46"/>
      <c r="L18" s="46"/>
      <c r="M18" s="46"/>
      <c r="N18" s="46"/>
      <c r="O18" s="46"/>
      <c r="P18" s="46"/>
      <c r="Q18" s="46"/>
      <c r="R18" s="78">
        <f t="shared" si="18"/>
        <v>0</v>
      </c>
      <c r="S18" s="78">
        <f t="shared" si="19"/>
        <v>0</v>
      </c>
      <c r="V18" s="36">
        <f t="shared" si="6"/>
        <v>0</v>
      </c>
      <c r="W18" s="36">
        <f t="shared" si="7"/>
        <v>0</v>
      </c>
      <c r="X18" s="36">
        <f t="shared" si="8"/>
        <v>0</v>
      </c>
      <c r="Y18" s="36">
        <f t="shared" si="9"/>
        <v>0</v>
      </c>
      <c r="Z18" s="36">
        <f t="shared" si="10"/>
        <v>0</v>
      </c>
      <c r="AA18" s="36">
        <f t="shared" si="11"/>
        <v>0</v>
      </c>
      <c r="AB18" s="36">
        <f t="shared" si="12"/>
        <v>0</v>
      </c>
      <c r="AC18" s="36">
        <f t="shared" si="13"/>
        <v>0</v>
      </c>
      <c r="AD18" s="36">
        <f t="shared" si="14"/>
        <v>0</v>
      </c>
      <c r="AE18" s="36">
        <f t="shared" si="15"/>
        <v>0</v>
      </c>
      <c r="AF18" s="36">
        <f t="shared" si="16"/>
        <v>0</v>
      </c>
      <c r="AG18" s="36">
        <f t="shared" si="17"/>
        <v>0</v>
      </c>
    </row>
    <row r="19" spans="1:33" x14ac:dyDescent="0.25">
      <c r="A19" s="18">
        <v>15</v>
      </c>
      <c r="B19" s="18"/>
      <c r="C19" s="18"/>
      <c r="D19" s="66"/>
      <c r="E19" s="18"/>
      <c r="F19" s="18"/>
      <c r="G19" s="18"/>
      <c r="H19" s="78">
        <f t="shared" si="3"/>
        <v>0</v>
      </c>
      <c r="I19" s="46"/>
      <c r="J19" s="46"/>
      <c r="K19" s="46"/>
      <c r="L19" s="46"/>
      <c r="M19" s="46"/>
      <c r="N19" s="46"/>
      <c r="O19" s="46"/>
      <c r="P19" s="46"/>
      <c r="Q19" s="46"/>
      <c r="R19" s="78">
        <f t="shared" si="18"/>
        <v>0</v>
      </c>
      <c r="S19" s="78">
        <f t="shared" si="19"/>
        <v>0</v>
      </c>
      <c r="V19" s="36">
        <f t="shared" si="6"/>
        <v>0</v>
      </c>
      <c r="W19" s="36">
        <f t="shared" si="7"/>
        <v>0</v>
      </c>
      <c r="X19" s="36">
        <f t="shared" si="8"/>
        <v>0</v>
      </c>
      <c r="Y19" s="36">
        <f t="shared" si="9"/>
        <v>0</v>
      </c>
      <c r="Z19" s="36">
        <f t="shared" si="10"/>
        <v>0</v>
      </c>
      <c r="AA19" s="36">
        <f t="shared" si="11"/>
        <v>0</v>
      </c>
      <c r="AB19" s="36">
        <f t="shared" si="12"/>
        <v>0</v>
      </c>
      <c r="AC19" s="36">
        <f t="shared" si="13"/>
        <v>0</v>
      </c>
      <c r="AD19" s="36">
        <f t="shared" si="14"/>
        <v>0</v>
      </c>
      <c r="AE19" s="36">
        <f t="shared" si="15"/>
        <v>0</v>
      </c>
      <c r="AF19" s="36">
        <f t="shared" si="16"/>
        <v>0</v>
      </c>
      <c r="AG19" s="36">
        <f t="shared" si="17"/>
        <v>0</v>
      </c>
    </row>
    <row r="20" spans="1:33" x14ac:dyDescent="0.25">
      <c r="A20" s="18">
        <v>16</v>
      </c>
      <c r="B20" s="18"/>
      <c r="C20" s="18"/>
      <c r="D20" s="66"/>
      <c r="E20" s="18"/>
      <c r="F20" s="18"/>
      <c r="G20" s="18"/>
      <c r="H20" s="78">
        <f t="shared" si="3"/>
        <v>0</v>
      </c>
      <c r="I20" s="46"/>
      <c r="J20" s="46"/>
      <c r="K20" s="46"/>
      <c r="L20" s="46"/>
      <c r="M20" s="46"/>
      <c r="N20" s="46"/>
      <c r="O20" s="46"/>
      <c r="P20" s="46"/>
      <c r="Q20" s="46"/>
      <c r="R20" s="78">
        <f t="shared" si="18"/>
        <v>0</v>
      </c>
      <c r="S20" s="78">
        <f t="shared" si="19"/>
        <v>0</v>
      </c>
      <c r="V20" s="36">
        <f t="shared" si="6"/>
        <v>0</v>
      </c>
      <c r="W20" s="36">
        <f t="shared" si="7"/>
        <v>0</v>
      </c>
      <c r="X20" s="36">
        <f t="shared" si="8"/>
        <v>0</v>
      </c>
      <c r="Y20" s="36">
        <f t="shared" si="9"/>
        <v>0</v>
      </c>
      <c r="Z20" s="36">
        <f t="shared" si="10"/>
        <v>0</v>
      </c>
      <c r="AA20" s="36">
        <f t="shared" si="11"/>
        <v>0</v>
      </c>
      <c r="AB20" s="36">
        <f t="shared" si="12"/>
        <v>0</v>
      </c>
      <c r="AC20" s="36">
        <f t="shared" si="13"/>
        <v>0</v>
      </c>
      <c r="AD20" s="36">
        <f t="shared" si="14"/>
        <v>0</v>
      </c>
      <c r="AE20" s="36">
        <f t="shared" si="15"/>
        <v>0</v>
      </c>
      <c r="AF20" s="36">
        <f t="shared" si="16"/>
        <v>0</v>
      </c>
      <c r="AG20" s="36">
        <f t="shared" si="17"/>
        <v>0</v>
      </c>
    </row>
    <row r="21" spans="1:33" x14ac:dyDescent="0.25">
      <c r="A21" s="18">
        <v>17</v>
      </c>
      <c r="B21" s="18"/>
      <c r="C21" s="18"/>
      <c r="D21" s="66"/>
      <c r="E21" s="18"/>
      <c r="F21" s="18"/>
      <c r="G21" s="18"/>
      <c r="H21" s="78">
        <f t="shared" si="3"/>
        <v>0</v>
      </c>
      <c r="I21" s="46"/>
      <c r="J21" s="46"/>
      <c r="K21" s="46"/>
      <c r="L21" s="46"/>
      <c r="M21" s="46"/>
      <c r="N21" s="46"/>
      <c r="O21" s="46"/>
      <c r="P21" s="46"/>
      <c r="Q21" s="46"/>
      <c r="R21" s="78">
        <f t="shared" si="18"/>
        <v>0</v>
      </c>
      <c r="S21" s="78">
        <f t="shared" si="19"/>
        <v>0</v>
      </c>
      <c r="V21" s="36">
        <f t="shared" si="6"/>
        <v>0</v>
      </c>
      <c r="W21" s="36">
        <f t="shared" si="7"/>
        <v>0</v>
      </c>
      <c r="X21" s="36">
        <f t="shared" si="8"/>
        <v>0</v>
      </c>
      <c r="Y21" s="36">
        <f t="shared" si="9"/>
        <v>0</v>
      </c>
      <c r="Z21" s="36">
        <f t="shared" si="10"/>
        <v>0</v>
      </c>
      <c r="AA21" s="36">
        <f t="shared" si="11"/>
        <v>0</v>
      </c>
      <c r="AB21" s="36">
        <f t="shared" si="12"/>
        <v>0</v>
      </c>
      <c r="AC21" s="36">
        <f t="shared" si="13"/>
        <v>0</v>
      </c>
      <c r="AD21" s="36">
        <f t="shared" si="14"/>
        <v>0</v>
      </c>
      <c r="AE21" s="36">
        <f t="shared" si="15"/>
        <v>0</v>
      </c>
      <c r="AF21" s="36">
        <f t="shared" si="16"/>
        <v>0</v>
      </c>
      <c r="AG21" s="36">
        <f t="shared" si="17"/>
        <v>0</v>
      </c>
    </row>
    <row r="22" spans="1:33" x14ac:dyDescent="0.25">
      <c r="A22" s="18">
        <v>18</v>
      </c>
      <c r="B22" s="18"/>
      <c r="C22" s="18"/>
      <c r="D22" s="66"/>
      <c r="E22" s="18"/>
      <c r="F22" s="18"/>
      <c r="G22" s="18"/>
      <c r="H22" s="78">
        <f t="shared" si="3"/>
        <v>0</v>
      </c>
      <c r="I22" s="46"/>
      <c r="J22" s="46"/>
      <c r="K22" s="46"/>
      <c r="L22" s="46"/>
      <c r="M22" s="46"/>
      <c r="N22" s="46"/>
      <c r="O22" s="46"/>
      <c r="P22" s="46"/>
      <c r="Q22" s="46"/>
      <c r="R22" s="78">
        <f t="shared" si="18"/>
        <v>0</v>
      </c>
      <c r="S22" s="78">
        <f t="shared" si="19"/>
        <v>0</v>
      </c>
      <c r="V22" s="36">
        <f t="shared" si="6"/>
        <v>0</v>
      </c>
      <c r="W22" s="36">
        <f t="shared" si="7"/>
        <v>0</v>
      </c>
      <c r="X22" s="36">
        <f t="shared" si="8"/>
        <v>0</v>
      </c>
      <c r="Y22" s="36">
        <f t="shared" si="9"/>
        <v>0</v>
      </c>
      <c r="Z22" s="36">
        <f t="shared" si="10"/>
        <v>0</v>
      </c>
      <c r="AA22" s="36">
        <f t="shared" si="11"/>
        <v>0</v>
      </c>
      <c r="AB22" s="36">
        <f t="shared" si="12"/>
        <v>0</v>
      </c>
      <c r="AC22" s="36">
        <f t="shared" si="13"/>
        <v>0</v>
      </c>
      <c r="AD22" s="36">
        <f t="shared" si="14"/>
        <v>0</v>
      </c>
      <c r="AE22" s="36">
        <f t="shared" si="15"/>
        <v>0</v>
      </c>
      <c r="AF22" s="36">
        <f t="shared" si="16"/>
        <v>0</v>
      </c>
      <c r="AG22" s="36">
        <f t="shared" si="17"/>
        <v>0</v>
      </c>
    </row>
    <row r="23" spans="1:33" x14ac:dyDescent="0.25">
      <c r="A23" s="18">
        <v>19</v>
      </c>
      <c r="B23" s="18"/>
      <c r="C23" s="18"/>
      <c r="D23" s="66"/>
      <c r="E23" s="18"/>
      <c r="F23" s="18"/>
      <c r="G23" s="18"/>
      <c r="H23" s="78">
        <f t="shared" si="3"/>
        <v>0</v>
      </c>
      <c r="I23" s="46"/>
      <c r="J23" s="46"/>
      <c r="K23" s="46"/>
      <c r="L23" s="46"/>
      <c r="M23" s="46"/>
      <c r="N23" s="46"/>
      <c r="O23" s="46"/>
      <c r="P23" s="46"/>
      <c r="Q23" s="46"/>
      <c r="R23" s="78">
        <f t="shared" si="18"/>
        <v>0</v>
      </c>
      <c r="S23" s="78">
        <f t="shared" si="19"/>
        <v>0</v>
      </c>
      <c r="V23" s="36">
        <f t="shared" si="6"/>
        <v>0</v>
      </c>
      <c r="W23" s="36">
        <f t="shared" si="7"/>
        <v>0</v>
      </c>
      <c r="X23" s="36">
        <f t="shared" si="8"/>
        <v>0</v>
      </c>
      <c r="Y23" s="36">
        <f t="shared" si="9"/>
        <v>0</v>
      </c>
      <c r="Z23" s="36">
        <f t="shared" si="10"/>
        <v>0</v>
      </c>
      <c r="AA23" s="36">
        <f t="shared" si="11"/>
        <v>0</v>
      </c>
      <c r="AB23" s="36">
        <f t="shared" si="12"/>
        <v>0</v>
      </c>
      <c r="AC23" s="36">
        <f t="shared" si="13"/>
        <v>0</v>
      </c>
      <c r="AD23" s="36">
        <f t="shared" si="14"/>
        <v>0</v>
      </c>
      <c r="AE23" s="36">
        <f t="shared" si="15"/>
        <v>0</v>
      </c>
      <c r="AF23" s="36">
        <f t="shared" si="16"/>
        <v>0</v>
      </c>
      <c r="AG23" s="36">
        <f t="shared" si="17"/>
        <v>0</v>
      </c>
    </row>
    <row r="24" spans="1:33" x14ac:dyDescent="0.25">
      <c r="A24" s="18">
        <v>20</v>
      </c>
      <c r="B24" s="18"/>
      <c r="C24" s="18"/>
      <c r="D24" s="66"/>
      <c r="E24" s="18"/>
      <c r="F24" s="18"/>
      <c r="G24" s="18"/>
      <c r="H24" s="78">
        <f t="shared" si="3"/>
        <v>0</v>
      </c>
      <c r="I24" s="46"/>
      <c r="J24" s="46"/>
      <c r="K24" s="46"/>
      <c r="L24" s="46"/>
      <c r="M24" s="46"/>
      <c r="N24" s="46"/>
      <c r="O24" s="46"/>
      <c r="P24" s="46"/>
      <c r="Q24" s="46"/>
      <c r="R24" s="78">
        <f t="shared" si="18"/>
        <v>0</v>
      </c>
      <c r="S24" s="78">
        <f t="shared" si="19"/>
        <v>0</v>
      </c>
      <c r="V24" s="36">
        <f t="shared" si="6"/>
        <v>0</v>
      </c>
      <c r="W24" s="36">
        <f t="shared" si="7"/>
        <v>0</v>
      </c>
      <c r="X24" s="36">
        <f t="shared" si="8"/>
        <v>0</v>
      </c>
      <c r="Y24" s="36">
        <f t="shared" si="9"/>
        <v>0</v>
      </c>
      <c r="Z24" s="36">
        <f t="shared" si="10"/>
        <v>0</v>
      </c>
      <c r="AA24" s="36">
        <f t="shared" si="11"/>
        <v>0</v>
      </c>
      <c r="AB24" s="36">
        <f t="shared" si="12"/>
        <v>0</v>
      </c>
      <c r="AC24" s="36">
        <f t="shared" si="13"/>
        <v>0</v>
      </c>
      <c r="AD24" s="36">
        <f t="shared" si="14"/>
        <v>0</v>
      </c>
      <c r="AE24" s="36">
        <f t="shared" si="15"/>
        <v>0</v>
      </c>
      <c r="AF24" s="36">
        <f t="shared" si="16"/>
        <v>0</v>
      </c>
      <c r="AG24" s="36">
        <f t="shared" si="17"/>
        <v>0</v>
      </c>
    </row>
    <row r="25" spans="1:33" x14ac:dyDescent="0.25">
      <c r="A25" s="18">
        <v>21</v>
      </c>
      <c r="B25" s="18"/>
      <c r="C25" s="18"/>
      <c r="D25" s="66"/>
      <c r="E25" s="18"/>
      <c r="F25" s="18"/>
      <c r="G25" s="18"/>
      <c r="H25" s="78">
        <f t="shared" si="3"/>
        <v>0</v>
      </c>
      <c r="I25" s="46"/>
      <c r="J25" s="46"/>
      <c r="K25" s="46"/>
      <c r="L25" s="46"/>
      <c r="M25" s="46"/>
      <c r="N25" s="46"/>
      <c r="O25" s="46"/>
      <c r="P25" s="46"/>
      <c r="Q25" s="46"/>
      <c r="R25" s="78">
        <f t="shared" si="18"/>
        <v>0</v>
      </c>
      <c r="S25" s="78">
        <f t="shared" si="19"/>
        <v>0</v>
      </c>
      <c r="V25" s="36">
        <f t="shared" si="6"/>
        <v>0</v>
      </c>
      <c r="W25" s="36">
        <f t="shared" si="7"/>
        <v>0</v>
      </c>
      <c r="X25" s="36">
        <f t="shared" si="8"/>
        <v>0</v>
      </c>
      <c r="Y25" s="36">
        <f t="shared" si="9"/>
        <v>0</v>
      </c>
      <c r="Z25" s="36">
        <f t="shared" si="10"/>
        <v>0</v>
      </c>
      <c r="AA25" s="36">
        <f t="shared" si="11"/>
        <v>0</v>
      </c>
      <c r="AB25" s="36">
        <f t="shared" si="12"/>
        <v>0</v>
      </c>
      <c r="AC25" s="36">
        <f t="shared" si="13"/>
        <v>0</v>
      </c>
      <c r="AD25" s="36">
        <f t="shared" si="14"/>
        <v>0</v>
      </c>
      <c r="AE25" s="36">
        <f t="shared" si="15"/>
        <v>0</v>
      </c>
      <c r="AF25" s="36">
        <f t="shared" si="16"/>
        <v>0</v>
      </c>
      <c r="AG25" s="36">
        <f t="shared" si="17"/>
        <v>0</v>
      </c>
    </row>
    <row r="26" spans="1:33" x14ac:dyDescent="0.25">
      <c r="A26" s="18">
        <v>22</v>
      </c>
      <c r="B26" s="18"/>
      <c r="C26" s="18"/>
      <c r="D26" s="66"/>
      <c r="E26" s="18"/>
      <c r="F26" s="18"/>
      <c r="G26" s="18"/>
      <c r="H26" s="78">
        <f t="shared" si="3"/>
        <v>0</v>
      </c>
      <c r="I26" s="46"/>
      <c r="J26" s="46"/>
      <c r="K26" s="46"/>
      <c r="L26" s="46"/>
      <c r="M26" s="46"/>
      <c r="N26" s="46"/>
      <c r="O26" s="46"/>
      <c r="P26" s="46"/>
      <c r="Q26" s="46"/>
      <c r="R26" s="78">
        <f t="shared" si="18"/>
        <v>0</v>
      </c>
      <c r="S26" s="78">
        <f t="shared" si="19"/>
        <v>0</v>
      </c>
      <c r="V26" s="36">
        <f t="shared" si="6"/>
        <v>0</v>
      </c>
      <c r="W26" s="36">
        <f t="shared" si="7"/>
        <v>0</v>
      </c>
      <c r="X26" s="36">
        <f t="shared" si="8"/>
        <v>0</v>
      </c>
      <c r="Y26" s="36">
        <f t="shared" si="9"/>
        <v>0</v>
      </c>
      <c r="Z26" s="36">
        <f t="shared" si="10"/>
        <v>0</v>
      </c>
      <c r="AA26" s="36">
        <f t="shared" si="11"/>
        <v>0</v>
      </c>
      <c r="AB26" s="36">
        <f t="shared" si="12"/>
        <v>0</v>
      </c>
      <c r="AC26" s="36">
        <f t="shared" si="13"/>
        <v>0</v>
      </c>
      <c r="AD26" s="36">
        <f t="shared" si="14"/>
        <v>0</v>
      </c>
      <c r="AE26" s="36">
        <f t="shared" si="15"/>
        <v>0</v>
      </c>
      <c r="AF26" s="36">
        <f t="shared" si="16"/>
        <v>0</v>
      </c>
      <c r="AG26" s="36">
        <f t="shared" si="17"/>
        <v>0</v>
      </c>
    </row>
    <row r="27" spans="1:33" x14ac:dyDescent="0.25">
      <c r="A27" s="18">
        <v>23</v>
      </c>
      <c r="B27" s="18"/>
      <c r="C27" s="18"/>
      <c r="D27" s="66"/>
      <c r="E27" s="18"/>
      <c r="F27" s="18"/>
      <c r="G27" s="18"/>
      <c r="H27" s="78">
        <f t="shared" si="3"/>
        <v>0</v>
      </c>
      <c r="I27" s="46"/>
      <c r="J27" s="46"/>
      <c r="K27" s="46"/>
      <c r="L27" s="46"/>
      <c r="M27" s="46"/>
      <c r="N27" s="46"/>
      <c r="O27" s="46"/>
      <c r="P27" s="46"/>
      <c r="Q27" s="46"/>
      <c r="R27" s="78">
        <f t="shared" si="18"/>
        <v>0</v>
      </c>
      <c r="S27" s="78">
        <f t="shared" si="19"/>
        <v>0</v>
      </c>
      <c r="V27" s="36">
        <f t="shared" si="6"/>
        <v>0</v>
      </c>
      <c r="W27" s="36">
        <f t="shared" si="7"/>
        <v>0</v>
      </c>
      <c r="X27" s="36">
        <f t="shared" si="8"/>
        <v>0</v>
      </c>
      <c r="Y27" s="36">
        <f t="shared" si="9"/>
        <v>0</v>
      </c>
      <c r="Z27" s="36">
        <f t="shared" si="10"/>
        <v>0</v>
      </c>
      <c r="AA27" s="36">
        <f t="shared" si="11"/>
        <v>0</v>
      </c>
      <c r="AB27" s="36">
        <f t="shared" si="12"/>
        <v>0</v>
      </c>
      <c r="AC27" s="36">
        <f t="shared" si="13"/>
        <v>0</v>
      </c>
      <c r="AD27" s="36">
        <f t="shared" si="14"/>
        <v>0</v>
      </c>
      <c r="AE27" s="36">
        <f t="shared" si="15"/>
        <v>0</v>
      </c>
      <c r="AF27" s="36">
        <f t="shared" si="16"/>
        <v>0</v>
      </c>
      <c r="AG27" s="36">
        <f t="shared" si="17"/>
        <v>0</v>
      </c>
    </row>
    <row r="28" spans="1:33" x14ac:dyDescent="0.25">
      <c r="A28" s="18">
        <v>24</v>
      </c>
      <c r="B28" s="18"/>
      <c r="C28" s="18"/>
      <c r="D28" s="66"/>
      <c r="E28" s="18"/>
      <c r="F28" s="18"/>
      <c r="G28" s="18"/>
      <c r="H28" s="78">
        <f t="shared" si="3"/>
        <v>0</v>
      </c>
      <c r="I28" s="46"/>
      <c r="J28" s="46"/>
      <c r="K28" s="46"/>
      <c r="L28" s="46"/>
      <c r="M28" s="46"/>
      <c r="N28" s="46"/>
      <c r="O28" s="46"/>
      <c r="P28" s="46"/>
      <c r="Q28" s="46"/>
      <c r="R28" s="78">
        <f t="shared" si="18"/>
        <v>0</v>
      </c>
      <c r="S28" s="78">
        <f t="shared" si="19"/>
        <v>0</v>
      </c>
      <c r="V28" s="36">
        <f t="shared" si="6"/>
        <v>0</v>
      </c>
      <c r="W28" s="36">
        <f t="shared" si="7"/>
        <v>0</v>
      </c>
      <c r="X28" s="36">
        <f t="shared" si="8"/>
        <v>0</v>
      </c>
      <c r="Y28" s="36">
        <f t="shared" si="9"/>
        <v>0</v>
      </c>
      <c r="Z28" s="36">
        <f t="shared" si="10"/>
        <v>0</v>
      </c>
      <c r="AA28" s="36">
        <f t="shared" si="11"/>
        <v>0</v>
      </c>
      <c r="AB28" s="36">
        <f t="shared" si="12"/>
        <v>0</v>
      </c>
      <c r="AC28" s="36">
        <f t="shared" si="13"/>
        <v>0</v>
      </c>
      <c r="AD28" s="36">
        <f t="shared" si="14"/>
        <v>0</v>
      </c>
      <c r="AE28" s="36">
        <f t="shared" si="15"/>
        <v>0</v>
      </c>
      <c r="AF28" s="36">
        <f t="shared" si="16"/>
        <v>0</v>
      </c>
      <c r="AG28" s="36">
        <f t="shared" si="17"/>
        <v>0</v>
      </c>
    </row>
    <row r="29" spans="1:33" x14ac:dyDescent="0.25">
      <c r="A29" s="18">
        <v>25</v>
      </c>
      <c r="B29" s="18"/>
      <c r="C29" s="18"/>
      <c r="D29" s="66"/>
      <c r="E29" s="18"/>
      <c r="F29" s="18"/>
      <c r="G29" s="18"/>
      <c r="H29" s="78">
        <f t="shared" si="3"/>
        <v>0</v>
      </c>
      <c r="I29" s="46"/>
      <c r="J29" s="46"/>
      <c r="K29" s="46"/>
      <c r="L29" s="46"/>
      <c r="M29" s="46"/>
      <c r="N29" s="46"/>
      <c r="O29" s="46"/>
      <c r="P29" s="46"/>
      <c r="Q29" s="46"/>
      <c r="R29" s="78">
        <f t="shared" si="18"/>
        <v>0</v>
      </c>
      <c r="S29" s="78">
        <f t="shared" si="19"/>
        <v>0</v>
      </c>
      <c r="V29" s="36">
        <f t="shared" si="6"/>
        <v>0</v>
      </c>
      <c r="W29" s="36">
        <f t="shared" si="7"/>
        <v>0</v>
      </c>
      <c r="X29" s="36">
        <f t="shared" si="8"/>
        <v>0</v>
      </c>
      <c r="Y29" s="36">
        <f t="shared" si="9"/>
        <v>0</v>
      </c>
      <c r="Z29" s="36">
        <f t="shared" si="10"/>
        <v>0</v>
      </c>
      <c r="AA29" s="36">
        <f t="shared" si="11"/>
        <v>0</v>
      </c>
      <c r="AB29" s="36">
        <f t="shared" si="12"/>
        <v>0</v>
      </c>
      <c r="AC29" s="36">
        <f t="shared" si="13"/>
        <v>0</v>
      </c>
      <c r="AD29" s="36">
        <f t="shared" si="14"/>
        <v>0</v>
      </c>
      <c r="AE29" s="36">
        <f t="shared" si="15"/>
        <v>0</v>
      </c>
      <c r="AF29" s="36">
        <f t="shared" si="16"/>
        <v>0</v>
      </c>
      <c r="AG29" s="36">
        <f t="shared" si="17"/>
        <v>0</v>
      </c>
    </row>
    <row r="30" spans="1:33" x14ac:dyDescent="0.25">
      <c r="A30" s="18">
        <v>26</v>
      </c>
      <c r="B30" s="18"/>
      <c r="C30" s="18"/>
      <c r="D30" s="66"/>
      <c r="E30" s="18"/>
      <c r="F30" s="18"/>
      <c r="G30" s="18"/>
      <c r="H30" s="78">
        <f t="shared" si="3"/>
        <v>0</v>
      </c>
      <c r="I30" s="46"/>
      <c r="J30" s="46"/>
      <c r="K30" s="46"/>
      <c r="L30" s="46"/>
      <c r="M30" s="46"/>
      <c r="N30" s="46"/>
      <c r="O30" s="46"/>
      <c r="P30" s="46"/>
      <c r="Q30" s="46"/>
      <c r="R30" s="78">
        <f t="shared" si="18"/>
        <v>0</v>
      </c>
      <c r="S30" s="78">
        <f t="shared" si="19"/>
        <v>0</v>
      </c>
      <c r="V30" s="36">
        <f t="shared" si="6"/>
        <v>0</v>
      </c>
      <c r="W30" s="36">
        <f t="shared" si="7"/>
        <v>0</v>
      </c>
      <c r="X30" s="36">
        <f t="shared" si="8"/>
        <v>0</v>
      </c>
      <c r="Y30" s="36">
        <f t="shared" si="9"/>
        <v>0</v>
      </c>
      <c r="Z30" s="36">
        <f t="shared" si="10"/>
        <v>0</v>
      </c>
      <c r="AA30" s="36">
        <f t="shared" si="11"/>
        <v>0</v>
      </c>
      <c r="AB30" s="36">
        <f t="shared" si="12"/>
        <v>0</v>
      </c>
      <c r="AC30" s="36">
        <f t="shared" si="13"/>
        <v>0</v>
      </c>
      <c r="AD30" s="36">
        <f t="shared" si="14"/>
        <v>0</v>
      </c>
      <c r="AE30" s="36">
        <f t="shared" si="15"/>
        <v>0</v>
      </c>
      <c r="AF30" s="36">
        <f t="shared" si="16"/>
        <v>0</v>
      </c>
      <c r="AG30" s="36">
        <f t="shared" si="17"/>
        <v>0</v>
      </c>
    </row>
    <row r="31" spans="1:33" x14ac:dyDescent="0.25">
      <c r="A31" s="18">
        <v>27</v>
      </c>
      <c r="B31" s="18"/>
      <c r="C31" s="18"/>
      <c r="D31" s="66"/>
      <c r="E31" s="18"/>
      <c r="F31" s="18"/>
      <c r="G31" s="18"/>
      <c r="H31" s="78">
        <f t="shared" si="3"/>
        <v>0</v>
      </c>
      <c r="I31" s="46"/>
      <c r="J31" s="46"/>
      <c r="K31" s="46"/>
      <c r="L31" s="46"/>
      <c r="M31" s="46"/>
      <c r="N31" s="46"/>
      <c r="O31" s="46"/>
      <c r="P31" s="46"/>
      <c r="Q31" s="46"/>
      <c r="R31" s="78">
        <f t="shared" si="18"/>
        <v>0</v>
      </c>
      <c r="S31" s="78">
        <f t="shared" si="19"/>
        <v>0</v>
      </c>
      <c r="V31" s="36">
        <f t="shared" si="6"/>
        <v>0</v>
      </c>
      <c r="W31" s="36">
        <f t="shared" si="7"/>
        <v>0</v>
      </c>
      <c r="X31" s="36">
        <f t="shared" si="8"/>
        <v>0</v>
      </c>
      <c r="Y31" s="36">
        <f t="shared" si="9"/>
        <v>0</v>
      </c>
      <c r="Z31" s="36">
        <f t="shared" si="10"/>
        <v>0</v>
      </c>
      <c r="AA31" s="36">
        <f t="shared" si="11"/>
        <v>0</v>
      </c>
      <c r="AB31" s="36">
        <f t="shared" si="12"/>
        <v>0</v>
      </c>
      <c r="AC31" s="36">
        <f t="shared" si="13"/>
        <v>0</v>
      </c>
      <c r="AD31" s="36">
        <f t="shared" si="14"/>
        <v>0</v>
      </c>
      <c r="AE31" s="36">
        <f t="shared" si="15"/>
        <v>0</v>
      </c>
      <c r="AF31" s="36">
        <f t="shared" si="16"/>
        <v>0</v>
      </c>
      <c r="AG31" s="36">
        <f t="shared" si="17"/>
        <v>0</v>
      </c>
    </row>
    <row r="32" spans="1:33" x14ac:dyDescent="0.25">
      <c r="A32" s="18">
        <v>28</v>
      </c>
      <c r="B32" s="18"/>
      <c r="C32" s="18"/>
      <c r="D32" s="66"/>
      <c r="E32" s="18"/>
      <c r="F32" s="18"/>
      <c r="G32" s="18"/>
      <c r="H32" s="78">
        <f t="shared" si="3"/>
        <v>0</v>
      </c>
      <c r="I32" s="46"/>
      <c r="J32" s="46"/>
      <c r="K32" s="46"/>
      <c r="L32" s="46"/>
      <c r="M32" s="46"/>
      <c r="N32" s="46"/>
      <c r="O32" s="46"/>
      <c r="P32" s="46"/>
      <c r="Q32" s="46"/>
      <c r="R32" s="78">
        <f t="shared" si="18"/>
        <v>0</v>
      </c>
      <c r="S32" s="78">
        <f t="shared" si="19"/>
        <v>0</v>
      </c>
      <c r="V32" s="36">
        <f t="shared" si="6"/>
        <v>0</v>
      </c>
      <c r="W32" s="36">
        <f t="shared" si="7"/>
        <v>0</v>
      </c>
      <c r="X32" s="36">
        <f t="shared" si="8"/>
        <v>0</v>
      </c>
      <c r="Y32" s="36">
        <f t="shared" si="9"/>
        <v>0</v>
      </c>
      <c r="Z32" s="36">
        <f t="shared" si="10"/>
        <v>0</v>
      </c>
      <c r="AA32" s="36">
        <f t="shared" si="11"/>
        <v>0</v>
      </c>
      <c r="AB32" s="36">
        <f t="shared" si="12"/>
        <v>0</v>
      </c>
      <c r="AC32" s="36">
        <f t="shared" si="13"/>
        <v>0</v>
      </c>
      <c r="AD32" s="36">
        <f t="shared" si="14"/>
        <v>0</v>
      </c>
      <c r="AE32" s="36">
        <f t="shared" si="15"/>
        <v>0</v>
      </c>
      <c r="AF32" s="36">
        <f t="shared" si="16"/>
        <v>0</v>
      </c>
      <c r="AG32" s="36">
        <f t="shared" si="17"/>
        <v>0</v>
      </c>
    </row>
    <row r="33" spans="1:33" x14ac:dyDescent="0.25">
      <c r="A33" s="18">
        <v>29</v>
      </c>
      <c r="B33" s="18"/>
      <c r="C33" s="18"/>
      <c r="D33" s="66"/>
      <c r="E33" s="18"/>
      <c r="F33" s="18"/>
      <c r="G33" s="18"/>
      <c r="H33" s="78">
        <f t="shared" si="3"/>
        <v>0</v>
      </c>
      <c r="I33" s="46"/>
      <c r="J33" s="46"/>
      <c r="K33" s="46"/>
      <c r="L33" s="46"/>
      <c r="M33" s="46"/>
      <c r="N33" s="46"/>
      <c r="O33" s="46"/>
      <c r="P33" s="46"/>
      <c r="Q33" s="46"/>
      <c r="R33" s="78">
        <f t="shared" si="18"/>
        <v>0</v>
      </c>
      <c r="S33" s="78">
        <f t="shared" si="19"/>
        <v>0</v>
      </c>
      <c r="V33" s="36">
        <f t="shared" si="6"/>
        <v>0</v>
      </c>
      <c r="W33" s="36">
        <f t="shared" si="7"/>
        <v>0</v>
      </c>
      <c r="X33" s="36">
        <f t="shared" si="8"/>
        <v>0</v>
      </c>
      <c r="Y33" s="36">
        <f t="shared" si="9"/>
        <v>0</v>
      </c>
      <c r="Z33" s="36">
        <f t="shared" si="10"/>
        <v>0</v>
      </c>
      <c r="AA33" s="36">
        <f t="shared" si="11"/>
        <v>0</v>
      </c>
      <c r="AB33" s="36">
        <f t="shared" si="12"/>
        <v>0</v>
      </c>
      <c r="AC33" s="36">
        <f t="shared" si="13"/>
        <v>0</v>
      </c>
      <c r="AD33" s="36">
        <f t="shared" si="14"/>
        <v>0</v>
      </c>
      <c r="AE33" s="36">
        <f t="shared" si="15"/>
        <v>0</v>
      </c>
      <c r="AF33" s="36">
        <f t="shared" si="16"/>
        <v>0</v>
      </c>
      <c r="AG33" s="36">
        <f t="shared" si="17"/>
        <v>0</v>
      </c>
    </row>
    <row r="34" spans="1:33" x14ac:dyDescent="0.25">
      <c r="A34" s="18">
        <v>30</v>
      </c>
      <c r="B34" s="18"/>
      <c r="C34" s="18"/>
      <c r="D34" s="66"/>
      <c r="E34" s="18"/>
      <c r="F34" s="18"/>
      <c r="G34" s="18"/>
      <c r="H34" s="78">
        <f t="shared" si="3"/>
        <v>0</v>
      </c>
      <c r="I34" s="46"/>
      <c r="J34" s="46"/>
      <c r="K34" s="46"/>
      <c r="L34" s="46"/>
      <c r="M34" s="46"/>
      <c r="N34" s="46"/>
      <c r="O34" s="46"/>
      <c r="P34" s="46"/>
      <c r="Q34" s="46"/>
      <c r="R34" s="78">
        <f t="shared" si="18"/>
        <v>0</v>
      </c>
      <c r="S34" s="78">
        <f t="shared" si="19"/>
        <v>0</v>
      </c>
      <c r="V34" s="36">
        <f t="shared" si="6"/>
        <v>0</v>
      </c>
      <c r="W34" s="36">
        <f t="shared" si="7"/>
        <v>0</v>
      </c>
      <c r="X34" s="36">
        <f t="shared" si="8"/>
        <v>0</v>
      </c>
      <c r="Y34" s="36">
        <f t="shared" si="9"/>
        <v>0</v>
      </c>
      <c r="Z34" s="36">
        <f t="shared" si="10"/>
        <v>0</v>
      </c>
      <c r="AA34" s="36">
        <f t="shared" si="11"/>
        <v>0</v>
      </c>
      <c r="AB34" s="36">
        <f t="shared" si="12"/>
        <v>0</v>
      </c>
      <c r="AC34" s="36">
        <f t="shared" si="13"/>
        <v>0</v>
      </c>
      <c r="AD34" s="36">
        <f t="shared" si="14"/>
        <v>0</v>
      </c>
      <c r="AE34" s="36">
        <f t="shared" si="15"/>
        <v>0</v>
      </c>
      <c r="AF34" s="36">
        <f t="shared" si="16"/>
        <v>0</v>
      </c>
      <c r="AG34" s="36">
        <f t="shared" si="17"/>
        <v>0</v>
      </c>
    </row>
    <row r="35" spans="1:33" x14ac:dyDescent="0.25">
      <c r="A35" s="18">
        <v>31</v>
      </c>
      <c r="B35" s="18"/>
      <c r="C35" s="18"/>
      <c r="D35" s="66"/>
      <c r="E35" s="18"/>
      <c r="F35" s="18"/>
      <c r="G35" s="18"/>
      <c r="H35" s="78">
        <f t="shared" si="3"/>
        <v>0</v>
      </c>
      <c r="I35" s="46"/>
      <c r="J35" s="46"/>
      <c r="K35" s="46"/>
      <c r="L35" s="46"/>
      <c r="M35" s="46"/>
      <c r="N35" s="46"/>
      <c r="O35" s="46"/>
      <c r="P35" s="46"/>
      <c r="Q35" s="46"/>
      <c r="R35" s="78">
        <f t="shared" si="18"/>
        <v>0</v>
      </c>
      <c r="S35" s="78">
        <f t="shared" si="19"/>
        <v>0</v>
      </c>
      <c r="V35" s="36">
        <f t="shared" si="6"/>
        <v>0</v>
      </c>
      <c r="W35" s="36">
        <f t="shared" si="7"/>
        <v>0</v>
      </c>
      <c r="X35" s="36">
        <f t="shared" si="8"/>
        <v>0</v>
      </c>
      <c r="Y35" s="36">
        <f t="shared" si="9"/>
        <v>0</v>
      </c>
      <c r="Z35" s="36">
        <f t="shared" si="10"/>
        <v>0</v>
      </c>
      <c r="AA35" s="36">
        <f t="shared" si="11"/>
        <v>0</v>
      </c>
      <c r="AB35" s="36">
        <f t="shared" si="12"/>
        <v>0</v>
      </c>
      <c r="AC35" s="36">
        <f t="shared" si="13"/>
        <v>0</v>
      </c>
      <c r="AD35" s="36">
        <f t="shared" si="14"/>
        <v>0</v>
      </c>
      <c r="AE35" s="36">
        <f t="shared" si="15"/>
        <v>0</v>
      </c>
      <c r="AF35" s="36">
        <f t="shared" si="16"/>
        <v>0</v>
      </c>
      <c r="AG35" s="36">
        <f t="shared" si="17"/>
        <v>0</v>
      </c>
    </row>
    <row r="36" spans="1:33" x14ac:dyDescent="0.25">
      <c r="A36" s="18">
        <v>32</v>
      </c>
      <c r="B36" s="18"/>
      <c r="C36" s="18"/>
      <c r="D36" s="66"/>
      <c r="E36" s="18"/>
      <c r="F36" s="18"/>
      <c r="G36" s="18"/>
      <c r="H36" s="78">
        <f t="shared" si="3"/>
        <v>0</v>
      </c>
      <c r="I36" s="46"/>
      <c r="J36" s="46"/>
      <c r="K36" s="46"/>
      <c r="L36" s="46"/>
      <c r="M36" s="46"/>
      <c r="N36" s="46"/>
      <c r="O36" s="46"/>
      <c r="P36" s="46"/>
      <c r="Q36" s="46"/>
      <c r="R36" s="78">
        <f t="shared" si="18"/>
        <v>0</v>
      </c>
      <c r="S36" s="78">
        <f t="shared" si="19"/>
        <v>0</v>
      </c>
      <c r="V36" s="36">
        <f t="shared" si="6"/>
        <v>0</v>
      </c>
      <c r="W36" s="36">
        <f t="shared" si="7"/>
        <v>0</v>
      </c>
      <c r="X36" s="36">
        <f t="shared" si="8"/>
        <v>0</v>
      </c>
      <c r="Y36" s="36">
        <f t="shared" si="9"/>
        <v>0</v>
      </c>
      <c r="Z36" s="36">
        <f t="shared" si="10"/>
        <v>0</v>
      </c>
      <c r="AA36" s="36">
        <f t="shared" si="11"/>
        <v>0</v>
      </c>
      <c r="AB36" s="36">
        <f t="shared" si="12"/>
        <v>0</v>
      </c>
      <c r="AC36" s="36">
        <f t="shared" si="13"/>
        <v>0</v>
      </c>
      <c r="AD36" s="36">
        <f t="shared" si="14"/>
        <v>0</v>
      </c>
      <c r="AE36" s="36">
        <f t="shared" si="15"/>
        <v>0</v>
      </c>
      <c r="AF36" s="36">
        <f t="shared" si="16"/>
        <v>0</v>
      </c>
      <c r="AG36" s="36">
        <f t="shared" si="17"/>
        <v>0</v>
      </c>
    </row>
    <row r="37" spans="1:33" x14ac:dyDescent="0.25">
      <c r="A37" s="18">
        <v>33</v>
      </c>
      <c r="B37" s="18"/>
      <c r="C37" s="18"/>
      <c r="D37" s="66"/>
      <c r="E37" s="18"/>
      <c r="F37" s="18"/>
      <c r="G37" s="18"/>
      <c r="H37" s="78">
        <f t="shared" si="3"/>
        <v>0</v>
      </c>
      <c r="I37" s="46"/>
      <c r="J37" s="46"/>
      <c r="K37" s="46"/>
      <c r="L37" s="46"/>
      <c r="M37" s="46"/>
      <c r="N37" s="46"/>
      <c r="O37" s="46"/>
      <c r="P37" s="46"/>
      <c r="Q37" s="46"/>
      <c r="R37" s="78">
        <f t="shared" si="18"/>
        <v>0</v>
      </c>
      <c r="S37" s="78">
        <f t="shared" si="19"/>
        <v>0</v>
      </c>
      <c r="V37" s="36">
        <f t="shared" si="6"/>
        <v>0</v>
      </c>
      <c r="W37" s="36">
        <f t="shared" si="7"/>
        <v>0</v>
      </c>
      <c r="X37" s="36">
        <f t="shared" si="8"/>
        <v>0</v>
      </c>
      <c r="Y37" s="36">
        <f t="shared" si="9"/>
        <v>0</v>
      </c>
      <c r="Z37" s="36">
        <f t="shared" si="10"/>
        <v>0</v>
      </c>
      <c r="AA37" s="36">
        <f t="shared" si="11"/>
        <v>0</v>
      </c>
      <c r="AB37" s="36">
        <f t="shared" si="12"/>
        <v>0</v>
      </c>
      <c r="AC37" s="36">
        <f t="shared" si="13"/>
        <v>0</v>
      </c>
      <c r="AD37" s="36">
        <f t="shared" si="14"/>
        <v>0</v>
      </c>
      <c r="AE37" s="36">
        <f t="shared" si="15"/>
        <v>0</v>
      </c>
      <c r="AF37" s="36">
        <f t="shared" si="16"/>
        <v>0</v>
      </c>
      <c r="AG37" s="36">
        <f t="shared" si="17"/>
        <v>0</v>
      </c>
    </row>
    <row r="38" spans="1:33" x14ac:dyDescent="0.25">
      <c r="A38" s="18">
        <v>34</v>
      </c>
      <c r="B38" s="18"/>
      <c r="C38" s="18"/>
      <c r="D38" s="66"/>
      <c r="E38" s="18"/>
      <c r="F38" s="18"/>
      <c r="G38" s="18"/>
      <c r="H38" s="78">
        <f t="shared" si="3"/>
        <v>0</v>
      </c>
      <c r="I38" s="46"/>
      <c r="J38" s="46"/>
      <c r="K38" s="46"/>
      <c r="L38" s="46"/>
      <c r="M38" s="46"/>
      <c r="N38" s="46"/>
      <c r="O38" s="46"/>
      <c r="P38" s="46"/>
      <c r="Q38" s="46"/>
      <c r="R38" s="78">
        <f t="shared" si="18"/>
        <v>0</v>
      </c>
      <c r="S38" s="78">
        <f t="shared" si="19"/>
        <v>0</v>
      </c>
      <c r="V38" s="36">
        <f t="shared" si="6"/>
        <v>0</v>
      </c>
      <c r="W38" s="36">
        <f t="shared" si="7"/>
        <v>0</v>
      </c>
      <c r="X38" s="36">
        <f t="shared" si="8"/>
        <v>0</v>
      </c>
      <c r="Y38" s="36">
        <f t="shared" si="9"/>
        <v>0</v>
      </c>
      <c r="Z38" s="36">
        <f t="shared" si="10"/>
        <v>0</v>
      </c>
      <c r="AA38" s="36">
        <f t="shared" si="11"/>
        <v>0</v>
      </c>
      <c r="AB38" s="36">
        <f t="shared" si="12"/>
        <v>0</v>
      </c>
      <c r="AC38" s="36">
        <f t="shared" si="13"/>
        <v>0</v>
      </c>
      <c r="AD38" s="36">
        <f t="shared" si="14"/>
        <v>0</v>
      </c>
      <c r="AE38" s="36">
        <f t="shared" si="15"/>
        <v>0</v>
      </c>
      <c r="AF38" s="36">
        <f t="shared" si="16"/>
        <v>0</v>
      </c>
      <c r="AG38" s="36">
        <f t="shared" si="17"/>
        <v>0</v>
      </c>
    </row>
    <row r="39" spans="1:33" x14ac:dyDescent="0.25">
      <c r="A39" s="18">
        <v>35</v>
      </c>
      <c r="B39" s="18"/>
      <c r="C39" s="18"/>
      <c r="D39" s="66"/>
      <c r="E39" s="18"/>
      <c r="F39" s="18"/>
      <c r="G39" s="18"/>
      <c r="H39" s="78">
        <f t="shared" si="3"/>
        <v>0</v>
      </c>
      <c r="I39" s="46"/>
      <c r="J39" s="46"/>
      <c r="K39" s="46"/>
      <c r="L39" s="46"/>
      <c r="M39" s="46"/>
      <c r="N39" s="46"/>
      <c r="O39" s="46"/>
      <c r="P39" s="46"/>
      <c r="Q39" s="46"/>
      <c r="R39" s="78">
        <f t="shared" si="18"/>
        <v>0</v>
      </c>
      <c r="S39" s="78">
        <f t="shared" si="19"/>
        <v>0</v>
      </c>
      <c r="V39" s="36">
        <f t="shared" si="6"/>
        <v>0</v>
      </c>
      <c r="W39" s="36">
        <f t="shared" si="7"/>
        <v>0</v>
      </c>
      <c r="X39" s="36">
        <f t="shared" si="8"/>
        <v>0</v>
      </c>
      <c r="Y39" s="36">
        <f t="shared" si="9"/>
        <v>0</v>
      </c>
      <c r="Z39" s="36">
        <f t="shared" si="10"/>
        <v>0</v>
      </c>
      <c r="AA39" s="36">
        <f t="shared" si="11"/>
        <v>0</v>
      </c>
      <c r="AB39" s="36">
        <f t="shared" si="12"/>
        <v>0</v>
      </c>
      <c r="AC39" s="36">
        <f t="shared" si="13"/>
        <v>0</v>
      </c>
      <c r="AD39" s="36">
        <f t="shared" si="14"/>
        <v>0</v>
      </c>
      <c r="AE39" s="36">
        <f t="shared" si="15"/>
        <v>0</v>
      </c>
      <c r="AF39" s="36">
        <f t="shared" si="16"/>
        <v>0</v>
      </c>
      <c r="AG39" s="36">
        <f t="shared" si="17"/>
        <v>0</v>
      </c>
    </row>
    <row r="40" spans="1:33" x14ac:dyDescent="0.25">
      <c r="A40" s="18">
        <v>36</v>
      </c>
      <c r="B40" s="18"/>
      <c r="C40" s="18"/>
      <c r="D40" s="66"/>
      <c r="E40" s="18"/>
      <c r="F40" s="18"/>
      <c r="G40" s="18"/>
      <c r="H40" s="78">
        <f t="shared" si="3"/>
        <v>0</v>
      </c>
      <c r="I40" s="46"/>
      <c r="J40" s="46"/>
      <c r="K40" s="46"/>
      <c r="L40" s="46"/>
      <c r="M40" s="46"/>
      <c r="N40" s="46"/>
      <c r="O40" s="46"/>
      <c r="P40" s="46"/>
      <c r="Q40" s="46"/>
      <c r="R40" s="78">
        <f t="shared" si="18"/>
        <v>0</v>
      </c>
      <c r="S40" s="78">
        <f t="shared" si="19"/>
        <v>0</v>
      </c>
      <c r="V40" s="36">
        <f t="shared" si="6"/>
        <v>0</v>
      </c>
      <c r="W40" s="36">
        <f t="shared" si="7"/>
        <v>0</v>
      </c>
      <c r="X40" s="36">
        <f t="shared" si="8"/>
        <v>0</v>
      </c>
      <c r="Y40" s="36">
        <f t="shared" si="9"/>
        <v>0</v>
      </c>
      <c r="Z40" s="36">
        <f t="shared" si="10"/>
        <v>0</v>
      </c>
      <c r="AA40" s="36">
        <f t="shared" si="11"/>
        <v>0</v>
      </c>
      <c r="AB40" s="36">
        <f t="shared" si="12"/>
        <v>0</v>
      </c>
      <c r="AC40" s="36">
        <f t="shared" si="13"/>
        <v>0</v>
      </c>
      <c r="AD40" s="36">
        <f t="shared" si="14"/>
        <v>0</v>
      </c>
      <c r="AE40" s="36">
        <f t="shared" si="15"/>
        <v>0</v>
      </c>
      <c r="AF40" s="36">
        <f t="shared" si="16"/>
        <v>0</v>
      </c>
      <c r="AG40" s="36">
        <f t="shared" si="17"/>
        <v>0</v>
      </c>
    </row>
    <row r="41" spans="1:33" x14ac:dyDescent="0.25">
      <c r="A41" s="18">
        <v>37</v>
      </c>
      <c r="B41" s="18"/>
      <c r="C41" s="18"/>
      <c r="D41" s="66"/>
      <c r="E41" s="18"/>
      <c r="F41" s="18"/>
      <c r="G41" s="18"/>
      <c r="H41" s="78">
        <f t="shared" si="3"/>
        <v>0</v>
      </c>
      <c r="I41" s="46"/>
      <c r="J41" s="46"/>
      <c r="K41" s="46"/>
      <c r="L41" s="46"/>
      <c r="M41" s="46"/>
      <c r="N41" s="46"/>
      <c r="O41" s="46"/>
      <c r="P41" s="46"/>
      <c r="Q41" s="46"/>
      <c r="R41" s="78">
        <f t="shared" si="18"/>
        <v>0</v>
      </c>
      <c r="S41" s="78">
        <f t="shared" si="19"/>
        <v>0</v>
      </c>
      <c r="V41" s="36">
        <f t="shared" si="6"/>
        <v>0</v>
      </c>
      <c r="W41" s="36">
        <f t="shared" si="7"/>
        <v>0</v>
      </c>
      <c r="X41" s="36">
        <f t="shared" si="8"/>
        <v>0</v>
      </c>
      <c r="Y41" s="36">
        <f t="shared" si="9"/>
        <v>0</v>
      </c>
      <c r="Z41" s="36">
        <f t="shared" si="10"/>
        <v>0</v>
      </c>
      <c r="AA41" s="36">
        <f t="shared" si="11"/>
        <v>0</v>
      </c>
      <c r="AB41" s="36">
        <f t="shared" si="12"/>
        <v>0</v>
      </c>
      <c r="AC41" s="36">
        <f t="shared" si="13"/>
        <v>0</v>
      </c>
      <c r="AD41" s="36">
        <f t="shared" si="14"/>
        <v>0</v>
      </c>
      <c r="AE41" s="36">
        <f t="shared" si="15"/>
        <v>0</v>
      </c>
      <c r="AF41" s="36">
        <f t="shared" si="16"/>
        <v>0</v>
      </c>
      <c r="AG41" s="36">
        <f t="shared" si="17"/>
        <v>0</v>
      </c>
    </row>
    <row r="42" spans="1:33" x14ac:dyDescent="0.25">
      <c r="A42" s="18">
        <v>38</v>
      </c>
      <c r="B42" s="18"/>
      <c r="C42" s="18"/>
      <c r="D42" s="66"/>
      <c r="E42" s="18"/>
      <c r="F42" s="18"/>
      <c r="G42" s="18"/>
      <c r="H42" s="78">
        <f t="shared" si="3"/>
        <v>0</v>
      </c>
      <c r="I42" s="46"/>
      <c r="J42" s="46"/>
      <c r="K42" s="46"/>
      <c r="L42" s="46"/>
      <c r="M42" s="46"/>
      <c r="N42" s="46"/>
      <c r="O42" s="46"/>
      <c r="P42" s="46"/>
      <c r="Q42" s="46"/>
      <c r="R42" s="78">
        <f t="shared" si="18"/>
        <v>0</v>
      </c>
      <c r="S42" s="78">
        <f t="shared" si="19"/>
        <v>0</v>
      </c>
      <c r="V42" s="36">
        <f t="shared" si="6"/>
        <v>0</v>
      </c>
      <c r="W42" s="36">
        <f t="shared" si="7"/>
        <v>0</v>
      </c>
      <c r="X42" s="36">
        <f t="shared" si="8"/>
        <v>0</v>
      </c>
      <c r="Y42" s="36">
        <f t="shared" si="9"/>
        <v>0</v>
      </c>
      <c r="Z42" s="36">
        <f t="shared" si="10"/>
        <v>0</v>
      </c>
      <c r="AA42" s="36">
        <f t="shared" si="11"/>
        <v>0</v>
      </c>
      <c r="AB42" s="36">
        <f t="shared" si="12"/>
        <v>0</v>
      </c>
      <c r="AC42" s="36">
        <f t="shared" si="13"/>
        <v>0</v>
      </c>
      <c r="AD42" s="36">
        <f t="shared" si="14"/>
        <v>0</v>
      </c>
      <c r="AE42" s="36">
        <f t="shared" si="15"/>
        <v>0</v>
      </c>
      <c r="AF42" s="36">
        <f t="shared" si="16"/>
        <v>0</v>
      </c>
      <c r="AG42" s="36">
        <f t="shared" si="17"/>
        <v>0</v>
      </c>
    </row>
    <row r="43" spans="1:33" x14ac:dyDescent="0.25">
      <c r="A43" s="18">
        <v>39</v>
      </c>
      <c r="B43" s="18"/>
      <c r="C43" s="18"/>
      <c r="D43" s="66"/>
      <c r="E43" s="18"/>
      <c r="F43" s="18"/>
      <c r="G43" s="18"/>
      <c r="H43" s="78">
        <f t="shared" si="3"/>
        <v>0</v>
      </c>
      <c r="I43" s="46"/>
      <c r="J43" s="46"/>
      <c r="K43" s="46"/>
      <c r="L43" s="46"/>
      <c r="M43" s="46"/>
      <c r="N43" s="46"/>
      <c r="O43" s="46"/>
      <c r="P43" s="46"/>
      <c r="Q43" s="46"/>
      <c r="R43" s="78">
        <f t="shared" si="18"/>
        <v>0</v>
      </c>
      <c r="S43" s="78">
        <f t="shared" si="19"/>
        <v>0</v>
      </c>
      <c r="V43" s="36">
        <f t="shared" si="6"/>
        <v>0</v>
      </c>
      <c r="W43" s="36">
        <f t="shared" si="7"/>
        <v>0</v>
      </c>
      <c r="X43" s="36">
        <f t="shared" si="8"/>
        <v>0</v>
      </c>
      <c r="Y43" s="36">
        <f t="shared" si="9"/>
        <v>0</v>
      </c>
      <c r="Z43" s="36">
        <f t="shared" si="10"/>
        <v>0</v>
      </c>
      <c r="AA43" s="36">
        <f t="shared" si="11"/>
        <v>0</v>
      </c>
      <c r="AB43" s="36">
        <f t="shared" si="12"/>
        <v>0</v>
      </c>
      <c r="AC43" s="36">
        <f t="shared" si="13"/>
        <v>0</v>
      </c>
      <c r="AD43" s="36">
        <f t="shared" si="14"/>
        <v>0</v>
      </c>
      <c r="AE43" s="36">
        <f t="shared" si="15"/>
        <v>0</v>
      </c>
      <c r="AF43" s="36">
        <f t="shared" si="16"/>
        <v>0</v>
      </c>
      <c r="AG43" s="36">
        <f t="shared" si="17"/>
        <v>0</v>
      </c>
    </row>
    <row r="44" spans="1:33" x14ac:dyDescent="0.25">
      <c r="A44" s="18">
        <v>40</v>
      </c>
      <c r="B44" s="18"/>
      <c r="C44" s="18"/>
      <c r="D44" s="66"/>
      <c r="E44" s="18"/>
      <c r="F44" s="18"/>
      <c r="G44" s="18"/>
      <c r="H44" s="78">
        <f t="shared" si="3"/>
        <v>0</v>
      </c>
      <c r="I44" s="46"/>
      <c r="J44" s="46"/>
      <c r="K44" s="46"/>
      <c r="L44" s="46"/>
      <c r="M44" s="46"/>
      <c r="N44" s="46"/>
      <c r="O44" s="46"/>
      <c r="P44" s="46"/>
      <c r="Q44" s="46"/>
      <c r="R44" s="78">
        <f t="shared" si="18"/>
        <v>0</v>
      </c>
      <c r="S44" s="78">
        <f t="shared" si="19"/>
        <v>0</v>
      </c>
      <c r="V44" s="36">
        <f t="shared" si="6"/>
        <v>0</v>
      </c>
      <c r="W44" s="36">
        <f t="shared" si="7"/>
        <v>0</v>
      </c>
      <c r="X44" s="36">
        <f t="shared" si="8"/>
        <v>0</v>
      </c>
      <c r="Y44" s="36">
        <f t="shared" si="9"/>
        <v>0</v>
      </c>
      <c r="Z44" s="36">
        <f t="shared" si="10"/>
        <v>0</v>
      </c>
      <c r="AA44" s="36">
        <f t="shared" si="11"/>
        <v>0</v>
      </c>
      <c r="AB44" s="36">
        <f t="shared" si="12"/>
        <v>0</v>
      </c>
      <c r="AC44" s="36">
        <f t="shared" si="13"/>
        <v>0</v>
      </c>
      <c r="AD44" s="36">
        <f t="shared" si="14"/>
        <v>0</v>
      </c>
      <c r="AE44" s="36">
        <f t="shared" si="15"/>
        <v>0</v>
      </c>
      <c r="AF44" s="36">
        <f t="shared" si="16"/>
        <v>0</v>
      </c>
      <c r="AG44" s="36">
        <f t="shared" si="17"/>
        <v>0</v>
      </c>
    </row>
    <row r="45" spans="1:33" x14ac:dyDescent="0.25">
      <c r="A45" s="18">
        <v>41</v>
      </c>
      <c r="B45" s="18"/>
      <c r="C45" s="18"/>
      <c r="D45" s="66"/>
      <c r="E45" s="18"/>
      <c r="F45" s="18"/>
      <c r="G45" s="18"/>
      <c r="H45" s="78">
        <f t="shared" si="3"/>
        <v>0</v>
      </c>
      <c r="I45" s="46"/>
      <c r="J45" s="46"/>
      <c r="K45" s="46"/>
      <c r="L45" s="46"/>
      <c r="M45" s="46"/>
      <c r="N45" s="46"/>
      <c r="O45" s="46"/>
      <c r="P45" s="46"/>
      <c r="Q45" s="46"/>
      <c r="R45" s="78">
        <f t="shared" si="18"/>
        <v>0</v>
      </c>
      <c r="S45" s="78">
        <f t="shared" si="19"/>
        <v>0</v>
      </c>
      <c r="V45" s="36">
        <f t="shared" si="6"/>
        <v>0</v>
      </c>
      <c r="W45" s="36">
        <f t="shared" si="7"/>
        <v>0</v>
      </c>
      <c r="X45" s="36">
        <f t="shared" si="8"/>
        <v>0</v>
      </c>
      <c r="Y45" s="36">
        <f t="shared" si="9"/>
        <v>0</v>
      </c>
      <c r="Z45" s="36">
        <f t="shared" si="10"/>
        <v>0</v>
      </c>
      <c r="AA45" s="36">
        <f t="shared" si="11"/>
        <v>0</v>
      </c>
      <c r="AB45" s="36">
        <f t="shared" si="12"/>
        <v>0</v>
      </c>
      <c r="AC45" s="36">
        <f t="shared" si="13"/>
        <v>0</v>
      </c>
      <c r="AD45" s="36">
        <f t="shared" si="14"/>
        <v>0</v>
      </c>
      <c r="AE45" s="36">
        <f t="shared" si="15"/>
        <v>0</v>
      </c>
      <c r="AF45" s="36">
        <f t="shared" si="16"/>
        <v>0</v>
      </c>
      <c r="AG45" s="36">
        <f t="shared" si="17"/>
        <v>0</v>
      </c>
    </row>
    <row r="46" spans="1:33" x14ac:dyDescent="0.25">
      <c r="A46" s="18">
        <v>42</v>
      </c>
      <c r="B46" s="18"/>
      <c r="C46" s="18"/>
      <c r="D46" s="66"/>
      <c r="E46" s="18"/>
      <c r="F46" s="18"/>
      <c r="G46" s="18"/>
      <c r="H46" s="78">
        <f t="shared" si="3"/>
        <v>0</v>
      </c>
      <c r="I46" s="46"/>
      <c r="J46" s="46"/>
      <c r="K46" s="46"/>
      <c r="L46" s="46"/>
      <c r="M46" s="46"/>
      <c r="N46" s="46"/>
      <c r="O46" s="46"/>
      <c r="P46" s="46"/>
      <c r="Q46" s="46"/>
      <c r="R46" s="78">
        <f t="shared" si="18"/>
        <v>0</v>
      </c>
      <c r="S46" s="78">
        <f t="shared" si="19"/>
        <v>0</v>
      </c>
      <c r="V46" s="36">
        <f t="shared" si="6"/>
        <v>0</v>
      </c>
      <c r="W46" s="36">
        <f t="shared" si="7"/>
        <v>0</v>
      </c>
      <c r="X46" s="36">
        <f t="shared" si="8"/>
        <v>0</v>
      </c>
      <c r="Y46" s="36">
        <f t="shared" si="9"/>
        <v>0</v>
      </c>
      <c r="Z46" s="36">
        <f t="shared" si="10"/>
        <v>0</v>
      </c>
      <c r="AA46" s="36">
        <f t="shared" si="11"/>
        <v>0</v>
      </c>
      <c r="AB46" s="36">
        <f t="shared" si="12"/>
        <v>0</v>
      </c>
      <c r="AC46" s="36">
        <f t="shared" si="13"/>
        <v>0</v>
      </c>
      <c r="AD46" s="36">
        <f t="shared" si="14"/>
        <v>0</v>
      </c>
      <c r="AE46" s="36">
        <f t="shared" si="15"/>
        <v>0</v>
      </c>
      <c r="AF46" s="36">
        <f t="shared" si="16"/>
        <v>0</v>
      </c>
      <c r="AG46" s="36">
        <f t="shared" si="17"/>
        <v>0</v>
      </c>
    </row>
    <row r="47" spans="1:33" x14ac:dyDescent="0.25">
      <c r="A47" s="18">
        <v>43</v>
      </c>
      <c r="B47" s="18"/>
      <c r="C47" s="18"/>
      <c r="D47" s="66"/>
      <c r="E47" s="18"/>
      <c r="F47" s="18"/>
      <c r="G47" s="18"/>
      <c r="H47" s="78">
        <f t="shared" si="3"/>
        <v>0</v>
      </c>
      <c r="I47" s="46"/>
      <c r="J47" s="46"/>
      <c r="K47" s="46"/>
      <c r="L47" s="46"/>
      <c r="M47" s="46"/>
      <c r="N47" s="46"/>
      <c r="O47" s="46"/>
      <c r="P47" s="46"/>
      <c r="Q47" s="46"/>
      <c r="R47" s="78">
        <f t="shared" si="18"/>
        <v>0</v>
      </c>
      <c r="S47" s="78">
        <f t="shared" si="19"/>
        <v>0</v>
      </c>
      <c r="V47" s="36">
        <f t="shared" si="6"/>
        <v>0</v>
      </c>
      <c r="W47" s="36">
        <f t="shared" si="7"/>
        <v>0</v>
      </c>
      <c r="X47" s="36">
        <f t="shared" si="8"/>
        <v>0</v>
      </c>
      <c r="Y47" s="36">
        <f t="shared" si="9"/>
        <v>0</v>
      </c>
      <c r="Z47" s="36">
        <f t="shared" si="10"/>
        <v>0</v>
      </c>
      <c r="AA47" s="36">
        <f t="shared" si="11"/>
        <v>0</v>
      </c>
      <c r="AB47" s="36">
        <f t="shared" si="12"/>
        <v>0</v>
      </c>
      <c r="AC47" s="36">
        <f t="shared" si="13"/>
        <v>0</v>
      </c>
      <c r="AD47" s="36">
        <f t="shared" si="14"/>
        <v>0</v>
      </c>
      <c r="AE47" s="36">
        <f t="shared" si="15"/>
        <v>0</v>
      </c>
      <c r="AF47" s="36">
        <f t="shared" si="16"/>
        <v>0</v>
      </c>
      <c r="AG47" s="36">
        <f t="shared" si="17"/>
        <v>0</v>
      </c>
    </row>
    <row r="48" spans="1:33" x14ac:dyDescent="0.25">
      <c r="A48" s="18">
        <v>44</v>
      </c>
      <c r="B48" s="18"/>
      <c r="C48" s="18"/>
      <c r="D48" s="66"/>
      <c r="E48" s="18"/>
      <c r="F48" s="18"/>
      <c r="G48" s="18"/>
      <c r="H48" s="78">
        <f t="shared" si="3"/>
        <v>0</v>
      </c>
      <c r="I48" s="46"/>
      <c r="J48" s="46"/>
      <c r="K48" s="46"/>
      <c r="L48" s="46"/>
      <c r="M48" s="46"/>
      <c r="N48" s="46"/>
      <c r="O48" s="46"/>
      <c r="P48" s="46"/>
      <c r="Q48" s="46"/>
      <c r="R48" s="78">
        <f t="shared" si="18"/>
        <v>0</v>
      </c>
      <c r="S48" s="78">
        <f t="shared" si="19"/>
        <v>0</v>
      </c>
      <c r="V48" s="36">
        <f t="shared" si="6"/>
        <v>0</v>
      </c>
      <c r="W48" s="36">
        <f t="shared" si="7"/>
        <v>0</v>
      </c>
      <c r="X48" s="36">
        <f t="shared" si="8"/>
        <v>0</v>
      </c>
      <c r="Y48" s="36">
        <f t="shared" si="9"/>
        <v>0</v>
      </c>
      <c r="Z48" s="36">
        <f t="shared" si="10"/>
        <v>0</v>
      </c>
      <c r="AA48" s="36">
        <f t="shared" si="11"/>
        <v>0</v>
      </c>
      <c r="AB48" s="36">
        <f t="shared" si="12"/>
        <v>0</v>
      </c>
      <c r="AC48" s="36">
        <f t="shared" si="13"/>
        <v>0</v>
      </c>
      <c r="AD48" s="36">
        <f t="shared" si="14"/>
        <v>0</v>
      </c>
      <c r="AE48" s="36">
        <f t="shared" si="15"/>
        <v>0</v>
      </c>
      <c r="AF48" s="36">
        <f t="shared" si="16"/>
        <v>0</v>
      </c>
      <c r="AG48" s="36">
        <f t="shared" si="17"/>
        <v>0</v>
      </c>
    </row>
    <row r="49" spans="1:33" x14ac:dyDescent="0.25">
      <c r="A49" s="18">
        <v>45</v>
      </c>
      <c r="B49" s="18"/>
      <c r="C49" s="18"/>
      <c r="D49" s="66"/>
      <c r="E49" s="18"/>
      <c r="F49" s="18"/>
      <c r="G49" s="18"/>
      <c r="H49" s="78">
        <f t="shared" si="3"/>
        <v>0</v>
      </c>
      <c r="I49" s="46"/>
      <c r="J49" s="46"/>
      <c r="K49" s="46"/>
      <c r="L49" s="46"/>
      <c r="M49" s="46"/>
      <c r="N49" s="46"/>
      <c r="O49" s="46"/>
      <c r="P49" s="46"/>
      <c r="Q49" s="46"/>
      <c r="R49" s="78">
        <f t="shared" si="18"/>
        <v>0</v>
      </c>
      <c r="S49" s="78">
        <f t="shared" si="19"/>
        <v>0</v>
      </c>
      <c r="V49" s="36">
        <f t="shared" si="6"/>
        <v>0</v>
      </c>
      <c r="W49" s="36">
        <f t="shared" si="7"/>
        <v>0</v>
      </c>
      <c r="X49" s="36">
        <f t="shared" si="8"/>
        <v>0</v>
      </c>
      <c r="Y49" s="36">
        <f t="shared" si="9"/>
        <v>0</v>
      </c>
      <c r="Z49" s="36">
        <f t="shared" si="10"/>
        <v>0</v>
      </c>
      <c r="AA49" s="36">
        <f t="shared" si="11"/>
        <v>0</v>
      </c>
      <c r="AB49" s="36">
        <f t="shared" si="12"/>
        <v>0</v>
      </c>
      <c r="AC49" s="36">
        <f t="shared" si="13"/>
        <v>0</v>
      </c>
      <c r="AD49" s="36">
        <f t="shared" si="14"/>
        <v>0</v>
      </c>
      <c r="AE49" s="36">
        <f t="shared" si="15"/>
        <v>0</v>
      </c>
      <c r="AF49" s="36">
        <f t="shared" si="16"/>
        <v>0</v>
      </c>
      <c r="AG49" s="36">
        <f t="shared" si="17"/>
        <v>0</v>
      </c>
    </row>
    <row r="50" spans="1:33" x14ac:dyDescent="0.25">
      <c r="A50" s="18">
        <v>46</v>
      </c>
      <c r="B50" s="18"/>
      <c r="C50" s="18"/>
      <c r="D50" s="66"/>
      <c r="E50" s="18"/>
      <c r="F50" s="18"/>
      <c r="G50" s="18"/>
      <c r="H50" s="78">
        <f t="shared" si="3"/>
        <v>0</v>
      </c>
      <c r="I50" s="46"/>
      <c r="J50" s="46"/>
      <c r="K50" s="46"/>
      <c r="L50" s="46"/>
      <c r="M50" s="46"/>
      <c r="N50" s="46"/>
      <c r="O50" s="46"/>
      <c r="P50" s="46"/>
      <c r="Q50" s="46"/>
      <c r="R50" s="78">
        <f t="shared" si="18"/>
        <v>0</v>
      </c>
      <c r="S50" s="78">
        <f t="shared" si="19"/>
        <v>0</v>
      </c>
      <c r="V50" s="36">
        <f t="shared" si="6"/>
        <v>0</v>
      </c>
      <c r="W50" s="36">
        <f t="shared" si="7"/>
        <v>0</v>
      </c>
      <c r="X50" s="36">
        <f t="shared" si="8"/>
        <v>0</v>
      </c>
      <c r="Y50" s="36">
        <f t="shared" si="9"/>
        <v>0</v>
      </c>
      <c r="Z50" s="36">
        <f t="shared" si="10"/>
        <v>0</v>
      </c>
      <c r="AA50" s="36">
        <f t="shared" si="11"/>
        <v>0</v>
      </c>
      <c r="AB50" s="36">
        <f t="shared" si="12"/>
        <v>0</v>
      </c>
      <c r="AC50" s="36">
        <f t="shared" si="13"/>
        <v>0</v>
      </c>
      <c r="AD50" s="36">
        <f t="shared" si="14"/>
        <v>0</v>
      </c>
      <c r="AE50" s="36">
        <f t="shared" si="15"/>
        <v>0</v>
      </c>
      <c r="AF50" s="36">
        <f t="shared" si="16"/>
        <v>0</v>
      </c>
      <c r="AG50" s="36">
        <f t="shared" si="17"/>
        <v>0</v>
      </c>
    </row>
    <row r="51" spans="1:33" x14ac:dyDescent="0.25">
      <c r="A51" s="18">
        <v>47</v>
      </c>
      <c r="B51" s="18"/>
      <c r="C51" s="18"/>
      <c r="D51" s="66"/>
      <c r="E51" s="18"/>
      <c r="F51" s="18"/>
      <c r="G51" s="18"/>
      <c r="H51" s="78">
        <f t="shared" si="3"/>
        <v>0</v>
      </c>
      <c r="I51" s="46"/>
      <c r="J51" s="46"/>
      <c r="K51" s="46"/>
      <c r="L51" s="46"/>
      <c r="M51" s="46"/>
      <c r="N51" s="46"/>
      <c r="O51" s="46"/>
      <c r="P51" s="46"/>
      <c r="Q51" s="46"/>
      <c r="R51" s="78">
        <f t="shared" si="18"/>
        <v>0</v>
      </c>
      <c r="S51" s="78">
        <f t="shared" si="19"/>
        <v>0</v>
      </c>
      <c r="V51" s="36">
        <f t="shared" si="6"/>
        <v>0</v>
      </c>
      <c r="W51" s="36">
        <f t="shared" si="7"/>
        <v>0</v>
      </c>
      <c r="X51" s="36">
        <f t="shared" si="8"/>
        <v>0</v>
      </c>
      <c r="Y51" s="36">
        <f t="shared" si="9"/>
        <v>0</v>
      </c>
      <c r="Z51" s="36">
        <f t="shared" si="10"/>
        <v>0</v>
      </c>
      <c r="AA51" s="36">
        <f t="shared" si="11"/>
        <v>0</v>
      </c>
      <c r="AB51" s="36">
        <f t="shared" si="12"/>
        <v>0</v>
      </c>
      <c r="AC51" s="36">
        <f t="shared" si="13"/>
        <v>0</v>
      </c>
      <c r="AD51" s="36">
        <f t="shared" si="14"/>
        <v>0</v>
      </c>
      <c r="AE51" s="36">
        <f t="shared" si="15"/>
        <v>0</v>
      </c>
      <c r="AF51" s="36">
        <f t="shared" si="16"/>
        <v>0</v>
      </c>
      <c r="AG51" s="36">
        <f t="shared" si="17"/>
        <v>0</v>
      </c>
    </row>
    <row r="52" spans="1:33" x14ac:dyDescent="0.25">
      <c r="A52" s="18">
        <v>48</v>
      </c>
      <c r="B52" s="18"/>
      <c r="C52" s="18"/>
      <c r="D52" s="66"/>
      <c r="E52" s="18"/>
      <c r="F52" s="18"/>
      <c r="G52" s="18"/>
      <c r="H52" s="78">
        <f t="shared" si="3"/>
        <v>0</v>
      </c>
      <c r="I52" s="46"/>
      <c r="J52" s="46"/>
      <c r="K52" s="46"/>
      <c r="L52" s="46"/>
      <c r="M52" s="46"/>
      <c r="N52" s="46"/>
      <c r="O52" s="46"/>
      <c r="P52" s="46"/>
      <c r="Q52" s="46"/>
      <c r="R52" s="78">
        <f t="shared" si="18"/>
        <v>0</v>
      </c>
      <c r="S52" s="78">
        <f t="shared" si="19"/>
        <v>0</v>
      </c>
      <c r="V52" s="36">
        <f t="shared" si="6"/>
        <v>0</v>
      </c>
      <c r="W52" s="36">
        <f t="shared" si="7"/>
        <v>0</v>
      </c>
      <c r="X52" s="36">
        <f t="shared" si="8"/>
        <v>0</v>
      </c>
      <c r="Y52" s="36">
        <f t="shared" si="9"/>
        <v>0</v>
      </c>
      <c r="Z52" s="36">
        <f t="shared" si="10"/>
        <v>0</v>
      </c>
      <c r="AA52" s="36">
        <f t="shared" si="11"/>
        <v>0</v>
      </c>
      <c r="AB52" s="36">
        <f t="shared" si="12"/>
        <v>0</v>
      </c>
      <c r="AC52" s="36">
        <f t="shared" si="13"/>
        <v>0</v>
      </c>
      <c r="AD52" s="36">
        <f t="shared" si="14"/>
        <v>0</v>
      </c>
      <c r="AE52" s="36">
        <f t="shared" si="15"/>
        <v>0</v>
      </c>
      <c r="AF52" s="36">
        <f t="shared" si="16"/>
        <v>0</v>
      </c>
      <c r="AG52" s="36">
        <f t="shared" si="17"/>
        <v>0</v>
      </c>
    </row>
    <row r="53" spans="1:33" x14ac:dyDescent="0.25">
      <c r="A53" s="18">
        <v>49</v>
      </c>
      <c r="B53" s="18"/>
      <c r="C53" s="18"/>
      <c r="D53" s="66"/>
      <c r="E53" s="18"/>
      <c r="F53" s="18"/>
      <c r="G53" s="18"/>
      <c r="H53" s="78">
        <f t="shared" si="3"/>
        <v>0</v>
      </c>
      <c r="I53" s="46"/>
      <c r="J53" s="46"/>
      <c r="K53" s="46"/>
      <c r="L53" s="46"/>
      <c r="M53" s="46"/>
      <c r="N53" s="46"/>
      <c r="O53" s="46"/>
      <c r="P53" s="46"/>
      <c r="Q53" s="46"/>
      <c r="R53" s="78">
        <f t="shared" si="18"/>
        <v>0</v>
      </c>
      <c r="S53" s="78">
        <f t="shared" si="19"/>
        <v>0</v>
      </c>
      <c r="V53" s="36">
        <f t="shared" si="6"/>
        <v>0</v>
      </c>
      <c r="W53" s="36">
        <f t="shared" si="7"/>
        <v>0</v>
      </c>
      <c r="X53" s="36">
        <f t="shared" si="8"/>
        <v>0</v>
      </c>
      <c r="Y53" s="36">
        <f t="shared" si="9"/>
        <v>0</v>
      </c>
      <c r="Z53" s="36">
        <f t="shared" si="10"/>
        <v>0</v>
      </c>
      <c r="AA53" s="36">
        <f t="shared" si="11"/>
        <v>0</v>
      </c>
      <c r="AB53" s="36">
        <f t="shared" si="12"/>
        <v>0</v>
      </c>
      <c r="AC53" s="36">
        <f t="shared" si="13"/>
        <v>0</v>
      </c>
      <c r="AD53" s="36">
        <f t="shared" si="14"/>
        <v>0</v>
      </c>
      <c r="AE53" s="36">
        <f t="shared" si="15"/>
        <v>0</v>
      </c>
      <c r="AF53" s="36">
        <f t="shared" si="16"/>
        <v>0</v>
      </c>
      <c r="AG53" s="36">
        <f t="shared" si="17"/>
        <v>0</v>
      </c>
    </row>
    <row r="54" spans="1:33" x14ac:dyDescent="0.25">
      <c r="A54" s="18">
        <v>50</v>
      </c>
      <c r="B54" s="18"/>
      <c r="C54" s="18"/>
      <c r="D54" s="66"/>
      <c r="E54" s="18"/>
      <c r="F54" s="18"/>
      <c r="G54" s="18"/>
      <c r="H54" s="78">
        <f t="shared" si="3"/>
        <v>0</v>
      </c>
      <c r="I54" s="46"/>
      <c r="J54" s="46"/>
      <c r="K54" s="46"/>
      <c r="L54" s="46"/>
      <c r="M54" s="46"/>
      <c r="N54" s="46"/>
      <c r="O54" s="46"/>
      <c r="P54" s="46"/>
      <c r="Q54" s="46"/>
      <c r="R54" s="78">
        <f t="shared" si="18"/>
        <v>0</v>
      </c>
      <c r="S54" s="78">
        <f t="shared" si="19"/>
        <v>0</v>
      </c>
      <c r="V54" s="36">
        <f t="shared" si="6"/>
        <v>0</v>
      </c>
      <c r="W54" s="36">
        <f t="shared" si="7"/>
        <v>0</v>
      </c>
      <c r="X54" s="36">
        <f t="shared" si="8"/>
        <v>0</v>
      </c>
      <c r="Y54" s="36">
        <f t="shared" si="9"/>
        <v>0</v>
      </c>
      <c r="Z54" s="36">
        <f t="shared" si="10"/>
        <v>0</v>
      </c>
      <c r="AA54" s="36">
        <f t="shared" si="11"/>
        <v>0</v>
      </c>
      <c r="AB54" s="36">
        <f t="shared" si="12"/>
        <v>0</v>
      </c>
      <c r="AC54" s="36">
        <f t="shared" si="13"/>
        <v>0</v>
      </c>
      <c r="AD54" s="36">
        <f t="shared" si="14"/>
        <v>0</v>
      </c>
      <c r="AE54" s="36">
        <f t="shared" si="15"/>
        <v>0</v>
      </c>
      <c r="AF54" s="36">
        <f t="shared" si="16"/>
        <v>0</v>
      </c>
      <c r="AG54" s="36">
        <f t="shared" si="17"/>
        <v>0</v>
      </c>
    </row>
    <row r="55" spans="1:33" x14ac:dyDescent="0.25">
      <c r="A55" s="18">
        <v>51</v>
      </c>
      <c r="B55" s="18"/>
      <c r="C55" s="18"/>
      <c r="D55" s="66"/>
      <c r="E55" s="18"/>
      <c r="F55" s="18"/>
      <c r="G55" s="18"/>
      <c r="H55" s="78">
        <f t="shared" si="3"/>
        <v>0</v>
      </c>
      <c r="I55" s="46"/>
      <c r="J55" s="46"/>
      <c r="K55" s="46"/>
      <c r="L55" s="46"/>
      <c r="M55" s="46"/>
      <c r="N55" s="46"/>
      <c r="O55" s="46"/>
      <c r="P55" s="46"/>
      <c r="Q55" s="46"/>
      <c r="R55" s="78">
        <f t="shared" si="18"/>
        <v>0</v>
      </c>
      <c r="S55" s="78">
        <f t="shared" si="19"/>
        <v>0</v>
      </c>
      <c r="V55" s="36">
        <f t="shared" si="6"/>
        <v>0</v>
      </c>
      <c r="W55" s="36">
        <f t="shared" si="7"/>
        <v>0</v>
      </c>
      <c r="X55" s="36">
        <f t="shared" si="8"/>
        <v>0</v>
      </c>
      <c r="Y55" s="36">
        <f t="shared" si="9"/>
        <v>0</v>
      </c>
      <c r="Z55" s="36">
        <f t="shared" si="10"/>
        <v>0</v>
      </c>
      <c r="AA55" s="36">
        <f t="shared" si="11"/>
        <v>0</v>
      </c>
      <c r="AB55" s="36">
        <f t="shared" si="12"/>
        <v>0</v>
      </c>
      <c r="AC55" s="36">
        <f t="shared" si="13"/>
        <v>0</v>
      </c>
      <c r="AD55" s="36">
        <f t="shared" si="14"/>
        <v>0</v>
      </c>
      <c r="AE55" s="36">
        <f t="shared" si="15"/>
        <v>0</v>
      </c>
      <c r="AF55" s="36">
        <f t="shared" si="16"/>
        <v>0</v>
      </c>
      <c r="AG55" s="36">
        <f t="shared" si="17"/>
        <v>0</v>
      </c>
    </row>
    <row r="56" spans="1:33" x14ac:dyDescent="0.25">
      <c r="A56" s="18">
        <v>52</v>
      </c>
      <c r="B56" s="18"/>
      <c r="C56" s="18"/>
      <c r="D56" s="66"/>
      <c r="E56" s="18"/>
      <c r="F56" s="18"/>
      <c r="G56" s="18"/>
      <c r="H56" s="78">
        <f t="shared" si="3"/>
        <v>0</v>
      </c>
      <c r="I56" s="46"/>
      <c r="J56" s="46"/>
      <c r="K56" s="46"/>
      <c r="L56" s="46"/>
      <c r="M56" s="46"/>
      <c r="N56" s="46"/>
      <c r="O56" s="46"/>
      <c r="P56" s="46"/>
      <c r="Q56" s="46"/>
      <c r="R56" s="78">
        <f t="shared" si="18"/>
        <v>0</v>
      </c>
      <c r="S56" s="78">
        <f t="shared" si="19"/>
        <v>0</v>
      </c>
      <c r="V56" s="36">
        <f t="shared" si="6"/>
        <v>0</v>
      </c>
      <c r="W56" s="36">
        <f t="shared" si="7"/>
        <v>0</v>
      </c>
      <c r="X56" s="36">
        <f t="shared" si="8"/>
        <v>0</v>
      </c>
      <c r="Y56" s="36">
        <f t="shared" si="9"/>
        <v>0</v>
      </c>
      <c r="Z56" s="36">
        <f t="shared" si="10"/>
        <v>0</v>
      </c>
      <c r="AA56" s="36">
        <f t="shared" si="11"/>
        <v>0</v>
      </c>
      <c r="AB56" s="36">
        <f t="shared" si="12"/>
        <v>0</v>
      </c>
      <c r="AC56" s="36">
        <f t="shared" si="13"/>
        <v>0</v>
      </c>
      <c r="AD56" s="36">
        <f t="shared" si="14"/>
        <v>0</v>
      </c>
      <c r="AE56" s="36">
        <f t="shared" si="15"/>
        <v>0</v>
      </c>
      <c r="AF56" s="36">
        <f t="shared" si="16"/>
        <v>0</v>
      </c>
      <c r="AG56" s="36">
        <f t="shared" si="17"/>
        <v>0</v>
      </c>
    </row>
    <row r="57" spans="1:33" x14ac:dyDescent="0.25">
      <c r="A57" s="18">
        <v>53</v>
      </c>
      <c r="B57" s="18"/>
      <c r="C57" s="18"/>
      <c r="D57" s="66"/>
      <c r="E57" s="18"/>
      <c r="F57" s="18"/>
      <c r="G57" s="18"/>
      <c r="H57" s="78">
        <f t="shared" si="3"/>
        <v>0</v>
      </c>
      <c r="I57" s="46"/>
      <c r="J57" s="46"/>
      <c r="K57" s="46"/>
      <c r="L57" s="46"/>
      <c r="M57" s="46"/>
      <c r="N57" s="46"/>
      <c r="O57" s="46"/>
      <c r="P57" s="46"/>
      <c r="Q57" s="46"/>
      <c r="R57" s="78">
        <f t="shared" si="18"/>
        <v>0</v>
      </c>
      <c r="S57" s="78">
        <f t="shared" si="19"/>
        <v>0</v>
      </c>
      <c r="V57" s="36">
        <f t="shared" si="6"/>
        <v>0</v>
      </c>
      <c r="W57" s="36">
        <f t="shared" si="7"/>
        <v>0</v>
      </c>
      <c r="X57" s="36">
        <f t="shared" si="8"/>
        <v>0</v>
      </c>
      <c r="Y57" s="36">
        <f t="shared" si="9"/>
        <v>0</v>
      </c>
      <c r="Z57" s="36">
        <f t="shared" si="10"/>
        <v>0</v>
      </c>
      <c r="AA57" s="36">
        <f t="shared" si="11"/>
        <v>0</v>
      </c>
      <c r="AB57" s="36">
        <f t="shared" si="12"/>
        <v>0</v>
      </c>
      <c r="AC57" s="36">
        <f t="shared" si="13"/>
        <v>0</v>
      </c>
      <c r="AD57" s="36">
        <f t="shared" si="14"/>
        <v>0</v>
      </c>
      <c r="AE57" s="36">
        <f t="shared" si="15"/>
        <v>0</v>
      </c>
      <c r="AF57" s="36">
        <f t="shared" si="16"/>
        <v>0</v>
      </c>
      <c r="AG57" s="36">
        <f t="shared" si="17"/>
        <v>0</v>
      </c>
    </row>
    <row r="58" spans="1:33" x14ac:dyDescent="0.25">
      <c r="A58" s="18">
        <v>54</v>
      </c>
      <c r="B58" s="18"/>
      <c r="C58" s="18"/>
      <c r="D58" s="66"/>
      <c r="E58" s="18"/>
      <c r="F58" s="18"/>
      <c r="G58" s="18"/>
      <c r="H58" s="78">
        <f t="shared" si="3"/>
        <v>0</v>
      </c>
      <c r="I58" s="46"/>
      <c r="J58" s="46"/>
      <c r="K58" s="46"/>
      <c r="L58" s="46"/>
      <c r="M58" s="46"/>
      <c r="N58" s="46"/>
      <c r="O58" s="46"/>
      <c r="P58" s="46"/>
      <c r="Q58" s="46"/>
      <c r="R58" s="78">
        <f t="shared" si="18"/>
        <v>0</v>
      </c>
      <c r="S58" s="78">
        <f t="shared" si="19"/>
        <v>0</v>
      </c>
      <c r="V58" s="36">
        <f t="shared" si="6"/>
        <v>0</v>
      </c>
      <c r="W58" s="36">
        <f t="shared" si="7"/>
        <v>0</v>
      </c>
      <c r="X58" s="36">
        <f t="shared" si="8"/>
        <v>0</v>
      </c>
      <c r="Y58" s="36">
        <f t="shared" si="9"/>
        <v>0</v>
      </c>
      <c r="Z58" s="36">
        <f t="shared" si="10"/>
        <v>0</v>
      </c>
      <c r="AA58" s="36">
        <f t="shared" si="11"/>
        <v>0</v>
      </c>
      <c r="AB58" s="36">
        <f t="shared" si="12"/>
        <v>0</v>
      </c>
      <c r="AC58" s="36">
        <f t="shared" si="13"/>
        <v>0</v>
      </c>
      <c r="AD58" s="36">
        <f t="shared" si="14"/>
        <v>0</v>
      </c>
      <c r="AE58" s="36">
        <f t="shared" si="15"/>
        <v>0</v>
      </c>
      <c r="AF58" s="36">
        <f t="shared" si="16"/>
        <v>0</v>
      </c>
      <c r="AG58" s="36">
        <f t="shared" si="17"/>
        <v>0</v>
      </c>
    </row>
    <row r="59" spans="1:33" x14ac:dyDescent="0.25">
      <c r="A59" s="18">
        <v>55</v>
      </c>
      <c r="B59" s="18"/>
      <c r="C59" s="18"/>
      <c r="D59" s="66"/>
      <c r="E59" s="18"/>
      <c r="F59" s="18"/>
      <c r="G59" s="18"/>
      <c r="H59" s="78">
        <f t="shared" si="3"/>
        <v>0</v>
      </c>
      <c r="I59" s="46"/>
      <c r="J59" s="46"/>
      <c r="K59" s="46"/>
      <c r="L59" s="46"/>
      <c r="M59" s="46"/>
      <c r="N59" s="46"/>
      <c r="O59" s="46"/>
      <c r="P59" s="46"/>
      <c r="Q59" s="46"/>
      <c r="R59" s="78">
        <f t="shared" si="18"/>
        <v>0</v>
      </c>
      <c r="S59" s="78">
        <f t="shared" si="19"/>
        <v>0</v>
      </c>
      <c r="V59" s="36">
        <f t="shared" si="6"/>
        <v>0</v>
      </c>
      <c r="W59" s="36">
        <f t="shared" si="7"/>
        <v>0</v>
      </c>
      <c r="X59" s="36">
        <f t="shared" si="8"/>
        <v>0</v>
      </c>
      <c r="Y59" s="36">
        <f t="shared" si="9"/>
        <v>0</v>
      </c>
      <c r="Z59" s="36">
        <f t="shared" si="10"/>
        <v>0</v>
      </c>
      <c r="AA59" s="36">
        <f t="shared" si="11"/>
        <v>0</v>
      </c>
      <c r="AB59" s="36">
        <f t="shared" si="12"/>
        <v>0</v>
      </c>
      <c r="AC59" s="36">
        <f t="shared" si="13"/>
        <v>0</v>
      </c>
      <c r="AD59" s="36">
        <f t="shared" si="14"/>
        <v>0</v>
      </c>
      <c r="AE59" s="36">
        <f t="shared" si="15"/>
        <v>0</v>
      </c>
      <c r="AF59" s="36">
        <f t="shared" si="16"/>
        <v>0</v>
      </c>
      <c r="AG59" s="36">
        <f t="shared" si="17"/>
        <v>0</v>
      </c>
    </row>
    <row r="60" spans="1:33" x14ac:dyDescent="0.25">
      <c r="A60" s="18">
        <v>56</v>
      </c>
      <c r="B60" s="18"/>
      <c r="C60" s="18"/>
      <c r="D60" s="66"/>
      <c r="E60" s="18"/>
      <c r="F60" s="18"/>
      <c r="G60" s="18"/>
      <c r="H60" s="78">
        <f t="shared" si="3"/>
        <v>0</v>
      </c>
      <c r="I60" s="46"/>
      <c r="J60" s="46"/>
      <c r="K60" s="46"/>
      <c r="L60" s="46"/>
      <c r="M60" s="46"/>
      <c r="N60" s="46"/>
      <c r="O60" s="46"/>
      <c r="P60" s="46"/>
      <c r="Q60" s="46"/>
      <c r="R60" s="78">
        <f t="shared" si="18"/>
        <v>0</v>
      </c>
      <c r="S60" s="78">
        <f t="shared" si="19"/>
        <v>0</v>
      </c>
      <c r="V60" s="36">
        <f t="shared" si="6"/>
        <v>0</v>
      </c>
      <c r="W60" s="36">
        <f t="shared" si="7"/>
        <v>0</v>
      </c>
      <c r="X60" s="36">
        <f t="shared" si="8"/>
        <v>0</v>
      </c>
      <c r="Y60" s="36">
        <f t="shared" si="9"/>
        <v>0</v>
      </c>
      <c r="Z60" s="36">
        <f t="shared" si="10"/>
        <v>0</v>
      </c>
      <c r="AA60" s="36">
        <f t="shared" si="11"/>
        <v>0</v>
      </c>
      <c r="AB60" s="36">
        <f t="shared" si="12"/>
        <v>0</v>
      </c>
      <c r="AC60" s="36">
        <f t="shared" si="13"/>
        <v>0</v>
      </c>
      <c r="AD60" s="36">
        <f t="shared" si="14"/>
        <v>0</v>
      </c>
      <c r="AE60" s="36">
        <f t="shared" si="15"/>
        <v>0</v>
      </c>
      <c r="AF60" s="36">
        <f t="shared" si="16"/>
        <v>0</v>
      </c>
      <c r="AG60" s="36">
        <f t="shared" si="17"/>
        <v>0</v>
      </c>
    </row>
    <row r="61" spans="1:33" x14ac:dyDescent="0.25">
      <c r="A61" s="18">
        <v>57</v>
      </c>
      <c r="B61" s="18"/>
      <c r="C61" s="18"/>
      <c r="D61" s="66"/>
      <c r="E61" s="18"/>
      <c r="F61" s="18"/>
      <c r="G61" s="18"/>
      <c r="H61" s="78">
        <f t="shared" si="3"/>
        <v>0</v>
      </c>
      <c r="I61" s="46"/>
      <c r="J61" s="46"/>
      <c r="K61" s="46"/>
      <c r="L61" s="46"/>
      <c r="M61" s="46"/>
      <c r="N61" s="46"/>
      <c r="O61" s="46"/>
      <c r="P61" s="46"/>
      <c r="Q61" s="46"/>
      <c r="R61" s="78">
        <f t="shared" si="18"/>
        <v>0</v>
      </c>
      <c r="S61" s="78">
        <f t="shared" si="19"/>
        <v>0</v>
      </c>
      <c r="V61" s="36">
        <f t="shared" si="6"/>
        <v>0</v>
      </c>
      <c r="W61" s="36">
        <f t="shared" si="7"/>
        <v>0</v>
      </c>
      <c r="X61" s="36">
        <f t="shared" si="8"/>
        <v>0</v>
      </c>
      <c r="Y61" s="36">
        <f t="shared" si="9"/>
        <v>0</v>
      </c>
      <c r="Z61" s="36">
        <f t="shared" si="10"/>
        <v>0</v>
      </c>
      <c r="AA61" s="36">
        <f t="shared" si="11"/>
        <v>0</v>
      </c>
      <c r="AB61" s="36">
        <f t="shared" si="12"/>
        <v>0</v>
      </c>
      <c r="AC61" s="36">
        <f t="shared" si="13"/>
        <v>0</v>
      </c>
      <c r="AD61" s="36">
        <f t="shared" si="14"/>
        <v>0</v>
      </c>
      <c r="AE61" s="36">
        <f t="shared" si="15"/>
        <v>0</v>
      </c>
      <c r="AF61" s="36">
        <f t="shared" si="16"/>
        <v>0</v>
      </c>
      <c r="AG61" s="36">
        <f t="shared" si="17"/>
        <v>0</v>
      </c>
    </row>
    <row r="62" spans="1:33" x14ac:dyDescent="0.25">
      <c r="A62" s="18">
        <v>58</v>
      </c>
      <c r="B62" s="18"/>
      <c r="C62" s="18"/>
      <c r="D62" s="66"/>
      <c r="E62" s="18"/>
      <c r="F62" s="18"/>
      <c r="G62" s="18"/>
      <c r="H62" s="78">
        <f t="shared" si="3"/>
        <v>0</v>
      </c>
      <c r="I62" s="46"/>
      <c r="J62" s="46"/>
      <c r="K62" s="46"/>
      <c r="L62" s="46"/>
      <c r="M62" s="46"/>
      <c r="N62" s="46"/>
      <c r="O62" s="46"/>
      <c r="P62" s="46"/>
      <c r="Q62" s="46"/>
      <c r="R62" s="78">
        <f t="shared" si="18"/>
        <v>0</v>
      </c>
      <c r="S62" s="78">
        <f t="shared" si="19"/>
        <v>0</v>
      </c>
      <c r="V62" s="36">
        <f t="shared" si="6"/>
        <v>0</v>
      </c>
      <c r="W62" s="36">
        <f t="shared" si="7"/>
        <v>0</v>
      </c>
      <c r="X62" s="36">
        <f t="shared" si="8"/>
        <v>0</v>
      </c>
      <c r="Y62" s="36">
        <f t="shared" si="9"/>
        <v>0</v>
      </c>
      <c r="Z62" s="36">
        <f t="shared" si="10"/>
        <v>0</v>
      </c>
      <c r="AA62" s="36">
        <f t="shared" si="11"/>
        <v>0</v>
      </c>
      <c r="AB62" s="36">
        <f t="shared" si="12"/>
        <v>0</v>
      </c>
      <c r="AC62" s="36">
        <f t="shared" si="13"/>
        <v>0</v>
      </c>
      <c r="AD62" s="36">
        <f t="shared" si="14"/>
        <v>0</v>
      </c>
      <c r="AE62" s="36">
        <f t="shared" si="15"/>
        <v>0</v>
      </c>
      <c r="AF62" s="36">
        <f t="shared" si="16"/>
        <v>0</v>
      </c>
      <c r="AG62" s="36">
        <f t="shared" si="17"/>
        <v>0</v>
      </c>
    </row>
    <row r="63" spans="1:33" x14ac:dyDescent="0.25">
      <c r="A63" s="18">
        <v>59</v>
      </c>
      <c r="B63" s="18"/>
      <c r="C63" s="18"/>
      <c r="D63" s="66"/>
      <c r="E63" s="18"/>
      <c r="F63" s="18"/>
      <c r="G63" s="18"/>
      <c r="H63" s="78">
        <f t="shared" si="3"/>
        <v>0</v>
      </c>
      <c r="I63" s="46"/>
      <c r="J63" s="46"/>
      <c r="K63" s="46"/>
      <c r="L63" s="46"/>
      <c r="M63" s="46"/>
      <c r="N63" s="46"/>
      <c r="O63" s="46"/>
      <c r="P63" s="46"/>
      <c r="Q63" s="46"/>
      <c r="R63" s="78">
        <f t="shared" si="18"/>
        <v>0</v>
      </c>
      <c r="S63" s="78">
        <f t="shared" si="19"/>
        <v>0</v>
      </c>
      <c r="V63" s="36">
        <f t="shared" si="6"/>
        <v>0</v>
      </c>
      <c r="W63" s="36">
        <f t="shared" si="7"/>
        <v>0</v>
      </c>
      <c r="X63" s="36">
        <f t="shared" si="8"/>
        <v>0</v>
      </c>
      <c r="Y63" s="36">
        <f t="shared" si="9"/>
        <v>0</v>
      </c>
      <c r="Z63" s="36">
        <f t="shared" si="10"/>
        <v>0</v>
      </c>
      <c r="AA63" s="36">
        <f t="shared" si="11"/>
        <v>0</v>
      </c>
      <c r="AB63" s="36">
        <f t="shared" si="12"/>
        <v>0</v>
      </c>
      <c r="AC63" s="36">
        <f t="shared" si="13"/>
        <v>0</v>
      </c>
      <c r="AD63" s="36">
        <f t="shared" si="14"/>
        <v>0</v>
      </c>
      <c r="AE63" s="36">
        <f t="shared" si="15"/>
        <v>0</v>
      </c>
      <c r="AF63" s="36">
        <f t="shared" si="16"/>
        <v>0</v>
      </c>
      <c r="AG63" s="36">
        <f t="shared" si="17"/>
        <v>0</v>
      </c>
    </row>
    <row r="64" spans="1:33" x14ac:dyDescent="0.25">
      <c r="A64" s="18">
        <v>60</v>
      </c>
      <c r="B64" s="18"/>
      <c r="C64" s="18"/>
      <c r="D64" s="66"/>
      <c r="E64" s="18"/>
      <c r="F64" s="18"/>
      <c r="G64" s="18"/>
      <c r="H64" s="78">
        <f t="shared" si="3"/>
        <v>0</v>
      </c>
      <c r="I64" s="46"/>
      <c r="J64" s="46"/>
      <c r="K64" s="46"/>
      <c r="L64" s="46"/>
      <c r="M64" s="46"/>
      <c r="N64" s="46"/>
      <c r="O64" s="46"/>
      <c r="P64" s="46"/>
      <c r="Q64" s="46"/>
      <c r="R64" s="78">
        <f t="shared" si="18"/>
        <v>0</v>
      </c>
      <c r="S64" s="78">
        <f t="shared" si="19"/>
        <v>0</v>
      </c>
      <c r="V64" s="36">
        <f t="shared" si="6"/>
        <v>0</v>
      </c>
      <c r="W64" s="36">
        <f t="shared" si="7"/>
        <v>0</v>
      </c>
      <c r="X64" s="36">
        <f t="shared" si="8"/>
        <v>0</v>
      </c>
      <c r="Y64" s="36">
        <f t="shared" si="9"/>
        <v>0</v>
      </c>
      <c r="Z64" s="36">
        <f t="shared" si="10"/>
        <v>0</v>
      </c>
      <c r="AA64" s="36">
        <f t="shared" si="11"/>
        <v>0</v>
      </c>
      <c r="AB64" s="36">
        <f t="shared" si="12"/>
        <v>0</v>
      </c>
      <c r="AC64" s="36">
        <f t="shared" si="13"/>
        <v>0</v>
      </c>
      <c r="AD64" s="36">
        <f t="shared" si="14"/>
        <v>0</v>
      </c>
      <c r="AE64" s="36">
        <f t="shared" si="15"/>
        <v>0</v>
      </c>
      <c r="AF64" s="36">
        <f t="shared" si="16"/>
        <v>0</v>
      </c>
      <c r="AG64" s="36">
        <f t="shared" si="17"/>
        <v>0</v>
      </c>
    </row>
    <row r="65" spans="1:33" x14ac:dyDescent="0.25">
      <c r="A65" s="18">
        <v>61</v>
      </c>
      <c r="B65" s="18"/>
      <c r="C65" s="18"/>
      <c r="D65" s="66"/>
      <c r="E65" s="18"/>
      <c r="F65" s="18"/>
      <c r="G65" s="18"/>
      <c r="H65" s="78">
        <f t="shared" si="3"/>
        <v>0</v>
      </c>
      <c r="I65" s="46"/>
      <c r="J65" s="46"/>
      <c r="K65" s="46"/>
      <c r="L65" s="46"/>
      <c r="M65" s="46"/>
      <c r="N65" s="46"/>
      <c r="O65" s="46"/>
      <c r="P65" s="46"/>
      <c r="Q65" s="46"/>
      <c r="R65" s="78">
        <f t="shared" si="18"/>
        <v>0</v>
      </c>
      <c r="S65" s="78">
        <f t="shared" si="19"/>
        <v>0</v>
      </c>
      <c r="V65" s="36">
        <f t="shared" si="6"/>
        <v>0</v>
      </c>
      <c r="W65" s="36">
        <f t="shared" si="7"/>
        <v>0</v>
      </c>
      <c r="X65" s="36">
        <f t="shared" si="8"/>
        <v>0</v>
      </c>
      <c r="Y65" s="36">
        <f t="shared" si="9"/>
        <v>0</v>
      </c>
      <c r="Z65" s="36">
        <f t="shared" si="10"/>
        <v>0</v>
      </c>
      <c r="AA65" s="36">
        <f t="shared" si="11"/>
        <v>0</v>
      </c>
      <c r="AB65" s="36">
        <f t="shared" si="12"/>
        <v>0</v>
      </c>
      <c r="AC65" s="36">
        <f t="shared" si="13"/>
        <v>0</v>
      </c>
      <c r="AD65" s="36">
        <f t="shared" si="14"/>
        <v>0</v>
      </c>
      <c r="AE65" s="36">
        <f t="shared" si="15"/>
        <v>0</v>
      </c>
      <c r="AF65" s="36">
        <f t="shared" si="16"/>
        <v>0</v>
      </c>
      <c r="AG65" s="36">
        <f t="shared" si="17"/>
        <v>0</v>
      </c>
    </row>
    <row r="66" spans="1:33" x14ac:dyDescent="0.25">
      <c r="A66" s="18">
        <v>62</v>
      </c>
      <c r="B66" s="18"/>
      <c r="C66" s="18"/>
      <c r="D66" s="66"/>
      <c r="E66" s="18"/>
      <c r="F66" s="18"/>
      <c r="G66" s="18"/>
      <c r="H66" s="78">
        <f t="shared" si="3"/>
        <v>0</v>
      </c>
      <c r="I66" s="46"/>
      <c r="J66" s="46"/>
      <c r="K66" s="46"/>
      <c r="L66" s="46"/>
      <c r="M66" s="46"/>
      <c r="N66" s="46"/>
      <c r="O66" s="46"/>
      <c r="P66" s="46"/>
      <c r="Q66" s="46"/>
      <c r="R66" s="78">
        <f t="shared" si="18"/>
        <v>0</v>
      </c>
      <c r="S66" s="78">
        <f t="shared" si="19"/>
        <v>0</v>
      </c>
      <c r="V66" s="36">
        <f t="shared" si="6"/>
        <v>0</v>
      </c>
      <c r="W66" s="36">
        <f t="shared" si="7"/>
        <v>0</v>
      </c>
      <c r="X66" s="36">
        <f t="shared" si="8"/>
        <v>0</v>
      </c>
      <c r="Y66" s="36">
        <f t="shared" si="9"/>
        <v>0</v>
      </c>
      <c r="Z66" s="36">
        <f t="shared" si="10"/>
        <v>0</v>
      </c>
      <c r="AA66" s="36">
        <f t="shared" si="11"/>
        <v>0</v>
      </c>
      <c r="AB66" s="36">
        <f t="shared" si="12"/>
        <v>0</v>
      </c>
      <c r="AC66" s="36">
        <f t="shared" si="13"/>
        <v>0</v>
      </c>
      <c r="AD66" s="36">
        <f t="shared" si="14"/>
        <v>0</v>
      </c>
      <c r="AE66" s="36">
        <f t="shared" si="15"/>
        <v>0</v>
      </c>
      <c r="AF66" s="36">
        <f t="shared" si="16"/>
        <v>0</v>
      </c>
      <c r="AG66" s="36">
        <f t="shared" si="17"/>
        <v>0</v>
      </c>
    </row>
    <row r="67" spans="1:33" x14ac:dyDescent="0.25">
      <c r="A67" s="18">
        <v>63</v>
      </c>
      <c r="B67" s="18"/>
      <c r="C67" s="18"/>
      <c r="D67" s="66"/>
      <c r="E67" s="18"/>
      <c r="F67" s="18"/>
      <c r="G67" s="18"/>
      <c r="H67" s="78">
        <f t="shared" si="3"/>
        <v>0</v>
      </c>
      <c r="I67" s="46"/>
      <c r="J67" s="46"/>
      <c r="K67" s="46"/>
      <c r="L67" s="46"/>
      <c r="M67" s="46"/>
      <c r="N67" s="46"/>
      <c r="O67" s="46"/>
      <c r="P67" s="46"/>
      <c r="Q67" s="46"/>
      <c r="R67" s="78">
        <f t="shared" si="18"/>
        <v>0</v>
      </c>
      <c r="S67" s="78">
        <f t="shared" si="19"/>
        <v>0</v>
      </c>
      <c r="V67" s="36">
        <f t="shared" si="6"/>
        <v>0</v>
      </c>
      <c r="W67" s="36">
        <f t="shared" si="7"/>
        <v>0</v>
      </c>
      <c r="X67" s="36">
        <f t="shared" si="8"/>
        <v>0</v>
      </c>
      <c r="Y67" s="36">
        <f t="shared" si="9"/>
        <v>0</v>
      </c>
      <c r="Z67" s="36">
        <f t="shared" si="10"/>
        <v>0</v>
      </c>
      <c r="AA67" s="36">
        <f t="shared" si="11"/>
        <v>0</v>
      </c>
      <c r="AB67" s="36">
        <f t="shared" si="12"/>
        <v>0</v>
      </c>
      <c r="AC67" s="36">
        <f t="shared" si="13"/>
        <v>0</v>
      </c>
      <c r="AD67" s="36">
        <f t="shared" si="14"/>
        <v>0</v>
      </c>
      <c r="AE67" s="36">
        <f t="shared" si="15"/>
        <v>0</v>
      </c>
      <c r="AF67" s="36">
        <f t="shared" si="16"/>
        <v>0</v>
      </c>
      <c r="AG67" s="36">
        <f t="shared" si="17"/>
        <v>0</v>
      </c>
    </row>
    <row r="68" spans="1:33" x14ac:dyDescent="0.25">
      <c r="A68" s="18">
        <v>64</v>
      </c>
      <c r="B68" s="18"/>
      <c r="C68" s="18"/>
      <c r="D68" s="66"/>
      <c r="E68" s="18"/>
      <c r="F68" s="18"/>
      <c r="G68" s="18"/>
      <c r="H68" s="78">
        <f t="shared" si="3"/>
        <v>0</v>
      </c>
      <c r="I68" s="46"/>
      <c r="J68" s="46"/>
      <c r="K68" s="46"/>
      <c r="L68" s="46"/>
      <c r="M68" s="46"/>
      <c r="N68" s="46"/>
      <c r="O68" s="46"/>
      <c r="P68" s="46"/>
      <c r="Q68" s="46"/>
      <c r="R68" s="78">
        <f t="shared" si="18"/>
        <v>0</v>
      </c>
      <c r="S68" s="78">
        <f t="shared" si="19"/>
        <v>0</v>
      </c>
      <c r="V68" s="36">
        <f t="shared" si="6"/>
        <v>0</v>
      </c>
      <c r="W68" s="36">
        <f t="shared" si="7"/>
        <v>0</v>
      </c>
      <c r="X68" s="36">
        <f t="shared" si="8"/>
        <v>0</v>
      </c>
      <c r="Y68" s="36">
        <f t="shared" si="9"/>
        <v>0</v>
      </c>
      <c r="Z68" s="36">
        <f t="shared" si="10"/>
        <v>0</v>
      </c>
      <c r="AA68" s="36">
        <f t="shared" si="11"/>
        <v>0</v>
      </c>
      <c r="AB68" s="36">
        <f t="shared" si="12"/>
        <v>0</v>
      </c>
      <c r="AC68" s="36">
        <f t="shared" si="13"/>
        <v>0</v>
      </c>
      <c r="AD68" s="36">
        <f t="shared" si="14"/>
        <v>0</v>
      </c>
      <c r="AE68" s="36">
        <f t="shared" si="15"/>
        <v>0</v>
      </c>
      <c r="AF68" s="36">
        <f t="shared" si="16"/>
        <v>0</v>
      </c>
      <c r="AG68" s="36">
        <f t="shared" si="17"/>
        <v>0</v>
      </c>
    </row>
    <row r="69" spans="1:33" x14ac:dyDescent="0.25">
      <c r="A69" s="18">
        <v>65</v>
      </c>
      <c r="B69" s="18"/>
      <c r="C69" s="18"/>
      <c r="D69" s="66"/>
      <c r="E69" s="18"/>
      <c r="F69" s="18"/>
      <c r="G69" s="18"/>
      <c r="H69" s="78">
        <f t="shared" si="3"/>
        <v>0</v>
      </c>
      <c r="I69" s="46"/>
      <c r="J69" s="46"/>
      <c r="K69" s="46"/>
      <c r="L69" s="46"/>
      <c r="M69" s="46"/>
      <c r="N69" s="46"/>
      <c r="O69" s="46"/>
      <c r="P69" s="46"/>
      <c r="Q69" s="46"/>
      <c r="R69" s="78">
        <f t="shared" si="18"/>
        <v>0</v>
      </c>
      <c r="S69" s="78">
        <f t="shared" si="19"/>
        <v>0</v>
      </c>
      <c r="V69" s="36">
        <f t="shared" si="6"/>
        <v>0</v>
      </c>
      <c r="W69" s="36">
        <f t="shared" si="7"/>
        <v>0</v>
      </c>
      <c r="X69" s="36">
        <f t="shared" si="8"/>
        <v>0</v>
      </c>
      <c r="Y69" s="36">
        <f t="shared" si="9"/>
        <v>0</v>
      </c>
      <c r="Z69" s="36">
        <f t="shared" si="10"/>
        <v>0</v>
      </c>
      <c r="AA69" s="36">
        <f t="shared" si="11"/>
        <v>0</v>
      </c>
      <c r="AB69" s="36">
        <f t="shared" si="12"/>
        <v>0</v>
      </c>
      <c r="AC69" s="36">
        <f t="shared" si="13"/>
        <v>0</v>
      </c>
      <c r="AD69" s="36">
        <f t="shared" si="14"/>
        <v>0</v>
      </c>
      <c r="AE69" s="36">
        <f t="shared" si="15"/>
        <v>0</v>
      </c>
      <c r="AF69" s="36">
        <f t="shared" si="16"/>
        <v>0</v>
      </c>
      <c r="AG69" s="36">
        <f t="shared" si="17"/>
        <v>0</v>
      </c>
    </row>
    <row r="70" spans="1:33" x14ac:dyDescent="0.25">
      <c r="A70" s="18">
        <v>66</v>
      </c>
      <c r="B70" s="18"/>
      <c r="C70" s="18"/>
      <c r="D70" s="66"/>
      <c r="E70" s="18"/>
      <c r="F70" s="18"/>
      <c r="G70" s="18"/>
      <c r="H70" s="78">
        <f t="shared" ref="H70:H104" si="20">SUM(I70:L70)</f>
        <v>0</v>
      </c>
      <c r="I70" s="46"/>
      <c r="J70" s="46"/>
      <c r="K70" s="46"/>
      <c r="L70" s="46"/>
      <c r="M70" s="46"/>
      <c r="N70" s="46"/>
      <c r="O70" s="46"/>
      <c r="P70" s="46"/>
      <c r="Q70" s="46"/>
      <c r="R70" s="78">
        <f t="shared" si="18"/>
        <v>0</v>
      </c>
      <c r="S70" s="78">
        <f t="shared" si="19"/>
        <v>0</v>
      </c>
      <c r="V70" s="36">
        <f t="shared" ref="V70:V104" si="21">IF(F70="JAN",H70*1,0)</f>
        <v>0</v>
      </c>
      <c r="W70" s="36">
        <f t="shared" ref="W70:W104" si="22">IF(F70="FEB",H70*1,0)</f>
        <v>0</v>
      </c>
      <c r="X70" s="36">
        <f t="shared" ref="X70:X104" si="23">IF(F70="MAR",H70*1,0)</f>
        <v>0</v>
      </c>
      <c r="Y70" s="36">
        <f t="shared" ref="Y70:Y104" si="24">IF(F70="APR",H70*1,0)</f>
        <v>0</v>
      </c>
      <c r="Z70" s="36">
        <f t="shared" ref="Z70:Z104" si="25">IF(F70="MAY",H70*1,0)</f>
        <v>0</v>
      </c>
      <c r="AA70" s="36">
        <f t="shared" ref="AA70:AA104" si="26">IF(F70="JUN",H70*1,0)</f>
        <v>0</v>
      </c>
      <c r="AB70" s="36">
        <f t="shared" ref="AB70:AB104" si="27">IF(F70="JUL",H70*1,0)</f>
        <v>0</v>
      </c>
      <c r="AC70" s="36">
        <f t="shared" ref="AC70:AC104" si="28">IF(F70="AUG",H70*1,0)</f>
        <v>0</v>
      </c>
      <c r="AD70" s="36">
        <f t="shared" ref="AD70:AD104" si="29">IF(F70="SEP",H70*1,0)</f>
        <v>0</v>
      </c>
      <c r="AE70" s="36">
        <f t="shared" ref="AE70:AE104" si="30">IF(F70="OCT",H70*1,0)</f>
        <v>0</v>
      </c>
      <c r="AF70" s="36">
        <f t="shared" ref="AF70:AF104" si="31">IF(F70="NOV",H70*1,0)</f>
        <v>0</v>
      </c>
      <c r="AG70" s="36">
        <f t="shared" ref="AG70:AG104" si="32">IF(F70="DEC",H70*1,0)</f>
        <v>0</v>
      </c>
    </row>
    <row r="71" spans="1:33" x14ac:dyDescent="0.25">
      <c r="A71" s="18">
        <v>67</v>
      </c>
      <c r="B71" s="18"/>
      <c r="C71" s="18"/>
      <c r="D71" s="66"/>
      <c r="E71" s="18"/>
      <c r="F71" s="18"/>
      <c r="G71" s="18"/>
      <c r="H71" s="78">
        <f t="shared" si="20"/>
        <v>0</v>
      </c>
      <c r="I71" s="46"/>
      <c r="J71" s="46"/>
      <c r="K71" s="46"/>
      <c r="L71" s="46"/>
      <c r="M71" s="46"/>
      <c r="N71" s="46"/>
      <c r="O71" s="46"/>
      <c r="P71" s="46"/>
      <c r="Q71" s="46"/>
      <c r="R71" s="78">
        <f t="shared" si="18"/>
        <v>0</v>
      </c>
      <c r="S71" s="78">
        <f t="shared" si="19"/>
        <v>0</v>
      </c>
      <c r="V71" s="36">
        <f t="shared" si="21"/>
        <v>0</v>
      </c>
      <c r="W71" s="36">
        <f t="shared" si="22"/>
        <v>0</v>
      </c>
      <c r="X71" s="36">
        <f t="shared" si="23"/>
        <v>0</v>
      </c>
      <c r="Y71" s="36">
        <f t="shared" si="24"/>
        <v>0</v>
      </c>
      <c r="Z71" s="36">
        <f t="shared" si="25"/>
        <v>0</v>
      </c>
      <c r="AA71" s="36">
        <f t="shared" si="26"/>
        <v>0</v>
      </c>
      <c r="AB71" s="36">
        <f t="shared" si="27"/>
        <v>0</v>
      </c>
      <c r="AC71" s="36">
        <f t="shared" si="28"/>
        <v>0</v>
      </c>
      <c r="AD71" s="36">
        <f t="shared" si="29"/>
        <v>0</v>
      </c>
      <c r="AE71" s="36">
        <f t="shared" si="30"/>
        <v>0</v>
      </c>
      <c r="AF71" s="36">
        <f t="shared" si="31"/>
        <v>0</v>
      </c>
      <c r="AG71" s="36">
        <f t="shared" si="32"/>
        <v>0</v>
      </c>
    </row>
    <row r="72" spans="1:33" x14ac:dyDescent="0.25">
      <c r="A72" s="18">
        <v>68</v>
      </c>
      <c r="B72" s="18"/>
      <c r="C72" s="18"/>
      <c r="D72" s="66"/>
      <c r="E72" s="18"/>
      <c r="F72" s="18"/>
      <c r="G72" s="18"/>
      <c r="H72" s="78">
        <f t="shared" si="20"/>
        <v>0</v>
      </c>
      <c r="I72" s="46"/>
      <c r="J72" s="46"/>
      <c r="K72" s="46"/>
      <c r="L72" s="46"/>
      <c r="M72" s="46"/>
      <c r="N72" s="46"/>
      <c r="O72" s="46"/>
      <c r="P72" s="46"/>
      <c r="Q72" s="46"/>
      <c r="R72" s="78">
        <f t="shared" si="18"/>
        <v>0</v>
      </c>
      <c r="S72" s="78">
        <f t="shared" si="19"/>
        <v>0</v>
      </c>
      <c r="V72" s="36">
        <f t="shared" si="21"/>
        <v>0</v>
      </c>
      <c r="W72" s="36">
        <f t="shared" si="22"/>
        <v>0</v>
      </c>
      <c r="X72" s="36">
        <f t="shared" si="23"/>
        <v>0</v>
      </c>
      <c r="Y72" s="36">
        <f t="shared" si="24"/>
        <v>0</v>
      </c>
      <c r="Z72" s="36">
        <f t="shared" si="25"/>
        <v>0</v>
      </c>
      <c r="AA72" s="36">
        <f t="shared" si="26"/>
        <v>0</v>
      </c>
      <c r="AB72" s="36">
        <f t="shared" si="27"/>
        <v>0</v>
      </c>
      <c r="AC72" s="36">
        <f t="shared" si="28"/>
        <v>0</v>
      </c>
      <c r="AD72" s="36">
        <f t="shared" si="29"/>
        <v>0</v>
      </c>
      <c r="AE72" s="36">
        <f t="shared" si="30"/>
        <v>0</v>
      </c>
      <c r="AF72" s="36">
        <f t="shared" si="31"/>
        <v>0</v>
      </c>
      <c r="AG72" s="36">
        <f t="shared" si="32"/>
        <v>0</v>
      </c>
    </row>
    <row r="73" spans="1:33" x14ac:dyDescent="0.25">
      <c r="A73" s="18">
        <v>69</v>
      </c>
      <c r="B73" s="18"/>
      <c r="C73" s="18"/>
      <c r="D73" s="66"/>
      <c r="E73" s="18"/>
      <c r="F73" s="18"/>
      <c r="G73" s="18"/>
      <c r="H73" s="78">
        <f t="shared" si="20"/>
        <v>0</v>
      </c>
      <c r="I73" s="46"/>
      <c r="J73" s="46"/>
      <c r="K73" s="46"/>
      <c r="L73" s="46"/>
      <c r="M73" s="46"/>
      <c r="N73" s="46"/>
      <c r="O73" s="46"/>
      <c r="P73" s="46"/>
      <c r="Q73" s="46"/>
      <c r="R73" s="78">
        <f t="shared" ref="R73:R104" si="33">SUM(M73:Q73)</f>
        <v>0</v>
      </c>
      <c r="S73" s="78">
        <f t="shared" ref="S73:S104" si="34">H73+R73</f>
        <v>0</v>
      </c>
      <c r="V73" s="36">
        <f t="shared" si="21"/>
        <v>0</v>
      </c>
      <c r="W73" s="36">
        <f t="shared" si="22"/>
        <v>0</v>
      </c>
      <c r="X73" s="36">
        <f t="shared" si="23"/>
        <v>0</v>
      </c>
      <c r="Y73" s="36">
        <f t="shared" si="24"/>
        <v>0</v>
      </c>
      <c r="Z73" s="36">
        <f t="shared" si="25"/>
        <v>0</v>
      </c>
      <c r="AA73" s="36">
        <f t="shared" si="26"/>
        <v>0</v>
      </c>
      <c r="AB73" s="36">
        <f t="shared" si="27"/>
        <v>0</v>
      </c>
      <c r="AC73" s="36">
        <f t="shared" si="28"/>
        <v>0</v>
      </c>
      <c r="AD73" s="36">
        <f t="shared" si="29"/>
        <v>0</v>
      </c>
      <c r="AE73" s="36">
        <f t="shared" si="30"/>
        <v>0</v>
      </c>
      <c r="AF73" s="36">
        <f t="shared" si="31"/>
        <v>0</v>
      </c>
      <c r="AG73" s="36">
        <f t="shared" si="32"/>
        <v>0</v>
      </c>
    </row>
    <row r="74" spans="1:33" x14ac:dyDescent="0.25">
      <c r="A74" s="18">
        <v>70</v>
      </c>
      <c r="B74" s="18"/>
      <c r="C74" s="18"/>
      <c r="D74" s="66"/>
      <c r="E74" s="18"/>
      <c r="F74" s="18"/>
      <c r="G74" s="18"/>
      <c r="H74" s="78">
        <f t="shared" si="20"/>
        <v>0</v>
      </c>
      <c r="I74" s="46"/>
      <c r="J74" s="46"/>
      <c r="K74" s="46"/>
      <c r="L74" s="46"/>
      <c r="M74" s="46"/>
      <c r="N74" s="46"/>
      <c r="O74" s="46"/>
      <c r="P74" s="46"/>
      <c r="Q74" s="46"/>
      <c r="R74" s="78">
        <f t="shared" si="33"/>
        <v>0</v>
      </c>
      <c r="S74" s="78">
        <f t="shared" si="34"/>
        <v>0</v>
      </c>
      <c r="V74" s="36">
        <f t="shared" si="21"/>
        <v>0</v>
      </c>
      <c r="W74" s="36">
        <f t="shared" si="22"/>
        <v>0</v>
      </c>
      <c r="X74" s="36">
        <f t="shared" si="23"/>
        <v>0</v>
      </c>
      <c r="Y74" s="36">
        <f t="shared" si="24"/>
        <v>0</v>
      </c>
      <c r="Z74" s="36">
        <f t="shared" si="25"/>
        <v>0</v>
      </c>
      <c r="AA74" s="36">
        <f t="shared" si="26"/>
        <v>0</v>
      </c>
      <c r="AB74" s="36">
        <f t="shared" si="27"/>
        <v>0</v>
      </c>
      <c r="AC74" s="36">
        <f t="shared" si="28"/>
        <v>0</v>
      </c>
      <c r="AD74" s="36">
        <f t="shared" si="29"/>
        <v>0</v>
      </c>
      <c r="AE74" s="36">
        <f t="shared" si="30"/>
        <v>0</v>
      </c>
      <c r="AF74" s="36">
        <f t="shared" si="31"/>
        <v>0</v>
      </c>
      <c r="AG74" s="36">
        <f t="shared" si="32"/>
        <v>0</v>
      </c>
    </row>
    <row r="75" spans="1:33" x14ac:dyDescent="0.25">
      <c r="A75" s="18">
        <v>71</v>
      </c>
      <c r="B75" s="18"/>
      <c r="C75" s="18"/>
      <c r="D75" s="66"/>
      <c r="E75" s="18"/>
      <c r="F75" s="18"/>
      <c r="G75" s="18"/>
      <c r="H75" s="78">
        <f t="shared" si="20"/>
        <v>0</v>
      </c>
      <c r="I75" s="46"/>
      <c r="J75" s="46"/>
      <c r="K75" s="46"/>
      <c r="L75" s="46"/>
      <c r="M75" s="46"/>
      <c r="N75" s="46"/>
      <c r="O75" s="46"/>
      <c r="P75" s="46"/>
      <c r="Q75" s="46"/>
      <c r="R75" s="78">
        <f t="shared" si="33"/>
        <v>0</v>
      </c>
      <c r="S75" s="78">
        <f t="shared" si="34"/>
        <v>0</v>
      </c>
      <c r="V75" s="36">
        <f t="shared" si="21"/>
        <v>0</v>
      </c>
      <c r="W75" s="36">
        <f t="shared" si="22"/>
        <v>0</v>
      </c>
      <c r="X75" s="36">
        <f t="shared" si="23"/>
        <v>0</v>
      </c>
      <c r="Y75" s="36">
        <f t="shared" si="24"/>
        <v>0</v>
      </c>
      <c r="Z75" s="36">
        <f t="shared" si="25"/>
        <v>0</v>
      </c>
      <c r="AA75" s="36">
        <f t="shared" si="26"/>
        <v>0</v>
      </c>
      <c r="AB75" s="36">
        <f t="shared" si="27"/>
        <v>0</v>
      </c>
      <c r="AC75" s="36">
        <f t="shared" si="28"/>
        <v>0</v>
      </c>
      <c r="AD75" s="36">
        <f t="shared" si="29"/>
        <v>0</v>
      </c>
      <c r="AE75" s="36">
        <f t="shared" si="30"/>
        <v>0</v>
      </c>
      <c r="AF75" s="36">
        <f t="shared" si="31"/>
        <v>0</v>
      </c>
      <c r="AG75" s="36">
        <f t="shared" si="32"/>
        <v>0</v>
      </c>
    </row>
    <row r="76" spans="1:33" x14ac:dyDescent="0.25">
      <c r="A76" s="18">
        <v>72</v>
      </c>
      <c r="B76" s="18"/>
      <c r="C76" s="18"/>
      <c r="D76" s="66"/>
      <c r="E76" s="18"/>
      <c r="F76" s="18"/>
      <c r="G76" s="18"/>
      <c r="H76" s="78">
        <f t="shared" si="20"/>
        <v>0</v>
      </c>
      <c r="I76" s="46"/>
      <c r="J76" s="46"/>
      <c r="K76" s="46"/>
      <c r="L76" s="46"/>
      <c r="M76" s="46"/>
      <c r="N76" s="46"/>
      <c r="O76" s="46"/>
      <c r="P76" s="46"/>
      <c r="Q76" s="46"/>
      <c r="R76" s="78">
        <f t="shared" si="33"/>
        <v>0</v>
      </c>
      <c r="S76" s="78">
        <f t="shared" si="34"/>
        <v>0</v>
      </c>
      <c r="V76" s="36">
        <f t="shared" si="21"/>
        <v>0</v>
      </c>
      <c r="W76" s="36">
        <f t="shared" si="22"/>
        <v>0</v>
      </c>
      <c r="X76" s="36">
        <f t="shared" si="23"/>
        <v>0</v>
      </c>
      <c r="Y76" s="36">
        <f t="shared" si="24"/>
        <v>0</v>
      </c>
      <c r="Z76" s="36">
        <f t="shared" si="25"/>
        <v>0</v>
      </c>
      <c r="AA76" s="36">
        <f t="shared" si="26"/>
        <v>0</v>
      </c>
      <c r="AB76" s="36">
        <f t="shared" si="27"/>
        <v>0</v>
      </c>
      <c r="AC76" s="36">
        <f t="shared" si="28"/>
        <v>0</v>
      </c>
      <c r="AD76" s="36">
        <f t="shared" si="29"/>
        <v>0</v>
      </c>
      <c r="AE76" s="36">
        <f t="shared" si="30"/>
        <v>0</v>
      </c>
      <c r="AF76" s="36">
        <f t="shared" si="31"/>
        <v>0</v>
      </c>
      <c r="AG76" s="36">
        <f t="shared" si="32"/>
        <v>0</v>
      </c>
    </row>
    <row r="77" spans="1:33" x14ac:dyDescent="0.25">
      <c r="A77" s="18">
        <v>73</v>
      </c>
      <c r="B77" s="18"/>
      <c r="C77" s="18"/>
      <c r="D77" s="66"/>
      <c r="E77" s="18"/>
      <c r="F77" s="18"/>
      <c r="G77" s="18"/>
      <c r="H77" s="78">
        <f t="shared" si="20"/>
        <v>0</v>
      </c>
      <c r="I77" s="46"/>
      <c r="J77" s="46"/>
      <c r="K77" s="46"/>
      <c r="L77" s="46"/>
      <c r="M77" s="46"/>
      <c r="N77" s="46"/>
      <c r="O77" s="46"/>
      <c r="P77" s="46"/>
      <c r="Q77" s="46"/>
      <c r="R77" s="78">
        <f t="shared" si="33"/>
        <v>0</v>
      </c>
      <c r="S77" s="78">
        <f t="shared" si="34"/>
        <v>0</v>
      </c>
      <c r="V77" s="36">
        <f t="shared" si="21"/>
        <v>0</v>
      </c>
      <c r="W77" s="36">
        <f t="shared" si="22"/>
        <v>0</v>
      </c>
      <c r="X77" s="36">
        <f t="shared" si="23"/>
        <v>0</v>
      </c>
      <c r="Y77" s="36">
        <f t="shared" si="24"/>
        <v>0</v>
      </c>
      <c r="Z77" s="36">
        <f t="shared" si="25"/>
        <v>0</v>
      </c>
      <c r="AA77" s="36">
        <f t="shared" si="26"/>
        <v>0</v>
      </c>
      <c r="AB77" s="36">
        <f t="shared" si="27"/>
        <v>0</v>
      </c>
      <c r="AC77" s="36">
        <f t="shared" si="28"/>
        <v>0</v>
      </c>
      <c r="AD77" s="36">
        <f t="shared" si="29"/>
        <v>0</v>
      </c>
      <c r="AE77" s="36">
        <f t="shared" si="30"/>
        <v>0</v>
      </c>
      <c r="AF77" s="36">
        <f t="shared" si="31"/>
        <v>0</v>
      </c>
      <c r="AG77" s="36">
        <f t="shared" si="32"/>
        <v>0</v>
      </c>
    </row>
    <row r="78" spans="1:33" x14ac:dyDescent="0.25">
      <c r="A78" s="18">
        <v>74</v>
      </c>
      <c r="B78" s="18"/>
      <c r="C78" s="18"/>
      <c r="D78" s="66"/>
      <c r="E78" s="18"/>
      <c r="F78" s="18"/>
      <c r="G78" s="18"/>
      <c r="H78" s="78">
        <f t="shared" si="20"/>
        <v>0</v>
      </c>
      <c r="I78" s="46"/>
      <c r="J78" s="46"/>
      <c r="K78" s="46"/>
      <c r="L78" s="46"/>
      <c r="M78" s="46"/>
      <c r="N78" s="46"/>
      <c r="O78" s="46"/>
      <c r="P78" s="46"/>
      <c r="Q78" s="46"/>
      <c r="R78" s="78">
        <f t="shared" si="33"/>
        <v>0</v>
      </c>
      <c r="S78" s="78">
        <f t="shared" si="34"/>
        <v>0</v>
      </c>
      <c r="V78" s="36">
        <f t="shared" si="21"/>
        <v>0</v>
      </c>
      <c r="W78" s="36">
        <f t="shared" si="22"/>
        <v>0</v>
      </c>
      <c r="X78" s="36">
        <f t="shared" si="23"/>
        <v>0</v>
      </c>
      <c r="Y78" s="36">
        <f t="shared" si="24"/>
        <v>0</v>
      </c>
      <c r="Z78" s="36">
        <f t="shared" si="25"/>
        <v>0</v>
      </c>
      <c r="AA78" s="36">
        <f t="shared" si="26"/>
        <v>0</v>
      </c>
      <c r="AB78" s="36">
        <f t="shared" si="27"/>
        <v>0</v>
      </c>
      <c r="AC78" s="36">
        <f t="shared" si="28"/>
        <v>0</v>
      </c>
      <c r="AD78" s="36">
        <f t="shared" si="29"/>
        <v>0</v>
      </c>
      <c r="AE78" s="36">
        <f t="shared" si="30"/>
        <v>0</v>
      </c>
      <c r="AF78" s="36">
        <f t="shared" si="31"/>
        <v>0</v>
      </c>
      <c r="AG78" s="36">
        <f t="shared" si="32"/>
        <v>0</v>
      </c>
    </row>
    <row r="79" spans="1:33" x14ac:dyDescent="0.25">
      <c r="A79" s="18">
        <v>75</v>
      </c>
      <c r="B79" s="18"/>
      <c r="C79" s="18"/>
      <c r="D79" s="66"/>
      <c r="E79" s="18"/>
      <c r="F79" s="18"/>
      <c r="G79" s="18"/>
      <c r="H79" s="78">
        <f t="shared" si="20"/>
        <v>0</v>
      </c>
      <c r="I79" s="46"/>
      <c r="J79" s="46"/>
      <c r="K79" s="46"/>
      <c r="L79" s="46"/>
      <c r="M79" s="46"/>
      <c r="N79" s="46"/>
      <c r="O79" s="46"/>
      <c r="P79" s="46"/>
      <c r="Q79" s="46"/>
      <c r="R79" s="78">
        <f t="shared" si="33"/>
        <v>0</v>
      </c>
      <c r="S79" s="78">
        <f t="shared" si="34"/>
        <v>0</v>
      </c>
      <c r="V79" s="36">
        <f t="shared" si="21"/>
        <v>0</v>
      </c>
      <c r="W79" s="36">
        <f t="shared" si="22"/>
        <v>0</v>
      </c>
      <c r="X79" s="36">
        <f t="shared" si="23"/>
        <v>0</v>
      </c>
      <c r="Y79" s="36">
        <f t="shared" si="24"/>
        <v>0</v>
      </c>
      <c r="Z79" s="36">
        <f t="shared" si="25"/>
        <v>0</v>
      </c>
      <c r="AA79" s="36">
        <f t="shared" si="26"/>
        <v>0</v>
      </c>
      <c r="AB79" s="36">
        <f t="shared" si="27"/>
        <v>0</v>
      </c>
      <c r="AC79" s="36">
        <f t="shared" si="28"/>
        <v>0</v>
      </c>
      <c r="AD79" s="36">
        <f t="shared" si="29"/>
        <v>0</v>
      </c>
      <c r="AE79" s="36">
        <f t="shared" si="30"/>
        <v>0</v>
      </c>
      <c r="AF79" s="36">
        <f t="shared" si="31"/>
        <v>0</v>
      </c>
      <c r="AG79" s="36">
        <f t="shared" si="32"/>
        <v>0</v>
      </c>
    </row>
    <row r="80" spans="1:33" x14ac:dyDescent="0.25">
      <c r="A80" s="18">
        <v>76</v>
      </c>
      <c r="B80" s="18"/>
      <c r="C80" s="18"/>
      <c r="D80" s="66"/>
      <c r="E80" s="18"/>
      <c r="F80" s="18"/>
      <c r="G80" s="18"/>
      <c r="H80" s="78">
        <f t="shared" si="20"/>
        <v>0</v>
      </c>
      <c r="I80" s="46"/>
      <c r="J80" s="46"/>
      <c r="K80" s="46"/>
      <c r="L80" s="46"/>
      <c r="M80" s="46"/>
      <c r="N80" s="46"/>
      <c r="O80" s="46"/>
      <c r="P80" s="46"/>
      <c r="Q80" s="46"/>
      <c r="R80" s="78">
        <f t="shared" si="33"/>
        <v>0</v>
      </c>
      <c r="S80" s="78">
        <f t="shared" si="34"/>
        <v>0</v>
      </c>
      <c r="V80" s="36">
        <f t="shared" si="21"/>
        <v>0</v>
      </c>
      <c r="W80" s="36">
        <f t="shared" si="22"/>
        <v>0</v>
      </c>
      <c r="X80" s="36">
        <f t="shared" si="23"/>
        <v>0</v>
      </c>
      <c r="Y80" s="36">
        <f t="shared" si="24"/>
        <v>0</v>
      </c>
      <c r="Z80" s="36">
        <f t="shared" si="25"/>
        <v>0</v>
      </c>
      <c r="AA80" s="36">
        <f t="shared" si="26"/>
        <v>0</v>
      </c>
      <c r="AB80" s="36">
        <f t="shared" si="27"/>
        <v>0</v>
      </c>
      <c r="AC80" s="36">
        <f t="shared" si="28"/>
        <v>0</v>
      </c>
      <c r="AD80" s="36">
        <f t="shared" si="29"/>
        <v>0</v>
      </c>
      <c r="AE80" s="36">
        <f t="shared" si="30"/>
        <v>0</v>
      </c>
      <c r="AF80" s="36">
        <f t="shared" si="31"/>
        <v>0</v>
      </c>
      <c r="AG80" s="36">
        <f t="shared" si="32"/>
        <v>0</v>
      </c>
    </row>
    <row r="81" spans="1:33" x14ac:dyDescent="0.25">
      <c r="A81" s="18">
        <v>77</v>
      </c>
      <c r="B81" s="18"/>
      <c r="C81" s="18"/>
      <c r="D81" s="66"/>
      <c r="E81" s="18"/>
      <c r="F81" s="18"/>
      <c r="G81" s="18"/>
      <c r="H81" s="78">
        <f t="shared" si="20"/>
        <v>0</v>
      </c>
      <c r="I81" s="46"/>
      <c r="J81" s="46"/>
      <c r="K81" s="46"/>
      <c r="L81" s="46"/>
      <c r="M81" s="46"/>
      <c r="N81" s="46"/>
      <c r="O81" s="46"/>
      <c r="P81" s="46"/>
      <c r="Q81" s="46"/>
      <c r="R81" s="78">
        <f t="shared" si="33"/>
        <v>0</v>
      </c>
      <c r="S81" s="78">
        <f t="shared" si="34"/>
        <v>0</v>
      </c>
      <c r="V81" s="36">
        <f t="shared" si="21"/>
        <v>0</v>
      </c>
      <c r="W81" s="36">
        <f t="shared" si="22"/>
        <v>0</v>
      </c>
      <c r="X81" s="36">
        <f t="shared" si="23"/>
        <v>0</v>
      </c>
      <c r="Y81" s="36">
        <f t="shared" si="24"/>
        <v>0</v>
      </c>
      <c r="Z81" s="36">
        <f t="shared" si="25"/>
        <v>0</v>
      </c>
      <c r="AA81" s="36">
        <f t="shared" si="26"/>
        <v>0</v>
      </c>
      <c r="AB81" s="36">
        <f t="shared" si="27"/>
        <v>0</v>
      </c>
      <c r="AC81" s="36">
        <f t="shared" si="28"/>
        <v>0</v>
      </c>
      <c r="AD81" s="36">
        <f t="shared" si="29"/>
        <v>0</v>
      </c>
      <c r="AE81" s="36">
        <f t="shared" si="30"/>
        <v>0</v>
      </c>
      <c r="AF81" s="36">
        <f t="shared" si="31"/>
        <v>0</v>
      </c>
      <c r="AG81" s="36">
        <f t="shared" si="32"/>
        <v>0</v>
      </c>
    </row>
    <row r="82" spans="1:33" x14ac:dyDescent="0.25">
      <c r="A82" s="18">
        <v>78</v>
      </c>
      <c r="B82" s="18"/>
      <c r="C82" s="18"/>
      <c r="D82" s="66"/>
      <c r="E82" s="18"/>
      <c r="F82" s="18"/>
      <c r="G82" s="18"/>
      <c r="H82" s="78">
        <f t="shared" si="20"/>
        <v>0</v>
      </c>
      <c r="I82" s="46"/>
      <c r="J82" s="46"/>
      <c r="K82" s="46"/>
      <c r="L82" s="46"/>
      <c r="M82" s="46"/>
      <c r="N82" s="46"/>
      <c r="O82" s="46"/>
      <c r="P82" s="46"/>
      <c r="Q82" s="46"/>
      <c r="R82" s="78">
        <f t="shared" si="33"/>
        <v>0</v>
      </c>
      <c r="S82" s="78">
        <f t="shared" si="34"/>
        <v>0</v>
      </c>
      <c r="V82" s="36">
        <f t="shared" si="21"/>
        <v>0</v>
      </c>
      <c r="W82" s="36">
        <f t="shared" si="22"/>
        <v>0</v>
      </c>
      <c r="X82" s="36">
        <f t="shared" si="23"/>
        <v>0</v>
      </c>
      <c r="Y82" s="36">
        <f t="shared" si="24"/>
        <v>0</v>
      </c>
      <c r="Z82" s="36">
        <f t="shared" si="25"/>
        <v>0</v>
      </c>
      <c r="AA82" s="36">
        <f t="shared" si="26"/>
        <v>0</v>
      </c>
      <c r="AB82" s="36">
        <f t="shared" si="27"/>
        <v>0</v>
      </c>
      <c r="AC82" s="36">
        <f t="shared" si="28"/>
        <v>0</v>
      </c>
      <c r="AD82" s="36">
        <f t="shared" si="29"/>
        <v>0</v>
      </c>
      <c r="AE82" s="36">
        <f t="shared" si="30"/>
        <v>0</v>
      </c>
      <c r="AF82" s="36">
        <f t="shared" si="31"/>
        <v>0</v>
      </c>
      <c r="AG82" s="36">
        <f t="shared" si="32"/>
        <v>0</v>
      </c>
    </row>
    <row r="83" spans="1:33" x14ac:dyDescent="0.25">
      <c r="A83" s="18">
        <v>79</v>
      </c>
      <c r="B83" s="18"/>
      <c r="C83" s="18"/>
      <c r="D83" s="66"/>
      <c r="E83" s="18"/>
      <c r="F83" s="18"/>
      <c r="G83" s="18"/>
      <c r="H83" s="78">
        <f t="shared" si="20"/>
        <v>0</v>
      </c>
      <c r="I83" s="46"/>
      <c r="J83" s="46"/>
      <c r="K83" s="46"/>
      <c r="L83" s="46"/>
      <c r="M83" s="46"/>
      <c r="N83" s="46"/>
      <c r="O83" s="46"/>
      <c r="P83" s="46"/>
      <c r="Q83" s="46"/>
      <c r="R83" s="78">
        <f t="shared" si="33"/>
        <v>0</v>
      </c>
      <c r="S83" s="78">
        <f t="shared" si="34"/>
        <v>0</v>
      </c>
      <c r="V83" s="36">
        <f t="shared" si="21"/>
        <v>0</v>
      </c>
      <c r="W83" s="36">
        <f t="shared" si="22"/>
        <v>0</v>
      </c>
      <c r="X83" s="36">
        <f t="shared" si="23"/>
        <v>0</v>
      </c>
      <c r="Y83" s="36">
        <f t="shared" si="24"/>
        <v>0</v>
      </c>
      <c r="Z83" s="36">
        <f t="shared" si="25"/>
        <v>0</v>
      </c>
      <c r="AA83" s="36">
        <f t="shared" si="26"/>
        <v>0</v>
      </c>
      <c r="AB83" s="36">
        <f t="shared" si="27"/>
        <v>0</v>
      </c>
      <c r="AC83" s="36">
        <f t="shared" si="28"/>
        <v>0</v>
      </c>
      <c r="AD83" s="36">
        <f t="shared" si="29"/>
        <v>0</v>
      </c>
      <c r="AE83" s="36">
        <f t="shared" si="30"/>
        <v>0</v>
      </c>
      <c r="AF83" s="36">
        <f t="shared" si="31"/>
        <v>0</v>
      </c>
      <c r="AG83" s="36">
        <f t="shared" si="32"/>
        <v>0</v>
      </c>
    </row>
    <row r="84" spans="1:33" x14ac:dyDescent="0.25">
      <c r="A84" s="18">
        <v>80</v>
      </c>
      <c r="B84" s="18"/>
      <c r="C84" s="18"/>
      <c r="D84" s="66"/>
      <c r="E84" s="18"/>
      <c r="F84" s="18"/>
      <c r="G84" s="18"/>
      <c r="H84" s="78">
        <f t="shared" si="20"/>
        <v>0</v>
      </c>
      <c r="I84" s="46"/>
      <c r="J84" s="46"/>
      <c r="K84" s="46"/>
      <c r="L84" s="46"/>
      <c r="M84" s="46"/>
      <c r="N84" s="46"/>
      <c r="O84" s="46"/>
      <c r="P84" s="46"/>
      <c r="Q84" s="46"/>
      <c r="R84" s="78">
        <f t="shared" si="33"/>
        <v>0</v>
      </c>
      <c r="S84" s="78">
        <f t="shared" si="34"/>
        <v>0</v>
      </c>
      <c r="V84" s="36">
        <f t="shared" si="21"/>
        <v>0</v>
      </c>
      <c r="W84" s="36">
        <f t="shared" si="22"/>
        <v>0</v>
      </c>
      <c r="X84" s="36">
        <f t="shared" si="23"/>
        <v>0</v>
      </c>
      <c r="Y84" s="36">
        <f t="shared" si="24"/>
        <v>0</v>
      </c>
      <c r="Z84" s="36">
        <f t="shared" si="25"/>
        <v>0</v>
      </c>
      <c r="AA84" s="36">
        <f t="shared" si="26"/>
        <v>0</v>
      </c>
      <c r="AB84" s="36">
        <f t="shared" si="27"/>
        <v>0</v>
      </c>
      <c r="AC84" s="36">
        <f t="shared" si="28"/>
        <v>0</v>
      </c>
      <c r="AD84" s="36">
        <f t="shared" si="29"/>
        <v>0</v>
      </c>
      <c r="AE84" s="36">
        <f t="shared" si="30"/>
        <v>0</v>
      </c>
      <c r="AF84" s="36">
        <f t="shared" si="31"/>
        <v>0</v>
      </c>
      <c r="AG84" s="36">
        <f t="shared" si="32"/>
        <v>0</v>
      </c>
    </row>
    <row r="85" spans="1:33" x14ac:dyDescent="0.25">
      <c r="A85" s="18">
        <v>81</v>
      </c>
      <c r="B85" s="18"/>
      <c r="C85" s="18"/>
      <c r="D85" s="66"/>
      <c r="E85" s="18"/>
      <c r="F85" s="18"/>
      <c r="G85" s="18"/>
      <c r="H85" s="78">
        <f t="shared" si="20"/>
        <v>0</v>
      </c>
      <c r="I85" s="46"/>
      <c r="J85" s="46"/>
      <c r="K85" s="46"/>
      <c r="L85" s="46"/>
      <c r="M85" s="46"/>
      <c r="N85" s="46"/>
      <c r="O85" s="46"/>
      <c r="P85" s="46"/>
      <c r="Q85" s="46"/>
      <c r="R85" s="78">
        <f t="shared" si="33"/>
        <v>0</v>
      </c>
      <c r="S85" s="78">
        <f t="shared" si="34"/>
        <v>0</v>
      </c>
      <c r="V85" s="36">
        <f t="shared" si="21"/>
        <v>0</v>
      </c>
      <c r="W85" s="36">
        <f t="shared" si="22"/>
        <v>0</v>
      </c>
      <c r="X85" s="36">
        <f t="shared" si="23"/>
        <v>0</v>
      </c>
      <c r="Y85" s="36">
        <f t="shared" si="24"/>
        <v>0</v>
      </c>
      <c r="Z85" s="36">
        <f t="shared" si="25"/>
        <v>0</v>
      </c>
      <c r="AA85" s="36">
        <f t="shared" si="26"/>
        <v>0</v>
      </c>
      <c r="AB85" s="36">
        <f t="shared" si="27"/>
        <v>0</v>
      </c>
      <c r="AC85" s="36">
        <f t="shared" si="28"/>
        <v>0</v>
      </c>
      <c r="AD85" s="36">
        <f t="shared" si="29"/>
        <v>0</v>
      </c>
      <c r="AE85" s="36">
        <f t="shared" si="30"/>
        <v>0</v>
      </c>
      <c r="AF85" s="36">
        <f t="shared" si="31"/>
        <v>0</v>
      </c>
      <c r="AG85" s="36">
        <f t="shared" si="32"/>
        <v>0</v>
      </c>
    </row>
    <row r="86" spans="1:33" x14ac:dyDescent="0.25">
      <c r="A86" s="18">
        <v>82</v>
      </c>
      <c r="B86" s="18"/>
      <c r="C86" s="18"/>
      <c r="D86" s="66"/>
      <c r="E86" s="18"/>
      <c r="F86" s="18"/>
      <c r="G86" s="18"/>
      <c r="H86" s="78">
        <f t="shared" si="20"/>
        <v>0</v>
      </c>
      <c r="I86" s="46"/>
      <c r="J86" s="46"/>
      <c r="K86" s="46"/>
      <c r="L86" s="46"/>
      <c r="M86" s="46"/>
      <c r="N86" s="46"/>
      <c r="O86" s="46"/>
      <c r="P86" s="46"/>
      <c r="Q86" s="46"/>
      <c r="R86" s="78">
        <f t="shared" si="33"/>
        <v>0</v>
      </c>
      <c r="S86" s="78">
        <f t="shared" si="34"/>
        <v>0</v>
      </c>
      <c r="V86" s="36">
        <f t="shared" si="21"/>
        <v>0</v>
      </c>
      <c r="W86" s="36">
        <f t="shared" si="22"/>
        <v>0</v>
      </c>
      <c r="X86" s="36">
        <f t="shared" si="23"/>
        <v>0</v>
      </c>
      <c r="Y86" s="36">
        <f t="shared" si="24"/>
        <v>0</v>
      </c>
      <c r="Z86" s="36">
        <f t="shared" si="25"/>
        <v>0</v>
      </c>
      <c r="AA86" s="36">
        <f t="shared" si="26"/>
        <v>0</v>
      </c>
      <c r="AB86" s="36">
        <f t="shared" si="27"/>
        <v>0</v>
      </c>
      <c r="AC86" s="36">
        <f t="shared" si="28"/>
        <v>0</v>
      </c>
      <c r="AD86" s="36">
        <f t="shared" si="29"/>
        <v>0</v>
      </c>
      <c r="AE86" s="36">
        <f t="shared" si="30"/>
        <v>0</v>
      </c>
      <c r="AF86" s="36">
        <f t="shared" si="31"/>
        <v>0</v>
      </c>
      <c r="AG86" s="36">
        <f t="shared" si="32"/>
        <v>0</v>
      </c>
    </row>
    <row r="87" spans="1:33" x14ac:dyDescent="0.25">
      <c r="A87" s="18">
        <v>83</v>
      </c>
      <c r="B87" s="18"/>
      <c r="C87" s="18"/>
      <c r="D87" s="66"/>
      <c r="E87" s="18"/>
      <c r="F87" s="18"/>
      <c r="G87" s="18"/>
      <c r="H87" s="78">
        <f t="shared" si="20"/>
        <v>0</v>
      </c>
      <c r="I87" s="46"/>
      <c r="J87" s="46"/>
      <c r="K87" s="46"/>
      <c r="L87" s="46"/>
      <c r="M87" s="46"/>
      <c r="N87" s="46"/>
      <c r="O87" s="46"/>
      <c r="P87" s="46"/>
      <c r="Q87" s="46"/>
      <c r="R87" s="78">
        <f t="shared" si="33"/>
        <v>0</v>
      </c>
      <c r="S87" s="78">
        <f t="shared" si="34"/>
        <v>0</v>
      </c>
      <c r="V87" s="36">
        <f t="shared" si="21"/>
        <v>0</v>
      </c>
      <c r="W87" s="36">
        <f t="shared" si="22"/>
        <v>0</v>
      </c>
      <c r="X87" s="36">
        <f t="shared" si="23"/>
        <v>0</v>
      </c>
      <c r="Y87" s="36">
        <f t="shared" si="24"/>
        <v>0</v>
      </c>
      <c r="Z87" s="36">
        <f t="shared" si="25"/>
        <v>0</v>
      </c>
      <c r="AA87" s="36">
        <f t="shared" si="26"/>
        <v>0</v>
      </c>
      <c r="AB87" s="36">
        <f t="shared" si="27"/>
        <v>0</v>
      </c>
      <c r="AC87" s="36">
        <f t="shared" si="28"/>
        <v>0</v>
      </c>
      <c r="AD87" s="36">
        <f t="shared" si="29"/>
        <v>0</v>
      </c>
      <c r="AE87" s="36">
        <f t="shared" si="30"/>
        <v>0</v>
      </c>
      <c r="AF87" s="36">
        <f t="shared" si="31"/>
        <v>0</v>
      </c>
      <c r="AG87" s="36">
        <f t="shared" si="32"/>
        <v>0</v>
      </c>
    </row>
    <row r="88" spans="1:33" x14ac:dyDescent="0.25">
      <c r="A88" s="18">
        <v>84</v>
      </c>
      <c r="B88" s="18"/>
      <c r="C88" s="18"/>
      <c r="D88" s="66"/>
      <c r="E88" s="18"/>
      <c r="F88" s="18"/>
      <c r="G88" s="18"/>
      <c r="H88" s="78">
        <f t="shared" si="20"/>
        <v>0</v>
      </c>
      <c r="I88" s="46"/>
      <c r="J88" s="46"/>
      <c r="K88" s="46"/>
      <c r="L88" s="46"/>
      <c r="M88" s="46"/>
      <c r="N88" s="46"/>
      <c r="O88" s="46"/>
      <c r="P88" s="46"/>
      <c r="Q88" s="46"/>
      <c r="R88" s="78">
        <f t="shared" si="33"/>
        <v>0</v>
      </c>
      <c r="S88" s="78">
        <f t="shared" si="34"/>
        <v>0</v>
      </c>
      <c r="V88" s="36">
        <f t="shared" si="21"/>
        <v>0</v>
      </c>
      <c r="W88" s="36">
        <f t="shared" si="22"/>
        <v>0</v>
      </c>
      <c r="X88" s="36">
        <f t="shared" si="23"/>
        <v>0</v>
      </c>
      <c r="Y88" s="36">
        <f t="shared" si="24"/>
        <v>0</v>
      </c>
      <c r="Z88" s="36">
        <f t="shared" si="25"/>
        <v>0</v>
      </c>
      <c r="AA88" s="36">
        <f t="shared" si="26"/>
        <v>0</v>
      </c>
      <c r="AB88" s="36">
        <f t="shared" si="27"/>
        <v>0</v>
      </c>
      <c r="AC88" s="36">
        <f t="shared" si="28"/>
        <v>0</v>
      </c>
      <c r="AD88" s="36">
        <f t="shared" si="29"/>
        <v>0</v>
      </c>
      <c r="AE88" s="36">
        <f t="shared" si="30"/>
        <v>0</v>
      </c>
      <c r="AF88" s="36">
        <f t="shared" si="31"/>
        <v>0</v>
      </c>
      <c r="AG88" s="36">
        <f t="shared" si="32"/>
        <v>0</v>
      </c>
    </row>
    <row r="89" spans="1:33" x14ac:dyDescent="0.25">
      <c r="A89" s="18">
        <v>85</v>
      </c>
      <c r="B89" s="18"/>
      <c r="C89" s="18"/>
      <c r="D89" s="66"/>
      <c r="E89" s="18"/>
      <c r="F89" s="18"/>
      <c r="G89" s="18"/>
      <c r="H89" s="78">
        <f t="shared" si="20"/>
        <v>0</v>
      </c>
      <c r="I89" s="46"/>
      <c r="J89" s="46"/>
      <c r="K89" s="46"/>
      <c r="L89" s="46"/>
      <c r="M89" s="46"/>
      <c r="N89" s="46"/>
      <c r="O89" s="46"/>
      <c r="P89" s="46"/>
      <c r="Q89" s="46"/>
      <c r="R89" s="78">
        <f t="shared" si="33"/>
        <v>0</v>
      </c>
      <c r="S89" s="78">
        <f t="shared" si="34"/>
        <v>0</v>
      </c>
      <c r="V89" s="36">
        <f t="shared" si="21"/>
        <v>0</v>
      </c>
      <c r="W89" s="36">
        <f t="shared" si="22"/>
        <v>0</v>
      </c>
      <c r="X89" s="36">
        <f t="shared" si="23"/>
        <v>0</v>
      </c>
      <c r="Y89" s="36">
        <f t="shared" si="24"/>
        <v>0</v>
      </c>
      <c r="Z89" s="36">
        <f t="shared" si="25"/>
        <v>0</v>
      </c>
      <c r="AA89" s="36">
        <f t="shared" si="26"/>
        <v>0</v>
      </c>
      <c r="AB89" s="36">
        <f t="shared" si="27"/>
        <v>0</v>
      </c>
      <c r="AC89" s="36">
        <f t="shared" si="28"/>
        <v>0</v>
      </c>
      <c r="AD89" s="36">
        <f t="shared" si="29"/>
        <v>0</v>
      </c>
      <c r="AE89" s="36">
        <f t="shared" si="30"/>
        <v>0</v>
      </c>
      <c r="AF89" s="36">
        <f t="shared" si="31"/>
        <v>0</v>
      </c>
      <c r="AG89" s="36">
        <f t="shared" si="32"/>
        <v>0</v>
      </c>
    </row>
    <row r="90" spans="1:33" x14ac:dyDescent="0.25">
      <c r="A90" s="18">
        <v>86</v>
      </c>
      <c r="B90" s="18"/>
      <c r="C90" s="18"/>
      <c r="D90" s="66"/>
      <c r="E90" s="18"/>
      <c r="F90" s="18"/>
      <c r="G90" s="18"/>
      <c r="H90" s="78">
        <f t="shared" si="20"/>
        <v>0</v>
      </c>
      <c r="I90" s="46"/>
      <c r="J90" s="46"/>
      <c r="K90" s="46"/>
      <c r="L90" s="46"/>
      <c r="M90" s="46"/>
      <c r="N90" s="46"/>
      <c r="O90" s="46"/>
      <c r="P90" s="46"/>
      <c r="Q90" s="46"/>
      <c r="R90" s="78">
        <f t="shared" si="33"/>
        <v>0</v>
      </c>
      <c r="S90" s="78">
        <f t="shared" si="34"/>
        <v>0</v>
      </c>
      <c r="V90" s="36">
        <f t="shared" si="21"/>
        <v>0</v>
      </c>
      <c r="W90" s="36">
        <f t="shared" si="22"/>
        <v>0</v>
      </c>
      <c r="X90" s="36">
        <f t="shared" si="23"/>
        <v>0</v>
      </c>
      <c r="Y90" s="36">
        <f t="shared" si="24"/>
        <v>0</v>
      </c>
      <c r="Z90" s="36">
        <f t="shared" si="25"/>
        <v>0</v>
      </c>
      <c r="AA90" s="36">
        <f t="shared" si="26"/>
        <v>0</v>
      </c>
      <c r="AB90" s="36">
        <f t="shared" si="27"/>
        <v>0</v>
      </c>
      <c r="AC90" s="36">
        <f t="shared" si="28"/>
        <v>0</v>
      </c>
      <c r="AD90" s="36">
        <f t="shared" si="29"/>
        <v>0</v>
      </c>
      <c r="AE90" s="36">
        <f t="shared" si="30"/>
        <v>0</v>
      </c>
      <c r="AF90" s="36">
        <f t="shared" si="31"/>
        <v>0</v>
      </c>
      <c r="AG90" s="36">
        <f t="shared" si="32"/>
        <v>0</v>
      </c>
    </row>
    <row r="91" spans="1:33" x14ac:dyDescent="0.25">
      <c r="A91" s="18">
        <v>87</v>
      </c>
      <c r="B91" s="18"/>
      <c r="C91" s="18"/>
      <c r="D91" s="66"/>
      <c r="E91" s="18"/>
      <c r="F91" s="18"/>
      <c r="G91" s="18"/>
      <c r="H91" s="78">
        <f t="shared" si="20"/>
        <v>0</v>
      </c>
      <c r="I91" s="46"/>
      <c r="J91" s="46"/>
      <c r="K91" s="46"/>
      <c r="L91" s="46"/>
      <c r="M91" s="46"/>
      <c r="N91" s="46"/>
      <c r="O91" s="46"/>
      <c r="P91" s="46"/>
      <c r="Q91" s="46"/>
      <c r="R91" s="78">
        <f t="shared" si="33"/>
        <v>0</v>
      </c>
      <c r="S91" s="78">
        <f t="shared" si="34"/>
        <v>0</v>
      </c>
      <c r="V91" s="36">
        <f t="shared" si="21"/>
        <v>0</v>
      </c>
      <c r="W91" s="36">
        <f t="shared" si="22"/>
        <v>0</v>
      </c>
      <c r="X91" s="36">
        <f t="shared" si="23"/>
        <v>0</v>
      </c>
      <c r="Y91" s="36">
        <f t="shared" si="24"/>
        <v>0</v>
      </c>
      <c r="Z91" s="36">
        <f t="shared" si="25"/>
        <v>0</v>
      </c>
      <c r="AA91" s="36">
        <f t="shared" si="26"/>
        <v>0</v>
      </c>
      <c r="AB91" s="36">
        <f t="shared" si="27"/>
        <v>0</v>
      </c>
      <c r="AC91" s="36">
        <f t="shared" si="28"/>
        <v>0</v>
      </c>
      <c r="AD91" s="36">
        <f t="shared" si="29"/>
        <v>0</v>
      </c>
      <c r="AE91" s="36">
        <f t="shared" si="30"/>
        <v>0</v>
      </c>
      <c r="AF91" s="36">
        <f t="shared" si="31"/>
        <v>0</v>
      </c>
      <c r="AG91" s="36">
        <f t="shared" si="32"/>
        <v>0</v>
      </c>
    </row>
    <row r="92" spans="1:33" x14ac:dyDescent="0.25">
      <c r="A92" s="18">
        <v>88</v>
      </c>
      <c r="B92" s="18"/>
      <c r="C92" s="18"/>
      <c r="D92" s="66"/>
      <c r="E92" s="18"/>
      <c r="F92" s="18"/>
      <c r="G92" s="18"/>
      <c r="H92" s="78">
        <f t="shared" si="20"/>
        <v>0</v>
      </c>
      <c r="I92" s="46"/>
      <c r="J92" s="46"/>
      <c r="K92" s="46"/>
      <c r="L92" s="46"/>
      <c r="M92" s="46"/>
      <c r="N92" s="46"/>
      <c r="O92" s="46"/>
      <c r="P92" s="46"/>
      <c r="Q92" s="46"/>
      <c r="R92" s="78">
        <f t="shared" si="33"/>
        <v>0</v>
      </c>
      <c r="S92" s="78">
        <f t="shared" si="34"/>
        <v>0</v>
      </c>
      <c r="V92" s="36">
        <f t="shared" si="21"/>
        <v>0</v>
      </c>
      <c r="W92" s="36">
        <f t="shared" si="22"/>
        <v>0</v>
      </c>
      <c r="X92" s="36">
        <f t="shared" si="23"/>
        <v>0</v>
      </c>
      <c r="Y92" s="36">
        <f t="shared" si="24"/>
        <v>0</v>
      </c>
      <c r="Z92" s="36">
        <f t="shared" si="25"/>
        <v>0</v>
      </c>
      <c r="AA92" s="36">
        <f t="shared" si="26"/>
        <v>0</v>
      </c>
      <c r="AB92" s="36">
        <f t="shared" si="27"/>
        <v>0</v>
      </c>
      <c r="AC92" s="36">
        <f t="shared" si="28"/>
        <v>0</v>
      </c>
      <c r="AD92" s="36">
        <f t="shared" si="29"/>
        <v>0</v>
      </c>
      <c r="AE92" s="36">
        <f t="shared" si="30"/>
        <v>0</v>
      </c>
      <c r="AF92" s="36">
        <f t="shared" si="31"/>
        <v>0</v>
      </c>
      <c r="AG92" s="36">
        <f t="shared" si="32"/>
        <v>0</v>
      </c>
    </row>
    <row r="93" spans="1:33" x14ac:dyDescent="0.25">
      <c r="A93" s="18">
        <v>89</v>
      </c>
      <c r="B93" s="18"/>
      <c r="C93" s="18"/>
      <c r="D93" s="66"/>
      <c r="E93" s="18"/>
      <c r="F93" s="18"/>
      <c r="G93" s="18"/>
      <c r="H93" s="78">
        <f t="shared" si="20"/>
        <v>0</v>
      </c>
      <c r="I93" s="46"/>
      <c r="J93" s="46"/>
      <c r="K93" s="46"/>
      <c r="L93" s="46"/>
      <c r="M93" s="46"/>
      <c r="N93" s="46"/>
      <c r="O93" s="46"/>
      <c r="P93" s="46"/>
      <c r="Q93" s="46"/>
      <c r="R93" s="78">
        <f t="shared" si="33"/>
        <v>0</v>
      </c>
      <c r="S93" s="78">
        <f t="shared" si="34"/>
        <v>0</v>
      </c>
      <c r="V93" s="36">
        <f t="shared" si="21"/>
        <v>0</v>
      </c>
      <c r="W93" s="36">
        <f t="shared" si="22"/>
        <v>0</v>
      </c>
      <c r="X93" s="36">
        <f t="shared" si="23"/>
        <v>0</v>
      </c>
      <c r="Y93" s="36">
        <f t="shared" si="24"/>
        <v>0</v>
      </c>
      <c r="Z93" s="36">
        <f t="shared" si="25"/>
        <v>0</v>
      </c>
      <c r="AA93" s="36">
        <f t="shared" si="26"/>
        <v>0</v>
      </c>
      <c r="AB93" s="36">
        <f t="shared" si="27"/>
        <v>0</v>
      </c>
      <c r="AC93" s="36">
        <f t="shared" si="28"/>
        <v>0</v>
      </c>
      <c r="AD93" s="36">
        <f t="shared" si="29"/>
        <v>0</v>
      </c>
      <c r="AE93" s="36">
        <f t="shared" si="30"/>
        <v>0</v>
      </c>
      <c r="AF93" s="36">
        <f t="shared" si="31"/>
        <v>0</v>
      </c>
      <c r="AG93" s="36">
        <f t="shared" si="32"/>
        <v>0</v>
      </c>
    </row>
    <row r="94" spans="1:33" x14ac:dyDescent="0.25">
      <c r="A94" s="18">
        <v>90</v>
      </c>
      <c r="B94" s="18"/>
      <c r="C94" s="18"/>
      <c r="D94" s="66"/>
      <c r="E94" s="18"/>
      <c r="F94" s="18"/>
      <c r="G94" s="18"/>
      <c r="H94" s="78">
        <f t="shared" si="20"/>
        <v>0</v>
      </c>
      <c r="I94" s="46"/>
      <c r="J94" s="46"/>
      <c r="K94" s="46"/>
      <c r="L94" s="46"/>
      <c r="M94" s="46"/>
      <c r="N94" s="46"/>
      <c r="O94" s="46"/>
      <c r="P94" s="46"/>
      <c r="Q94" s="46"/>
      <c r="R94" s="78">
        <f t="shared" si="33"/>
        <v>0</v>
      </c>
      <c r="S94" s="78">
        <f t="shared" si="34"/>
        <v>0</v>
      </c>
      <c r="V94" s="36">
        <f t="shared" si="21"/>
        <v>0</v>
      </c>
      <c r="W94" s="36">
        <f t="shared" si="22"/>
        <v>0</v>
      </c>
      <c r="X94" s="36">
        <f t="shared" si="23"/>
        <v>0</v>
      </c>
      <c r="Y94" s="36">
        <f t="shared" si="24"/>
        <v>0</v>
      </c>
      <c r="Z94" s="36">
        <f t="shared" si="25"/>
        <v>0</v>
      </c>
      <c r="AA94" s="36">
        <f t="shared" si="26"/>
        <v>0</v>
      </c>
      <c r="AB94" s="36">
        <f t="shared" si="27"/>
        <v>0</v>
      </c>
      <c r="AC94" s="36">
        <f t="shared" si="28"/>
        <v>0</v>
      </c>
      <c r="AD94" s="36">
        <f t="shared" si="29"/>
        <v>0</v>
      </c>
      <c r="AE94" s="36">
        <f t="shared" si="30"/>
        <v>0</v>
      </c>
      <c r="AF94" s="36">
        <f t="shared" si="31"/>
        <v>0</v>
      </c>
      <c r="AG94" s="36">
        <f t="shared" si="32"/>
        <v>0</v>
      </c>
    </row>
    <row r="95" spans="1:33" x14ac:dyDescent="0.25">
      <c r="A95" s="18">
        <v>91</v>
      </c>
      <c r="B95" s="18"/>
      <c r="C95" s="18"/>
      <c r="D95" s="66"/>
      <c r="E95" s="18"/>
      <c r="F95" s="18"/>
      <c r="G95" s="18"/>
      <c r="H95" s="78">
        <f t="shared" si="20"/>
        <v>0</v>
      </c>
      <c r="I95" s="46"/>
      <c r="J95" s="46"/>
      <c r="K95" s="46"/>
      <c r="L95" s="46"/>
      <c r="M95" s="46"/>
      <c r="N95" s="46"/>
      <c r="O95" s="46"/>
      <c r="P95" s="46"/>
      <c r="Q95" s="46"/>
      <c r="R95" s="78">
        <f t="shared" si="33"/>
        <v>0</v>
      </c>
      <c r="S95" s="78">
        <f t="shared" si="34"/>
        <v>0</v>
      </c>
      <c r="V95" s="36">
        <f t="shared" si="21"/>
        <v>0</v>
      </c>
      <c r="W95" s="36">
        <f t="shared" si="22"/>
        <v>0</v>
      </c>
      <c r="X95" s="36">
        <f t="shared" si="23"/>
        <v>0</v>
      </c>
      <c r="Y95" s="36">
        <f t="shared" si="24"/>
        <v>0</v>
      </c>
      <c r="Z95" s="36">
        <f t="shared" si="25"/>
        <v>0</v>
      </c>
      <c r="AA95" s="36">
        <f t="shared" si="26"/>
        <v>0</v>
      </c>
      <c r="AB95" s="36">
        <f t="shared" si="27"/>
        <v>0</v>
      </c>
      <c r="AC95" s="36">
        <f t="shared" si="28"/>
        <v>0</v>
      </c>
      <c r="AD95" s="36">
        <f t="shared" si="29"/>
        <v>0</v>
      </c>
      <c r="AE95" s="36">
        <f t="shared" si="30"/>
        <v>0</v>
      </c>
      <c r="AF95" s="36">
        <f t="shared" si="31"/>
        <v>0</v>
      </c>
      <c r="AG95" s="36">
        <f t="shared" si="32"/>
        <v>0</v>
      </c>
    </row>
    <row r="96" spans="1:33" x14ac:dyDescent="0.25">
      <c r="A96" s="18">
        <v>92</v>
      </c>
      <c r="B96" s="18"/>
      <c r="C96" s="18"/>
      <c r="D96" s="66"/>
      <c r="E96" s="18"/>
      <c r="F96" s="18"/>
      <c r="G96" s="18"/>
      <c r="H96" s="78">
        <f t="shared" si="20"/>
        <v>0</v>
      </c>
      <c r="I96" s="46"/>
      <c r="J96" s="46"/>
      <c r="K96" s="46"/>
      <c r="L96" s="46"/>
      <c r="M96" s="46"/>
      <c r="N96" s="46"/>
      <c r="O96" s="46"/>
      <c r="P96" s="46"/>
      <c r="Q96" s="46"/>
      <c r="R96" s="78">
        <f t="shared" si="33"/>
        <v>0</v>
      </c>
      <c r="S96" s="78">
        <f t="shared" si="34"/>
        <v>0</v>
      </c>
      <c r="V96" s="36">
        <f t="shared" si="21"/>
        <v>0</v>
      </c>
      <c r="W96" s="36">
        <f t="shared" si="22"/>
        <v>0</v>
      </c>
      <c r="X96" s="36">
        <f t="shared" si="23"/>
        <v>0</v>
      </c>
      <c r="Y96" s="36">
        <f t="shared" si="24"/>
        <v>0</v>
      </c>
      <c r="Z96" s="36">
        <f t="shared" si="25"/>
        <v>0</v>
      </c>
      <c r="AA96" s="36">
        <f t="shared" si="26"/>
        <v>0</v>
      </c>
      <c r="AB96" s="36">
        <f t="shared" si="27"/>
        <v>0</v>
      </c>
      <c r="AC96" s="36">
        <f t="shared" si="28"/>
        <v>0</v>
      </c>
      <c r="AD96" s="36">
        <f t="shared" si="29"/>
        <v>0</v>
      </c>
      <c r="AE96" s="36">
        <f t="shared" si="30"/>
        <v>0</v>
      </c>
      <c r="AF96" s="36">
        <f t="shared" si="31"/>
        <v>0</v>
      </c>
      <c r="AG96" s="36">
        <f t="shared" si="32"/>
        <v>0</v>
      </c>
    </row>
    <row r="97" spans="1:33" x14ac:dyDescent="0.25">
      <c r="A97" s="18">
        <v>93</v>
      </c>
      <c r="B97" s="18"/>
      <c r="C97" s="18"/>
      <c r="D97" s="66"/>
      <c r="E97" s="18"/>
      <c r="F97" s="18"/>
      <c r="G97" s="18"/>
      <c r="H97" s="78">
        <f t="shared" si="20"/>
        <v>0</v>
      </c>
      <c r="I97" s="46"/>
      <c r="J97" s="46"/>
      <c r="K97" s="46"/>
      <c r="L97" s="46"/>
      <c r="M97" s="46"/>
      <c r="N97" s="46"/>
      <c r="O97" s="46"/>
      <c r="P97" s="46"/>
      <c r="Q97" s="46"/>
      <c r="R97" s="78">
        <f t="shared" si="33"/>
        <v>0</v>
      </c>
      <c r="S97" s="78">
        <f t="shared" si="34"/>
        <v>0</v>
      </c>
      <c r="V97" s="36">
        <f t="shared" si="21"/>
        <v>0</v>
      </c>
      <c r="W97" s="36">
        <f t="shared" si="22"/>
        <v>0</v>
      </c>
      <c r="X97" s="36">
        <f t="shared" si="23"/>
        <v>0</v>
      </c>
      <c r="Y97" s="36">
        <f t="shared" si="24"/>
        <v>0</v>
      </c>
      <c r="Z97" s="36">
        <f t="shared" si="25"/>
        <v>0</v>
      </c>
      <c r="AA97" s="36">
        <f t="shared" si="26"/>
        <v>0</v>
      </c>
      <c r="AB97" s="36">
        <f t="shared" si="27"/>
        <v>0</v>
      </c>
      <c r="AC97" s="36">
        <f t="shared" si="28"/>
        <v>0</v>
      </c>
      <c r="AD97" s="36">
        <f t="shared" si="29"/>
        <v>0</v>
      </c>
      <c r="AE97" s="36">
        <f t="shared" si="30"/>
        <v>0</v>
      </c>
      <c r="AF97" s="36">
        <f t="shared" si="31"/>
        <v>0</v>
      </c>
      <c r="AG97" s="36">
        <f t="shared" si="32"/>
        <v>0</v>
      </c>
    </row>
    <row r="98" spans="1:33" x14ac:dyDescent="0.25">
      <c r="A98" s="18">
        <v>94</v>
      </c>
      <c r="B98" s="18"/>
      <c r="C98" s="18"/>
      <c r="D98" s="66"/>
      <c r="E98" s="18"/>
      <c r="F98" s="18"/>
      <c r="G98" s="18"/>
      <c r="H98" s="78">
        <f t="shared" si="20"/>
        <v>0</v>
      </c>
      <c r="I98" s="46"/>
      <c r="J98" s="46"/>
      <c r="K98" s="46"/>
      <c r="L98" s="46"/>
      <c r="M98" s="46"/>
      <c r="N98" s="46"/>
      <c r="O98" s="46"/>
      <c r="P98" s="46"/>
      <c r="Q98" s="46"/>
      <c r="R98" s="78">
        <f t="shared" si="33"/>
        <v>0</v>
      </c>
      <c r="S98" s="78">
        <f t="shared" si="34"/>
        <v>0</v>
      </c>
      <c r="V98" s="36">
        <f t="shared" si="21"/>
        <v>0</v>
      </c>
      <c r="W98" s="36">
        <f t="shared" si="22"/>
        <v>0</v>
      </c>
      <c r="X98" s="36">
        <f t="shared" si="23"/>
        <v>0</v>
      </c>
      <c r="Y98" s="36">
        <f t="shared" si="24"/>
        <v>0</v>
      </c>
      <c r="Z98" s="36">
        <f t="shared" si="25"/>
        <v>0</v>
      </c>
      <c r="AA98" s="36">
        <f t="shared" si="26"/>
        <v>0</v>
      </c>
      <c r="AB98" s="36">
        <f t="shared" si="27"/>
        <v>0</v>
      </c>
      <c r="AC98" s="36">
        <f t="shared" si="28"/>
        <v>0</v>
      </c>
      <c r="AD98" s="36">
        <f t="shared" si="29"/>
        <v>0</v>
      </c>
      <c r="AE98" s="36">
        <f t="shared" si="30"/>
        <v>0</v>
      </c>
      <c r="AF98" s="36">
        <f t="shared" si="31"/>
        <v>0</v>
      </c>
      <c r="AG98" s="36">
        <f t="shared" si="32"/>
        <v>0</v>
      </c>
    </row>
    <row r="99" spans="1:33" x14ac:dyDescent="0.25">
      <c r="A99" s="18">
        <v>95</v>
      </c>
      <c r="B99" s="18"/>
      <c r="C99" s="18"/>
      <c r="D99" s="66"/>
      <c r="E99" s="18"/>
      <c r="F99" s="18"/>
      <c r="G99" s="18"/>
      <c r="H99" s="78">
        <f t="shared" si="20"/>
        <v>0</v>
      </c>
      <c r="I99" s="46"/>
      <c r="J99" s="46"/>
      <c r="K99" s="46"/>
      <c r="L99" s="46"/>
      <c r="M99" s="46"/>
      <c r="N99" s="46"/>
      <c r="O99" s="46"/>
      <c r="P99" s="46"/>
      <c r="Q99" s="46"/>
      <c r="R99" s="78">
        <f t="shared" si="33"/>
        <v>0</v>
      </c>
      <c r="S99" s="78">
        <f t="shared" si="34"/>
        <v>0</v>
      </c>
      <c r="V99" s="36">
        <f t="shared" si="21"/>
        <v>0</v>
      </c>
      <c r="W99" s="36">
        <f t="shared" si="22"/>
        <v>0</v>
      </c>
      <c r="X99" s="36">
        <f t="shared" si="23"/>
        <v>0</v>
      </c>
      <c r="Y99" s="36">
        <f t="shared" si="24"/>
        <v>0</v>
      </c>
      <c r="Z99" s="36">
        <f t="shared" si="25"/>
        <v>0</v>
      </c>
      <c r="AA99" s="36">
        <f t="shared" si="26"/>
        <v>0</v>
      </c>
      <c r="AB99" s="36">
        <f t="shared" si="27"/>
        <v>0</v>
      </c>
      <c r="AC99" s="36">
        <f t="shared" si="28"/>
        <v>0</v>
      </c>
      <c r="AD99" s="36">
        <f t="shared" si="29"/>
        <v>0</v>
      </c>
      <c r="AE99" s="36">
        <f t="shared" si="30"/>
        <v>0</v>
      </c>
      <c r="AF99" s="36">
        <f t="shared" si="31"/>
        <v>0</v>
      </c>
      <c r="AG99" s="36">
        <f t="shared" si="32"/>
        <v>0</v>
      </c>
    </row>
    <row r="100" spans="1:33" x14ac:dyDescent="0.25">
      <c r="A100" s="18">
        <v>96</v>
      </c>
      <c r="B100" s="18"/>
      <c r="C100" s="18"/>
      <c r="D100" s="66"/>
      <c r="E100" s="18"/>
      <c r="F100" s="18"/>
      <c r="G100" s="18"/>
      <c r="H100" s="78">
        <f t="shared" si="20"/>
        <v>0</v>
      </c>
      <c r="I100" s="46"/>
      <c r="J100" s="46"/>
      <c r="K100" s="46"/>
      <c r="L100" s="46"/>
      <c r="M100" s="46"/>
      <c r="N100" s="46"/>
      <c r="O100" s="46"/>
      <c r="P100" s="46"/>
      <c r="Q100" s="46"/>
      <c r="R100" s="78">
        <f t="shared" si="33"/>
        <v>0</v>
      </c>
      <c r="S100" s="78">
        <f t="shared" si="34"/>
        <v>0</v>
      </c>
      <c r="V100" s="36">
        <f t="shared" si="21"/>
        <v>0</v>
      </c>
      <c r="W100" s="36">
        <f t="shared" si="22"/>
        <v>0</v>
      </c>
      <c r="X100" s="36">
        <f t="shared" si="23"/>
        <v>0</v>
      </c>
      <c r="Y100" s="36">
        <f t="shared" si="24"/>
        <v>0</v>
      </c>
      <c r="Z100" s="36">
        <f t="shared" si="25"/>
        <v>0</v>
      </c>
      <c r="AA100" s="36">
        <f t="shared" si="26"/>
        <v>0</v>
      </c>
      <c r="AB100" s="36">
        <f t="shared" si="27"/>
        <v>0</v>
      </c>
      <c r="AC100" s="36">
        <f t="shared" si="28"/>
        <v>0</v>
      </c>
      <c r="AD100" s="36">
        <f t="shared" si="29"/>
        <v>0</v>
      </c>
      <c r="AE100" s="36">
        <f t="shared" si="30"/>
        <v>0</v>
      </c>
      <c r="AF100" s="36">
        <f t="shared" si="31"/>
        <v>0</v>
      </c>
      <c r="AG100" s="36">
        <f t="shared" si="32"/>
        <v>0</v>
      </c>
    </row>
    <row r="101" spans="1:33" x14ac:dyDescent="0.25">
      <c r="A101" s="18">
        <v>97</v>
      </c>
      <c r="B101" s="18"/>
      <c r="C101" s="18"/>
      <c r="D101" s="66"/>
      <c r="E101" s="18"/>
      <c r="F101" s="18"/>
      <c r="G101" s="18"/>
      <c r="H101" s="78">
        <f t="shared" si="20"/>
        <v>0</v>
      </c>
      <c r="I101" s="46"/>
      <c r="J101" s="46"/>
      <c r="K101" s="46"/>
      <c r="L101" s="46"/>
      <c r="M101" s="46"/>
      <c r="N101" s="46"/>
      <c r="O101" s="46"/>
      <c r="P101" s="46"/>
      <c r="Q101" s="46"/>
      <c r="R101" s="78">
        <f t="shared" si="33"/>
        <v>0</v>
      </c>
      <c r="S101" s="78">
        <f t="shared" si="34"/>
        <v>0</v>
      </c>
      <c r="V101" s="36">
        <f t="shared" si="21"/>
        <v>0</v>
      </c>
      <c r="W101" s="36">
        <f t="shared" si="22"/>
        <v>0</v>
      </c>
      <c r="X101" s="36">
        <f t="shared" si="23"/>
        <v>0</v>
      </c>
      <c r="Y101" s="36">
        <f t="shared" si="24"/>
        <v>0</v>
      </c>
      <c r="Z101" s="36">
        <f t="shared" si="25"/>
        <v>0</v>
      </c>
      <c r="AA101" s="36">
        <f t="shared" si="26"/>
        <v>0</v>
      </c>
      <c r="AB101" s="36">
        <f t="shared" si="27"/>
        <v>0</v>
      </c>
      <c r="AC101" s="36">
        <f t="shared" si="28"/>
        <v>0</v>
      </c>
      <c r="AD101" s="36">
        <f t="shared" si="29"/>
        <v>0</v>
      </c>
      <c r="AE101" s="36">
        <f t="shared" si="30"/>
        <v>0</v>
      </c>
      <c r="AF101" s="36">
        <f t="shared" si="31"/>
        <v>0</v>
      </c>
      <c r="AG101" s="36">
        <f t="shared" si="32"/>
        <v>0</v>
      </c>
    </row>
    <row r="102" spans="1:33" x14ac:dyDescent="0.25">
      <c r="A102" s="18">
        <v>98</v>
      </c>
      <c r="B102" s="18"/>
      <c r="C102" s="18"/>
      <c r="D102" s="66"/>
      <c r="E102" s="18"/>
      <c r="F102" s="18"/>
      <c r="G102" s="18"/>
      <c r="H102" s="78">
        <f t="shared" si="20"/>
        <v>0</v>
      </c>
      <c r="I102" s="46"/>
      <c r="J102" s="46"/>
      <c r="K102" s="46"/>
      <c r="L102" s="46"/>
      <c r="M102" s="46"/>
      <c r="N102" s="46"/>
      <c r="O102" s="46"/>
      <c r="P102" s="46"/>
      <c r="Q102" s="46"/>
      <c r="R102" s="78">
        <f t="shared" si="33"/>
        <v>0</v>
      </c>
      <c r="S102" s="78">
        <f t="shared" si="34"/>
        <v>0</v>
      </c>
      <c r="V102" s="36">
        <f t="shared" si="21"/>
        <v>0</v>
      </c>
      <c r="W102" s="36">
        <f t="shared" si="22"/>
        <v>0</v>
      </c>
      <c r="X102" s="36">
        <f t="shared" si="23"/>
        <v>0</v>
      </c>
      <c r="Y102" s="36">
        <f t="shared" si="24"/>
        <v>0</v>
      </c>
      <c r="Z102" s="36">
        <f t="shared" si="25"/>
        <v>0</v>
      </c>
      <c r="AA102" s="36">
        <f t="shared" si="26"/>
        <v>0</v>
      </c>
      <c r="AB102" s="36">
        <f t="shared" si="27"/>
        <v>0</v>
      </c>
      <c r="AC102" s="36">
        <f t="shared" si="28"/>
        <v>0</v>
      </c>
      <c r="AD102" s="36">
        <f t="shared" si="29"/>
        <v>0</v>
      </c>
      <c r="AE102" s="36">
        <f t="shared" si="30"/>
        <v>0</v>
      </c>
      <c r="AF102" s="36">
        <f t="shared" si="31"/>
        <v>0</v>
      </c>
      <c r="AG102" s="36">
        <f t="shared" si="32"/>
        <v>0</v>
      </c>
    </row>
    <row r="103" spans="1:33" x14ac:dyDescent="0.25">
      <c r="A103" s="18">
        <v>99</v>
      </c>
      <c r="B103" s="18"/>
      <c r="C103" s="18"/>
      <c r="D103" s="66"/>
      <c r="E103" s="18"/>
      <c r="F103" s="18"/>
      <c r="G103" s="18"/>
      <c r="H103" s="78">
        <f t="shared" si="20"/>
        <v>0</v>
      </c>
      <c r="I103" s="46"/>
      <c r="J103" s="46"/>
      <c r="K103" s="46"/>
      <c r="L103" s="46"/>
      <c r="M103" s="46"/>
      <c r="N103" s="46"/>
      <c r="O103" s="46"/>
      <c r="P103" s="46"/>
      <c r="Q103" s="46"/>
      <c r="R103" s="78">
        <f t="shared" si="33"/>
        <v>0</v>
      </c>
      <c r="S103" s="78">
        <f t="shared" si="34"/>
        <v>0</v>
      </c>
      <c r="V103" s="36">
        <f t="shared" si="21"/>
        <v>0</v>
      </c>
      <c r="W103" s="36">
        <f t="shared" si="22"/>
        <v>0</v>
      </c>
      <c r="X103" s="36">
        <f t="shared" si="23"/>
        <v>0</v>
      </c>
      <c r="Y103" s="36">
        <f t="shared" si="24"/>
        <v>0</v>
      </c>
      <c r="Z103" s="36">
        <f t="shared" si="25"/>
        <v>0</v>
      </c>
      <c r="AA103" s="36">
        <f t="shared" si="26"/>
        <v>0</v>
      </c>
      <c r="AB103" s="36">
        <f t="shared" si="27"/>
        <v>0</v>
      </c>
      <c r="AC103" s="36">
        <f t="shared" si="28"/>
        <v>0</v>
      </c>
      <c r="AD103" s="36">
        <f t="shared" si="29"/>
        <v>0</v>
      </c>
      <c r="AE103" s="36">
        <f t="shared" si="30"/>
        <v>0</v>
      </c>
      <c r="AF103" s="36">
        <f t="shared" si="31"/>
        <v>0</v>
      </c>
      <c r="AG103" s="36">
        <f t="shared" si="32"/>
        <v>0</v>
      </c>
    </row>
    <row r="104" spans="1:33" x14ac:dyDescent="0.25">
      <c r="A104" s="18">
        <v>100</v>
      </c>
      <c r="B104" s="18"/>
      <c r="C104" s="18"/>
      <c r="D104" s="66"/>
      <c r="E104" s="18"/>
      <c r="F104" s="18"/>
      <c r="G104" s="18"/>
      <c r="H104" s="78">
        <f t="shared" si="20"/>
        <v>0</v>
      </c>
      <c r="I104" s="46"/>
      <c r="J104" s="46"/>
      <c r="K104" s="46"/>
      <c r="L104" s="46"/>
      <c r="M104" s="46"/>
      <c r="N104" s="46"/>
      <c r="O104" s="46"/>
      <c r="P104" s="46"/>
      <c r="Q104" s="46"/>
      <c r="R104" s="78">
        <f t="shared" si="33"/>
        <v>0</v>
      </c>
      <c r="S104" s="78">
        <f t="shared" si="34"/>
        <v>0</v>
      </c>
      <c r="V104" s="36">
        <f t="shared" si="21"/>
        <v>0</v>
      </c>
      <c r="W104" s="36">
        <f t="shared" si="22"/>
        <v>0</v>
      </c>
      <c r="X104" s="36">
        <f t="shared" si="23"/>
        <v>0</v>
      </c>
      <c r="Y104" s="36">
        <f t="shared" si="24"/>
        <v>0</v>
      </c>
      <c r="Z104" s="36">
        <f t="shared" si="25"/>
        <v>0</v>
      </c>
      <c r="AA104" s="36">
        <f t="shared" si="26"/>
        <v>0</v>
      </c>
      <c r="AB104" s="36">
        <f t="shared" si="27"/>
        <v>0</v>
      </c>
      <c r="AC104" s="36">
        <f t="shared" si="28"/>
        <v>0</v>
      </c>
      <c r="AD104" s="36">
        <f t="shared" si="29"/>
        <v>0</v>
      </c>
      <c r="AE104" s="36">
        <f t="shared" si="30"/>
        <v>0</v>
      </c>
      <c r="AF104" s="36">
        <f t="shared" si="31"/>
        <v>0</v>
      </c>
      <c r="AG104" s="36">
        <f t="shared" si="32"/>
        <v>0</v>
      </c>
    </row>
    <row r="105" spans="1:33" x14ac:dyDescent="0.25">
      <c r="A105" s="18"/>
      <c r="B105" s="18"/>
      <c r="C105" s="18"/>
      <c r="D105" s="66"/>
      <c r="E105" s="18"/>
      <c r="F105" s="18"/>
      <c r="G105" s="18"/>
      <c r="H105" s="78"/>
      <c r="I105" s="46"/>
      <c r="J105" s="46"/>
      <c r="K105" s="46"/>
      <c r="L105" s="46"/>
      <c r="M105" s="46"/>
      <c r="N105" s="46"/>
      <c r="O105" s="46"/>
      <c r="P105" s="46"/>
      <c r="Q105" s="46"/>
      <c r="R105" s="78"/>
      <c r="S105" s="78"/>
      <c r="V105" s="49"/>
      <c r="W105" s="49"/>
      <c r="X105" s="49"/>
      <c r="Y105" s="49"/>
      <c r="Z105" s="49"/>
      <c r="AA105" s="49"/>
      <c r="AB105" s="49"/>
      <c r="AC105" s="49"/>
      <c r="AD105" s="49"/>
      <c r="AE105" s="49"/>
      <c r="AF105" s="49"/>
      <c r="AG105" s="49"/>
    </row>
    <row r="106" spans="1:33" x14ac:dyDescent="0.25">
      <c r="A106" s="13"/>
      <c r="B106" s="13"/>
      <c r="C106" s="13"/>
      <c r="D106" s="13"/>
      <c r="E106" s="13"/>
      <c r="F106" s="13"/>
      <c r="G106" s="13"/>
      <c r="H106" s="14"/>
      <c r="I106" s="14"/>
      <c r="J106" s="14"/>
      <c r="K106" s="14"/>
      <c r="L106" s="14"/>
      <c r="M106" s="14"/>
      <c r="N106" s="14"/>
      <c r="O106" s="14"/>
      <c r="P106" s="14"/>
      <c r="Q106" s="14"/>
      <c r="R106" s="14"/>
      <c r="S106" s="14"/>
      <c r="T106" s="13"/>
      <c r="U106" s="13"/>
      <c r="V106" s="13"/>
      <c r="W106" s="13"/>
      <c r="X106" s="13"/>
      <c r="Y106" s="13"/>
      <c r="Z106" s="13"/>
      <c r="AA106" s="13"/>
      <c r="AB106" s="13"/>
      <c r="AC106" s="13"/>
      <c r="AD106" s="13"/>
      <c r="AE106" s="13"/>
      <c r="AF106" s="13"/>
      <c r="AG106" s="13"/>
    </row>
    <row r="107" spans="1:33" x14ac:dyDescent="0.25">
      <c r="H107" s="2"/>
      <c r="I107" s="2"/>
      <c r="J107" s="2"/>
      <c r="K107" s="2"/>
      <c r="L107" s="2"/>
      <c r="M107" s="2"/>
      <c r="N107" s="2"/>
      <c r="O107" s="2"/>
      <c r="P107" s="2"/>
      <c r="Q107" s="2"/>
      <c r="R107" s="2"/>
      <c r="S107" s="2"/>
    </row>
    <row r="108" spans="1:33" x14ac:dyDescent="0.25">
      <c r="H108" s="2"/>
      <c r="I108" s="2"/>
      <c r="J108" s="2"/>
      <c r="K108" s="2"/>
      <c r="L108" s="2"/>
      <c r="M108" s="2"/>
      <c r="N108" s="2"/>
      <c r="O108" s="2"/>
      <c r="P108" s="2"/>
      <c r="Q108" s="2"/>
      <c r="R108" s="2"/>
      <c r="S108" s="2"/>
    </row>
    <row r="109" spans="1:33" x14ac:dyDescent="0.25">
      <c r="H109" s="2"/>
      <c r="I109" s="2"/>
      <c r="J109" s="2"/>
      <c r="K109" s="2"/>
      <c r="L109" s="2"/>
      <c r="M109" s="2"/>
      <c r="N109" s="2"/>
      <c r="O109" s="2"/>
      <c r="P109" s="2"/>
      <c r="Q109" s="2"/>
      <c r="R109" s="2"/>
      <c r="S109" s="2"/>
    </row>
    <row r="110" spans="1:33" x14ac:dyDescent="0.25">
      <c r="H110" s="2"/>
      <c r="I110" s="2"/>
      <c r="J110" s="2"/>
      <c r="K110" s="2"/>
      <c r="L110" s="2"/>
      <c r="M110" s="2"/>
      <c r="N110" s="2"/>
      <c r="O110" s="2"/>
      <c r="P110" s="2"/>
      <c r="Q110" s="2"/>
      <c r="R110" s="2"/>
      <c r="S110" s="2"/>
    </row>
    <row r="111" spans="1:33" x14ac:dyDescent="0.25">
      <c r="H111" s="2"/>
      <c r="I111" s="2"/>
      <c r="J111" s="2"/>
      <c r="K111" s="2"/>
      <c r="L111" s="2"/>
      <c r="M111" s="2"/>
      <c r="N111" s="2"/>
      <c r="O111" s="2"/>
      <c r="P111" s="2"/>
      <c r="Q111" s="2"/>
      <c r="R111" s="2"/>
      <c r="S111" s="2"/>
    </row>
    <row r="112" spans="1:33" x14ac:dyDescent="0.25">
      <c r="H112" s="2"/>
      <c r="I112" s="2"/>
      <c r="J112" s="2"/>
      <c r="K112" s="2"/>
      <c r="L112" s="2"/>
      <c r="M112" s="2"/>
      <c r="N112" s="2"/>
      <c r="O112" s="2"/>
      <c r="P112" s="2"/>
      <c r="Q112" s="2"/>
      <c r="R112" s="2"/>
      <c r="S112" s="2"/>
    </row>
    <row r="113" spans="8:19" x14ac:dyDescent="0.25">
      <c r="H113" s="2"/>
      <c r="I113" s="2"/>
      <c r="J113" s="2"/>
      <c r="K113" s="2"/>
      <c r="L113" s="2"/>
      <c r="M113" s="2"/>
      <c r="N113" s="2"/>
      <c r="O113" s="2"/>
      <c r="P113" s="2"/>
      <c r="Q113" s="2"/>
      <c r="R113" s="2"/>
      <c r="S113" s="2"/>
    </row>
  </sheetData>
  <sheetProtection selectLockedCells="1"/>
  <mergeCells count="2">
    <mergeCell ref="I2:L2"/>
    <mergeCell ref="M2:Q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C104"/>
  <sheetViews>
    <sheetView showGridLines="0" workbookViewId="0">
      <pane xSplit="3" ySplit="4" topLeftCell="D5" activePane="bottomRight" state="frozen"/>
      <selection pane="topRight" activeCell="E1" sqref="E1"/>
      <selection pane="bottomLeft" activeCell="A8" sqref="A8"/>
      <selection pane="bottomRight" activeCell="A3" sqref="A3"/>
    </sheetView>
  </sheetViews>
  <sheetFormatPr defaultRowHeight="15" x14ac:dyDescent="0.25"/>
  <cols>
    <col min="1" max="1" width="4.42578125" customWidth="1"/>
    <col min="2" max="2" width="11.140625" bestFit="1" customWidth="1"/>
    <col min="3" max="3" width="35.7109375" customWidth="1"/>
    <col min="4" max="4" width="10.85546875" customWidth="1"/>
    <col min="5" max="5" width="9.42578125" customWidth="1"/>
    <col min="6" max="6" width="12" customWidth="1"/>
    <col min="7" max="9" width="11.5703125" bestFit="1" customWidth="1"/>
    <col min="10" max="10" width="10.28515625" bestFit="1" customWidth="1"/>
    <col min="11" max="11" width="11.5703125" bestFit="1" customWidth="1"/>
    <col min="12" max="12" width="20.7109375" bestFit="1" customWidth="1"/>
    <col min="13" max="13" width="15.140625" bestFit="1" customWidth="1"/>
    <col min="14" max="14" width="7.42578125" customWidth="1"/>
    <col min="15" max="15" width="11.140625" bestFit="1" customWidth="1"/>
    <col min="16" max="17" width="10.5703125" bestFit="1" customWidth="1"/>
    <col min="18" max="18" width="10.42578125" bestFit="1" customWidth="1"/>
    <col min="19" max="19" width="9.5703125" bestFit="1" customWidth="1"/>
    <col min="20" max="20" width="17.5703125" bestFit="1" customWidth="1"/>
    <col min="21" max="21" width="30.28515625" customWidth="1"/>
    <col min="22" max="22" width="9" customWidth="1"/>
    <col min="23" max="26" width="9" hidden="1" customWidth="1"/>
    <col min="27" max="27" width="9" customWidth="1"/>
    <col min="28" max="28" width="11.5703125" customWidth="1"/>
    <col min="42" max="42" width="8.85546875" customWidth="1"/>
    <col min="43" max="43" width="9.5703125" bestFit="1" customWidth="1"/>
    <col min="44" max="44" width="8.42578125" bestFit="1" customWidth="1"/>
    <col min="45" max="53" width="6.85546875" customWidth="1"/>
  </cols>
  <sheetData>
    <row r="1" spans="1:55" x14ac:dyDescent="0.25">
      <c r="AP1" t="s">
        <v>65</v>
      </c>
      <c r="AR1" t="s">
        <v>65</v>
      </c>
    </row>
    <row r="2" spans="1:55" ht="12" customHeight="1" x14ac:dyDescent="0.25">
      <c r="A2" s="21">
        <v>1</v>
      </c>
      <c r="B2" s="21">
        <v>2</v>
      </c>
      <c r="C2" s="21">
        <v>3</v>
      </c>
      <c r="D2" s="21">
        <v>4</v>
      </c>
      <c r="E2" s="21">
        <v>5</v>
      </c>
      <c r="F2" s="21">
        <v>6</v>
      </c>
      <c r="G2" s="21">
        <v>7</v>
      </c>
      <c r="H2" s="21">
        <v>8</v>
      </c>
      <c r="I2" s="21">
        <v>9</v>
      </c>
      <c r="J2" s="21">
        <v>10</v>
      </c>
      <c r="K2" s="21">
        <v>11</v>
      </c>
      <c r="L2" s="21">
        <v>12</v>
      </c>
      <c r="M2" s="21">
        <v>13</v>
      </c>
      <c r="N2" s="21">
        <v>14</v>
      </c>
      <c r="O2" s="21">
        <v>15</v>
      </c>
      <c r="P2" s="21">
        <v>16</v>
      </c>
      <c r="Q2" s="21">
        <v>17</v>
      </c>
      <c r="R2" s="21">
        <v>18</v>
      </c>
      <c r="S2" s="21">
        <v>19</v>
      </c>
      <c r="T2" s="21">
        <v>20</v>
      </c>
      <c r="U2" s="21">
        <v>21</v>
      </c>
      <c r="V2" s="21">
        <v>22</v>
      </c>
      <c r="W2" s="21">
        <v>23</v>
      </c>
      <c r="X2" s="21">
        <v>24</v>
      </c>
      <c r="Y2" s="21">
        <v>25</v>
      </c>
      <c r="Z2" s="21">
        <v>26</v>
      </c>
      <c r="AA2" s="21">
        <v>27</v>
      </c>
      <c r="AB2" s="21">
        <v>28</v>
      </c>
      <c r="AC2" s="21">
        <v>29</v>
      </c>
      <c r="AD2" s="21">
        <v>30</v>
      </c>
      <c r="AE2" s="21">
        <v>31</v>
      </c>
      <c r="AF2" s="21">
        <v>32</v>
      </c>
      <c r="AG2" s="21">
        <v>33</v>
      </c>
      <c r="AH2" s="21">
        <v>34</v>
      </c>
      <c r="AI2" s="21">
        <v>35</v>
      </c>
      <c r="AJ2" s="21">
        <v>36</v>
      </c>
      <c r="AK2" s="21">
        <v>37</v>
      </c>
      <c r="AL2" s="21">
        <v>38</v>
      </c>
      <c r="AM2" s="21">
        <v>39</v>
      </c>
      <c r="AN2" s="21">
        <v>40</v>
      </c>
      <c r="AO2" s="21">
        <v>41</v>
      </c>
      <c r="AP2" s="21">
        <v>42</v>
      </c>
      <c r="AQ2" s="21">
        <v>43</v>
      </c>
      <c r="AR2" s="21">
        <v>44</v>
      </c>
      <c r="AS2" s="21">
        <v>45</v>
      </c>
      <c r="AT2" s="21">
        <v>46</v>
      </c>
      <c r="AU2" s="21">
        <v>47</v>
      </c>
      <c r="AV2" s="21">
        <v>48</v>
      </c>
      <c r="AW2" s="21">
        <v>49</v>
      </c>
      <c r="AX2" s="21">
        <v>50</v>
      </c>
      <c r="AY2" s="21">
        <v>51</v>
      </c>
      <c r="AZ2" s="21">
        <v>52</v>
      </c>
      <c r="BA2" s="21">
        <v>53</v>
      </c>
      <c r="BB2" s="21">
        <v>54</v>
      </c>
      <c r="BC2" s="21">
        <v>55</v>
      </c>
    </row>
    <row r="3" spans="1:55" x14ac:dyDescent="0.25">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47">
        <f t="shared" ref="AC3:AN3" si="0">SUBTOTAL(109,AC5:AC1000)</f>
        <v>198</v>
      </c>
      <c r="AD3" s="47">
        <f t="shared" si="0"/>
        <v>0</v>
      </c>
      <c r="AE3" s="47">
        <f t="shared" si="0"/>
        <v>0</v>
      </c>
      <c r="AF3" s="47">
        <f t="shared" si="0"/>
        <v>0</v>
      </c>
      <c r="AG3" s="47">
        <f t="shared" si="0"/>
        <v>21725</v>
      </c>
      <c r="AH3" s="47">
        <f t="shared" si="0"/>
        <v>0</v>
      </c>
      <c r="AI3" s="47">
        <f t="shared" si="0"/>
        <v>0</v>
      </c>
      <c r="AJ3" s="47">
        <f t="shared" si="0"/>
        <v>0</v>
      </c>
      <c r="AK3" s="47">
        <f t="shared" si="0"/>
        <v>0</v>
      </c>
      <c r="AL3" s="47">
        <f t="shared" si="0"/>
        <v>0</v>
      </c>
      <c r="AM3" s="47">
        <f t="shared" si="0"/>
        <v>0</v>
      </c>
      <c r="AN3" s="47">
        <f t="shared" si="0"/>
        <v>0</v>
      </c>
      <c r="AO3" s="18"/>
      <c r="AP3" s="18"/>
      <c r="AQ3" s="47">
        <f>SUBTOTAL(109,AQ5:AQ1000)</f>
        <v>0</v>
      </c>
      <c r="AR3" s="47">
        <f>SUBTOTAL(109,AR5:AR1000)</f>
        <v>0</v>
      </c>
      <c r="AS3" s="47">
        <f t="shared" ref="AS3:BC3" si="1">SUBTOTAL(109,AS5:AS1000)</f>
        <v>0</v>
      </c>
      <c r="AT3" s="47">
        <f t="shared" si="1"/>
        <v>0</v>
      </c>
      <c r="AU3" s="47">
        <f t="shared" si="1"/>
        <v>0</v>
      </c>
      <c r="AV3" s="47">
        <f t="shared" si="1"/>
        <v>0</v>
      </c>
      <c r="AW3" s="47">
        <f t="shared" si="1"/>
        <v>0</v>
      </c>
      <c r="AX3" s="47">
        <f t="shared" si="1"/>
        <v>0</v>
      </c>
      <c r="AY3" s="47">
        <f t="shared" si="1"/>
        <v>0</v>
      </c>
      <c r="AZ3" s="47">
        <f t="shared" si="1"/>
        <v>0</v>
      </c>
      <c r="BA3" s="47">
        <f t="shared" si="1"/>
        <v>0</v>
      </c>
      <c r="BB3" s="47">
        <f t="shared" si="1"/>
        <v>0</v>
      </c>
      <c r="BC3" s="47">
        <f t="shared" si="1"/>
        <v>0</v>
      </c>
    </row>
    <row r="4" spans="1:55" ht="36" x14ac:dyDescent="0.25">
      <c r="A4" s="41" t="s">
        <v>39</v>
      </c>
      <c r="B4" s="41" t="s">
        <v>32</v>
      </c>
      <c r="C4" s="41" t="s">
        <v>33</v>
      </c>
      <c r="D4" s="41" t="s">
        <v>34</v>
      </c>
      <c r="E4" s="41" t="s">
        <v>35</v>
      </c>
      <c r="F4" s="41" t="s">
        <v>36</v>
      </c>
      <c r="G4" s="41" t="s">
        <v>37</v>
      </c>
      <c r="H4" s="42" t="s">
        <v>47</v>
      </c>
      <c r="I4" s="41" t="s">
        <v>38</v>
      </c>
      <c r="J4" s="42" t="s">
        <v>46</v>
      </c>
      <c r="K4" s="43" t="s">
        <v>45</v>
      </c>
      <c r="L4" s="41" t="s">
        <v>41</v>
      </c>
      <c r="M4" s="41" t="s">
        <v>42</v>
      </c>
      <c r="N4" s="41" t="s">
        <v>66</v>
      </c>
      <c r="O4" s="41" t="s">
        <v>55</v>
      </c>
      <c r="P4" s="44" t="s">
        <v>54</v>
      </c>
      <c r="Q4" s="41" t="s">
        <v>56</v>
      </c>
      <c r="R4" s="44" t="s">
        <v>57</v>
      </c>
      <c r="S4" s="41" t="s">
        <v>44</v>
      </c>
      <c r="T4" s="41" t="s">
        <v>48</v>
      </c>
      <c r="U4" s="41" t="s">
        <v>116</v>
      </c>
      <c r="V4" s="16"/>
      <c r="W4" s="16"/>
      <c r="X4" s="16"/>
      <c r="Y4" s="16"/>
      <c r="Z4" s="16"/>
      <c r="AA4" s="40" t="s">
        <v>15</v>
      </c>
      <c r="AB4" s="40" t="s">
        <v>43</v>
      </c>
      <c r="AC4" s="45">
        <v>42035</v>
      </c>
      <c r="AD4" s="45">
        <v>42063</v>
      </c>
      <c r="AE4" s="45">
        <v>42094</v>
      </c>
      <c r="AF4" s="45">
        <v>42124</v>
      </c>
      <c r="AG4" s="45">
        <v>42155</v>
      </c>
      <c r="AH4" s="45">
        <v>42185</v>
      </c>
      <c r="AI4" s="45">
        <v>42216</v>
      </c>
      <c r="AJ4" s="45">
        <v>42247</v>
      </c>
      <c r="AK4" s="45">
        <v>42277</v>
      </c>
      <c r="AL4" s="45">
        <v>42308</v>
      </c>
      <c r="AM4" s="45">
        <v>42338</v>
      </c>
      <c r="AN4" s="45">
        <v>42369</v>
      </c>
      <c r="AP4" s="40" t="s">
        <v>15</v>
      </c>
      <c r="AQ4" s="87" t="s">
        <v>103</v>
      </c>
      <c r="AR4" s="45">
        <v>42035</v>
      </c>
      <c r="AS4" s="45">
        <v>42063</v>
      </c>
      <c r="AT4" s="45">
        <v>42094</v>
      </c>
      <c r="AU4" s="45">
        <v>42124</v>
      </c>
      <c r="AV4" s="45">
        <v>42155</v>
      </c>
      <c r="AW4" s="45">
        <v>42185</v>
      </c>
      <c r="AX4" s="45">
        <v>42216</v>
      </c>
      <c r="AY4" s="45">
        <v>42247</v>
      </c>
      <c r="AZ4" s="45">
        <v>42277</v>
      </c>
      <c r="BA4" s="45">
        <v>42308</v>
      </c>
      <c r="BB4" s="45">
        <v>42338</v>
      </c>
      <c r="BC4" s="45">
        <v>42369</v>
      </c>
    </row>
    <row r="5" spans="1:55" x14ac:dyDescent="0.25">
      <c r="A5" s="19">
        <v>1</v>
      </c>
      <c r="B5" s="20" t="s">
        <v>79</v>
      </c>
      <c r="C5" s="26" t="str">
        <f>IF(ISNA(VLOOKUP($B5,'Sales Order'!$B$7:$BF$1109,2,0)),"",VLOOKUP($B5,'Sales Order'!$B$7:$BF$1109,2,0))</f>
        <v>AAA</v>
      </c>
      <c r="D5" s="27" t="str">
        <f>IF(ISNA(VLOOKUP($B5,'Sales Order'!$B$7:$BF$1109,7,0)),"",VLOOKUP($B5,'Sales Order'!$B$7:$BF$1109,7,0))</f>
        <v>PP</v>
      </c>
      <c r="E5" s="28">
        <f>IF(ISNA(VLOOKUP($B5,'Sales Order'!$B$7:$BF$1109,8,0)),"",VLOOKUP($B5,'Sales Order'!$B$7:$BF$1109,8,0))</f>
        <v>0.09</v>
      </c>
      <c r="F5" s="27">
        <f>IF(ISNA(VLOOKUP($B5,'Sales Order'!$B$7:$BF$1109,11,0)),"",VLOOKUP($B5,'Sales Order'!$B$7:$BF$1109,11,0))</f>
        <v>0</v>
      </c>
      <c r="G5" s="30">
        <f>IF(ISNA(VLOOKUP($B5,'Sales Order'!$B$7:$BF$1109,26,0)),"",VLOOKUP($B5,'Sales Order'!$B$7:$BF$1109,26,0))</f>
        <v>0</v>
      </c>
      <c r="H5" s="22">
        <f>IF(ISNA(VLOOKUP($B5,'Sales Order'!$B$7:$BF$1109,39,0)),"",VLOOKUP($B5,'Sales Order'!$B$7:$BF$1109,39,0))</f>
        <v>0</v>
      </c>
      <c r="I5" s="27">
        <f>IF(ISNA(VLOOKUP($B5,'Sales Order'!$B$7:$BF$1109,43,0)),"",VLOOKUP($B5,'Sales Order'!$B$7:$BF$1109,43,0))</f>
        <v>110000</v>
      </c>
      <c r="J5" s="38">
        <f>IF(ISNA(VLOOKUP($B5,'Sales Order'!$B$7:$BF$1109,57,0)),"",VLOOKUP($B5,'Sales Order'!$B$7:$BF$1109,57,0))</f>
        <v>6050</v>
      </c>
      <c r="K5" s="23">
        <f>IF(ISNA(VLOOKUP($B5,'Sales Order'!$B$7:$CA$1109,58,0)),"",VLOOKUP($B5,'Sales Order'!$B$7:$CA$1109,58,0))</f>
        <v>110000</v>
      </c>
      <c r="L5" s="19" t="s">
        <v>99</v>
      </c>
      <c r="M5" s="19"/>
      <c r="N5" s="48"/>
      <c r="O5" s="27">
        <f>ROUND(SUM(AC5:AN5),0)</f>
        <v>198</v>
      </c>
      <c r="P5" s="30">
        <f>ROUND(IF(M5="FULL",O5*100%,IF(M5="PARTIAL",O5*80%,IF(M5="NOT PAID",O5*0%,IF(M5="MGT APPROVAL",O5*N5,0)))),0)</f>
        <v>0</v>
      </c>
      <c r="Q5" s="32">
        <f>ROUND(IF(M5="FULL",O5-P5,IF(M5="PARTIAL",O5-P5,IF(M5="NOT PAID",O5*0,IF(M5="MGT APPROVAL",O5*0,0)))),0)</f>
        <v>0</v>
      </c>
      <c r="R5" s="91">
        <f t="shared" ref="R5:R7" si="2">AQ5</f>
        <v>0</v>
      </c>
      <c r="S5" s="32">
        <f>ROUND(Q5-R5,0)</f>
        <v>0</v>
      </c>
      <c r="T5" s="26" t="str">
        <f>IF(S5&gt;=1,"PAYABLE PENDING",IF(S5&lt;=0,"NIL",0))</f>
        <v>NIL</v>
      </c>
      <c r="AA5" t="s">
        <v>63</v>
      </c>
      <c r="AB5" s="34">
        <f>IF(E5&lt;=0%,"NIL",IF(E5&lt;=5.99%,0*1,IF(E5&lt;=9.99%,0.02*1,IF(E5&lt;=19.99%,0.04*1,IF(E5&lt;=29.99%,0.05*1,IF(E5&gt;=30%,0.05*1,"NA"))))))</f>
        <v>0.02</v>
      </c>
      <c r="AC5" s="39">
        <f>ROUND(IF(AA5="JAN",(K5*E5)*AB5,0),0)</f>
        <v>198</v>
      </c>
      <c r="AD5" s="39">
        <f>ROUND(IF(AA5="FEB",(K5*E5)*AB5,0),0)</f>
        <v>0</v>
      </c>
      <c r="AE5" s="39">
        <f>ROUND(IF(AA5="MAR",(K5*E5)*AB5,0),0)</f>
        <v>0</v>
      </c>
      <c r="AF5" s="39">
        <f>ROUND(IF(AA5="APR",(K5*E5)*AB5,0),0)</f>
        <v>0</v>
      </c>
      <c r="AG5" s="39">
        <f t="shared" ref="AG5" si="3">ROUND(IF(AA5="MAY",(K5*E5)*AB5,0),0)</f>
        <v>0</v>
      </c>
      <c r="AH5" s="39">
        <f t="shared" ref="AH5" si="4">ROUND(IF(AA5="JUN",(K5*E5)*AB5,0),0)</f>
        <v>0</v>
      </c>
      <c r="AI5" s="39">
        <f t="shared" ref="AI5" si="5">ROUND(IF(AA5="JUL",(K5*E5)*AB5,0),0)</f>
        <v>0</v>
      </c>
      <c r="AJ5" s="39">
        <f t="shared" ref="AJ5" si="6">ROUND(IF(AA5="AUG",(K5*E5)*AB5,0),0)</f>
        <v>0</v>
      </c>
      <c r="AK5" s="39">
        <f t="shared" ref="AK5" si="7">ROUND(IF(AA5="SEP",(K5*E5)*AB5,0),0)</f>
        <v>0</v>
      </c>
      <c r="AL5" s="39">
        <f t="shared" ref="AL5" si="8">ROUND(IF(AA5="OCT",(K5*E5)*AB5,0),0)</f>
        <v>0</v>
      </c>
      <c r="AM5" s="39">
        <f t="shared" ref="AM5" si="9">ROUND(IF(AA5="NOV",(K5*E5)*AB5,0),0)</f>
        <v>0</v>
      </c>
      <c r="AN5" s="39">
        <f t="shared" ref="AN5" si="10">ROUND(IF(AA5="DEC",(K5*E5)*AB5,0),0)</f>
        <v>0</v>
      </c>
      <c r="AP5" s="17"/>
      <c r="AQ5" s="88">
        <f>SUM(AR5:BC5)</f>
        <v>0</v>
      </c>
      <c r="AR5" s="86">
        <f>ROUND(IF($AP5="JAN",($Q5)*1),0)</f>
        <v>0</v>
      </c>
      <c r="AS5" s="39">
        <f>ROUND(IF($AP5="FEB",($Q5)*1),0)</f>
        <v>0</v>
      </c>
      <c r="AT5" s="39">
        <f>ROUND(IF($AP5="MAR",($Q5)*1),0)</f>
        <v>0</v>
      </c>
      <c r="AU5" s="39">
        <f>ROUND(IF($AP5="APR",($Q5)*1),0)</f>
        <v>0</v>
      </c>
      <c r="AV5" s="39">
        <f>ROUND(IF($AP5="MAY",($Q5)*1),0)</f>
        <v>0</v>
      </c>
      <c r="AW5" s="39">
        <f>ROUND(IF($AP5="JUN",($Q5)*1),0)</f>
        <v>0</v>
      </c>
      <c r="AX5" s="39">
        <f>ROUND(IF($AP5="JUL",($Q5)*1),0)</f>
        <v>0</v>
      </c>
      <c r="AY5" s="39">
        <f>ROUND(IF($AP5="AUG",($Q5)*1),0)</f>
        <v>0</v>
      </c>
      <c r="AZ5" s="39">
        <f>ROUND(IF($AP5="SEP",($Q5)*1),0)</f>
        <v>0</v>
      </c>
      <c r="BA5" s="39">
        <f>ROUND(IF($AP5="OCT",($Q5)*1),0)</f>
        <v>0</v>
      </c>
      <c r="BB5" s="39">
        <f>ROUND(IF($AP5="NOV",($Q5)*1),0)</f>
        <v>0</v>
      </c>
      <c r="BC5" s="39">
        <f>ROUND(IF($AP5="DEC",($Q5)*1),0)</f>
        <v>0</v>
      </c>
    </row>
    <row r="6" spans="1:55" x14ac:dyDescent="0.25">
      <c r="A6" s="20">
        <v>2</v>
      </c>
      <c r="B6" s="20" t="s">
        <v>80</v>
      </c>
      <c r="C6" s="29" t="str">
        <f>IF(ISNA(VLOOKUP($B6,'Sales Order'!$B$7:$BF$1109,2,0)),"",VLOOKUP($B6,'Sales Order'!$B$7:$BF$1109,2,0))</f>
        <v>BBB</v>
      </c>
      <c r="D6" s="30" t="str">
        <f>IF(ISNA(VLOOKUP($B6,'Sales Order'!$B$7:$BF$1109,7,0)),"",VLOOKUP($B6,'Sales Order'!$B$7:$BF$1109,7,0))</f>
        <v>RR</v>
      </c>
      <c r="E6" s="31">
        <f>IF(ISNA(VLOOKUP($B6,'Sales Order'!$B$7:$BF$1109,8,0)),"",VLOOKUP($B6,'Sales Order'!$B$7:$BF$1109,8,0))</f>
        <v>0.25</v>
      </c>
      <c r="F6" s="30">
        <f>IF(ISNA(VLOOKUP($B6,'Sales Order'!$B$7:$BF$1109,11,0)),"",VLOOKUP($B6,'Sales Order'!$B$7:$BF$1109,11,0))</f>
        <v>150000</v>
      </c>
      <c r="G6" s="30">
        <f>IF(ISNA(VLOOKUP($B6,'Sales Order'!$B$7:$BF$1109,26,0)),"",VLOOKUP($B6,'Sales Order'!$B$7:$BF$1109,26,0))</f>
        <v>150000</v>
      </c>
      <c r="H6" s="24">
        <f>IF(ISNA(VLOOKUP($B6,'Sales Order'!$B$7:$BF$1109,39,0)),"",VLOOKUP($B6,'Sales Order'!$B$7:$BF$1109,39,0))</f>
        <v>0</v>
      </c>
      <c r="I6" s="30">
        <f>IF(ISNA(VLOOKUP($B6,'Sales Order'!$B$7:$BF$1109,43,0)),"",VLOOKUP($B6,'Sales Order'!$B$7:$BF$1109,43,0))</f>
        <v>150000</v>
      </c>
      <c r="J6" s="38">
        <f>IF(ISNA(VLOOKUP($B6,'Sales Order'!$B$7:$BF$1109,57,0)),"",VLOOKUP($B6,'Sales Order'!$B$7:$BF$1109,57,0))</f>
        <v>0</v>
      </c>
      <c r="K6" s="25">
        <f>IF(ISNA(VLOOKUP($B6,'Sales Order'!$B$7:$CA$1109,58,0)),"",VLOOKUP($B6,'Sales Order'!$B$7:$CA$1109,58,0))</f>
        <v>150000</v>
      </c>
      <c r="L6" s="20" t="s">
        <v>52</v>
      </c>
      <c r="M6" s="20" t="s">
        <v>58</v>
      </c>
      <c r="N6" s="48">
        <v>0.5</v>
      </c>
      <c r="O6" s="30">
        <f>ROUND(SUM(AC6:AN6),0)</f>
        <v>1875</v>
      </c>
      <c r="P6" s="30">
        <f t="shared" ref="P6:P69" si="11">ROUND(IF(M6="FULL",O6*100%,IF(M6="PARTIAL",O6*80%,IF(M6="NOT PAID",O6*0%,IF(M6="MGT APPROVAL",O6*N6,0)))),0)</f>
        <v>938</v>
      </c>
      <c r="Q6" s="33">
        <f>ROUND(IF(M6="FULL",O6-P6,IF(M6="PARTIAL",O6-P6,IF(M6="NOT PAID",O6*0,IF(M6="MGT APPROVAL",O6*0,0)))),0)</f>
        <v>0</v>
      </c>
      <c r="R6" s="91">
        <f t="shared" si="2"/>
        <v>0</v>
      </c>
      <c r="S6" s="33">
        <f t="shared" ref="S6" si="12">ROUND(Q6-R6,0)</f>
        <v>0</v>
      </c>
      <c r="T6" s="29" t="str">
        <f t="shared" ref="T6:T69" si="13">IF(S6&gt;=1,"PAYABLE PENDING",IF(S6&lt;=0,"NIL",0))</f>
        <v>NIL</v>
      </c>
      <c r="U6" t="s">
        <v>117</v>
      </c>
      <c r="AA6" t="s">
        <v>102</v>
      </c>
      <c r="AB6" s="34">
        <f t="shared" ref="AB6:AB13" si="14">IF(E6&lt;=0%,"NIL",IF(E6&lt;=5.99%,0*1,IF(E6&lt;=9.99%,0.02*1,IF(E6&lt;=19.99%,0.04*1,IF(E6&lt;=29.99%,0.05*1,IF(E6&gt;=30%,0.05*1,"NA"))))))</f>
        <v>0.05</v>
      </c>
      <c r="AC6" s="39">
        <f>ROUND(IF(AA6="JAN",(K6*E6)*AB6,0),0)</f>
        <v>0</v>
      </c>
      <c r="AD6" s="39">
        <f>ROUND(IF(AA6="FEB",(K6*E6)*AB6,0),0)</f>
        <v>0</v>
      </c>
      <c r="AE6" s="39">
        <f>ROUND(IF(AA6="MAR",(K6*E6)*AB6,0),0)</f>
        <v>0</v>
      </c>
      <c r="AF6" s="39">
        <f>ROUND(IF(AA6="APR",(K6*E6)*AB6,0),0)</f>
        <v>0</v>
      </c>
      <c r="AG6" s="39">
        <f t="shared" ref="AG6" si="15">ROUND(IF(AA6="MAY",(K6*E6)*AB6,0),0)</f>
        <v>1875</v>
      </c>
      <c r="AH6" s="39">
        <f t="shared" ref="AH6" si="16">ROUND(IF(AA6="JUN",(K6*E6)*AB6,0),0)</f>
        <v>0</v>
      </c>
      <c r="AI6" s="39">
        <f t="shared" ref="AI6" si="17">ROUND(IF(AA6="JUL",(K6*E6)*AB6,0),0)</f>
        <v>0</v>
      </c>
      <c r="AJ6" s="39">
        <f t="shared" ref="AJ6" si="18">ROUND(IF(AA6="AUG",(K6*E6)*AB6,0),0)</f>
        <v>0</v>
      </c>
      <c r="AK6" s="39">
        <f t="shared" ref="AK6" si="19">ROUND(IF(AA6="SEP",(K6*E6)*AB6,0),0)</f>
        <v>0</v>
      </c>
      <c r="AL6" s="39">
        <f t="shared" ref="AL6" si="20">ROUND(IF(AA6="OCT",(K6*E6)*AB6,0),0)</f>
        <v>0</v>
      </c>
      <c r="AM6" s="39">
        <f t="shared" ref="AM6" si="21">ROUND(IF(AA6="NOV",(K6*E6)*AB6,0),0)</f>
        <v>0</v>
      </c>
      <c r="AN6" s="39">
        <f t="shared" ref="AN6" si="22">ROUND(IF(AA6="DEC",(K6*E6)*AB6,0),0)</f>
        <v>0</v>
      </c>
      <c r="AP6" s="17"/>
      <c r="AQ6" s="89">
        <f>SUM(AR6:BC6)</f>
        <v>0</v>
      </c>
      <c r="AR6" s="86">
        <f>ROUND(IF($AP6="JAN",($Q6)*1),0)</f>
        <v>0</v>
      </c>
      <c r="AS6" s="39">
        <f>ROUND(IF($AP6="FEB",($Q6)*1),0)</f>
        <v>0</v>
      </c>
      <c r="AT6" s="39">
        <f>ROUND(IF($AP6="MAR",($Q6)*1),0)</f>
        <v>0</v>
      </c>
      <c r="AU6" s="39">
        <f>ROUND(IF($AP6="APR",($Q6)*1),0)</f>
        <v>0</v>
      </c>
      <c r="AV6" s="39">
        <f>ROUND(IF($AP6="MAY",($Q6)*1),0)</f>
        <v>0</v>
      </c>
      <c r="AW6" s="39">
        <f>ROUND(IF($AP6="JUN",($Q6)*1),0)</f>
        <v>0</v>
      </c>
      <c r="AX6" s="39">
        <f>ROUND(IF($AP6="JUL",($Q6)*1),0)</f>
        <v>0</v>
      </c>
      <c r="AY6" s="39">
        <f>ROUND(IF($AP6="AUG",($Q6)*1),0)</f>
        <v>0</v>
      </c>
      <c r="AZ6" s="39">
        <f>ROUND(IF($AP6="SEP",($Q6)*1),0)</f>
        <v>0</v>
      </c>
      <c r="BA6" s="39">
        <f>ROUND(IF($AP6="OCT",($Q6)*1),0)</f>
        <v>0</v>
      </c>
      <c r="BB6" s="39">
        <f>ROUND(IF($AP6="NOV",($Q6)*1),0)</f>
        <v>0</v>
      </c>
      <c r="BC6" s="39">
        <f>ROUND(IF($AP6="DEC",($Q6)*1),0)</f>
        <v>0</v>
      </c>
    </row>
    <row r="7" spans="1:55" x14ac:dyDescent="0.25">
      <c r="A7" s="20">
        <v>3</v>
      </c>
      <c r="B7" s="20" t="s">
        <v>89</v>
      </c>
      <c r="C7" s="29" t="str">
        <f>IF(ISNA(VLOOKUP($B7,'Sales Order'!$B$7:$BF$1109,2,0)),"",VLOOKUP($B7,'Sales Order'!$B$7:$BF$1109,2,0))</f>
        <v>AAA</v>
      </c>
      <c r="D7" s="30" t="str">
        <f>IF(ISNA(VLOOKUP($B7,'Sales Order'!$B$7:$BF$1109,7,0)),"",VLOOKUP($B7,'Sales Order'!$B$7:$BF$1109,7,0))</f>
        <v>PP</v>
      </c>
      <c r="E7" s="31">
        <f>IF(ISNA(VLOOKUP($B7,'Sales Order'!$B$7:$BF$1109,8,0)),"",VLOOKUP($B7,'Sales Order'!$B$7:$BF$1109,8,0))</f>
        <v>0.15</v>
      </c>
      <c r="F7" s="30">
        <f>IF(ISNA(VLOOKUP($B7,'Sales Order'!$B$7:$BF$1109,11,0)),"",VLOOKUP($B7,'Sales Order'!$B$7:$BF$1109,11,0))</f>
        <v>50000</v>
      </c>
      <c r="G7" s="30">
        <f>IF(ISNA(VLOOKUP($B7,'Sales Order'!$B$7:$BF$1109,26,0)),"",VLOOKUP($B7,'Sales Order'!$B$7:$BF$1109,26,0))</f>
        <v>0</v>
      </c>
      <c r="H7" s="24">
        <f>IF(ISNA(VLOOKUP($B7,'Sales Order'!$B$7:$BF$1109,39,0)),"",VLOOKUP($B7,'Sales Order'!$B$7:$BF$1109,39,0))</f>
        <v>50000</v>
      </c>
      <c r="I7" s="30">
        <f>IF(ISNA(VLOOKUP($B7,'Sales Order'!$B$7:$BF$1109,43,0)),"",VLOOKUP($B7,'Sales Order'!$B$7:$BF$1109,43,0))</f>
        <v>0</v>
      </c>
      <c r="J7" s="38">
        <f>IF(ISNA(VLOOKUP($B7,'Sales Order'!$B$7:$BF$1109,57,0)),"",VLOOKUP($B7,'Sales Order'!$B$7:$BF$1109,57,0))</f>
        <v>0</v>
      </c>
      <c r="K7" s="25">
        <f>IF(ISNA(VLOOKUP($B7,'Sales Order'!$B$7:$CA$1109,58,0)),"",VLOOKUP($B7,'Sales Order'!$B$7:$CA$1109,58,0))</f>
        <v>0</v>
      </c>
      <c r="L7" s="20" t="s">
        <v>100</v>
      </c>
      <c r="M7" s="20"/>
      <c r="N7" s="20"/>
      <c r="O7" s="30">
        <f t="shared" ref="O7:O70" si="23">ROUND(SUM(AC7:AN7),0)</f>
        <v>0</v>
      </c>
      <c r="P7" s="30">
        <f t="shared" si="11"/>
        <v>0</v>
      </c>
      <c r="Q7" s="33">
        <f t="shared" ref="Q7:Q70" si="24">ROUND(IF(M7="FULL",O7-P7,IF(M7="PARTIAL",O7-P7,IF(M7="NOT PAID",O7*0,IF(M7="MGT APPROVAL",O7*0,0)))),0)</f>
        <v>0</v>
      </c>
      <c r="R7" s="91">
        <f t="shared" si="2"/>
        <v>0</v>
      </c>
      <c r="S7" s="33">
        <f t="shared" ref="S7:S70" si="25">ROUND(Q7-R7,0)</f>
        <v>0</v>
      </c>
      <c r="T7" s="29" t="str">
        <f t="shared" si="13"/>
        <v>NIL</v>
      </c>
      <c r="AB7" s="34">
        <f t="shared" si="14"/>
        <v>0.04</v>
      </c>
      <c r="AC7" s="39">
        <f t="shared" ref="AC7:AC70" si="26">ROUND(IF(AA7="JAN",(K7*E7)*AB7,0),0)</f>
        <v>0</v>
      </c>
      <c r="AD7" s="39">
        <f t="shared" ref="AD7:AD70" si="27">ROUND(IF(AA7="FEB",(K7*E7)*AB7,0),0)</f>
        <v>0</v>
      </c>
      <c r="AE7" s="39">
        <f t="shared" ref="AE7:AE70" si="28">ROUND(IF(AA7="MAR",(K7*E7)*AB7,0),0)</f>
        <v>0</v>
      </c>
      <c r="AF7" s="39">
        <f t="shared" ref="AF7:AF70" si="29">ROUND(IF(AA7="APR",(K7*E7)*AB7,0),0)</f>
        <v>0</v>
      </c>
      <c r="AG7" s="39">
        <f t="shared" ref="AG7:AG70" si="30">ROUND(IF(AA7="MAY",(K7*E7)*AB7,0),0)</f>
        <v>0</v>
      </c>
      <c r="AH7" s="39">
        <f t="shared" ref="AH7:AH70" si="31">ROUND(IF(AA7="JUN",(K7*E7)*AB7,0),0)</f>
        <v>0</v>
      </c>
      <c r="AI7" s="39">
        <f t="shared" ref="AI7:AI70" si="32">ROUND(IF(AA7="JUL",(K7*E7)*AB7,0),0)</f>
        <v>0</v>
      </c>
      <c r="AJ7" s="39">
        <f t="shared" ref="AJ7:AJ70" si="33">ROUND(IF(AA7="AUG",(K7*E7)*AB7,0),0)</f>
        <v>0</v>
      </c>
      <c r="AK7" s="39">
        <f t="shared" ref="AK7:AK70" si="34">ROUND(IF(AA7="SEP",(K7*E7)*AB7,0),0)</f>
        <v>0</v>
      </c>
      <c r="AL7" s="39">
        <f t="shared" ref="AL7:AL70" si="35">ROUND(IF(AA7="OCT",(K7*E7)*AB7,0),0)</f>
        <v>0</v>
      </c>
      <c r="AM7" s="39">
        <f t="shared" ref="AM7:AM70" si="36">ROUND(IF(AA7="NOV",(K7*E7)*AB7,0),0)</f>
        <v>0</v>
      </c>
      <c r="AN7" s="39">
        <f t="shared" ref="AN7:AN70" si="37">ROUND(IF(AA7="DEC",(K7*E7)*AB7,0),0)</f>
        <v>0</v>
      </c>
      <c r="AP7" s="17"/>
      <c r="AQ7" s="89">
        <f t="shared" ref="AQ7:AQ14" si="38">SUM(AR7:BC7)</f>
        <v>0</v>
      </c>
      <c r="AR7" s="86">
        <f t="shared" ref="AR7:AR70" si="39">ROUND(IF($AP7="JAN",($Q7)*1),0)</f>
        <v>0</v>
      </c>
      <c r="AS7" s="39">
        <f t="shared" ref="AS7:AS70" si="40">ROUND(IF($AP7="FEB",($Q7)*1),0)</f>
        <v>0</v>
      </c>
      <c r="AT7" s="39">
        <f t="shared" ref="AT7:AT70" si="41">ROUND(IF($AP7="MAR",($Q7)*1),0)</f>
        <v>0</v>
      </c>
      <c r="AU7" s="39">
        <f t="shared" ref="AU7:AU70" si="42">ROUND(IF($AP7="APR",($Q7)*1),0)</f>
        <v>0</v>
      </c>
      <c r="AV7" s="39">
        <f t="shared" ref="AV7:AV70" si="43">ROUND(IF($AP7="MAY",($Q7)*1),0)</f>
        <v>0</v>
      </c>
      <c r="AW7" s="39">
        <f t="shared" ref="AW7:AW70" si="44">ROUND(IF($AP7="JUN",($Q7)*1),0)</f>
        <v>0</v>
      </c>
      <c r="AX7" s="39">
        <f t="shared" ref="AX7:AX70" si="45">ROUND(IF($AP7="JUL",($Q7)*1),0)</f>
        <v>0</v>
      </c>
      <c r="AY7" s="39">
        <f t="shared" ref="AY7:AY70" si="46">ROUND(IF($AP7="AUG",($Q7)*1),0)</f>
        <v>0</v>
      </c>
      <c r="AZ7" s="39">
        <f t="shared" ref="AZ7:AZ70" si="47">ROUND(IF($AP7="SEP",($Q7)*1),0)</f>
        <v>0</v>
      </c>
      <c r="BA7" s="39">
        <f t="shared" ref="BA7:BA70" si="48">ROUND(IF($AP7="OCT",($Q7)*1),0)</f>
        <v>0</v>
      </c>
      <c r="BB7" s="39">
        <f t="shared" ref="BB7:BB70" si="49">ROUND(IF($AP7="NOV",($Q7)*1),0)</f>
        <v>0</v>
      </c>
      <c r="BC7" s="39">
        <f t="shared" ref="BC7:BC70" si="50">ROUND(IF($AP7="DEC",($Q7)*1),0)</f>
        <v>0</v>
      </c>
    </row>
    <row r="8" spans="1:55" x14ac:dyDescent="0.25">
      <c r="A8" s="20">
        <v>4</v>
      </c>
      <c r="B8" s="20" t="s">
        <v>81</v>
      </c>
      <c r="C8" s="29" t="str">
        <f>IF(ISNA(VLOOKUP($B8,'Sales Order'!$B$7:$BF$1109,2,0)),"",VLOOKUP($B8,'Sales Order'!$B$7:$BF$1109,2,0))</f>
        <v>BBB</v>
      </c>
      <c r="D8" s="30" t="str">
        <f>IF(ISNA(VLOOKUP($B8,'Sales Order'!$B$7:$BF$1109,7,0)),"",VLOOKUP($B8,'Sales Order'!$B$7:$BF$1109,7,0))</f>
        <v>RR</v>
      </c>
      <c r="E8" s="31">
        <f>IF(ISNA(VLOOKUP($B8,'Sales Order'!$B$7:$BF$1109,8,0)),"",VLOOKUP($B8,'Sales Order'!$B$7:$BF$1109,8,0))</f>
        <v>0.2</v>
      </c>
      <c r="F8" s="30">
        <f>IF(ISNA(VLOOKUP($B8,'Sales Order'!$B$7:$BF$1109,11,0)),"",VLOOKUP($B8,'Sales Order'!$B$7:$BF$1109,11,0))</f>
        <v>110000</v>
      </c>
      <c r="G8" s="30">
        <f>IF(ISNA(VLOOKUP($B8,'Sales Order'!$B$7:$BF$1109,26,0)),"",VLOOKUP($B8,'Sales Order'!$B$7:$BF$1109,26,0))</f>
        <v>110000</v>
      </c>
      <c r="H8" s="24">
        <f>IF(ISNA(VLOOKUP($B8,'Sales Order'!$B$7:$BF$1109,39,0)),"",VLOOKUP($B8,'Sales Order'!$B$7:$BF$1109,39,0))</f>
        <v>0</v>
      </c>
      <c r="I8" s="30">
        <f>IF(ISNA(VLOOKUP($B8,'Sales Order'!$B$7:$BF$1109,43,0)),"",VLOOKUP($B8,'Sales Order'!$B$7:$BF$1109,43,0))</f>
        <v>115422</v>
      </c>
      <c r="J8" s="38">
        <f>IF(ISNA(VLOOKUP($B8,'Sales Order'!$B$7:$BF$1109,57,0)),"",VLOOKUP($B8,'Sales Order'!$B$7:$BF$1109,57,0))</f>
        <v>2000</v>
      </c>
      <c r="K8" s="25">
        <f>IF(ISNA(VLOOKUP($B8,'Sales Order'!$B$7:$CA$1109,58,0)),"",VLOOKUP($B8,'Sales Order'!$B$7:$CA$1109,58,0))</f>
        <v>110000</v>
      </c>
      <c r="L8" s="20" t="s">
        <v>53</v>
      </c>
      <c r="M8" s="20" t="s">
        <v>64</v>
      </c>
      <c r="N8" s="20"/>
      <c r="O8" s="30">
        <f t="shared" si="23"/>
        <v>1100</v>
      </c>
      <c r="P8" s="30">
        <f t="shared" si="11"/>
        <v>880</v>
      </c>
      <c r="Q8" s="33">
        <f t="shared" si="24"/>
        <v>220</v>
      </c>
      <c r="R8" s="91">
        <f>AQ8</f>
        <v>0</v>
      </c>
      <c r="S8" s="33">
        <f t="shared" si="25"/>
        <v>220</v>
      </c>
      <c r="T8" s="29" t="str">
        <f t="shared" si="13"/>
        <v>PAYABLE PENDING</v>
      </c>
      <c r="U8" t="s">
        <v>118</v>
      </c>
      <c r="AA8" t="s">
        <v>102</v>
      </c>
      <c r="AB8" s="34">
        <f t="shared" si="14"/>
        <v>0.05</v>
      </c>
      <c r="AC8" s="39">
        <f t="shared" si="26"/>
        <v>0</v>
      </c>
      <c r="AD8" s="39">
        <f t="shared" si="27"/>
        <v>0</v>
      </c>
      <c r="AE8" s="39">
        <f t="shared" si="28"/>
        <v>0</v>
      </c>
      <c r="AF8" s="39">
        <f t="shared" si="29"/>
        <v>0</v>
      </c>
      <c r="AG8" s="39">
        <f t="shared" si="30"/>
        <v>1100</v>
      </c>
      <c r="AH8" s="39">
        <f t="shared" si="31"/>
        <v>0</v>
      </c>
      <c r="AI8" s="39">
        <f t="shared" si="32"/>
        <v>0</v>
      </c>
      <c r="AJ8" s="39">
        <f t="shared" si="33"/>
        <v>0</v>
      </c>
      <c r="AK8" s="39">
        <f t="shared" si="34"/>
        <v>0</v>
      </c>
      <c r="AL8" s="39">
        <f t="shared" si="35"/>
        <v>0</v>
      </c>
      <c r="AM8" s="39">
        <f t="shared" si="36"/>
        <v>0</v>
      </c>
      <c r="AN8" s="39">
        <f t="shared" si="37"/>
        <v>0</v>
      </c>
      <c r="AP8" s="17"/>
      <c r="AQ8" s="89">
        <f t="shared" si="38"/>
        <v>0</v>
      </c>
      <c r="AR8" s="86">
        <f t="shared" si="39"/>
        <v>0</v>
      </c>
      <c r="AS8" s="39">
        <f t="shared" si="40"/>
        <v>0</v>
      </c>
      <c r="AT8" s="39">
        <f t="shared" si="41"/>
        <v>0</v>
      </c>
      <c r="AU8" s="39">
        <f t="shared" si="42"/>
        <v>0</v>
      </c>
      <c r="AV8" s="39">
        <f t="shared" si="43"/>
        <v>0</v>
      </c>
      <c r="AW8" s="39">
        <f t="shared" si="44"/>
        <v>0</v>
      </c>
      <c r="AX8" s="39">
        <f t="shared" si="45"/>
        <v>0</v>
      </c>
      <c r="AY8" s="39">
        <f t="shared" si="46"/>
        <v>0</v>
      </c>
      <c r="AZ8" s="39">
        <f t="shared" si="47"/>
        <v>0</v>
      </c>
      <c r="BA8" s="39">
        <f t="shared" si="48"/>
        <v>0</v>
      </c>
      <c r="BB8" s="39">
        <f t="shared" si="49"/>
        <v>0</v>
      </c>
      <c r="BC8" s="39">
        <f t="shared" si="50"/>
        <v>0</v>
      </c>
    </row>
    <row r="9" spans="1:55" x14ac:dyDescent="0.25">
      <c r="A9" s="20">
        <v>5</v>
      </c>
      <c r="B9" s="20" t="s">
        <v>82</v>
      </c>
      <c r="C9" s="29" t="str">
        <f>IF(ISNA(VLOOKUP($B9,'Sales Order'!$B$7:$BF$1109,2,0)),"",VLOOKUP($B9,'Sales Order'!$B$7:$BF$1109,2,0))</f>
        <v>AAA</v>
      </c>
      <c r="D9" s="30" t="str">
        <f>IF(ISNA(VLOOKUP($B9,'Sales Order'!$B$7:$BF$1109,7,0)),"",VLOOKUP($B9,'Sales Order'!$B$7:$BF$1109,7,0))</f>
        <v>PP</v>
      </c>
      <c r="E9" s="31">
        <f>IF(ISNA(VLOOKUP($B9,'Sales Order'!$B$7:$BF$1109,8,0)),"",VLOOKUP($B9,'Sales Order'!$B$7:$BF$1109,8,0))</f>
        <v>0.3</v>
      </c>
      <c r="F9" s="30">
        <f>IF(ISNA(VLOOKUP($B9,'Sales Order'!$B$7:$BF$1109,11,0)),"",VLOOKUP($B9,'Sales Order'!$B$7:$BF$1109,11,0))</f>
        <v>200000</v>
      </c>
      <c r="G9" s="30">
        <f>IF(ISNA(VLOOKUP($B9,'Sales Order'!$B$7:$BF$1109,26,0)),"",VLOOKUP($B9,'Sales Order'!$B$7:$BF$1109,26,0))</f>
        <v>85000</v>
      </c>
      <c r="H9" s="24">
        <f>IF(ISNA(VLOOKUP($B9,'Sales Order'!$B$7:$BF$1109,39,0)),"",VLOOKUP($B9,'Sales Order'!$B$7:$BF$1109,39,0))</f>
        <v>115000</v>
      </c>
      <c r="I9" s="30">
        <f>IF(ISNA(VLOOKUP($B9,'Sales Order'!$B$7:$BF$1109,43,0)),"",VLOOKUP($B9,'Sales Order'!$B$7:$BF$1109,43,0))</f>
        <v>89675</v>
      </c>
      <c r="J9" s="38">
        <f>IF(ISNA(VLOOKUP($B9,'Sales Order'!$B$7:$BF$1109,57,0)),"",VLOOKUP($B9,'Sales Order'!$B$7:$BF$1109,57,0))</f>
        <v>0</v>
      </c>
      <c r="K9" s="25">
        <f>IF(ISNA(VLOOKUP($B9,'Sales Order'!$B$7:$CA$1109,58,0)),"",VLOOKUP($B9,'Sales Order'!$B$7:$CA$1109,58,0))</f>
        <v>85000</v>
      </c>
      <c r="L9" s="20" t="s">
        <v>100</v>
      </c>
      <c r="M9" s="20"/>
      <c r="N9" s="20"/>
      <c r="O9" s="30">
        <f t="shared" si="23"/>
        <v>0</v>
      </c>
      <c r="P9" s="30">
        <f t="shared" si="11"/>
        <v>0</v>
      </c>
      <c r="Q9" s="33">
        <f t="shared" si="24"/>
        <v>0</v>
      </c>
      <c r="R9" s="91">
        <f t="shared" ref="R9:R72" si="51">AQ9</f>
        <v>0</v>
      </c>
      <c r="S9" s="33">
        <f t="shared" si="25"/>
        <v>0</v>
      </c>
      <c r="T9" s="29" t="str">
        <f t="shared" si="13"/>
        <v>NIL</v>
      </c>
      <c r="AB9" s="34">
        <f t="shared" si="14"/>
        <v>0.05</v>
      </c>
      <c r="AC9" s="39">
        <f t="shared" si="26"/>
        <v>0</v>
      </c>
      <c r="AD9" s="39">
        <f t="shared" si="27"/>
        <v>0</v>
      </c>
      <c r="AE9" s="39">
        <f t="shared" si="28"/>
        <v>0</v>
      </c>
      <c r="AF9" s="39">
        <f t="shared" si="29"/>
        <v>0</v>
      </c>
      <c r="AG9" s="39">
        <f t="shared" si="30"/>
        <v>0</v>
      </c>
      <c r="AH9" s="39">
        <f t="shared" si="31"/>
        <v>0</v>
      </c>
      <c r="AI9" s="39">
        <f t="shared" si="32"/>
        <v>0</v>
      </c>
      <c r="AJ9" s="39">
        <f t="shared" si="33"/>
        <v>0</v>
      </c>
      <c r="AK9" s="39">
        <f t="shared" si="34"/>
        <v>0</v>
      </c>
      <c r="AL9" s="39">
        <f t="shared" si="35"/>
        <v>0</v>
      </c>
      <c r="AM9" s="39">
        <f t="shared" si="36"/>
        <v>0</v>
      </c>
      <c r="AN9" s="39">
        <f t="shared" si="37"/>
        <v>0</v>
      </c>
      <c r="AP9" s="17"/>
      <c r="AQ9" s="89">
        <f t="shared" si="38"/>
        <v>0</v>
      </c>
      <c r="AR9" s="86">
        <f t="shared" si="39"/>
        <v>0</v>
      </c>
      <c r="AS9" s="39">
        <f t="shared" si="40"/>
        <v>0</v>
      </c>
      <c r="AT9" s="39">
        <f t="shared" si="41"/>
        <v>0</v>
      </c>
      <c r="AU9" s="39">
        <f t="shared" si="42"/>
        <v>0</v>
      </c>
      <c r="AV9" s="39">
        <f t="shared" si="43"/>
        <v>0</v>
      </c>
      <c r="AW9" s="39">
        <f t="shared" si="44"/>
        <v>0</v>
      </c>
      <c r="AX9" s="39">
        <f t="shared" si="45"/>
        <v>0</v>
      </c>
      <c r="AY9" s="39">
        <f t="shared" si="46"/>
        <v>0</v>
      </c>
      <c r="AZ9" s="39">
        <f t="shared" si="47"/>
        <v>0</v>
      </c>
      <c r="BA9" s="39">
        <f t="shared" si="48"/>
        <v>0</v>
      </c>
      <c r="BB9" s="39">
        <f t="shared" si="49"/>
        <v>0</v>
      </c>
      <c r="BC9" s="39">
        <f t="shared" si="50"/>
        <v>0</v>
      </c>
    </row>
    <row r="10" spans="1:55" x14ac:dyDescent="0.25">
      <c r="A10" s="20">
        <v>6</v>
      </c>
      <c r="B10" s="20" t="s">
        <v>83</v>
      </c>
      <c r="C10" s="29" t="str">
        <f>IF(ISNA(VLOOKUP($B10,'Sales Order'!$B$7:$BF$1109,2,0)),"",VLOOKUP($B10,'Sales Order'!$B$7:$BF$1109,2,0))</f>
        <v>BBB</v>
      </c>
      <c r="D10" s="30" t="str">
        <f>IF(ISNA(VLOOKUP($B10,'Sales Order'!$B$7:$BF$1109,7,0)),"",VLOOKUP($B10,'Sales Order'!$B$7:$BF$1109,7,0))</f>
        <v>RR</v>
      </c>
      <c r="E10" s="31">
        <f>IF(ISNA(VLOOKUP($B10,'Sales Order'!$B$7:$BF$1109,8,0)),"",VLOOKUP($B10,'Sales Order'!$B$7:$BF$1109,8,0))</f>
        <v>0.5</v>
      </c>
      <c r="F10" s="30">
        <f>IF(ISNA(VLOOKUP($B10,'Sales Order'!$B$7:$BF$1109,11,0)),"",VLOOKUP($B10,'Sales Order'!$B$7:$BF$1109,11,0))</f>
        <v>500000</v>
      </c>
      <c r="G10" s="30">
        <f>IF(ISNA(VLOOKUP($B10,'Sales Order'!$B$7:$BF$1109,26,0)),"",VLOOKUP($B10,'Sales Order'!$B$7:$BF$1109,26,0))</f>
        <v>500000</v>
      </c>
      <c r="H10" s="24">
        <f>IF(ISNA(VLOOKUP($B10,'Sales Order'!$B$7:$BF$1109,39,0)),"",VLOOKUP($B10,'Sales Order'!$B$7:$BF$1109,39,0))</f>
        <v>0</v>
      </c>
      <c r="I10" s="30">
        <f>IF(ISNA(VLOOKUP($B10,'Sales Order'!$B$7:$BF$1109,43,0)),"",VLOOKUP($B10,'Sales Order'!$B$7:$BF$1109,43,0))</f>
        <v>527500</v>
      </c>
      <c r="J10" s="38">
        <f>IF(ISNA(VLOOKUP($B10,'Sales Order'!$B$7:$BF$1109,57,0)),"",VLOOKUP($B10,'Sales Order'!$B$7:$BF$1109,57,0))</f>
        <v>0</v>
      </c>
      <c r="K10" s="25">
        <f>IF(ISNA(VLOOKUP($B10,'Sales Order'!$B$7:$CA$1109,58,0)),"",VLOOKUP($B10,'Sales Order'!$B$7:$CA$1109,58,0))</f>
        <v>500000</v>
      </c>
      <c r="L10" s="20" t="s">
        <v>52</v>
      </c>
      <c r="M10" s="20" t="s">
        <v>101</v>
      </c>
      <c r="N10" s="20"/>
      <c r="O10" s="30">
        <f t="shared" si="23"/>
        <v>12500</v>
      </c>
      <c r="P10" s="30">
        <f t="shared" si="11"/>
        <v>12500</v>
      </c>
      <c r="Q10" s="33">
        <f t="shared" si="24"/>
        <v>0</v>
      </c>
      <c r="R10" s="91">
        <f t="shared" si="51"/>
        <v>0</v>
      </c>
      <c r="S10" s="33">
        <f t="shared" si="25"/>
        <v>0</v>
      </c>
      <c r="T10" s="29" t="str">
        <f t="shared" si="13"/>
        <v>NIL</v>
      </c>
      <c r="AA10" t="s">
        <v>102</v>
      </c>
      <c r="AB10" s="34">
        <f t="shared" si="14"/>
        <v>0.05</v>
      </c>
      <c r="AC10" s="39">
        <f t="shared" si="26"/>
        <v>0</v>
      </c>
      <c r="AD10" s="39">
        <f t="shared" si="27"/>
        <v>0</v>
      </c>
      <c r="AE10" s="39">
        <f t="shared" si="28"/>
        <v>0</v>
      </c>
      <c r="AF10" s="39">
        <f t="shared" si="29"/>
        <v>0</v>
      </c>
      <c r="AG10" s="39">
        <f t="shared" si="30"/>
        <v>12500</v>
      </c>
      <c r="AH10" s="39">
        <f t="shared" si="31"/>
        <v>0</v>
      </c>
      <c r="AI10" s="39">
        <f t="shared" si="32"/>
        <v>0</v>
      </c>
      <c r="AJ10" s="39">
        <f t="shared" si="33"/>
        <v>0</v>
      </c>
      <c r="AK10" s="39">
        <f t="shared" si="34"/>
        <v>0</v>
      </c>
      <c r="AL10" s="39">
        <f t="shared" si="35"/>
        <v>0</v>
      </c>
      <c r="AM10" s="39">
        <f t="shared" si="36"/>
        <v>0</v>
      </c>
      <c r="AN10" s="39">
        <f t="shared" si="37"/>
        <v>0</v>
      </c>
      <c r="AP10" s="17"/>
      <c r="AQ10" s="89">
        <f t="shared" si="38"/>
        <v>0</v>
      </c>
      <c r="AR10" s="86">
        <f t="shared" si="39"/>
        <v>0</v>
      </c>
      <c r="AS10" s="39">
        <f t="shared" si="40"/>
        <v>0</v>
      </c>
      <c r="AT10" s="39">
        <f t="shared" si="41"/>
        <v>0</v>
      </c>
      <c r="AU10" s="39">
        <f t="shared" si="42"/>
        <v>0</v>
      </c>
      <c r="AV10" s="39">
        <f t="shared" si="43"/>
        <v>0</v>
      </c>
      <c r="AW10" s="39">
        <f t="shared" si="44"/>
        <v>0</v>
      </c>
      <c r="AX10" s="39">
        <f t="shared" si="45"/>
        <v>0</v>
      </c>
      <c r="AY10" s="39">
        <f t="shared" si="46"/>
        <v>0</v>
      </c>
      <c r="AZ10" s="39">
        <f t="shared" si="47"/>
        <v>0</v>
      </c>
      <c r="BA10" s="39">
        <f t="shared" si="48"/>
        <v>0</v>
      </c>
      <c r="BB10" s="39">
        <f t="shared" si="49"/>
        <v>0</v>
      </c>
      <c r="BC10" s="39">
        <f t="shared" si="50"/>
        <v>0</v>
      </c>
    </row>
    <row r="11" spans="1:55" x14ac:dyDescent="0.25">
      <c r="A11" s="20">
        <v>7</v>
      </c>
      <c r="B11" s="20" t="s">
        <v>84</v>
      </c>
      <c r="C11" s="29" t="str">
        <f>IF(ISNA(VLOOKUP($B11,'Sales Order'!$B$7:$BF$1109,2,0)),"",VLOOKUP($B11,'Sales Order'!$B$7:$BF$1109,2,0))</f>
        <v>AAA</v>
      </c>
      <c r="D11" s="30" t="str">
        <f>IF(ISNA(VLOOKUP($B11,'Sales Order'!$B$7:$BF$1109,7,0)),"",VLOOKUP($B11,'Sales Order'!$B$7:$BF$1109,7,0))</f>
        <v>PP</v>
      </c>
      <c r="E11" s="31">
        <f>IF(ISNA(VLOOKUP($B11,'Sales Order'!$B$7:$BF$1109,8,0)),"",VLOOKUP($B11,'Sales Order'!$B$7:$BF$1109,8,0))</f>
        <v>0.6</v>
      </c>
      <c r="F11" s="30">
        <f>IF(ISNA(VLOOKUP($B11,'Sales Order'!$B$7:$BF$1109,11,0)),"",VLOOKUP($B11,'Sales Order'!$B$7:$BF$1109,11,0))</f>
        <v>55000</v>
      </c>
      <c r="G11" s="30">
        <f>IF(ISNA(VLOOKUP($B11,'Sales Order'!$B$7:$BF$1109,26,0)),"",VLOOKUP($B11,'Sales Order'!$B$7:$BF$1109,26,0))</f>
        <v>0</v>
      </c>
      <c r="H11" s="24">
        <f>IF(ISNA(VLOOKUP($B11,'Sales Order'!$B$7:$BF$1109,39,0)),"",VLOOKUP($B11,'Sales Order'!$B$7:$BF$1109,39,0))</f>
        <v>55000</v>
      </c>
      <c r="I11" s="30">
        <f>IF(ISNA(VLOOKUP($B11,'Sales Order'!$B$7:$BF$1109,43,0)),"",VLOOKUP($B11,'Sales Order'!$B$7:$BF$1109,43,0))</f>
        <v>0</v>
      </c>
      <c r="J11" s="38">
        <f>IF(ISNA(VLOOKUP($B11,'Sales Order'!$B$7:$BF$1109,57,0)),"",VLOOKUP($B11,'Sales Order'!$B$7:$BF$1109,57,0))</f>
        <v>0</v>
      </c>
      <c r="K11" s="25">
        <f>IF(ISNA(VLOOKUP($B11,'Sales Order'!$B$7:$CA$1109,58,0)),"",VLOOKUP($B11,'Sales Order'!$B$7:$CA$1109,58,0))</f>
        <v>0</v>
      </c>
      <c r="L11" s="20" t="s">
        <v>100</v>
      </c>
      <c r="M11" s="20"/>
      <c r="N11" s="20"/>
      <c r="O11" s="30">
        <f t="shared" si="23"/>
        <v>0</v>
      </c>
      <c r="P11" s="30">
        <f t="shared" si="11"/>
        <v>0</v>
      </c>
      <c r="Q11" s="33">
        <f t="shared" si="24"/>
        <v>0</v>
      </c>
      <c r="R11" s="91">
        <f t="shared" si="51"/>
        <v>0</v>
      </c>
      <c r="S11" s="33">
        <f t="shared" si="25"/>
        <v>0</v>
      </c>
      <c r="T11" s="29" t="str">
        <f t="shared" si="13"/>
        <v>NIL</v>
      </c>
      <c r="AB11" s="34">
        <f t="shared" si="14"/>
        <v>0.05</v>
      </c>
      <c r="AC11" s="39">
        <f t="shared" si="26"/>
        <v>0</v>
      </c>
      <c r="AD11" s="39">
        <f t="shared" si="27"/>
        <v>0</v>
      </c>
      <c r="AE11" s="39">
        <f t="shared" si="28"/>
        <v>0</v>
      </c>
      <c r="AF11" s="39">
        <f t="shared" si="29"/>
        <v>0</v>
      </c>
      <c r="AG11" s="39">
        <f t="shared" si="30"/>
        <v>0</v>
      </c>
      <c r="AH11" s="39">
        <f t="shared" si="31"/>
        <v>0</v>
      </c>
      <c r="AI11" s="39">
        <f t="shared" si="32"/>
        <v>0</v>
      </c>
      <c r="AJ11" s="39">
        <f t="shared" si="33"/>
        <v>0</v>
      </c>
      <c r="AK11" s="39">
        <f t="shared" si="34"/>
        <v>0</v>
      </c>
      <c r="AL11" s="39">
        <f t="shared" si="35"/>
        <v>0</v>
      </c>
      <c r="AM11" s="39">
        <f t="shared" si="36"/>
        <v>0</v>
      </c>
      <c r="AN11" s="39">
        <f t="shared" si="37"/>
        <v>0</v>
      </c>
      <c r="AP11" s="17"/>
      <c r="AQ11" s="89">
        <f t="shared" si="38"/>
        <v>0</v>
      </c>
      <c r="AR11" s="86">
        <f t="shared" si="39"/>
        <v>0</v>
      </c>
      <c r="AS11" s="39">
        <f t="shared" si="40"/>
        <v>0</v>
      </c>
      <c r="AT11" s="39">
        <f t="shared" si="41"/>
        <v>0</v>
      </c>
      <c r="AU11" s="39">
        <f t="shared" si="42"/>
        <v>0</v>
      </c>
      <c r="AV11" s="39">
        <f t="shared" si="43"/>
        <v>0</v>
      </c>
      <c r="AW11" s="39">
        <f t="shared" si="44"/>
        <v>0</v>
      </c>
      <c r="AX11" s="39">
        <f t="shared" si="45"/>
        <v>0</v>
      </c>
      <c r="AY11" s="39">
        <f t="shared" si="46"/>
        <v>0</v>
      </c>
      <c r="AZ11" s="39">
        <f t="shared" si="47"/>
        <v>0</v>
      </c>
      <c r="BA11" s="39">
        <f t="shared" si="48"/>
        <v>0</v>
      </c>
      <c r="BB11" s="39">
        <f t="shared" si="49"/>
        <v>0</v>
      </c>
      <c r="BC11" s="39">
        <f t="shared" si="50"/>
        <v>0</v>
      </c>
    </row>
    <row r="12" spans="1:55" x14ac:dyDescent="0.25">
      <c r="A12" s="20">
        <v>8</v>
      </c>
      <c r="B12" s="20" t="s">
        <v>85</v>
      </c>
      <c r="C12" s="29" t="str">
        <f>IF(ISNA(VLOOKUP($B12,'Sales Order'!$B$7:$BF$1109,2,0)),"",VLOOKUP($B12,'Sales Order'!$B$7:$BF$1109,2,0))</f>
        <v>BBB</v>
      </c>
      <c r="D12" s="30" t="str">
        <f>IF(ISNA(VLOOKUP($B12,'Sales Order'!$B$7:$BF$1109,7,0)),"",VLOOKUP($B12,'Sales Order'!$B$7:$BF$1109,7,0))</f>
        <v>RR</v>
      </c>
      <c r="E12" s="31">
        <f>IF(ISNA(VLOOKUP($B12,'Sales Order'!$B$7:$BF$1109,8,0)),"",VLOOKUP($B12,'Sales Order'!$B$7:$BF$1109,8,0))</f>
        <v>1</v>
      </c>
      <c r="F12" s="30">
        <f>IF(ISNA(VLOOKUP($B12,'Sales Order'!$B$7:$BF$1109,11,0)),"",VLOOKUP($B12,'Sales Order'!$B$7:$BF$1109,11,0))</f>
        <v>500000</v>
      </c>
      <c r="G12" s="30">
        <f>IF(ISNA(VLOOKUP($B12,'Sales Order'!$B$7:$BF$1109,26,0)),"",VLOOKUP($B12,'Sales Order'!$B$7:$BF$1109,26,0))</f>
        <v>500000</v>
      </c>
      <c r="H12" s="24">
        <f>IF(ISNA(VLOOKUP($B12,'Sales Order'!$B$7:$BF$1109,39,0)),"",VLOOKUP($B12,'Sales Order'!$B$7:$BF$1109,39,0))</f>
        <v>0</v>
      </c>
      <c r="I12" s="30">
        <f>IF(ISNA(VLOOKUP($B12,'Sales Order'!$B$7:$BF$1109,43,0)),"",VLOOKUP($B12,'Sales Order'!$B$7:$BF$1109,43,0))</f>
        <v>500000</v>
      </c>
      <c r="J12" s="38">
        <f>IF(ISNA(VLOOKUP($B12,'Sales Order'!$B$7:$BF$1109,57,0)),"",VLOOKUP($B12,'Sales Order'!$B$7:$BF$1109,57,0))</f>
        <v>0</v>
      </c>
      <c r="K12" s="25">
        <f>IF(ISNA(VLOOKUP($B12,'Sales Order'!$B$7:$CA$1109,58,0)),"",VLOOKUP($B12,'Sales Order'!$B$7:$CA$1109,58,0))</f>
        <v>500000</v>
      </c>
      <c r="L12" s="20" t="s">
        <v>99</v>
      </c>
      <c r="M12" s="20"/>
      <c r="N12" s="20"/>
      <c r="O12" s="30">
        <f t="shared" si="23"/>
        <v>0</v>
      </c>
      <c r="P12" s="30">
        <f t="shared" si="11"/>
        <v>0</v>
      </c>
      <c r="Q12" s="33">
        <f t="shared" si="24"/>
        <v>0</v>
      </c>
      <c r="R12" s="91">
        <f t="shared" si="51"/>
        <v>0</v>
      </c>
      <c r="S12" s="33">
        <f t="shared" si="25"/>
        <v>0</v>
      </c>
      <c r="T12" s="29" t="str">
        <f t="shared" si="13"/>
        <v>NIL</v>
      </c>
      <c r="AB12" s="34">
        <f t="shared" si="14"/>
        <v>0.05</v>
      </c>
      <c r="AC12" s="39">
        <f t="shared" si="26"/>
        <v>0</v>
      </c>
      <c r="AD12" s="39">
        <f t="shared" si="27"/>
        <v>0</v>
      </c>
      <c r="AE12" s="39">
        <f t="shared" si="28"/>
        <v>0</v>
      </c>
      <c r="AF12" s="39">
        <f t="shared" si="29"/>
        <v>0</v>
      </c>
      <c r="AG12" s="39">
        <f t="shared" si="30"/>
        <v>0</v>
      </c>
      <c r="AH12" s="39">
        <f t="shared" si="31"/>
        <v>0</v>
      </c>
      <c r="AI12" s="39">
        <f t="shared" si="32"/>
        <v>0</v>
      </c>
      <c r="AJ12" s="39">
        <f t="shared" si="33"/>
        <v>0</v>
      </c>
      <c r="AK12" s="39">
        <f t="shared" si="34"/>
        <v>0</v>
      </c>
      <c r="AL12" s="39">
        <f t="shared" si="35"/>
        <v>0</v>
      </c>
      <c r="AM12" s="39">
        <f t="shared" si="36"/>
        <v>0</v>
      </c>
      <c r="AN12" s="39">
        <f t="shared" si="37"/>
        <v>0</v>
      </c>
      <c r="AP12" s="17"/>
      <c r="AQ12" s="89">
        <f t="shared" si="38"/>
        <v>0</v>
      </c>
      <c r="AR12" s="86">
        <f t="shared" si="39"/>
        <v>0</v>
      </c>
      <c r="AS12" s="39">
        <f t="shared" si="40"/>
        <v>0</v>
      </c>
      <c r="AT12" s="39">
        <f t="shared" si="41"/>
        <v>0</v>
      </c>
      <c r="AU12" s="39">
        <f t="shared" si="42"/>
        <v>0</v>
      </c>
      <c r="AV12" s="39">
        <f t="shared" si="43"/>
        <v>0</v>
      </c>
      <c r="AW12" s="39">
        <f t="shared" si="44"/>
        <v>0</v>
      </c>
      <c r="AX12" s="39">
        <f t="shared" si="45"/>
        <v>0</v>
      </c>
      <c r="AY12" s="39">
        <f t="shared" si="46"/>
        <v>0</v>
      </c>
      <c r="AZ12" s="39">
        <f t="shared" si="47"/>
        <v>0</v>
      </c>
      <c r="BA12" s="39">
        <f t="shared" si="48"/>
        <v>0</v>
      </c>
      <c r="BB12" s="39">
        <f t="shared" si="49"/>
        <v>0</v>
      </c>
      <c r="BC12" s="39">
        <f t="shared" si="50"/>
        <v>0</v>
      </c>
    </row>
    <row r="13" spans="1:55" x14ac:dyDescent="0.25">
      <c r="A13" s="20">
        <v>9</v>
      </c>
      <c r="B13" s="20" t="s">
        <v>86</v>
      </c>
      <c r="C13" s="29" t="str">
        <f>IF(ISNA(VLOOKUP($B13,'Sales Order'!$B$7:$BF$1109,2,0)),"",VLOOKUP($B13,'Sales Order'!$B$7:$BF$1109,2,0))</f>
        <v>AAA</v>
      </c>
      <c r="D13" s="30" t="str">
        <f>IF(ISNA(VLOOKUP($B13,'Sales Order'!$B$7:$BF$1109,7,0)),"",VLOOKUP($B13,'Sales Order'!$B$7:$BF$1109,7,0))</f>
        <v>PP</v>
      </c>
      <c r="E13" s="31">
        <f>IF(ISNA(VLOOKUP($B13,'Sales Order'!$B$7:$BF$1109,8,0)),"",VLOOKUP($B13,'Sales Order'!$B$7:$BF$1109,8,0))</f>
        <v>0.5</v>
      </c>
      <c r="F13" s="30">
        <f>IF(ISNA(VLOOKUP($B13,'Sales Order'!$B$7:$BF$1109,11,0)),"",VLOOKUP($B13,'Sales Order'!$B$7:$BF$1109,11,0))</f>
        <v>25000</v>
      </c>
      <c r="G13" s="30">
        <f>IF(ISNA(VLOOKUP($B13,'Sales Order'!$B$7:$BF$1109,26,0)),"",VLOOKUP($B13,'Sales Order'!$B$7:$BF$1109,26,0))</f>
        <v>0</v>
      </c>
      <c r="H13" s="24">
        <f>IF(ISNA(VLOOKUP($B13,'Sales Order'!$B$7:$BF$1109,39,0)),"",VLOOKUP($B13,'Sales Order'!$B$7:$BF$1109,39,0))</f>
        <v>25000</v>
      </c>
      <c r="I13" s="30">
        <f>IF(ISNA(VLOOKUP($B13,'Sales Order'!$B$7:$BF$1109,43,0)),"",VLOOKUP($B13,'Sales Order'!$B$7:$BF$1109,43,0))</f>
        <v>0</v>
      </c>
      <c r="J13" s="38">
        <f>IF(ISNA(VLOOKUP($B13,'Sales Order'!$B$7:$BF$1109,57,0)),"",VLOOKUP($B13,'Sales Order'!$B$7:$BF$1109,57,0))</f>
        <v>0</v>
      </c>
      <c r="K13" s="25">
        <f>IF(ISNA(VLOOKUP($B13,'Sales Order'!$B$7:$CA$1109,58,0)),"",VLOOKUP($B13,'Sales Order'!$B$7:$CA$1109,58,0))</f>
        <v>0</v>
      </c>
      <c r="L13" s="20" t="s">
        <v>100</v>
      </c>
      <c r="M13" s="20"/>
      <c r="N13" s="20"/>
      <c r="O13" s="30">
        <f t="shared" si="23"/>
        <v>0</v>
      </c>
      <c r="P13" s="30">
        <f t="shared" si="11"/>
        <v>0</v>
      </c>
      <c r="Q13" s="33">
        <f t="shared" si="24"/>
        <v>0</v>
      </c>
      <c r="R13" s="91">
        <f t="shared" si="51"/>
        <v>0</v>
      </c>
      <c r="S13" s="33">
        <f t="shared" si="25"/>
        <v>0</v>
      </c>
      <c r="T13" s="29" t="str">
        <f t="shared" si="13"/>
        <v>NIL</v>
      </c>
      <c r="AB13" s="34">
        <f t="shared" si="14"/>
        <v>0.05</v>
      </c>
      <c r="AC13" s="39">
        <f t="shared" si="26"/>
        <v>0</v>
      </c>
      <c r="AD13" s="39">
        <f t="shared" si="27"/>
        <v>0</v>
      </c>
      <c r="AE13" s="39">
        <f t="shared" si="28"/>
        <v>0</v>
      </c>
      <c r="AF13" s="39">
        <f t="shared" si="29"/>
        <v>0</v>
      </c>
      <c r="AG13" s="39">
        <f t="shared" si="30"/>
        <v>0</v>
      </c>
      <c r="AH13" s="39">
        <f t="shared" si="31"/>
        <v>0</v>
      </c>
      <c r="AI13" s="39">
        <f t="shared" si="32"/>
        <v>0</v>
      </c>
      <c r="AJ13" s="39">
        <f t="shared" si="33"/>
        <v>0</v>
      </c>
      <c r="AK13" s="39">
        <f t="shared" si="34"/>
        <v>0</v>
      </c>
      <c r="AL13" s="39">
        <f t="shared" si="35"/>
        <v>0</v>
      </c>
      <c r="AM13" s="39">
        <f t="shared" si="36"/>
        <v>0</v>
      </c>
      <c r="AN13" s="39">
        <f t="shared" si="37"/>
        <v>0</v>
      </c>
      <c r="AP13" s="17"/>
      <c r="AQ13" s="89">
        <f t="shared" si="38"/>
        <v>0</v>
      </c>
      <c r="AR13" s="86">
        <f t="shared" si="39"/>
        <v>0</v>
      </c>
      <c r="AS13" s="39">
        <f t="shared" si="40"/>
        <v>0</v>
      </c>
      <c r="AT13" s="39">
        <f t="shared" si="41"/>
        <v>0</v>
      </c>
      <c r="AU13" s="39">
        <f t="shared" si="42"/>
        <v>0</v>
      </c>
      <c r="AV13" s="39">
        <f t="shared" si="43"/>
        <v>0</v>
      </c>
      <c r="AW13" s="39">
        <f t="shared" si="44"/>
        <v>0</v>
      </c>
      <c r="AX13" s="39">
        <f t="shared" si="45"/>
        <v>0</v>
      </c>
      <c r="AY13" s="39">
        <f t="shared" si="46"/>
        <v>0</v>
      </c>
      <c r="AZ13" s="39">
        <f t="shared" si="47"/>
        <v>0</v>
      </c>
      <c r="BA13" s="39">
        <f t="shared" si="48"/>
        <v>0</v>
      </c>
      <c r="BB13" s="39">
        <f t="shared" si="49"/>
        <v>0</v>
      </c>
      <c r="BC13" s="39">
        <f t="shared" si="50"/>
        <v>0</v>
      </c>
    </row>
    <row r="14" spans="1:55" x14ac:dyDescent="0.25">
      <c r="A14" s="20">
        <v>10</v>
      </c>
      <c r="B14" s="20" t="s">
        <v>87</v>
      </c>
      <c r="C14" s="29" t="str">
        <f>IF(ISNA(VLOOKUP($B14,'Sales Order'!$B$7:$BF$1109,2,0)),"",VLOOKUP($B14,'Sales Order'!$B$7:$BF$1109,2,0))</f>
        <v>BBB</v>
      </c>
      <c r="D14" s="30" t="str">
        <f>IF(ISNA(VLOOKUP($B14,'Sales Order'!$B$7:$BF$1109,7,0)),"",VLOOKUP($B14,'Sales Order'!$B$7:$BF$1109,7,0))</f>
        <v>RR</v>
      </c>
      <c r="E14" s="31">
        <f>IF(ISNA(VLOOKUP($B14,'Sales Order'!$B$7:$BF$1109,8,0)),"",VLOOKUP($B14,'Sales Order'!$B$7:$BF$1109,8,0))</f>
        <v>0.5</v>
      </c>
      <c r="F14" s="30">
        <f>IF(ISNA(VLOOKUP($B14,'Sales Order'!$B$7:$BF$1109,11,0)),"",VLOOKUP($B14,'Sales Order'!$B$7:$BF$1109,11,0))</f>
        <v>15000</v>
      </c>
      <c r="G14" s="30">
        <f>IF(ISNA(VLOOKUP($B14,'Sales Order'!$B$7:$BF$1109,26,0)),"",VLOOKUP($B14,'Sales Order'!$B$7:$BF$1109,26,0))</f>
        <v>0</v>
      </c>
      <c r="H14" s="24">
        <f>IF(ISNA(VLOOKUP($B14,'Sales Order'!$B$7:$BF$1109,39,0)),"",VLOOKUP($B14,'Sales Order'!$B$7:$BF$1109,39,0))</f>
        <v>15000</v>
      </c>
      <c r="I14" s="30">
        <f>IF(ISNA(VLOOKUP($B14,'Sales Order'!$B$7:$BF$1109,43,0)),"",VLOOKUP($B14,'Sales Order'!$B$7:$BF$1109,43,0))</f>
        <v>0</v>
      </c>
      <c r="J14" s="38">
        <f>IF(ISNA(VLOOKUP($B14,'Sales Order'!$B$7:$BF$1109,57,0)),"",VLOOKUP($B14,'Sales Order'!$B$7:$BF$1109,57,0))</f>
        <v>0</v>
      </c>
      <c r="K14" s="25">
        <f>IF(ISNA(VLOOKUP($B14,'Sales Order'!$B$7:$CA$1109,58,0)),"",VLOOKUP($B14,'Sales Order'!$B$7:$CA$1109,58,0))</f>
        <v>0</v>
      </c>
      <c r="L14" s="20" t="s">
        <v>100</v>
      </c>
      <c r="M14" s="20"/>
      <c r="N14" s="20"/>
      <c r="O14" s="30">
        <f t="shared" si="23"/>
        <v>0</v>
      </c>
      <c r="P14" s="30">
        <f t="shared" si="11"/>
        <v>0</v>
      </c>
      <c r="Q14" s="33">
        <f t="shared" si="24"/>
        <v>0</v>
      </c>
      <c r="R14" s="91">
        <f t="shared" si="51"/>
        <v>0</v>
      </c>
      <c r="S14" s="33">
        <f t="shared" si="25"/>
        <v>0</v>
      </c>
      <c r="T14" s="29" t="str">
        <f t="shared" si="13"/>
        <v>NIL</v>
      </c>
      <c r="AB14" s="34">
        <f t="shared" ref="AB14:AB69" si="52">IF(E14&lt;=0%,"NIL",IF(E14&lt;=5.99%,0*1,IF(E14&lt;=9.99%,0.02*1,IF(E14&lt;=19.99%,0.04*1,IF(E14&lt;=29.99%,0.05*1,IF(E14&gt;=30%,0.05*1,"0"))))))</f>
        <v>0.05</v>
      </c>
      <c r="AC14" s="39">
        <f t="shared" si="26"/>
        <v>0</v>
      </c>
      <c r="AD14" s="39">
        <f t="shared" si="27"/>
        <v>0</v>
      </c>
      <c r="AE14" s="39">
        <f t="shared" si="28"/>
        <v>0</v>
      </c>
      <c r="AF14" s="39">
        <f t="shared" si="29"/>
        <v>0</v>
      </c>
      <c r="AG14" s="39">
        <f t="shared" si="30"/>
        <v>0</v>
      </c>
      <c r="AH14" s="39">
        <f t="shared" si="31"/>
        <v>0</v>
      </c>
      <c r="AI14" s="39">
        <f t="shared" si="32"/>
        <v>0</v>
      </c>
      <c r="AJ14" s="39">
        <f t="shared" si="33"/>
        <v>0</v>
      </c>
      <c r="AK14" s="39">
        <f t="shared" si="34"/>
        <v>0</v>
      </c>
      <c r="AL14" s="39">
        <f t="shared" si="35"/>
        <v>0</v>
      </c>
      <c r="AM14" s="39">
        <f t="shared" si="36"/>
        <v>0</v>
      </c>
      <c r="AN14" s="39">
        <f t="shared" si="37"/>
        <v>0</v>
      </c>
      <c r="AP14" s="17"/>
      <c r="AQ14" s="89">
        <f t="shared" si="38"/>
        <v>0</v>
      </c>
      <c r="AR14" s="86">
        <f t="shared" si="39"/>
        <v>0</v>
      </c>
      <c r="AS14" s="39">
        <f t="shared" si="40"/>
        <v>0</v>
      </c>
      <c r="AT14" s="39">
        <f t="shared" si="41"/>
        <v>0</v>
      </c>
      <c r="AU14" s="39">
        <f t="shared" si="42"/>
        <v>0</v>
      </c>
      <c r="AV14" s="39">
        <f t="shared" si="43"/>
        <v>0</v>
      </c>
      <c r="AW14" s="39">
        <f t="shared" si="44"/>
        <v>0</v>
      </c>
      <c r="AX14" s="39">
        <f t="shared" si="45"/>
        <v>0</v>
      </c>
      <c r="AY14" s="39">
        <f t="shared" si="46"/>
        <v>0</v>
      </c>
      <c r="AZ14" s="39">
        <f t="shared" si="47"/>
        <v>0</v>
      </c>
      <c r="BA14" s="39">
        <f t="shared" si="48"/>
        <v>0</v>
      </c>
      <c r="BB14" s="39">
        <f t="shared" si="49"/>
        <v>0</v>
      </c>
      <c r="BC14" s="39">
        <f t="shared" si="50"/>
        <v>0</v>
      </c>
    </row>
    <row r="15" spans="1:55" x14ac:dyDescent="0.25">
      <c r="A15" s="20">
        <v>11</v>
      </c>
      <c r="B15" s="20" t="s">
        <v>88</v>
      </c>
      <c r="C15" s="29" t="str">
        <f>IF(ISNA(VLOOKUP($B15,'Sales Order'!$B$7:$BF$1109,2,0)),"",VLOOKUP($B15,'Sales Order'!$B$7:$BF$1109,2,0))</f>
        <v>AAA</v>
      </c>
      <c r="D15" s="30" t="str">
        <f>IF(ISNA(VLOOKUP($B15,'Sales Order'!$B$7:$BF$1109,7,0)),"",VLOOKUP($B15,'Sales Order'!$B$7:$BF$1109,7,0))</f>
        <v>PP</v>
      </c>
      <c r="E15" s="31">
        <f>IF(ISNA(VLOOKUP($B15,'Sales Order'!$B$7:$BF$1109,8,0)),"",VLOOKUP($B15,'Sales Order'!$B$7:$BF$1109,8,0))</f>
        <v>0.5</v>
      </c>
      <c r="F15" s="30">
        <f>IF(ISNA(VLOOKUP($B15,'Sales Order'!$B$7:$BF$1109,11,0)),"",VLOOKUP($B15,'Sales Order'!$B$7:$BF$1109,11,0))</f>
        <v>250000</v>
      </c>
      <c r="G15" s="30">
        <f>IF(ISNA(VLOOKUP($B15,'Sales Order'!$B$7:$BF$1109,26,0)),"",VLOOKUP($B15,'Sales Order'!$B$7:$BF$1109,26,0))</f>
        <v>250000</v>
      </c>
      <c r="H15" s="24">
        <f>IF(ISNA(VLOOKUP($B15,'Sales Order'!$B$7:$BF$1109,39,0)),"",VLOOKUP($B15,'Sales Order'!$B$7:$BF$1109,39,0))</f>
        <v>0</v>
      </c>
      <c r="I15" s="30">
        <f>IF(ISNA(VLOOKUP($B15,'Sales Order'!$B$7:$BF$1109,43,0)),"",VLOOKUP($B15,'Sales Order'!$B$7:$BF$1109,43,0))</f>
        <v>255900</v>
      </c>
      <c r="J15" s="38">
        <f>IF(ISNA(VLOOKUP($B15,'Sales Order'!$B$7:$BF$1109,57,0)),"",VLOOKUP($B15,'Sales Order'!$B$7:$BF$1109,57,0))</f>
        <v>25000</v>
      </c>
      <c r="K15" s="25">
        <f>IF(ISNA(VLOOKUP($B15,'Sales Order'!$B$7:$CA$1109,58,0)),"",VLOOKUP($B15,'Sales Order'!$B$7:$CA$1109,58,0))</f>
        <v>250000</v>
      </c>
      <c r="L15" s="20" t="s">
        <v>53</v>
      </c>
      <c r="M15" s="20" t="s">
        <v>64</v>
      </c>
      <c r="N15" s="20"/>
      <c r="O15" s="30">
        <f t="shared" si="23"/>
        <v>6250</v>
      </c>
      <c r="P15" s="30">
        <f t="shared" si="11"/>
        <v>5000</v>
      </c>
      <c r="Q15" s="33">
        <f t="shared" si="24"/>
        <v>1250</v>
      </c>
      <c r="R15" s="91">
        <f t="shared" si="51"/>
        <v>0</v>
      </c>
      <c r="S15" s="33">
        <f t="shared" si="25"/>
        <v>1250</v>
      </c>
      <c r="T15" s="29" t="str">
        <f t="shared" si="13"/>
        <v>PAYABLE PENDING</v>
      </c>
      <c r="U15" t="s">
        <v>118</v>
      </c>
      <c r="AA15" t="s">
        <v>102</v>
      </c>
      <c r="AB15" s="34">
        <f t="shared" si="52"/>
        <v>0.05</v>
      </c>
      <c r="AC15" s="39">
        <f t="shared" si="26"/>
        <v>0</v>
      </c>
      <c r="AD15" s="39">
        <f t="shared" si="27"/>
        <v>0</v>
      </c>
      <c r="AE15" s="39">
        <f t="shared" si="28"/>
        <v>0</v>
      </c>
      <c r="AF15" s="39">
        <f t="shared" si="29"/>
        <v>0</v>
      </c>
      <c r="AG15" s="39">
        <f t="shared" si="30"/>
        <v>6250</v>
      </c>
      <c r="AH15" s="39">
        <f t="shared" si="31"/>
        <v>0</v>
      </c>
      <c r="AI15" s="39">
        <f t="shared" si="32"/>
        <v>0</v>
      </c>
      <c r="AJ15" s="39">
        <f t="shared" si="33"/>
        <v>0</v>
      </c>
      <c r="AK15" s="39">
        <f t="shared" si="34"/>
        <v>0</v>
      </c>
      <c r="AL15" s="39">
        <f t="shared" si="35"/>
        <v>0</v>
      </c>
      <c r="AM15" s="39">
        <f t="shared" si="36"/>
        <v>0</v>
      </c>
      <c r="AN15" s="39">
        <f t="shared" si="37"/>
        <v>0</v>
      </c>
      <c r="AP15" s="17"/>
      <c r="AQ15" s="89">
        <f t="shared" ref="AQ15:AQ78" si="53">SUM(AR15:BC15)</f>
        <v>0</v>
      </c>
      <c r="AR15" s="86">
        <f t="shared" si="39"/>
        <v>0</v>
      </c>
      <c r="AS15" s="39">
        <f t="shared" si="40"/>
        <v>0</v>
      </c>
      <c r="AT15" s="39">
        <f t="shared" si="41"/>
        <v>0</v>
      </c>
      <c r="AU15" s="39">
        <f t="shared" si="42"/>
        <v>0</v>
      </c>
      <c r="AV15" s="39">
        <f t="shared" si="43"/>
        <v>0</v>
      </c>
      <c r="AW15" s="39">
        <f t="shared" si="44"/>
        <v>0</v>
      </c>
      <c r="AX15" s="39">
        <f t="shared" si="45"/>
        <v>0</v>
      </c>
      <c r="AY15" s="39">
        <f t="shared" si="46"/>
        <v>0</v>
      </c>
      <c r="AZ15" s="39">
        <f t="shared" si="47"/>
        <v>0</v>
      </c>
      <c r="BA15" s="39">
        <f t="shared" si="48"/>
        <v>0</v>
      </c>
      <c r="BB15" s="39">
        <f t="shared" si="49"/>
        <v>0</v>
      </c>
      <c r="BC15" s="39">
        <f t="shared" si="50"/>
        <v>0</v>
      </c>
    </row>
    <row r="16" spans="1:55" x14ac:dyDescent="0.25">
      <c r="A16" s="20">
        <v>12</v>
      </c>
      <c r="B16" s="20"/>
      <c r="C16" s="29" t="str">
        <f>IF(ISNA(VLOOKUP($B16,'Sales Order'!$B$7:$BF$1109,2,0)),"",VLOOKUP($B16,'Sales Order'!$B$7:$BF$1109,2,0))</f>
        <v/>
      </c>
      <c r="D16" s="30" t="str">
        <f>IF(ISNA(VLOOKUP($B16,'Sales Order'!$B$7:$BF$1109,7,0)),"",VLOOKUP($B16,'Sales Order'!$B$7:$BF$1109,7,0))</f>
        <v/>
      </c>
      <c r="E16" s="31" t="str">
        <f>IF(ISNA(VLOOKUP($B16,'Sales Order'!$B$7:$BF$1109,8,0)),"",VLOOKUP($B16,'Sales Order'!$B$7:$BF$1109,8,0))</f>
        <v/>
      </c>
      <c r="F16" s="30" t="str">
        <f>IF(ISNA(VLOOKUP($B16,'Sales Order'!$B$7:$BF$1109,11,0)),"",VLOOKUP($B16,'Sales Order'!$B$7:$BF$1109,11,0))</f>
        <v/>
      </c>
      <c r="G16" s="30" t="str">
        <f>IF(ISNA(VLOOKUP($B16,'Sales Order'!$B$7:$BF$1109,26,0)),"",VLOOKUP($B16,'Sales Order'!$B$7:$BF$1109,26,0))</f>
        <v/>
      </c>
      <c r="H16" s="24" t="str">
        <f>IF(ISNA(VLOOKUP($B16,'Sales Order'!$B$7:$BF$1109,39,0)),"",VLOOKUP($B16,'Sales Order'!$B$7:$BF$1109,39,0))</f>
        <v/>
      </c>
      <c r="I16" s="30" t="str">
        <f>IF(ISNA(VLOOKUP($B16,'Sales Order'!$B$7:$BF$1109,43,0)),"",VLOOKUP($B16,'Sales Order'!$B$7:$BF$1109,43,0))</f>
        <v/>
      </c>
      <c r="J16" s="38" t="str">
        <f>IF(ISNA(VLOOKUP($B16,'Sales Order'!$B$7:$BF$1109,57,0)),"",VLOOKUP($B16,'Sales Order'!$B$7:$BF$1109,57,0))</f>
        <v/>
      </c>
      <c r="K16" s="25" t="str">
        <f>IF(ISNA(VLOOKUP($B16,'Sales Order'!$B$7:$CA$1109,58,0)),"",VLOOKUP($B16,'Sales Order'!$B$7:$CA$1109,58,0))</f>
        <v/>
      </c>
      <c r="L16" s="20"/>
      <c r="M16" s="20"/>
      <c r="N16" s="20"/>
      <c r="O16" s="30">
        <f t="shared" si="23"/>
        <v>0</v>
      </c>
      <c r="P16" s="30">
        <f t="shared" si="11"/>
        <v>0</v>
      </c>
      <c r="Q16" s="33">
        <f t="shared" si="24"/>
        <v>0</v>
      </c>
      <c r="R16" s="91">
        <f t="shared" si="51"/>
        <v>0</v>
      </c>
      <c r="S16" s="33">
        <f t="shared" si="25"/>
        <v>0</v>
      </c>
      <c r="T16" s="29" t="str">
        <f t="shared" si="13"/>
        <v>NIL</v>
      </c>
      <c r="AB16" s="34">
        <f t="shared" si="52"/>
        <v>0.05</v>
      </c>
      <c r="AC16" s="39">
        <f t="shared" si="26"/>
        <v>0</v>
      </c>
      <c r="AD16" s="39">
        <f t="shared" si="27"/>
        <v>0</v>
      </c>
      <c r="AE16" s="39">
        <f t="shared" si="28"/>
        <v>0</v>
      </c>
      <c r="AF16" s="39">
        <f t="shared" si="29"/>
        <v>0</v>
      </c>
      <c r="AG16" s="39">
        <f t="shared" si="30"/>
        <v>0</v>
      </c>
      <c r="AH16" s="39">
        <f t="shared" si="31"/>
        <v>0</v>
      </c>
      <c r="AI16" s="39">
        <f t="shared" si="32"/>
        <v>0</v>
      </c>
      <c r="AJ16" s="39">
        <f t="shared" si="33"/>
        <v>0</v>
      </c>
      <c r="AK16" s="39">
        <f t="shared" si="34"/>
        <v>0</v>
      </c>
      <c r="AL16" s="39">
        <f t="shared" si="35"/>
        <v>0</v>
      </c>
      <c r="AM16" s="39">
        <f t="shared" si="36"/>
        <v>0</v>
      </c>
      <c r="AN16" s="39">
        <f t="shared" si="37"/>
        <v>0</v>
      </c>
      <c r="AP16" s="17"/>
      <c r="AQ16" s="89">
        <f t="shared" si="53"/>
        <v>0</v>
      </c>
      <c r="AR16" s="86">
        <f t="shared" si="39"/>
        <v>0</v>
      </c>
      <c r="AS16" s="39">
        <f t="shared" si="40"/>
        <v>0</v>
      </c>
      <c r="AT16" s="39">
        <f t="shared" si="41"/>
        <v>0</v>
      </c>
      <c r="AU16" s="39">
        <f t="shared" si="42"/>
        <v>0</v>
      </c>
      <c r="AV16" s="39">
        <f t="shared" si="43"/>
        <v>0</v>
      </c>
      <c r="AW16" s="39">
        <f t="shared" si="44"/>
        <v>0</v>
      </c>
      <c r="AX16" s="39">
        <f t="shared" si="45"/>
        <v>0</v>
      </c>
      <c r="AY16" s="39">
        <f t="shared" si="46"/>
        <v>0</v>
      </c>
      <c r="AZ16" s="39">
        <f t="shared" si="47"/>
        <v>0</v>
      </c>
      <c r="BA16" s="39">
        <f t="shared" si="48"/>
        <v>0</v>
      </c>
      <c r="BB16" s="39">
        <f t="shared" si="49"/>
        <v>0</v>
      </c>
      <c r="BC16" s="39">
        <f t="shared" si="50"/>
        <v>0</v>
      </c>
    </row>
    <row r="17" spans="1:55" x14ac:dyDescent="0.25">
      <c r="A17" s="20">
        <v>13</v>
      </c>
      <c r="B17" s="20"/>
      <c r="C17" s="29" t="str">
        <f>IF(ISNA(VLOOKUP($B17,'Sales Order'!$B$7:$BF$1109,2,0)),"",VLOOKUP($B17,'Sales Order'!$B$7:$BF$1109,2,0))</f>
        <v/>
      </c>
      <c r="D17" s="30" t="str">
        <f>IF(ISNA(VLOOKUP($B17,'Sales Order'!$B$7:$BF$1109,7,0)),"",VLOOKUP($B17,'Sales Order'!$B$7:$BF$1109,7,0))</f>
        <v/>
      </c>
      <c r="E17" s="31" t="str">
        <f>IF(ISNA(VLOOKUP($B17,'Sales Order'!$B$7:$BF$1109,8,0)),"",VLOOKUP($B17,'Sales Order'!$B$7:$BF$1109,8,0))</f>
        <v/>
      </c>
      <c r="F17" s="30" t="str">
        <f>IF(ISNA(VLOOKUP($B17,'Sales Order'!$B$7:$BF$1109,11,0)),"",VLOOKUP($B17,'Sales Order'!$B$7:$BF$1109,11,0))</f>
        <v/>
      </c>
      <c r="G17" s="30" t="str">
        <f>IF(ISNA(VLOOKUP($B17,'Sales Order'!$B$7:$BF$1109,26,0)),"",VLOOKUP($B17,'Sales Order'!$B$7:$BF$1109,26,0))</f>
        <v/>
      </c>
      <c r="H17" s="24" t="str">
        <f>IF(ISNA(VLOOKUP($B17,'Sales Order'!$B$7:$BF$1109,39,0)),"",VLOOKUP($B17,'Sales Order'!$B$7:$BF$1109,39,0))</f>
        <v/>
      </c>
      <c r="I17" s="30" t="str">
        <f>IF(ISNA(VLOOKUP($B17,'Sales Order'!$B$7:$BF$1109,43,0)),"",VLOOKUP($B17,'Sales Order'!$B$7:$BF$1109,43,0))</f>
        <v/>
      </c>
      <c r="J17" s="38" t="str">
        <f>IF(ISNA(VLOOKUP($B17,'Sales Order'!$B$7:$BF$1109,57,0)),"",VLOOKUP($B17,'Sales Order'!$B$7:$BF$1109,57,0))</f>
        <v/>
      </c>
      <c r="K17" s="25" t="str">
        <f>IF(ISNA(VLOOKUP($B17,'Sales Order'!$B$7:$CA$1109,58,0)),"",VLOOKUP($B17,'Sales Order'!$B$7:$CA$1109,58,0))</f>
        <v/>
      </c>
      <c r="L17" s="20"/>
      <c r="M17" s="20"/>
      <c r="N17" s="20"/>
      <c r="O17" s="30">
        <f t="shared" si="23"/>
        <v>0</v>
      </c>
      <c r="P17" s="30">
        <f t="shared" si="11"/>
        <v>0</v>
      </c>
      <c r="Q17" s="33">
        <f t="shared" si="24"/>
        <v>0</v>
      </c>
      <c r="R17" s="91">
        <f t="shared" si="51"/>
        <v>0</v>
      </c>
      <c r="S17" s="33">
        <f t="shared" si="25"/>
        <v>0</v>
      </c>
      <c r="T17" s="29" t="str">
        <f t="shared" si="13"/>
        <v>NIL</v>
      </c>
      <c r="AB17" s="34">
        <f t="shared" si="52"/>
        <v>0.05</v>
      </c>
      <c r="AC17" s="39">
        <f t="shared" si="26"/>
        <v>0</v>
      </c>
      <c r="AD17" s="39">
        <f t="shared" si="27"/>
        <v>0</v>
      </c>
      <c r="AE17" s="39">
        <f t="shared" si="28"/>
        <v>0</v>
      </c>
      <c r="AF17" s="39">
        <f t="shared" si="29"/>
        <v>0</v>
      </c>
      <c r="AG17" s="39">
        <f t="shared" si="30"/>
        <v>0</v>
      </c>
      <c r="AH17" s="39">
        <f t="shared" si="31"/>
        <v>0</v>
      </c>
      <c r="AI17" s="39">
        <f t="shared" si="32"/>
        <v>0</v>
      </c>
      <c r="AJ17" s="39">
        <f t="shared" si="33"/>
        <v>0</v>
      </c>
      <c r="AK17" s="39">
        <f t="shared" si="34"/>
        <v>0</v>
      </c>
      <c r="AL17" s="39">
        <f t="shared" si="35"/>
        <v>0</v>
      </c>
      <c r="AM17" s="39">
        <f t="shared" si="36"/>
        <v>0</v>
      </c>
      <c r="AN17" s="39">
        <f t="shared" si="37"/>
        <v>0</v>
      </c>
      <c r="AP17" s="17"/>
      <c r="AQ17" s="89">
        <f t="shared" si="53"/>
        <v>0</v>
      </c>
      <c r="AR17" s="86">
        <f t="shared" si="39"/>
        <v>0</v>
      </c>
      <c r="AS17" s="39">
        <f t="shared" si="40"/>
        <v>0</v>
      </c>
      <c r="AT17" s="39">
        <f t="shared" si="41"/>
        <v>0</v>
      </c>
      <c r="AU17" s="39">
        <f t="shared" si="42"/>
        <v>0</v>
      </c>
      <c r="AV17" s="39">
        <f t="shared" si="43"/>
        <v>0</v>
      </c>
      <c r="AW17" s="39">
        <f t="shared" si="44"/>
        <v>0</v>
      </c>
      <c r="AX17" s="39">
        <f t="shared" si="45"/>
        <v>0</v>
      </c>
      <c r="AY17" s="39">
        <f t="shared" si="46"/>
        <v>0</v>
      </c>
      <c r="AZ17" s="39">
        <f t="shared" si="47"/>
        <v>0</v>
      </c>
      <c r="BA17" s="39">
        <f t="shared" si="48"/>
        <v>0</v>
      </c>
      <c r="BB17" s="39">
        <f t="shared" si="49"/>
        <v>0</v>
      </c>
      <c r="BC17" s="39">
        <f t="shared" si="50"/>
        <v>0</v>
      </c>
    </row>
    <row r="18" spans="1:55" x14ac:dyDescent="0.25">
      <c r="A18" s="20">
        <v>14</v>
      </c>
      <c r="B18" s="20"/>
      <c r="C18" s="29" t="str">
        <f>IF(ISNA(VLOOKUP($B18,'Sales Order'!$B$7:$BF$1109,2,0)),"",VLOOKUP($B18,'Sales Order'!$B$7:$BF$1109,2,0))</f>
        <v/>
      </c>
      <c r="D18" s="30" t="str">
        <f>IF(ISNA(VLOOKUP($B18,'Sales Order'!$B$7:$BF$1109,7,0)),"",VLOOKUP($B18,'Sales Order'!$B$7:$BF$1109,7,0))</f>
        <v/>
      </c>
      <c r="E18" s="31" t="str">
        <f>IF(ISNA(VLOOKUP($B18,'Sales Order'!$B$7:$BF$1109,8,0)),"",VLOOKUP($B18,'Sales Order'!$B$7:$BF$1109,8,0))</f>
        <v/>
      </c>
      <c r="F18" s="30" t="str">
        <f>IF(ISNA(VLOOKUP($B18,'Sales Order'!$B$7:$BF$1109,11,0)),"",VLOOKUP($B18,'Sales Order'!$B$7:$BF$1109,11,0))</f>
        <v/>
      </c>
      <c r="G18" s="30" t="str">
        <f>IF(ISNA(VLOOKUP($B18,'Sales Order'!$B$7:$BF$1109,26,0)),"",VLOOKUP($B18,'Sales Order'!$B$7:$BF$1109,26,0))</f>
        <v/>
      </c>
      <c r="H18" s="24" t="str">
        <f>IF(ISNA(VLOOKUP($B18,'Sales Order'!$B$7:$BF$1109,39,0)),"",VLOOKUP($B18,'Sales Order'!$B$7:$BF$1109,39,0))</f>
        <v/>
      </c>
      <c r="I18" s="30" t="str">
        <f>IF(ISNA(VLOOKUP($B18,'Sales Order'!$B$7:$BF$1109,43,0)),"",VLOOKUP($B18,'Sales Order'!$B$7:$BF$1109,43,0))</f>
        <v/>
      </c>
      <c r="J18" s="38" t="str">
        <f>IF(ISNA(VLOOKUP($B18,'Sales Order'!$B$7:$BF$1109,57,0)),"",VLOOKUP($B18,'Sales Order'!$B$7:$BF$1109,57,0))</f>
        <v/>
      </c>
      <c r="K18" s="25" t="str">
        <f>IF(ISNA(VLOOKUP($B18,'Sales Order'!$B$7:$CA$1109,58,0)),"",VLOOKUP($B18,'Sales Order'!$B$7:$CA$1109,58,0))</f>
        <v/>
      </c>
      <c r="L18" s="20"/>
      <c r="M18" s="20"/>
      <c r="N18" s="20"/>
      <c r="O18" s="30">
        <f t="shared" si="23"/>
        <v>0</v>
      </c>
      <c r="P18" s="30">
        <f t="shared" si="11"/>
        <v>0</v>
      </c>
      <c r="Q18" s="33">
        <f t="shared" si="24"/>
        <v>0</v>
      </c>
      <c r="R18" s="91">
        <f t="shared" si="51"/>
        <v>0</v>
      </c>
      <c r="S18" s="33">
        <f t="shared" si="25"/>
        <v>0</v>
      </c>
      <c r="T18" s="29" t="str">
        <f t="shared" si="13"/>
        <v>NIL</v>
      </c>
      <c r="AB18" s="34">
        <f t="shared" si="52"/>
        <v>0.05</v>
      </c>
      <c r="AC18" s="39">
        <f t="shared" si="26"/>
        <v>0</v>
      </c>
      <c r="AD18" s="39">
        <f t="shared" si="27"/>
        <v>0</v>
      </c>
      <c r="AE18" s="39">
        <f t="shared" si="28"/>
        <v>0</v>
      </c>
      <c r="AF18" s="39">
        <f t="shared" si="29"/>
        <v>0</v>
      </c>
      <c r="AG18" s="39">
        <f t="shared" si="30"/>
        <v>0</v>
      </c>
      <c r="AH18" s="39">
        <f t="shared" si="31"/>
        <v>0</v>
      </c>
      <c r="AI18" s="39">
        <f t="shared" si="32"/>
        <v>0</v>
      </c>
      <c r="AJ18" s="39">
        <f t="shared" si="33"/>
        <v>0</v>
      </c>
      <c r="AK18" s="39">
        <f t="shared" si="34"/>
        <v>0</v>
      </c>
      <c r="AL18" s="39">
        <f t="shared" si="35"/>
        <v>0</v>
      </c>
      <c r="AM18" s="39">
        <f t="shared" si="36"/>
        <v>0</v>
      </c>
      <c r="AN18" s="39">
        <f t="shared" si="37"/>
        <v>0</v>
      </c>
      <c r="AP18" s="17"/>
      <c r="AQ18" s="89">
        <f t="shared" si="53"/>
        <v>0</v>
      </c>
      <c r="AR18" s="86">
        <f t="shared" si="39"/>
        <v>0</v>
      </c>
      <c r="AS18" s="39">
        <f t="shared" si="40"/>
        <v>0</v>
      </c>
      <c r="AT18" s="39">
        <f t="shared" si="41"/>
        <v>0</v>
      </c>
      <c r="AU18" s="39">
        <f t="shared" si="42"/>
        <v>0</v>
      </c>
      <c r="AV18" s="39">
        <f t="shared" si="43"/>
        <v>0</v>
      </c>
      <c r="AW18" s="39">
        <f t="shared" si="44"/>
        <v>0</v>
      </c>
      <c r="AX18" s="39">
        <f t="shared" si="45"/>
        <v>0</v>
      </c>
      <c r="AY18" s="39">
        <f t="shared" si="46"/>
        <v>0</v>
      </c>
      <c r="AZ18" s="39">
        <f t="shared" si="47"/>
        <v>0</v>
      </c>
      <c r="BA18" s="39">
        <f t="shared" si="48"/>
        <v>0</v>
      </c>
      <c r="BB18" s="39">
        <f t="shared" si="49"/>
        <v>0</v>
      </c>
      <c r="BC18" s="39">
        <f t="shared" si="50"/>
        <v>0</v>
      </c>
    </row>
    <row r="19" spans="1:55" x14ac:dyDescent="0.25">
      <c r="A19" s="20">
        <v>15</v>
      </c>
      <c r="B19" s="20"/>
      <c r="C19" s="29" t="str">
        <f>IF(ISNA(VLOOKUP($B19,'Sales Order'!$B$7:$BF$1109,2,0)),"",VLOOKUP($B19,'Sales Order'!$B$7:$BF$1109,2,0))</f>
        <v/>
      </c>
      <c r="D19" s="30" t="str">
        <f>IF(ISNA(VLOOKUP($B19,'Sales Order'!$B$7:$BF$1109,7,0)),"",VLOOKUP($B19,'Sales Order'!$B$7:$BF$1109,7,0))</f>
        <v/>
      </c>
      <c r="E19" s="31" t="str">
        <f>IF(ISNA(VLOOKUP($B19,'Sales Order'!$B$7:$BF$1109,8,0)),"",VLOOKUP($B19,'Sales Order'!$B$7:$BF$1109,8,0))</f>
        <v/>
      </c>
      <c r="F19" s="30" t="str">
        <f>IF(ISNA(VLOOKUP($B19,'Sales Order'!$B$7:$BF$1109,11,0)),"",VLOOKUP($B19,'Sales Order'!$B$7:$BF$1109,11,0))</f>
        <v/>
      </c>
      <c r="G19" s="30" t="str">
        <f>IF(ISNA(VLOOKUP($B19,'Sales Order'!$B$7:$BF$1109,26,0)),"",VLOOKUP($B19,'Sales Order'!$B$7:$BF$1109,26,0))</f>
        <v/>
      </c>
      <c r="H19" s="24" t="str">
        <f>IF(ISNA(VLOOKUP($B19,'Sales Order'!$B$7:$BF$1109,39,0)),"",VLOOKUP($B19,'Sales Order'!$B$7:$BF$1109,39,0))</f>
        <v/>
      </c>
      <c r="I19" s="30" t="str">
        <f>IF(ISNA(VLOOKUP($B19,'Sales Order'!$B$7:$BF$1109,43,0)),"",VLOOKUP($B19,'Sales Order'!$B$7:$BF$1109,43,0))</f>
        <v/>
      </c>
      <c r="J19" s="38" t="str">
        <f>IF(ISNA(VLOOKUP($B19,'Sales Order'!$B$7:$BF$1109,57,0)),"",VLOOKUP($B19,'Sales Order'!$B$7:$BF$1109,57,0))</f>
        <v/>
      </c>
      <c r="K19" s="25" t="str">
        <f>IF(ISNA(VLOOKUP($B19,'Sales Order'!$B$7:$CA$1109,58,0)),"",VLOOKUP($B19,'Sales Order'!$B$7:$CA$1109,58,0))</f>
        <v/>
      </c>
      <c r="L19" s="20"/>
      <c r="M19" s="20"/>
      <c r="N19" s="20"/>
      <c r="O19" s="30">
        <f t="shared" si="23"/>
        <v>0</v>
      </c>
      <c r="P19" s="30">
        <f t="shared" si="11"/>
        <v>0</v>
      </c>
      <c r="Q19" s="33">
        <f t="shared" si="24"/>
        <v>0</v>
      </c>
      <c r="R19" s="91">
        <f t="shared" si="51"/>
        <v>0</v>
      </c>
      <c r="S19" s="33">
        <f t="shared" si="25"/>
        <v>0</v>
      </c>
      <c r="T19" s="29" t="str">
        <f t="shared" si="13"/>
        <v>NIL</v>
      </c>
      <c r="AB19" s="34">
        <f t="shared" si="52"/>
        <v>0.05</v>
      </c>
      <c r="AC19" s="39">
        <f t="shared" si="26"/>
        <v>0</v>
      </c>
      <c r="AD19" s="39">
        <f t="shared" si="27"/>
        <v>0</v>
      </c>
      <c r="AE19" s="39">
        <f t="shared" si="28"/>
        <v>0</v>
      </c>
      <c r="AF19" s="39">
        <f t="shared" si="29"/>
        <v>0</v>
      </c>
      <c r="AG19" s="39">
        <f t="shared" si="30"/>
        <v>0</v>
      </c>
      <c r="AH19" s="39">
        <f t="shared" si="31"/>
        <v>0</v>
      </c>
      <c r="AI19" s="39">
        <f t="shared" si="32"/>
        <v>0</v>
      </c>
      <c r="AJ19" s="39">
        <f t="shared" si="33"/>
        <v>0</v>
      </c>
      <c r="AK19" s="39">
        <f t="shared" si="34"/>
        <v>0</v>
      </c>
      <c r="AL19" s="39">
        <f t="shared" si="35"/>
        <v>0</v>
      </c>
      <c r="AM19" s="39">
        <f t="shared" si="36"/>
        <v>0</v>
      </c>
      <c r="AN19" s="39">
        <f t="shared" si="37"/>
        <v>0</v>
      </c>
      <c r="AP19" s="17"/>
      <c r="AQ19" s="89">
        <f t="shared" si="53"/>
        <v>0</v>
      </c>
      <c r="AR19" s="86">
        <f t="shared" si="39"/>
        <v>0</v>
      </c>
      <c r="AS19" s="39">
        <f t="shared" si="40"/>
        <v>0</v>
      </c>
      <c r="AT19" s="39">
        <f t="shared" si="41"/>
        <v>0</v>
      </c>
      <c r="AU19" s="39">
        <f t="shared" si="42"/>
        <v>0</v>
      </c>
      <c r="AV19" s="39">
        <f t="shared" si="43"/>
        <v>0</v>
      </c>
      <c r="AW19" s="39">
        <f t="shared" si="44"/>
        <v>0</v>
      </c>
      <c r="AX19" s="39">
        <f t="shared" si="45"/>
        <v>0</v>
      </c>
      <c r="AY19" s="39">
        <f t="shared" si="46"/>
        <v>0</v>
      </c>
      <c r="AZ19" s="39">
        <f t="shared" si="47"/>
        <v>0</v>
      </c>
      <c r="BA19" s="39">
        <f t="shared" si="48"/>
        <v>0</v>
      </c>
      <c r="BB19" s="39">
        <f t="shared" si="49"/>
        <v>0</v>
      </c>
      <c r="BC19" s="39">
        <f t="shared" si="50"/>
        <v>0</v>
      </c>
    </row>
    <row r="20" spans="1:55" x14ac:dyDescent="0.25">
      <c r="A20" s="20">
        <v>16</v>
      </c>
      <c r="B20" s="20"/>
      <c r="C20" s="29" t="str">
        <f>IF(ISNA(VLOOKUP($B20,'Sales Order'!$B$7:$BF$1109,2,0)),"",VLOOKUP($B20,'Sales Order'!$B$7:$BF$1109,2,0))</f>
        <v/>
      </c>
      <c r="D20" s="30" t="str">
        <f>IF(ISNA(VLOOKUP($B20,'Sales Order'!$B$7:$BF$1109,7,0)),"",VLOOKUP($B20,'Sales Order'!$B$7:$BF$1109,7,0))</f>
        <v/>
      </c>
      <c r="E20" s="31" t="str">
        <f>IF(ISNA(VLOOKUP($B20,'Sales Order'!$B$7:$BF$1109,8,0)),"",VLOOKUP($B20,'Sales Order'!$B$7:$BF$1109,8,0))</f>
        <v/>
      </c>
      <c r="F20" s="30" t="str">
        <f>IF(ISNA(VLOOKUP($B20,'Sales Order'!$B$7:$BF$1109,11,0)),"",VLOOKUP($B20,'Sales Order'!$B$7:$BF$1109,11,0))</f>
        <v/>
      </c>
      <c r="G20" s="30" t="str">
        <f>IF(ISNA(VLOOKUP($B20,'Sales Order'!$B$7:$BF$1109,26,0)),"",VLOOKUP($B20,'Sales Order'!$B$7:$BF$1109,26,0))</f>
        <v/>
      </c>
      <c r="H20" s="24" t="str">
        <f>IF(ISNA(VLOOKUP($B20,'Sales Order'!$B$7:$BF$1109,39,0)),"",VLOOKUP($B20,'Sales Order'!$B$7:$BF$1109,39,0))</f>
        <v/>
      </c>
      <c r="I20" s="30" t="str">
        <f>IF(ISNA(VLOOKUP($B20,'Sales Order'!$B$7:$BF$1109,43,0)),"",VLOOKUP($B20,'Sales Order'!$B$7:$BF$1109,43,0))</f>
        <v/>
      </c>
      <c r="J20" s="38" t="str">
        <f>IF(ISNA(VLOOKUP($B20,'Sales Order'!$B$7:$BF$1109,57,0)),"",VLOOKUP($B20,'Sales Order'!$B$7:$BF$1109,57,0))</f>
        <v/>
      </c>
      <c r="K20" s="25" t="str">
        <f>IF(ISNA(VLOOKUP($B20,'Sales Order'!$B$7:$CA$1109,58,0)),"",VLOOKUP($B20,'Sales Order'!$B$7:$CA$1109,58,0))</f>
        <v/>
      </c>
      <c r="L20" s="20"/>
      <c r="M20" s="20"/>
      <c r="N20" s="20"/>
      <c r="O20" s="30">
        <f t="shared" si="23"/>
        <v>0</v>
      </c>
      <c r="P20" s="30">
        <f t="shared" si="11"/>
        <v>0</v>
      </c>
      <c r="Q20" s="33">
        <f t="shared" si="24"/>
        <v>0</v>
      </c>
      <c r="R20" s="91">
        <f t="shared" si="51"/>
        <v>0</v>
      </c>
      <c r="S20" s="33">
        <f t="shared" si="25"/>
        <v>0</v>
      </c>
      <c r="T20" s="29" t="str">
        <f t="shared" si="13"/>
        <v>NIL</v>
      </c>
      <c r="AB20" s="34">
        <f t="shared" si="52"/>
        <v>0.05</v>
      </c>
      <c r="AC20" s="39">
        <f t="shared" si="26"/>
        <v>0</v>
      </c>
      <c r="AD20" s="39">
        <f t="shared" si="27"/>
        <v>0</v>
      </c>
      <c r="AE20" s="39">
        <f t="shared" si="28"/>
        <v>0</v>
      </c>
      <c r="AF20" s="39">
        <f t="shared" si="29"/>
        <v>0</v>
      </c>
      <c r="AG20" s="39">
        <f t="shared" si="30"/>
        <v>0</v>
      </c>
      <c r="AH20" s="39">
        <f t="shared" si="31"/>
        <v>0</v>
      </c>
      <c r="AI20" s="39">
        <f t="shared" si="32"/>
        <v>0</v>
      </c>
      <c r="AJ20" s="39">
        <f t="shared" si="33"/>
        <v>0</v>
      </c>
      <c r="AK20" s="39">
        <f t="shared" si="34"/>
        <v>0</v>
      </c>
      <c r="AL20" s="39">
        <f t="shared" si="35"/>
        <v>0</v>
      </c>
      <c r="AM20" s="39">
        <f t="shared" si="36"/>
        <v>0</v>
      </c>
      <c r="AN20" s="39">
        <f t="shared" si="37"/>
        <v>0</v>
      </c>
      <c r="AP20" s="17"/>
      <c r="AQ20" s="89">
        <f t="shared" si="53"/>
        <v>0</v>
      </c>
      <c r="AR20" s="86">
        <f t="shared" si="39"/>
        <v>0</v>
      </c>
      <c r="AS20" s="39">
        <f t="shared" si="40"/>
        <v>0</v>
      </c>
      <c r="AT20" s="39">
        <f t="shared" si="41"/>
        <v>0</v>
      </c>
      <c r="AU20" s="39">
        <f t="shared" si="42"/>
        <v>0</v>
      </c>
      <c r="AV20" s="39">
        <f t="shared" si="43"/>
        <v>0</v>
      </c>
      <c r="AW20" s="39">
        <f t="shared" si="44"/>
        <v>0</v>
      </c>
      <c r="AX20" s="39">
        <f t="shared" si="45"/>
        <v>0</v>
      </c>
      <c r="AY20" s="39">
        <f t="shared" si="46"/>
        <v>0</v>
      </c>
      <c r="AZ20" s="39">
        <f t="shared" si="47"/>
        <v>0</v>
      </c>
      <c r="BA20" s="39">
        <f t="shared" si="48"/>
        <v>0</v>
      </c>
      <c r="BB20" s="39">
        <f t="shared" si="49"/>
        <v>0</v>
      </c>
      <c r="BC20" s="39">
        <f t="shared" si="50"/>
        <v>0</v>
      </c>
    </row>
    <row r="21" spans="1:55" x14ac:dyDescent="0.25">
      <c r="A21" s="20">
        <v>17</v>
      </c>
      <c r="B21" s="20"/>
      <c r="C21" s="29" t="str">
        <f>IF(ISNA(VLOOKUP($B21,'Sales Order'!$B$7:$BF$1109,2,0)),"",VLOOKUP($B21,'Sales Order'!$B$7:$BF$1109,2,0))</f>
        <v/>
      </c>
      <c r="D21" s="30" t="str">
        <f>IF(ISNA(VLOOKUP($B21,'Sales Order'!$B$7:$BF$1109,7,0)),"",VLOOKUP($B21,'Sales Order'!$B$7:$BF$1109,7,0))</f>
        <v/>
      </c>
      <c r="E21" s="31" t="str">
        <f>IF(ISNA(VLOOKUP($B21,'Sales Order'!$B$7:$BF$1109,8,0)),"",VLOOKUP($B21,'Sales Order'!$B$7:$BF$1109,8,0))</f>
        <v/>
      </c>
      <c r="F21" s="30" t="str">
        <f>IF(ISNA(VLOOKUP($B21,'Sales Order'!$B$7:$BF$1109,11,0)),"",VLOOKUP($B21,'Sales Order'!$B$7:$BF$1109,11,0))</f>
        <v/>
      </c>
      <c r="G21" s="30" t="str">
        <f>IF(ISNA(VLOOKUP($B21,'Sales Order'!$B$7:$BF$1109,26,0)),"",VLOOKUP($B21,'Sales Order'!$B$7:$BF$1109,26,0))</f>
        <v/>
      </c>
      <c r="H21" s="24" t="str">
        <f>IF(ISNA(VLOOKUP($B21,'Sales Order'!$B$7:$BF$1109,39,0)),"",VLOOKUP($B21,'Sales Order'!$B$7:$BF$1109,39,0))</f>
        <v/>
      </c>
      <c r="I21" s="30" t="str">
        <f>IF(ISNA(VLOOKUP($B21,'Sales Order'!$B$7:$BF$1109,43,0)),"",VLOOKUP($B21,'Sales Order'!$B$7:$BF$1109,43,0))</f>
        <v/>
      </c>
      <c r="J21" s="38" t="str">
        <f>IF(ISNA(VLOOKUP($B21,'Sales Order'!$B$7:$BF$1109,57,0)),"",VLOOKUP($B21,'Sales Order'!$B$7:$BF$1109,57,0))</f>
        <v/>
      </c>
      <c r="K21" s="25" t="str">
        <f>IF(ISNA(VLOOKUP($B21,'Sales Order'!$B$7:$CA$1109,58,0)),"",VLOOKUP($B21,'Sales Order'!$B$7:$CA$1109,58,0))</f>
        <v/>
      </c>
      <c r="L21" s="20"/>
      <c r="M21" s="20"/>
      <c r="N21" s="20"/>
      <c r="O21" s="30">
        <f t="shared" si="23"/>
        <v>0</v>
      </c>
      <c r="P21" s="30">
        <f t="shared" si="11"/>
        <v>0</v>
      </c>
      <c r="Q21" s="33">
        <f t="shared" si="24"/>
        <v>0</v>
      </c>
      <c r="R21" s="91">
        <f t="shared" si="51"/>
        <v>0</v>
      </c>
      <c r="S21" s="33">
        <f t="shared" si="25"/>
        <v>0</v>
      </c>
      <c r="T21" s="29" t="str">
        <f t="shared" si="13"/>
        <v>NIL</v>
      </c>
      <c r="AB21" s="34">
        <f t="shared" si="52"/>
        <v>0.05</v>
      </c>
      <c r="AC21" s="39">
        <f t="shared" si="26"/>
        <v>0</v>
      </c>
      <c r="AD21" s="39">
        <f t="shared" si="27"/>
        <v>0</v>
      </c>
      <c r="AE21" s="39">
        <f t="shared" si="28"/>
        <v>0</v>
      </c>
      <c r="AF21" s="39">
        <f t="shared" si="29"/>
        <v>0</v>
      </c>
      <c r="AG21" s="39">
        <f t="shared" si="30"/>
        <v>0</v>
      </c>
      <c r="AH21" s="39">
        <f t="shared" si="31"/>
        <v>0</v>
      </c>
      <c r="AI21" s="39">
        <f t="shared" si="32"/>
        <v>0</v>
      </c>
      <c r="AJ21" s="39">
        <f t="shared" si="33"/>
        <v>0</v>
      </c>
      <c r="AK21" s="39">
        <f t="shared" si="34"/>
        <v>0</v>
      </c>
      <c r="AL21" s="39">
        <f t="shared" si="35"/>
        <v>0</v>
      </c>
      <c r="AM21" s="39">
        <f t="shared" si="36"/>
        <v>0</v>
      </c>
      <c r="AN21" s="39">
        <f t="shared" si="37"/>
        <v>0</v>
      </c>
      <c r="AP21" s="17"/>
      <c r="AQ21" s="89">
        <f t="shared" si="53"/>
        <v>0</v>
      </c>
      <c r="AR21" s="86">
        <f t="shared" si="39"/>
        <v>0</v>
      </c>
      <c r="AS21" s="39">
        <f t="shared" si="40"/>
        <v>0</v>
      </c>
      <c r="AT21" s="39">
        <f t="shared" si="41"/>
        <v>0</v>
      </c>
      <c r="AU21" s="39">
        <f t="shared" si="42"/>
        <v>0</v>
      </c>
      <c r="AV21" s="39">
        <f t="shared" si="43"/>
        <v>0</v>
      </c>
      <c r="AW21" s="39">
        <f t="shared" si="44"/>
        <v>0</v>
      </c>
      <c r="AX21" s="39">
        <f t="shared" si="45"/>
        <v>0</v>
      </c>
      <c r="AY21" s="39">
        <f t="shared" si="46"/>
        <v>0</v>
      </c>
      <c r="AZ21" s="39">
        <f t="shared" si="47"/>
        <v>0</v>
      </c>
      <c r="BA21" s="39">
        <f t="shared" si="48"/>
        <v>0</v>
      </c>
      <c r="BB21" s="39">
        <f t="shared" si="49"/>
        <v>0</v>
      </c>
      <c r="BC21" s="39">
        <f t="shared" si="50"/>
        <v>0</v>
      </c>
    </row>
    <row r="22" spans="1:55" x14ac:dyDescent="0.25">
      <c r="A22" s="20">
        <v>18</v>
      </c>
      <c r="B22" s="20"/>
      <c r="C22" s="29" t="str">
        <f>IF(ISNA(VLOOKUP($B22,'Sales Order'!$B$7:$BF$1109,2,0)),"",VLOOKUP($B22,'Sales Order'!$B$7:$BF$1109,2,0))</f>
        <v/>
      </c>
      <c r="D22" s="30" t="str">
        <f>IF(ISNA(VLOOKUP($B22,'Sales Order'!$B$7:$BF$1109,7,0)),"",VLOOKUP($B22,'Sales Order'!$B$7:$BF$1109,7,0))</f>
        <v/>
      </c>
      <c r="E22" s="31" t="str">
        <f>IF(ISNA(VLOOKUP($B22,'Sales Order'!$B$7:$BF$1109,8,0)),"",VLOOKUP($B22,'Sales Order'!$B$7:$BF$1109,8,0))</f>
        <v/>
      </c>
      <c r="F22" s="30" t="str">
        <f>IF(ISNA(VLOOKUP($B22,'Sales Order'!$B$7:$BF$1109,11,0)),"",VLOOKUP($B22,'Sales Order'!$B$7:$BF$1109,11,0))</f>
        <v/>
      </c>
      <c r="G22" s="30" t="str">
        <f>IF(ISNA(VLOOKUP($B22,'Sales Order'!$B$7:$BF$1109,26,0)),"",VLOOKUP($B22,'Sales Order'!$B$7:$BF$1109,26,0))</f>
        <v/>
      </c>
      <c r="H22" s="24" t="str">
        <f>IF(ISNA(VLOOKUP($B22,'Sales Order'!$B$7:$BF$1109,39,0)),"",VLOOKUP($B22,'Sales Order'!$B$7:$BF$1109,39,0))</f>
        <v/>
      </c>
      <c r="I22" s="30" t="str">
        <f>IF(ISNA(VLOOKUP($B22,'Sales Order'!$B$7:$BF$1109,43,0)),"",VLOOKUP($B22,'Sales Order'!$B$7:$BF$1109,43,0))</f>
        <v/>
      </c>
      <c r="J22" s="38" t="str">
        <f>IF(ISNA(VLOOKUP($B22,'Sales Order'!$B$7:$BF$1109,57,0)),"",VLOOKUP($B22,'Sales Order'!$B$7:$BF$1109,57,0))</f>
        <v/>
      </c>
      <c r="K22" s="25" t="str">
        <f>IF(ISNA(VLOOKUP($B22,'Sales Order'!$B$7:$CA$1109,58,0)),"",VLOOKUP($B22,'Sales Order'!$B$7:$CA$1109,58,0))</f>
        <v/>
      </c>
      <c r="L22" s="20"/>
      <c r="M22" s="20"/>
      <c r="N22" s="20"/>
      <c r="O22" s="30">
        <f t="shared" si="23"/>
        <v>0</v>
      </c>
      <c r="P22" s="30">
        <f t="shared" si="11"/>
        <v>0</v>
      </c>
      <c r="Q22" s="33">
        <f t="shared" si="24"/>
        <v>0</v>
      </c>
      <c r="R22" s="91">
        <f t="shared" si="51"/>
        <v>0</v>
      </c>
      <c r="S22" s="33">
        <f t="shared" si="25"/>
        <v>0</v>
      </c>
      <c r="T22" s="29" t="str">
        <f t="shared" si="13"/>
        <v>NIL</v>
      </c>
      <c r="AB22" s="34">
        <f t="shared" si="52"/>
        <v>0.05</v>
      </c>
      <c r="AC22" s="39">
        <f t="shared" si="26"/>
        <v>0</v>
      </c>
      <c r="AD22" s="39">
        <f t="shared" si="27"/>
        <v>0</v>
      </c>
      <c r="AE22" s="39">
        <f t="shared" si="28"/>
        <v>0</v>
      </c>
      <c r="AF22" s="39">
        <f t="shared" si="29"/>
        <v>0</v>
      </c>
      <c r="AG22" s="39">
        <f t="shared" si="30"/>
        <v>0</v>
      </c>
      <c r="AH22" s="39">
        <f t="shared" si="31"/>
        <v>0</v>
      </c>
      <c r="AI22" s="39">
        <f t="shared" si="32"/>
        <v>0</v>
      </c>
      <c r="AJ22" s="39">
        <f t="shared" si="33"/>
        <v>0</v>
      </c>
      <c r="AK22" s="39">
        <f t="shared" si="34"/>
        <v>0</v>
      </c>
      <c r="AL22" s="39">
        <f t="shared" si="35"/>
        <v>0</v>
      </c>
      <c r="AM22" s="39">
        <f t="shared" si="36"/>
        <v>0</v>
      </c>
      <c r="AN22" s="39">
        <f t="shared" si="37"/>
        <v>0</v>
      </c>
      <c r="AP22" s="17"/>
      <c r="AQ22" s="89">
        <f t="shared" si="53"/>
        <v>0</v>
      </c>
      <c r="AR22" s="86">
        <f t="shared" si="39"/>
        <v>0</v>
      </c>
      <c r="AS22" s="39">
        <f t="shared" si="40"/>
        <v>0</v>
      </c>
      <c r="AT22" s="39">
        <f t="shared" si="41"/>
        <v>0</v>
      </c>
      <c r="AU22" s="39">
        <f t="shared" si="42"/>
        <v>0</v>
      </c>
      <c r="AV22" s="39">
        <f t="shared" si="43"/>
        <v>0</v>
      </c>
      <c r="AW22" s="39">
        <f t="shared" si="44"/>
        <v>0</v>
      </c>
      <c r="AX22" s="39">
        <f t="shared" si="45"/>
        <v>0</v>
      </c>
      <c r="AY22" s="39">
        <f t="shared" si="46"/>
        <v>0</v>
      </c>
      <c r="AZ22" s="39">
        <f t="shared" si="47"/>
        <v>0</v>
      </c>
      <c r="BA22" s="39">
        <f t="shared" si="48"/>
        <v>0</v>
      </c>
      <c r="BB22" s="39">
        <f t="shared" si="49"/>
        <v>0</v>
      </c>
      <c r="BC22" s="39">
        <f t="shared" si="50"/>
        <v>0</v>
      </c>
    </row>
    <row r="23" spans="1:55" x14ac:dyDescent="0.25">
      <c r="A23" s="20">
        <v>19</v>
      </c>
      <c r="B23" s="20"/>
      <c r="C23" s="29" t="str">
        <f>IF(ISNA(VLOOKUP($B23,'Sales Order'!$B$7:$BF$1109,2,0)),"",VLOOKUP($B23,'Sales Order'!$B$7:$BF$1109,2,0))</f>
        <v/>
      </c>
      <c r="D23" s="30" t="str">
        <f>IF(ISNA(VLOOKUP($B23,'Sales Order'!$B$7:$BF$1109,7,0)),"",VLOOKUP($B23,'Sales Order'!$B$7:$BF$1109,7,0))</f>
        <v/>
      </c>
      <c r="E23" s="31" t="str">
        <f>IF(ISNA(VLOOKUP($B23,'Sales Order'!$B$7:$BF$1109,8,0)),"",VLOOKUP($B23,'Sales Order'!$B$7:$BF$1109,8,0))</f>
        <v/>
      </c>
      <c r="F23" s="30" t="str">
        <f>IF(ISNA(VLOOKUP($B23,'Sales Order'!$B$7:$BF$1109,11,0)),"",VLOOKUP($B23,'Sales Order'!$B$7:$BF$1109,11,0))</f>
        <v/>
      </c>
      <c r="G23" s="30" t="str">
        <f>IF(ISNA(VLOOKUP($B23,'Sales Order'!$B$7:$BF$1109,26,0)),"",VLOOKUP($B23,'Sales Order'!$B$7:$BF$1109,26,0))</f>
        <v/>
      </c>
      <c r="H23" s="24" t="str">
        <f>IF(ISNA(VLOOKUP($B23,'Sales Order'!$B$7:$BF$1109,39,0)),"",VLOOKUP($B23,'Sales Order'!$B$7:$BF$1109,39,0))</f>
        <v/>
      </c>
      <c r="I23" s="30" t="str">
        <f>IF(ISNA(VLOOKUP($B23,'Sales Order'!$B$7:$BF$1109,43,0)),"",VLOOKUP($B23,'Sales Order'!$B$7:$BF$1109,43,0))</f>
        <v/>
      </c>
      <c r="J23" s="38" t="str">
        <f>IF(ISNA(VLOOKUP($B23,'Sales Order'!$B$7:$BF$1109,57,0)),"",VLOOKUP($B23,'Sales Order'!$B$7:$BF$1109,57,0))</f>
        <v/>
      </c>
      <c r="K23" s="25" t="str">
        <f>IF(ISNA(VLOOKUP($B23,'Sales Order'!$B$7:$CA$1109,58,0)),"",VLOOKUP($B23,'Sales Order'!$B$7:$CA$1109,58,0))</f>
        <v/>
      </c>
      <c r="L23" s="20"/>
      <c r="M23" s="20"/>
      <c r="N23" s="20"/>
      <c r="O23" s="30">
        <f t="shared" si="23"/>
        <v>0</v>
      </c>
      <c r="P23" s="30">
        <f t="shared" si="11"/>
        <v>0</v>
      </c>
      <c r="Q23" s="33">
        <f t="shared" si="24"/>
        <v>0</v>
      </c>
      <c r="R23" s="91">
        <f t="shared" si="51"/>
        <v>0</v>
      </c>
      <c r="S23" s="33">
        <f t="shared" si="25"/>
        <v>0</v>
      </c>
      <c r="T23" s="29" t="str">
        <f t="shared" si="13"/>
        <v>NIL</v>
      </c>
      <c r="AB23" s="34">
        <f t="shared" si="52"/>
        <v>0.05</v>
      </c>
      <c r="AC23" s="39">
        <f t="shared" si="26"/>
        <v>0</v>
      </c>
      <c r="AD23" s="39">
        <f t="shared" si="27"/>
        <v>0</v>
      </c>
      <c r="AE23" s="39">
        <f t="shared" si="28"/>
        <v>0</v>
      </c>
      <c r="AF23" s="39">
        <f t="shared" si="29"/>
        <v>0</v>
      </c>
      <c r="AG23" s="39">
        <f t="shared" si="30"/>
        <v>0</v>
      </c>
      <c r="AH23" s="39">
        <f t="shared" si="31"/>
        <v>0</v>
      </c>
      <c r="AI23" s="39">
        <f t="shared" si="32"/>
        <v>0</v>
      </c>
      <c r="AJ23" s="39">
        <f t="shared" si="33"/>
        <v>0</v>
      </c>
      <c r="AK23" s="39">
        <f t="shared" si="34"/>
        <v>0</v>
      </c>
      <c r="AL23" s="39">
        <f t="shared" si="35"/>
        <v>0</v>
      </c>
      <c r="AM23" s="39">
        <f t="shared" si="36"/>
        <v>0</v>
      </c>
      <c r="AN23" s="39">
        <f t="shared" si="37"/>
        <v>0</v>
      </c>
      <c r="AP23" s="17"/>
      <c r="AQ23" s="89">
        <f t="shared" si="53"/>
        <v>0</v>
      </c>
      <c r="AR23" s="86">
        <f t="shared" si="39"/>
        <v>0</v>
      </c>
      <c r="AS23" s="39">
        <f t="shared" si="40"/>
        <v>0</v>
      </c>
      <c r="AT23" s="39">
        <f t="shared" si="41"/>
        <v>0</v>
      </c>
      <c r="AU23" s="39">
        <f t="shared" si="42"/>
        <v>0</v>
      </c>
      <c r="AV23" s="39">
        <f t="shared" si="43"/>
        <v>0</v>
      </c>
      <c r="AW23" s="39">
        <f t="shared" si="44"/>
        <v>0</v>
      </c>
      <c r="AX23" s="39">
        <f t="shared" si="45"/>
        <v>0</v>
      </c>
      <c r="AY23" s="39">
        <f t="shared" si="46"/>
        <v>0</v>
      </c>
      <c r="AZ23" s="39">
        <f t="shared" si="47"/>
        <v>0</v>
      </c>
      <c r="BA23" s="39">
        <f t="shared" si="48"/>
        <v>0</v>
      </c>
      <c r="BB23" s="39">
        <f t="shared" si="49"/>
        <v>0</v>
      </c>
      <c r="BC23" s="39">
        <f t="shared" si="50"/>
        <v>0</v>
      </c>
    </row>
    <row r="24" spans="1:55" x14ac:dyDescent="0.25">
      <c r="A24" s="20">
        <v>20</v>
      </c>
      <c r="B24" s="20"/>
      <c r="C24" s="29" t="str">
        <f>IF(ISNA(VLOOKUP($B24,'Sales Order'!$B$7:$BF$1109,2,0)),"",VLOOKUP($B24,'Sales Order'!$B$7:$BF$1109,2,0))</f>
        <v/>
      </c>
      <c r="D24" s="30" t="str">
        <f>IF(ISNA(VLOOKUP($B24,'Sales Order'!$B$7:$BF$1109,7,0)),"",VLOOKUP($B24,'Sales Order'!$B$7:$BF$1109,7,0))</f>
        <v/>
      </c>
      <c r="E24" s="31" t="str">
        <f>IF(ISNA(VLOOKUP($B24,'Sales Order'!$B$7:$BF$1109,8,0)),"",VLOOKUP($B24,'Sales Order'!$B$7:$BF$1109,8,0))</f>
        <v/>
      </c>
      <c r="F24" s="30" t="str">
        <f>IF(ISNA(VLOOKUP($B24,'Sales Order'!$B$7:$BF$1109,11,0)),"",VLOOKUP($B24,'Sales Order'!$B$7:$BF$1109,11,0))</f>
        <v/>
      </c>
      <c r="G24" s="30" t="str">
        <f>IF(ISNA(VLOOKUP($B24,'Sales Order'!$B$7:$BF$1109,26,0)),"",VLOOKUP($B24,'Sales Order'!$B$7:$BF$1109,26,0))</f>
        <v/>
      </c>
      <c r="H24" s="24" t="str">
        <f>IF(ISNA(VLOOKUP($B24,'Sales Order'!$B$7:$BF$1109,39,0)),"",VLOOKUP($B24,'Sales Order'!$B$7:$BF$1109,39,0))</f>
        <v/>
      </c>
      <c r="I24" s="30" t="str">
        <f>IF(ISNA(VLOOKUP($B24,'Sales Order'!$B$7:$BF$1109,43,0)),"",VLOOKUP($B24,'Sales Order'!$B$7:$BF$1109,43,0))</f>
        <v/>
      </c>
      <c r="J24" s="38" t="str">
        <f>IF(ISNA(VLOOKUP($B24,'Sales Order'!$B$7:$BF$1109,57,0)),"",VLOOKUP($B24,'Sales Order'!$B$7:$BF$1109,57,0))</f>
        <v/>
      </c>
      <c r="K24" s="25" t="str">
        <f>IF(ISNA(VLOOKUP($B24,'Sales Order'!$B$7:$CA$1109,58,0)),"",VLOOKUP($B24,'Sales Order'!$B$7:$CA$1109,58,0))</f>
        <v/>
      </c>
      <c r="L24" s="20"/>
      <c r="M24" s="20"/>
      <c r="N24" s="20"/>
      <c r="O24" s="30">
        <f t="shared" si="23"/>
        <v>0</v>
      </c>
      <c r="P24" s="30">
        <f t="shared" si="11"/>
        <v>0</v>
      </c>
      <c r="Q24" s="33">
        <f t="shared" si="24"/>
        <v>0</v>
      </c>
      <c r="R24" s="91">
        <f t="shared" si="51"/>
        <v>0</v>
      </c>
      <c r="S24" s="33">
        <f t="shared" si="25"/>
        <v>0</v>
      </c>
      <c r="T24" s="29" t="str">
        <f t="shared" si="13"/>
        <v>NIL</v>
      </c>
      <c r="AB24" s="34">
        <f t="shared" si="52"/>
        <v>0.05</v>
      </c>
      <c r="AC24" s="39">
        <f t="shared" si="26"/>
        <v>0</v>
      </c>
      <c r="AD24" s="39">
        <f t="shared" si="27"/>
        <v>0</v>
      </c>
      <c r="AE24" s="39">
        <f t="shared" si="28"/>
        <v>0</v>
      </c>
      <c r="AF24" s="39">
        <f t="shared" si="29"/>
        <v>0</v>
      </c>
      <c r="AG24" s="39">
        <f t="shared" si="30"/>
        <v>0</v>
      </c>
      <c r="AH24" s="39">
        <f t="shared" si="31"/>
        <v>0</v>
      </c>
      <c r="AI24" s="39">
        <f t="shared" si="32"/>
        <v>0</v>
      </c>
      <c r="AJ24" s="39">
        <f t="shared" si="33"/>
        <v>0</v>
      </c>
      <c r="AK24" s="39">
        <f t="shared" si="34"/>
        <v>0</v>
      </c>
      <c r="AL24" s="39">
        <f t="shared" si="35"/>
        <v>0</v>
      </c>
      <c r="AM24" s="39">
        <f t="shared" si="36"/>
        <v>0</v>
      </c>
      <c r="AN24" s="39">
        <f t="shared" si="37"/>
        <v>0</v>
      </c>
      <c r="AP24" s="17"/>
      <c r="AQ24" s="89">
        <f t="shared" si="53"/>
        <v>0</v>
      </c>
      <c r="AR24" s="86">
        <f t="shared" si="39"/>
        <v>0</v>
      </c>
      <c r="AS24" s="39">
        <f t="shared" si="40"/>
        <v>0</v>
      </c>
      <c r="AT24" s="39">
        <f t="shared" si="41"/>
        <v>0</v>
      </c>
      <c r="AU24" s="39">
        <f t="shared" si="42"/>
        <v>0</v>
      </c>
      <c r="AV24" s="39">
        <f t="shared" si="43"/>
        <v>0</v>
      </c>
      <c r="AW24" s="39">
        <f t="shared" si="44"/>
        <v>0</v>
      </c>
      <c r="AX24" s="39">
        <f t="shared" si="45"/>
        <v>0</v>
      </c>
      <c r="AY24" s="39">
        <f t="shared" si="46"/>
        <v>0</v>
      </c>
      <c r="AZ24" s="39">
        <f t="shared" si="47"/>
        <v>0</v>
      </c>
      <c r="BA24" s="39">
        <f t="shared" si="48"/>
        <v>0</v>
      </c>
      <c r="BB24" s="39">
        <f t="shared" si="49"/>
        <v>0</v>
      </c>
      <c r="BC24" s="39">
        <f t="shared" si="50"/>
        <v>0</v>
      </c>
    </row>
    <row r="25" spans="1:55" x14ac:dyDescent="0.25">
      <c r="A25" s="20">
        <v>21</v>
      </c>
      <c r="B25" s="20"/>
      <c r="C25" s="29" t="str">
        <f>IF(ISNA(VLOOKUP($B25,'Sales Order'!$B$7:$BF$1109,2,0)),"",VLOOKUP($B25,'Sales Order'!$B$7:$BF$1109,2,0))</f>
        <v/>
      </c>
      <c r="D25" s="30" t="str">
        <f>IF(ISNA(VLOOKUP($B25,'Sales Order'!$B$7:$BF$1109,7,0)),"",VLOOKUP($B25,'Sales Order'!$B$7:$BF$1109,7,0))</f>
        <v/>
      </c>
      <c r="E25" s="31" t="str">
        <f>IF(ISNA(VLOOKUP($B25,'Sales Order'!$B$7:$BF$1109,8,0)),"",VLOOKUP($B25,'Sales Order'!$B$7:$BF$1109,8,0))</f>
        <v/>
      </c>
      <c r="F25" s="30" t="str">
        <f>IF(ISNA(VLOOKUP($B25,'Sales Order'!$B$7:$BF$1109,11,0)),"",VLOOKUP($B25,'Sales Order'!$B$7:$BF$1109,11,0))</f>
        <v/>
      </c>
      <c r="G25" s="30" t="str">
        <f>IF(ISNA(VLOOKUP($B25,'Sales Order'!$B$7:$BF$1109,26,0)),"",VLOOKUP($B25,'Sales Order'!$B$7:$BF$1109,26,0))</f>
        <v/>
      </c>
      <c r="H25" s="24" t="str">
        <f>IF(ISNA(VLOOKUP($B25,'Sales Order'!$B$7:$BF$1109,39,0)),"",VLOOKUP($B25,'Sales Order'!$B$7:$BF$1109,39,0))</f>
        <v/>
      </c>
      <c r="I25" s="30" t="str">
        <f>IF(ISNA(VLOOKUP($B25,'Sales Order'!$B$7:$BF$1109,43,0)),"",VLOOKUP($B25,'Sales Order'!$B$7:$BF$1109,43,0))</f>
        <v/>
      </c>
      <c r="J25" s="38" t="str">
        <f>IF(ISNA(VLOOKUP($B25,'Sales Order'!$B$7:$BF$1109,57,0)),"",VLOOKUP($B25,'Sales Order'!$B$7:$BF$1109,57,0))</f>
        <v/>
      </c>
      <c r="K25" s="25" t="str">
        <f>IF(ISNA(VLOOKUP($B25,'Sales Order'!$B$7:$CA$1109,58,0)),"",VLOOKUP($B25,'Sales Order'!$B$7:$CA$1109,58,0))</f>
        <v/>
      </c>
      <c r="L25" s="20"/>
      <c r="M25" s="20"/>
      <c r="N25" s="20"/>
      <c r="O25" s="30">
        <f t="shared" si="23"/>
        <v>0</v>
      </c>
      <c r="P25" s="30">
        <f t="shared" si="11"/>
        <v>0</v>
      </c>
      <c r="Q25" s="33">
        <f t="shared" si="24"/>
        <v>0</v>
      </c>
      <c r="R25" s="91">
        <f t="shared" si="51"/>
        <v>0</v>
      </c>
      <c r="S25" s="33">
        <f t="shared" si="25"/>
        <v>0</v>
      </c>
      <c r="T25" s="29" t="str">
        <f t="shared" si="13"/>
        <v>NIL</v>
      </c>
      <c r="AB25" s="34">
        <f t="shared" si="52"/>
        <v>0.05</v>
      </c>
      <c r="AC25" s="39">
        <f t="shared" si="26"/>
        <v>0</v>
      </c>
      <c r="AD25" s="39">
        <f t="shared" si="27"/>
        <v>0</v>
      </c>
      <c r="AE25" s="39">
        <f t="shared" si="28"/>
        <v>0</v>
      </c>
      <c r="AF25" s="39">
        <f t="shared" si="29"/>
        <v>0</v>
      </c>
      <c r="AG25" s="39">
        <f t="shared" si="30"/>
        <v>0</v>
      </c>
      <c r="AH25" s="39">
        <f t="shared" si="31"/>
        <v>0</v>
      </c>
      <c r="AI25" s="39">
        <f t="shared" si="32"/>
        <v>0</v>
      </c>
      <c r="AJ25" s="39">
        <f t="shared" si="33"/>
        <v>0</v>
      </c>
      <c r="AK25" s="39">
        <f t="shared" si="34"/>
        <v>0</v>
      </c>
      <c r="AL25" s="39">
        <f t="shared" si="35"/>
        <v>0</v>
      </c>
      <c r="AM25" s="39">
        <f t="shared" si="36"/>
        <v>0</v>
      </c>
      <c r="AN25" s="39">
        <f t="shared" si="37"/>
        <v>0</v>
      </c>
      <c r="AP25" s="17"/>
      <c r="AQ25" s="89">
        <f t="shared" si="53"/>
        <v>0</v>
      </c>
      <c r="AR25" s="86">
        <f t="shared" si="39"/>
        <v>0</v>
      </c>
      <c r="AS25" s="39">
        <f t="shared" si="40"/>
        <v>0</v>
      </c>
      <c r="AT25" s="39">
        <f t="shared" si="41"/>
        <v>0</v>
      </c>
      <c r="AU25" s="39">
        <f t="shared" si="42"/>
        <v>0</v>
      </c>
      <c r="AV25" s="39">
        <f t="shared" si="43"/>
        <v>0</v>
      </c>
      <c r="AW25" s="39">
        <f t="shared" si="44"/>
        <v>0</v>
      </c>
      <c r="AX25" s="39">
        <f t="shared" si="45"/>
        <v>0</v>
      </c>
      <c r="AY25" s="39">
        <f t="shared" si="46"/>
        <v>0</v>
      </c>
      <c r="AZ25" s="39">
        <f t="shared" si="47"/>
        <v>0</v>
      </c>
      <c r="BA25" s="39">
        <f t="shared" si="48"/>
        <v>0</v>
      </c>
      <c r="BB25" s="39">
        <f t="shared" si="49"/>
        <v>0</v>
      </c>
      <c r="BC25" s="39">
        <f t="shared" si="50"/>
        <v>0</v>
      </c>
    </row>
    <row r="26" spans="1:55" x14ac:dyDescent="0.25">
      <c r="A26" s="20">
        <v>22</v>
      </c>
      <c r="B26" s="20"/>
      <c r="C26" s="29" t="str">
        <f>IF(ISNA(VLOOKUP($B26,'Sales Order'!$B$7:$BF$1109,2,0)),"",VLOOKUP($B26,'Sales Order'!$B$7:$BF$1109,2,0))</f>
        <v/>
      </c>
      <c r="D26" s="30" t="str">
        <f>IF(ISNA(VLOOKUP($B26,'Sales Order'!$B$7:$BF$1109,7,0)),"",VLOOKUP($B26,'Sales Order'!$B$7:$BF$1109,7,0))</f>
        <v/>
      </c>
      <c r="E26" s="31" t="str">
        <f>IF(ISNA(VLOOKUP($B26,'Sales Order'!$B$7:$BF$1109,8,0)),"",VLOOKUP($B26,'Sales Order'!$B$7:$BF$1109,8,0))</f>
        <v/>
      </c>
      <c r="F26" s="30" t="str">
        <f>IF(ISNA(VLOOKUP($B26,'Sales Order'!$B$7:$BF$1109,11,0)),"",VLOOKUP($B26,'Sales Order'!$B$7:$BF$1109,11,0))</f>
        <v/>
      </c>
      <c r="G26" s="30" t="str">
        <f>IF(ISNA(VLOOKUP($B26,'Sales Order'!$B$7:$BF$1109,26,0)),"",VLOOKUP($B26,'Sales Order'!$B$7:$BF$1109,26,0))</f>
        <v/>
      </c>
      <c r="H26" s="24" t="str">
        <f>IF(ISNA(VLOOKUP($B26,'Sales Order'!$B$7:$BF$1109,39,0)),"",VLOOKUP($B26,'Sales Order'!$B$7:$BF$1109,39,0))</f>
        <v/>
      </c>
      <c r="I26" s="30" t="str">
        <f>IF(ISNA(VLOOKUP($B26,'Sales Order'!$B$7:$BF$1109,43,0)),"",VLOOKUP($B26,'Sales Order'!$B$7:$BF$1109,43,0))</f>
        <v/>
      </c>
      <c r="J26" s="38" t="str">
        <f>IF(ISNA(VLOOKUP($B26,'Sales Order'!$B$7:$BF$1109,57,0)),"",VLOOKUP($B26,'Sales Order'!$B$7:$BF$1109,57,0))</f>
        <v/>
      </c>
      <c r="K26" s="25" t="str">
        <f>IF(ISNA(VLOOKUP($B26,'Sales Order'!$B$7:$CA$1109,58,0)),"",VLOOKUP($B26,'Sales Order'!$B$7:$CA$1109,58,0))</f>
        <v/>
      </c>
      <c r="L26" s="20"/>
      <c r="M26" s="20"/>
      <c r="N26" s="20"/>
      <c r="O26" s="30">
        <f t="shared" si="23"/>
        <v>0</v>
      </c>
      <c r="P26" s="30">
        <f t="shared" si="11"/>
        <v>0</v>
      </c>
      <c r="Q26" s="33">
        <f t="shared" si="24"/>
        <v>0</v>
      </c>
      <c r="R26" s="91">
        <f t="shared" si="51"/>
        <v>0</v>
      </c>
      <c r="S26" s="33">
        <f t="shared" si="25"/>
        <v>0</v>
      </c>
      <c r="T26" s="29" t="str">
        <f t="shared" si="13"/>
        <v>NIL</v>
      </c>
      <c r="AB26" s="34">
        <f t="shared" si="52"/>
        <v>0.05</v>
      </c>
      <c r="AC26" s="39">
        <f t="shared" si="26"/>
        <v>0</v>
      </c>
      <c r="AD26" s="39">
        <f t="shared" si="27"/>
        <v>0</v>
      </c>
      <c r="AE26" s="39">
        <f t="shared" si="28"/>
        <v>0</v>
      </c>
      <c r="AF26" s="39">
        <f t="shared" si="29"/>
        <v>0</v>
      </c>
      <c r="AG26" s="39">
        <f t="shared" si="30"/>
        <v>0</v>
      </c>
      <c r="AH26" s="39">
        <f t="shared" si="31"/>
        <v>0</v>
      </c>
      <c r="AI26" s="39">
        <f t="shared" si="32"/>
        <v>0</v>
      </c>
      <c r="AJ26" s="39">
        <f t="shared" si="33"/>
        <v>0</v>
      </c>
      <c r="AK26" s="39">
        <f t="shared" si="34"/>
        <v>0</v>
      </c>
      <c r="AL26" s="39">
        <f t="shared" si="35"/>
        <v>0</v>
      </c>
      <c r="AM26" s="39">
        <f t="shared" si="36"/>
        <v>0</v>
      </c>
      <c r="AN26" s="39">
        <f t="shared" si="37"/>
        <v>0</v>
      </c>
      <c r="AP26" s="17"/>
      <c r="AQ26" s="89">
        <f t="shared" si="53"/>
        <v>0</v>
      </c>
      <c r="AR26" s="86">
        <f t="shared" si="39"/>
        <v>0</v>
      </c>
      <c r="AS26" s="39">
        <f t="shared" si="40"/>
        <v>0</v>
      </c>
      <c r="AT26" s="39">
        <f t="shared" si="41"/>
        <v>0</v>
      </c>
      <c r="AU26" s="39">
        <f t="shared" si="42"/>
        <v>0</v>
      </c>
      <c r="AV26" s="39">
        <f t="shared" si="43"/>
        <v>0</v>
      </c>
      <c r="AW26" s="39">
        <f t="shared" si="44"/>
        <v>0</v>
      </c>
      <c r="AX26" s="39">
        <f t="shared" si="45"/>
        <v>0</v>
      </c>
      <c r="AY26" s="39">
        <f t="shared" si="46"/>
        <v>0</v>
      </c>
      <c r="AZ26" s="39">
        <f t="shared" si="47"/>
        <v>0</v>
      </c>
      <c r="BA26" s="39">
        <f t="shared" si="48"/>
        <v>0</v>
      </c>
      <c r="BB26" s="39">
        <f t="shared" si="49"/>
        <v>0</v>
      </c>
      <c r="BC26" s="39">
        <f t="shared" si="50"/>
        <v>0</v>
      </c>
    </row>
    <row r="27" spans="1:55" x14ac:dyDescent="0.25">
      <c r="A27" s="20">
        <v>23</v>
      </c>
      <c r="B27" s="20"/>
      <c r="C27" s="29" t="str">
        <f>IF(ISNA(VLOOKUP($B27,'Sales Order'!$B$7:$BF$1109,2,0)),"",VLOOKUP($B27,'Sales Order'!$B$7:$BF$1109,2,0))</f>
        <v/>
      </c>
      <c r="D27" s="30" t="str">
        <f>IF(ISNA(VLOOKUP($B27,'Sales Order'!$B$7:$BF$1109,7,0)),"",VLOOKUP($B27,'Sales Order'!$B$7:$BF$1109,7,0))</f>
        <v/>
      </c>
      <c r="E27" s="31" t="str">
        <f>IF(ISNA(VLOOKUP($B27,'Sales Order'!$B$7:$BF$1109,8,0)),"",VLOOKUP($B27,'Sales Order'!$B$7:$BF$1109,8,0))</f>
        <v/>
      </c>
      <c r="F27" s="30" t="str">
        <f>IF(ISNA(VLOOKUP($B27,'Sales Order'!$B$7:$BF$1109,11,0)),"",VLOOKUP($B27,'Sales Order'!$B$7:$BF$1109,11,0))</f>
        <v/>
      </c>
      <c r="G27" s="30" t="str">
        <f>IF(ISNA(VLOOKUP($B27,'Sales Order'!$B$7:$BF$1109,26,0)),"",VLOOKUP($B27,'Sales Order'!$B$7:$BF$1109,26,0))</f>
        <v/>
      </c>
      <c r="H27" s="24" t="str">
        <f>IF(ISNA(VLOOKUP($B27,'Sales Order'!$B$7:$BF$1109,39,0)),"",VLOOKUP($B27,'Sales Order'!$B$7:$BF$1109,39,0))</f>
        <v/>
      </c>
      <c r="I27" s="30" t="str">
        <f>IF(ISNA(VLOOKUP($B27,'Sales Order'!$B$7:$BF$1109,43,0)),"",VLOOKUP($B27,'Sales Order'!$B$7:$BF$1109,43,0))</f>
        <v/>
      </c>
      <c r="J27" s="38" t="str">
        <f>IF(ISNA(VLOOKUP($B27,'Sales Order'!$B$7:$BF$1109,57,0)),"",VLOOKUP($B27,'Sales Order'!$B$7:$BF$1109,57,0))</f>
        <v/>
      </c>
      <c r="K27" s="25" t="str">
        <f>IF(ISNA(VLOOKUP($B27,'Sales Order'!$B$7:$CA$1109,58,0)),"",VLOOKUP($B27,'Sales Order'!$B$7:$CA$1109,58,0))</f>
        <v/>
      </c>
      <c r="L27" s="20"/>
      <c r="M27" s="20"/>
      <c r="N27" s="20"/>
      <c r="O27" s="30">
        <f t="shared" si="23"/>
        <v>0</v>
      </c>
      <c r="P27" s="30">
        <f t="shared" si="11"/>
        <v>0</v>
      </c>
      <c r="Q27" s="33">
        <f t="shared" si="24"/>
        <v>0</v>
      </c>
      <c r="R27" s="91">
        <f t="shared" si="51"/>
        <v>0</v>
      </c>
      <c r="S27" s="33">
        <f t="shared" si="25"/>
        <v>0</v>
      </c>
      <c r="T27" s="29" t="str">
        <f t="shared" si="13"/>
        <v>NIL</v>
      </c>
      <c r="AB27" s="34">
        <f t="shared" si="52"/>
        <v>0.05</v>
      </c>
      <c r="AC27" s="39">
        <f t="shared" si="26"/>
        <v>0</v>
      </c>
      <c r="AD27" s="39">
        <f t="shared" si="27"/>
        <v>0</v>
      </c>
      <c r="AE27" s="39">
        <f t="shared" si="28"/>
        <v>0</v>
      </c>
      <c r="AF27" s="39">
        <f t="shared" si="29"/>
        <v>0</v>
      </c>
      <c r="AG27" s="39">
        <f t="shared" si="30"/>
        <v>0</v>
      </c>
      <c r="AH27" s="39">
        <f t="shared" si="31"/>
        <v>0</v>
      </c>
      <c r="AI27" s="39">
        <f t="shared" si="32"/>
        <v>0</v>
      </c>
      <c r="AJ27" s="39">
        <f t="shared" si="33"/>
        <v>0</v>
      </c>
      <c r="AK27" s="39">
        <f t="shared" si="34"/>
        <v>0</v>
      </c>
      <c r="AL27" s="39">
        <f t="shared" si="35"/>
        <v>0</v>
      </c>
      <c r="AM27" s="39">
        <f t="shared" si="36"/>
        <v>0</v>
      </c>
      <c r="AN27" s="39">
        <f t="shared" si="37"/>
        <v>0</v>
      </c>
      <c r="AP27" s="17"/>
      <c r="AQ27" s="89">
        <f t="shared" si="53"/>
        <v>0</v>
      </c>
      <c r="AR27" s="86">
        <f t="shared" si="39"/>
        <v>0</v>
      </c>
      <c r="AS27" s="39">
        <f t="shared" si="40"/>
        <v>0</v>
      </c>
      <c r="AT27" s="39">
        <f t="shared" si="41"/>
        <v>0</v>
      </c>
      <c r="AU27" s="39">
        <f t="shared" si="42"/>
        <v>0</v>
      </c>
      <c r="AV27" s="39">
        <f t="shared" si="43"/>
        <v>0</v>
      </c>
      <c r="AW27" s="39">
        <f t="shared" si="44"/>
        <v>0</v>
      </c>
      <c r="AX27" s="39">
        <f t="shared" si="45"/>
        <v>0</v>
      </c>
      <c r="AY27" s="39">
        <f t="shared" si="46"/>
        <v>0</v>
      </c>
      <c r="AZ27" s="39">
        <f t="shared" si="47"/>
        <v>0</v>
      </c>
      <c r="BA27" s="39">
        <f t="shared" si="48"/>
        <v>0</v>
      </c>
      <c r="BB27" s="39">
        <f t="shared" si="49"/>
        <v>0</v>
      </c>
      <c r="BC27" s="39">
        <f t="shared" si="50"/>
        <v>0</v>
      </c>
    </row>
    <row r="28" spans="1:55" x14ac:dyDescent="0.25">
      <c r="A28" s="20">
        <v>24</v>
      </c>
      <c r="B28" s="20"/>
      <c r="C28" s="29" t="str">
        <f>IF(ISNA(VLOOKUP($B28,'Sales Order'!$B$7:$BF$1109,2,0)),"",VLOOKUP($B28,'Sales Order'!$B$7:$BF$1109,2,0))</f>
        <v/>
      </c>
      <c r="D28" s="30" t="str">
        <f>IF(ISNA(VLOOKUP($B28,'Sales Order'!$B$7:$BF$1109,7,0)),"",VLOOKUP($B28,'Sales Order'!$B$7:$BF$1109,7,0))</f>
        <v/>
      </c>
      <c r="E28" s="31" t="str">
        <f>IF(ISNA(VLOOKUP($B28,'Sales Order'!$B$7:$BF$1109,8,0)),"",VLOOKUP($B28,'Sales Order'!$B$7:$BF$1109,8,0))</f>
        <v/>
      </c>
      <c r="F28" s="30" t="str">
        <f>IF(ISNA(VLOOKUP($B28,'Sales Order'!$B$7:$BF$1109,11,0)),"",VLOOKUP($B28,'Sales Order'!$B$7:$BF$1109,11,0))</f>
        <v/>
      </c>
      <c r="G28" s="30" t="str">
        <f>IF(ISNA(VLOOKUP($B28,'Sales Order'!$B$7:$BF$1109,26,0)),"",VLOOKUP($B28,'Sales Order'!$B$7:$BF$1109,26,0))</f>
        <v/>
      </c>
      <c r="H28" s="24" t="str">
        <f>IF(ISNA(VLOOKUP($B28,'Sales Order'!$B$7:$BF$1109,39,0)),"",VLOOKUP($B28,'Sales Order'!$B$7:$BF$1109,39,0))</f>
        <v/>
      </c>
      <c r="I28" s="30" t="str">
        <f>IF(ISNA(VLOOKUP($B28,'Sales Order'!$B$7:$BF$1109,43,0)),"",VLOOKUP($B28,'Sales Order'!$B$7:$BF$1109,43,0))</f>
        <v/>
      </c>
      <c r="J28" s="38" t="str">
        <f>IF(ISNA(VLOOKUP($B28,'Sales Order'!$B$7:$BF$1109,57,0)),"",VLOOKUP($B28,'Sales Order'!$B$7:$BF$1109,57,0))</f>
        <v/>
      </c>
      <c r="K28" s="25" t="str">
        <f>IF(ISNA(VLOOKUP($B28,'Sales Order'!$B$7:$CA$1109,58,0)),"",VLOOKUP($B28,'Sales Order'!$B$7:$CA$1109,58,0))</f>
        <v/>
      </c>
      <c r="L28" s="20"/>
      <c r="M28" s="20"/>
      <c r="N28" s="20"/>
      <c r="O28" s="30">
        <f t="shared" si="23"/>
        <v>0</v>
      </c>
      <c r="P28" s="30">
        <f t="shared" si="11"/>
        <v>0</v>
      </c>
      <c r="Q28" s="33">
        <f t="shared" si="24"/>
        <v>0</v>
      </c>
      <c r="R28" s="91">
        <f t="shared" si="51"/>
        <v>0</v>
      </c>
      <c r="S28" s="33">
        <f t="shared" si="25"/>
        <v>0</v>
      </c>
      <c r="T28" s="29" t="str">
        <f t="shared" si="13"/>
        <v>NIL</v>
      </c>
      <c r="AB28" s="34">
        <f t="shared" si="52"/>
        <v>0.05</v>
      </c>
      <c r="AC28" s="39">
        <f t="shared" si="26"/>
        <v>0</v>
      </c>
      <c r="AD28" s="39">
        <f t="shared" si="27"/>
        <v>0</v>
      </c>
      <c r="AE28" s="39">
        <f t="shared" si="28"/>
        <v>0</v>
      </c>
      <c r="AF28" s="39">
        <f t="shared" si="29"/>
        <v>0</v>
      </c>
      <c r="AG28" s="39">
        <f t="shared" si="30"/>
        <v>0</v>
      </c>
      <c r="AH28" s="39">
        <f t="shared" si="31"/>
        <v>0</v>
      </c>
      <c r="AI28" s="39">
        <f t="shared" si="32"/>
        <v>0</v>
      </c>
      <c r="AJ28" s="39">
        <f t="shared" si="33"/>
        <v>0</v>
      </c>
      <c r="AK28" s="39">
        <f t="shared" si="34"/>
        <v>0</v>
      </c>
      <c r="AL28" s="39">
        <f t="shared" si="35"/>
        <v>0</v>
      </c>
      <c r="AM28" s="39">
        <f t="shared" si="36"/>
        <v>0</v>
      </c>
      <c r="AN28" s="39">
        <f t="shared" si="37"/>
        <v>0</v>
      </c>
      <c r="AP28" s="17"/>
      <c r="AQ28" s="89">
        <f t="shared" si="53"/>
        <v>0</v>
      </c>
      <c r="AR28" s="86">
        <f t="shared" si="39"/>
        <v>0</v>
      </c>
      <c r="AS28" s="39">
        <f t="shared" si="40"/>
        <v>0</v>
      </c>
      <c r="AT28" s="39">
        <f t="shared" si="41"/>
        <v>0</v>
      </c>
      <c r="AU28" s="39">
        <f t="shared" si="42"/>
        <v>0</v>
      </c>
      <c r="AV28" s="39">
        <f t="shared" si="43"/>
        <v>0</v>
      </c>
      <c r="AW28" s="39">
        <f t="shared" si="44"/>
        <v>0</v>
      </c>
      <c r="AX28" s="39">
        <f t="shared" si="45"/>
        <v>0</v>
      </c>
      <c r="AY28" s="39">
        <f t="shared" si="46"/>
        <v>0</v>
      </c>
      <c r="AZ28" s="39">
        <f t="shared" si="47"/>
        <v>0</v>
      </c>
      <c r="BA28" s="39">
        <f t="shared" si="48"/>
        <v>0</v>
      </c>
      <c r="BB28" s="39">
        <f t="shared" si="49"/>
        <v>0</v>
      </c>
      <c r="BC28" s="39">
        <f t="shared" si="50"/>
        <v>0</v>
      </c>
    </row>
    <row r="29" spans="1:55" x14ac:dyDescent="0.25">
      <c r="A29" s="20">
        <v>25</v>
      </c>
      <c r="B29" s="20"/>
      <c r="C29" s="29" t="str">
        <f>IF(ISNA(VLOOKUP($B29,'Sales Order'!$B$7:$BF$1109,2,0)),"",VLOOKUP($B29,'Sales Order'!$B$7:$BF$1109,2,0))</f>
        <v/>
      </c>
      <c r="D29" s="30" t="str">
        <f>IF(ISNA(VLOOKUP($B29,'Sales Order'!$B$7:$BF$1109,7,0)),"",VLOOKUP($B29,'Sales Order'!$B$7:$BF$1109,7,0))</f>
        <v/>
      </c>
      <c r="E29" s="31" t="str">
        <f>IF(ISNA(VLOOKUP($B29,'Sales Order'!$B$7:$BF$1109,8,0)),"",VLOOKUP($B29,'Sales Order'!$B$7:$BF$1109,8,0))</f>
        <v/>
      </c>
      <c r="F29" s="30" t="str">
        <f>IF(ISNA(VLOOKUP($B29,'Sales Order'!$B$7:$BF$1109,11,0)),"",VLOOKUP($B29,'Sales Order'!$B$7:$BF$1109,11,0))</f>
        <v/>
      </c>
      <c r="G29" s="30" t="str">
        <f>IF(ISNA(VLOOKUP($B29,'Sales Order'!$B$7:$BF$1109,26,0)),"",VLOOKUP($B29,'Sales Order'!$B$7:$BF$1109,26,0))</f>
        <v/>
      </c>
      <c r="H29" s="24" t="str">
        <f>IF(ISNA(VLOOKUP($B29,'Sales Order'!$B$7:$BF$1109,39,0)),"",VLOOKUP($B29,'Sales Order'!$B$7:$BF$1109,39,0))</f>
        <v/>
      </c>
      <c r="I29" s="30" t="str">
        <f>IF(ISNA(VLOOKUP($B29,'Sales Order'!$B$7:$BF$1109,43,0)),"",VLOOKUP($B29,'Sales Order'!$B$7:$BF$1109,43,0))</f>
        <v/>
      </c>
      <c r="J29" s="38" t="str">
        <f>IF(ISNA(VLOOKUP($B29,'Sales Order'!$B$7:$BF$1109,57,0)),"",VLOOKUP($B29,'Sales Order'!$B$7:$BF$1109,57,0))</f>
        <v/>
      </c>
      <c r="K29" s="25" t="str">
        <f>IF(ISNA(VLOOKUP($B29,'Sales Order'!$B$7:$CA$1109,58,0)),"",VLOOKUP($B29,'Sales Order'!$B$7:$CA$1109,58,0))</f>
        <v/>
      </c>
      <c r="L29" s="20"/>
      <c r="M29" s="20"/>
      <c r="N29" s="20"/>
      <c r="O29" s="30">
        <f t="shared" si="23"/>
        <v>0</v>
      </c>
      <c r="P29" s="30">
        <f t="shared" si="11"/>
        <v>0</v>
      </c>
      <c r="Q29" s="33">
        <f t="shared" si="24"/>
        <v>0</v>
      </c>
      <c r="R29" s="91">
        <f t="shared" si="51"/>
        <v>0</v>
      </c>
      <c r="S29" s="33">
        <f t="shared" si="25"/>
        <v>0</v>
      </c>
      <c r="T29" s="29" t="str">
        <f t="shared" si="13"/>
        <v>NIL</v>
      </c>
      <c r="AB29" s="34">
        <f t="shared" si="52"/>
        <v>0.05</v>
      </c>
      <c r="AC29" s="39">
        <f t="shared" si="26"/>
        <v>0</v>
      </c>
      <c r="AD29" s="39">
        <f t="shared" si="27"/>
        <v>0</v>
      </c>
      <c r="AE29" s="39">
        <f t="shared" si="28"/>
        <v>0</v>
      </c>
      <c r="AF29" s="39">
        <f t="shared" si="29"/>
        <v>0</v>
      </c>
      <c r="AG29" s="39">
        <f t="shared" si="30"/>
        <v>0</v>
      </c>
      <c r="AH29" s="39">
        <f t="shared" si="31"/>
        <v>0</v>
      </c>
      <c r="AI29" s="39">
        <f t="shared" si="32"/>
        <v>0</v>
      </c>
      <c r="AJ29" s="39">
        <f t="shared" si="33"/>
        <v>0</v>
      </c>
      <c r="AK29" s="39">
        <f t="shared" si="34"/>
        <v>0</v>
      </c>
      <c r="AL29" s="39">
        <f t="shared" si="35"/>
        <v>0</v>
      </c>
      <c r="AM29" s="39">
        <f t="shared" si="36"/>
        <v>0</v>
      </c>
      <c r="AN29" s="39">
        <f t="shared" si="37"/>
        <v>0</v>
      </c>
      <c r="AP29" s="17"/>
      <c r="AQ29" s="89">
        <f t="shared" si="53"/>
        <v>0</v>
      </c>
      <c r="AR29" s="86">
        <f t="shared" si="39"/>
        <v>0</v>
      </c>
      <c r="AS29" s="39">
        <f t="shared" si="40"/>
        <v>0</v>
      </c>
      <c r="AT29" s="39">
        <f t="shared" si="41"/>
        <v>0</v>
      </c>
      <c r="AU29" s="39">
        <f t="shared" si="42"/>
        <v>0</v>
      </c>
      <c r="AV29" s="39">
        <f t="shared" si="43"/>
        <v>0</v>
      </c>
      <c r="AW29" s="39">
        <f t="shared" si="44"/>
        <v>0</v>
      </c>
      <c r="AX29" s="39">
        <f t="shared" si="45"/>
        <v>0</v>
      </c>
      <c r="AY29" s="39">
        <f t="shared" si="46"/>
        <v>0</v>
      </c>
      <c r="AZ29" s="39">
        <f t="shared" si="47"/>
        <v>0</v>
      </c>
      <c r="BA29" s="39">
        <f t="shared" si="48"/>
        <v>0</v>
      </c>
      <c r="BB29" s="39">
        <f t="shared" si="49"/>
        <v>0</v>
      </c>
      <c r="BC29" s="39">
        <f t="shared" si="50"/>
        <v>0</v>
      </c>
    </row>
    <row r="30" spans="1:55" x14ac:dyDescent="0.25">
      <c r="A30" s="20">
        <v>26</v>
      </c>
      <c r="B30" s="20"/>
      <c r="C30" s="29" t="str">
        <f>IF(ISNA(VLOOKUP($B30,'Sales Order'!$B$7:$BF$1109,2,0)),"",VLOOKUP($B30,'Sales Order'!$B$7:$BF$1109,2,0))</f>
        <v/>
      </c>
      <c r="D30" s="30" t="str">
        <f>IF(ISNA(VLOOKUP($B30,'Sales Order'!$B$7:$BF$1109,7,0)),"",VLOOKUP($B30,'Sales Order'!$B$7:$BF$1109,7,0))</f>
        <v/>
      </c>
      <c r="E30" s="31" t="str">
        <f>IF(ISNA(VLOOKUP($B30,'Sales Order'!$B$7:$BF$1109,8,0)),"",VLOOKUP($B30,'Sales Order'!$B$7:$BF$1109,8,0))</f>
        <v/>
      </c>
      <c r="F30" s="30" t="str">
        <f>IF(ISNA(VLOOKUP($B30,'Sales Order'!$B$7:$BF$1109,11,0)),"",VLOOKUP($B30,'Sales Order'!$B$7:$BF$1109,11,0))</f>
        <v/>
      </c>
      <c r="G30" s="30" t="str">
        <f>IF(ISNA(VLOOKUP($B30,'Sales Order'!$B$7:$BF$1109,26,0)),"",VLOOKUP($B30,'Sales Order'!$B$7:$BF$1109,26,0))</f>
        <v/>
      </c>
      <c r="H30" s="24" t="str">
        <f>IF(ISNA(VLOOKUP($B30,'Sales Order'!$B$7:$BF$1109,39,0)),"",VLOOKUP($B30,'Sales Order'!$B$7:$BF$1109,39,0))</f>
        <v/>
      </c>
      <c r="I30" s="30" t="str">
        <f>IF(ISNA(VLOOKUP($B30,'Sales Order'!$B$7:$BF$1109,43,0)),"",VLOOKUP($B30,'Sales Order'!$B$7:$BF$1109,43,0))</f>
        <v/>
      </c>
      <c r="J30" s="38" t="str">
        <f>IF(ISNA(VLOOKUP($B30,'Sales Order'!$B$7:$BF$1109,57,0)),"",VLOOKUP($B30,'Sales Order'!$B$7:$BF$1109,57,0))</f>
        <v/>
      </c>
      <c r="K30" s="25" t="str">
        <f>IF(ISNA(VLOOKUP($B30,'Sales Order'!$B$7:$CA$1109,58,0)),"",VLOOKUP($B30,'Sales Order'!$B$7:$CA$1109,58,0))</f>
        <v/>
      </c>
      <c r="L30" s="20"/>
      <c r="M30" s="20"/>
      <c r="N30" s="20"/>
      <c r="O30" s="30">
        <f t="shared" si="23"/>
        <v>0</v>
      </c>
      <c r="P30" s="30">
        <f t="shared" si="11"/>
        <v>0</v>
      </c>
      <c r="Q30" s="33">
        <f t="shared" si="24"/>
        <v>0</v>
      </c>
      <c r="R30" s="91">
        <f t="shared" si="51"/>
        <v>0</v>
      </c>
      <c r="S30" s="33">
        <f t="shared" si="25"/>
        <v>0</v>
      </c>
      <c r="T30" s="29" t="str">
        <f t="shared" si="13"/>
        <v>NIL</v>
      </c>
      <c r="AB30" s="34">
        <f t="shared" si="52"/>
        <v>0.05</v>
      </c>
      <c r="AC30" s="39">
        <f t="shared" si="26"/>
        <v>0</v>
      </c>
      <c r="AD30" s="39">
        <f t="shared" si="27"/>
        <v>0</v>
      </c>
      <c r="AE30" s="39">
        <f t="shared" si="28"/>
        <v>0</v>
      </c>
      <c r="AF30" s="39">
        <f t="shared" si="29"/>
        <v>0</v>
      </c>
      <c r="AG30" s="39">
        <f t="shared" si="30"/>
        <v>0</v>
      </c>
      <c r="AH30" s="39">
        <f t="shared" si="31"/>
        <v>0</v>
      </c>
      <c r="AI30" s="39">
        <f t="shared" si="32"/>
        <v>0</v>
      </c>
      <c r="AJ30" s="39">
        <f t="shared" si="33"/>
        <v>0</v>
      </c>
      <c r="AK30" s="39">
        <f t="shared" si="34"/>
        <v>0</v>
      </c>
      <c r="AL30" s="39">
        <f t="shared" si="35"/>
        <v>0</v>
      </c>
      <c r="AM30" s="39">
        <f t="shared" si="36"/>
        <v>0</v>
      </c>
      <c r="AN30" s="39">
        <f t="shared" si="37"/>
        <v>0</v>
      </c>
      <c r="AP30" s="17"/>
      <c r="AQ30" s="89">
        <f t="shared" si="53"/>
        <v>0</v>
      </c>
      <c r="AR30" s="86">
        <f t="shared" si="39"/>
        <v>0</v>
      </c>
      <c r="AS30" s="39">
        <f t="shared" si="40"/>
        <v>0</v>
      </c>
      <c r="AT30" s="39">
        <f t="shared" si="41"/>
        <v>0</v>
      </c>
      <c r="AU30" s="39">
        <f t="shared" si="42"/>
        <v>0</v>
      </c>
      <c r="AV30" s="39">
        <f t="shared" si="43"/>
        <v>0</v>
      </c>
      <c r="AW30" s="39">
        <f t="shared" si="44"/>
        <v>0</v>
      </c>
      <c r="AX30" s="39">
        <f t="shared" si="45"/>
        <v>0</v>
      </c>
      <c r="AY30" s="39">
        <f t="shared" si="46"/>
        <v>0</v>
      </c>
      <c r="AZ30" s="39">
        <f t="shared" si="47"/>
        <v>0</v>
      </c>
      <c r="BA30" s="39">
        <f t="shared" si="48"/>
        <v>0</v>
      </c>
      <c r="BB30" s="39">
        <f t="shared" si="49"/>
        <v>0</v>
      </c>
      <c r="BC30" s="39">
        <f t="shared" si="50"/>
        <v>0</v>
      </c>
    </row>
    <row r="31" spans="1:55" x14ac:dyDescent="0.25">
      <c r="A31" s="20">
        <v>27</v>
      </c>
      <c r="B31" s="20"/>
      <c r="C31" s="29" t="str">
        <f>IF(ISNA(VLOOKUP($B31,'Sales Order'!$B$7:$BF$1109,2,0)),"",VLOOKUP($B31,'Sales Order'!$B$7:$BF$1109,2,0))</f>
        <v/>
      </c>
      <c r="D31" s="30" t="str">
        <f>IF(ISNA(VLOOKUP($B31,'Sales Order'!$B$7:$BF$1109,7,0)),"",VLOOKUP($B31,'Sales Order'!$B$7:$BF$1109,7,0))</f>
        <v/>
      </c>
      <c r="E31" s="31" t="str">
        <f>IF(ISNA(VLOOKUP($B31,'Sales Order'!$B$7:$BF$1109,8,0)),"",VLOOKUP($B31,'Sales Order'!$B$7:$BF$1109,8,0))</f>
        <v/>
      </c>
      <c r="F31" s="30" t="str">
        <f>IF(ISNA(VLOOKUP($B31,'Sales Order'!$B$7:$BF$1109,11,0)),"",VLOOKUP($B31,'Sales Order'!$B$7:$BF$1109,11,0))</f>
        <v/>
      </c>
      <c r="G31" s="30" t="str">
        <f>IF(ISNA(VLOOKUP($B31,'Sales Order'!$B$7:$BF$1109,26,0)),"",VLOOKUP($B31,'Sales Order'!$B$7:$BF$1109,26,0))</f>
        <v/>
      </c>
      <c r="H31" s="24" t="str">
        <f>IF(ISNA(VLOOKUP($B31,'Sales Order'!$B$7:$BF$1109,39,0)),"",VLOOKUP($B31,'Sales Order'!$B$7:$BF$1109,39,0))</f>
        <v/>
      </c>
      <c r="I31" s="30" t="str">
        <f>IF(ISNA(VLOOKUP($B31,'Sales Order'!$B$7:$BF$1109,43,0)),"",VLOOKUP($B31,'Sales Order'!$B$7:$BF$1109,43,0))</f>
        <v/>
      </c>
      <c r="J31" s="38" t="str">
        <f>IF(ISNA(VLOOKUP($B31,'Sales Order'!$B$7:$BF$1109,57,0)),"",VLOOKUP($B31,'Sales Order'!$B$7:$BF$1109,57,0))</f>
        <v/>
      </c>
      <c r="K31" s="25" t="str">
        <f>IF(ISNA(VLOOKUP($B31,'Sales Order'!$B$7:$CA$1109,58,0)),"",VLOOKUP($B31,'Sales Order'!$B$7:$CA$1109,58,0))</f>
        <v/>
      </c>
      <c r="L31" s="20"/>
      <c r="M31" s="20"/>
      <c r="N31" s="20"/>
      <c r="O31" s="30">
        <f t="shared" si="23"/>
        <v>0</v>
      </c>
      <c r="P31" s="30">
        <f t="shared" si="11"/>
        <v>0</v>
      </c>
      <c r="Q31" s="33">
        <f t="shared" si="24"/>
        <v>0</v>
      </c>
      <c r="R31" s="91">
        <f t="shared" si="51"/>
        <v>0</v>
      </c>
      <c r="S31" s="33">
        <f t="shared" si="25"/>
        <v>0</v>
      </c>
      <c r="T31" s="29" t="str">
        <f t="shared" si="13"/>
        <v>NIL</v>
      </c>
      <c r="AB31" s="34">
        <f t="shared" si="52"/>
        <v>0.05</v>
      </c>
      <c r="AC31" s="39">
        <f t="shared" si="26"/>
        <v>0</v>
      </c>
      <c r="AD31" s="39">
        <f t="shared" si="27"/>
        <v>0</v>
      </c>
      <c r="AE31" s="39">
        <f t="shared" si="28"/>
        <v>0</v>
      </c>
      <c r="AF31" s="39">
        <f t="shared" si="29"/>
        <v>0</v>
      </c>
      <c r="AG31" s="39">
        <f t="shared" si="30"/>
        <v>0</v>
      </c>
      <c r="AH31" s="39">
        <f t="shared" si="31"/>
        <v>0</v>
      </c>
      <c r="AI31" s="39">
        <f t="shared" si="32"/>
        <v>0</v>
      </c>
      <c r="AJ31" s="39">
        <f t="shared" si="33"/>
        <v>0</v>
      </c>
      <c r="AK31" s="39">
        <f t="shared" si="34"/>
        <v>0</v>
      </c>
      <c r="AL31" s="39">
        <f t="shared" si="35"/>
        <v>0</v>
      </c>
      <c r="AM31" s="39">
        <f t="shared" si="36"/>
        <v>0</v>
      </c>
      <c r="AN31" s="39">
        <f t="shared" si="37"/>
        <v>0</v>
      </c>
      <c r="AP31" s="17"/>
      <c r="AQ31" s="89">
        <f t="shared" si="53"/>
        <v>0</v>
      </c>
      <c r="AR31" s="86">
        <f t="shared" si="39"/>
        <v>0</v>
      </c>
      <c r="AS31" s="39">
        <f t="shared" si="40"/>
        <v>0</v>
      </c>
      <c r="AT31" s="39">
        <f t="shared" si="41"/>
        <v>0</v>
      </c>
      <c r="AU31" s="39">
        <f t="shared" si="42"/>
        <v>0</v>
      </c>
      <c r="AV31" s="39">
        <f t="shared" si="43"/>
        <v>0</v>
      </c>
      <c r="AW31" s="39">
        <f t="shared" si="44"/>
        <v>0</v>
      </c>
      <c r="AX31" s="39">
        <f t="shared" si="45"/>
        <v>0</v>
      </c>
      <c r="AY31" s="39">
        <f t="shared" si="46"/>
        <v>0</v>
      </c>
      <c r="AZ31" s="39">
        <f t="shared" si="47"/>
        <v>0</v>
      </c>
      <c r="BA31" s="39">
        <f t="shared" si="48"/>
        <v>0</v>
      </c>
      <c r="BB31" s="39">
        <f t="shared" si="49"/>
        <v>0</v>
      </c>
      <c r="BC31" s="39">
        <f t="shared" si="50"/>
        <v>0</v>
      </c>
    </row>
    <row r="32" spans="1:55" x14ac:dyDescent="0.25">
      <c r="A32" s="20">
        <v>28</v>
      </c>
      <c r="B32" s="20"/>
      <c r="C32" s="29" t="str">
        <f>IF(ISNA(VLOOKUP($B32,'Sales Order'!$B$7:$BF$1109,2,0)),"",VLOOKUP($B32,'Sales Order'!$B$7:$BF$1109,2,0))</f>
        <v/>
      </c>
      <c r="D32" s="30" t="str">
        <f>IF(ISNA(VLOOKUP($B32,'Sales Order'!$B$7:$BF$1109,7,0)),"",VLOOKUP($B32,'Sales Order'!$B$7:$BF$1109,7,0))</f>
        <v/>
      </c>
      <c r="E32" s="31" t="str">
        <f>IF(ISNA(VLOOKUP($B32,'Sales Order'!$B$7:$BF$1109,8,0)),"",VLOOKUP($B32,'Sales Order'!$B$7:$BF$1109,8,0))</f>
        <v/>
      </c>
      <c r="F32" s="30" t="str">
        <f>IF(ISNA(VLOOKUP($B32,'Sales Order'!$B$7:$BF$1109,11,0)),"",VLOOKUP($B32,'Sales Order'!$B$7:$BF$1109,11,0))</f>
        <v/>
      </c>
      <c r="G32" s="30" t="str">
        <f>IF(ISNA(VLOOKUP($B32,'Sales Order'!$B$7:$BF$1109,26,0)),"",VLOOKUP($B32,'Sales Order'!$B$7:$BF$1109,26,0))</f>
        <v/>
      </c>
      <c r="H32" s="24" t="str">
        <f>IF(ISNA(VLOOKUP($B32,'Sales Order'!$B$7:$BF$1109,39,0)),"",VLOOKUP($B32,'Sales Order'!$B$7:$BF$1109,39,0))</f>
        <v/>
      </c>
      <c r="I32" s="30" t="str">
        <f>IF(ISNA(VLOOKUP($B32,'Sales Order'!$B$7:$BF$1109,43,0)),"",VLOOKUP($B32,'Sales Order'!$B$7:$BF$1109,43,0))</f>
        <v/>
      </c>
      <c r="J32" s="38" t="str">
        <f>IF(ISNA(VLOOKUP($B32,'Sales Order'!$B$7:$BF$1109,57,0)),"",VLOOKUP($B32,'Sales Order'!$B$7:$BF$1109,57,0))</f>
        <v/>
      </c>
      <c r="K32" s="25" t="str">
        <f>IF(ISNA(VLOOKUP($B32,'Sales Order'!$B$7:$CA$1109,58,0)),"",VLOOKUP($B32,'Sales Order'!$B$7:$CA$1109,58,0))</f>
        <v/>
      </c>
      <c r="L32" s="20"/>
      <c r="M32" s="20"/>
      <c r="N32" s="20"/>
      <c r="O32" s="30">
        <f t="shared" si="23"/>
        <v>0</v>
      </c>
      <c r="P32" s="30">
        <f t="shared" si="11"/>
        <v>0</v>
      </c>
      <c r="Q32" s="33">
        <f t="shared" si="24"/>
        <v>0</v>
      </c>
      <c r="R32" s="91">
        <f t="shared" si="51"/>
        <v>0</v>
      </c>
      <c r="S32" s="33">
        <f t="shared" si="25"/>
        <v>0</v>
      </c>
      <c r="T32" s="29" t="str">
        <f t="shared" si="13"/>
        <v>NIL</v>
      </c>
      <c r="AB32" s="34">
        <f t="shared" si="52"/>
        <v>0.05</v>
      </c>
      <c r="AC32" s="39">
        <f t="shared" si="26"/>
        <v>0</v>
      </c>
      <c r="AD32" s="39">
        <f t="shared" si="27"/>
        <v>0</v>
      </c>
      <c r="AE32" s="39">
        <f t="shared" si="28"/>
        <v>0</v>
      </c>
      <c r="AF32" s="39">
        <f t="shared" si="29"/>
        <v>0</v>
      </c>
      <c r="AG32" s="39">
        <f t="shared" si="30"/>
        <v>0</v>
      </c>
      <c r="AH32" s="39">
        <f t="shared" si="31"/>
        <v>0</v>
      </c>
      <c r="AI32" s="39">
        <f t="shared" si="32"/>
        <v>0</v>
      </c>
      <c r="AJ32" s="39">
        <f t="shared" si="33"/>
        <v>0</v>
      </c>
      <c r="AK32" s="39">
        <f t="shared" si="34"/>
        <v>0</v>
      </c>
      <c r="AL32" s="39">
        <f t="shared" si="35"/>
        <v>0</v>
      </c>
      <c r="AM32" s="39">
        <f t="shared" si="36"/>
        <v>0</v>
      </c>
      <c r="AN32" s="39">
        <f t="shared" si="37"/>
        <v>0</v>
      </c>
      <c r="AP32" s="17"/>
      <c r="AQ32" s="89">
        <f t="shared" si="53"/>
        <v>0</v>
      </c>
      <c r="AR32" s="86">
        <f t="shared" si="39"/>
        <v>0</v>
      </c>
      <c r="AS32" s="39">
        <f t="shared" si="40"/>
        <v>0</v>
      </c>
      <c r="AT32" s="39">
        <f t="shared" si="41"/>
        <v>0</v>
      </c>
      <c r="AU32" s="39">
        <f t="shared" si="42"/>
        <v>0</v>
      </c>
      <c r="AV32" s="39">
        <f t="shared" si="43"/>
        <v>0</v>
      </c>
      <c r="AW32" s="39">
        <f t="shared" si="44"/>
        <v>0</v>
      </c>
      <c r="AX32" s="39">
        <f t="shared" si="45"/>
        <v>0</v>
      </c>
      <c r="AY32" s="39">
        <f t="shared" si="46"/>
        <v>0</v>
      </c>
      <c r="AZ32" s="39">
        <f t="shared" si="47"/>
        <v>0</v>
      </c>
      <c r="BA32" s="39">
        <f t="shared" si="48"/>
        <v>0</v>
      </c>
      <c r="BB32" s="39">
        <f t="shared" si="49"/>
        <v>0</v>
      </c>
      <c r="BC32" s="39">
        <f t="shared" si="50"/>
        <v>0</v>
      </c>
    </row>
    <row r="33" spans="1:55" x14ac:dyDescent="0.25">
      <c r="A33" s="20">
        <v>29</v>
      </c>
      <c r="B33" s="20"/>
      <c r="C33" s="29" t="str">
        <f>IF(ISNA(VLOOKUP($B33,'Sales Order'!$B$7:$BF$1109,2,0)),"",VLOOKUP($B33,'Sales Order'!$B$7:$BF$1109,2,0))</f>
        <v/>
      </c>
      <c r="D33" s="30" t="str">
        <f>IF(ISNA(VLOOKUP($B33,'Sales Order'!$B$7:$BF$1109,7,0)),"",VLOOKUP($B33,'Sales Order'!$B$7:$BF$1109,7,0))</f>
        <v/>
      </c>
      <c r="E33" s="31" t="str">
        <f>IF(ISNA(VLOOKUP($B33,'Sales Order'!$B$7:$BF$1109,8,0)),"",VLOOKUP($B33,'Sales Order'!$B$7:$BF$1109,8,0))</f>
        <v/>
      </c>
      <c r="F33" s="30" t="str">
        <f>IF(ISNA(VLOOKUP($B33,'Sales Order'!$B$7:$BF$1109,11,0)),"",VLOOKUP($B33,'Sales Order'!$B$7:$BF$1109,11,0))</f>
        <v/>
      </c>
      <c r="G33" s="30" t="str">
        <f>IF(ISNA(VLOOKUP($B33,'Sales Order'!$B$7:$BF$1109,26,0)),"",VLOOKUP($B33,'Sales Order'!$B$7:$BF$1109,26,0))</f>
        <v/>
      </c>
      <c r="H33" s="24" t="str">
        <f>IF(ISNA(VLOOKUP($B33,'Sales Order'!$B$7:$BF$1109,39,0)),"",VLOOKUP($B33,'Sales Order'!$B$7:$BF$1109,39,0))</f>
        <v/>
      </c>
      <c r="I33" s="30" t="str">
        <f>IF(ISNA(VLOOKUP($B33,'Sales Order'!$B$7:$BF$1109,43,0)),"",VLOOKUP($B33,'Sales Order'!$B$7:$BF$1109,43,0))</f>
        <v/>
      </c>
      <c r="J33" s="38" t="str">
        <f>IF(ISNA(VLOOKUP($B33,'Sales Order'!$B$7:$BF$1109,57,0)),"",VLOOKUP($B33,'Sales Order'!$B$7:$BF$1109,57,0))</f>
        <v/>
      </c>
      <c r="K33" s="25" t="str">
        <f>IF(ISNA(VLOOKUP($B33,'Sales Order'!$B$7:$CA$1109,58,0)),"",VLOOKUP($B33,'Sales Order'!$B$7:$CA$1109,58,0))</f>
        <v/>
      </c>
      <c r="L33" s="20"/>
      <c r="M33" s="20"/>
      <c r="N33" s="20"/>
      <c r="O33" s="30">
        <f t="shared" si="23"/>
        <v>0</v>
      </c>
      <c r="P33" s="30">
        <f t="shared" si="11"/>
        <v>0</v>
      </c>
      <c r="Q33" s="33">
        <f t="shared" si="24"/>
        <v>0</v>
      </c>
      <c r="R33" s="91">
        <f t="shared" si="51"/>
        <v>0</v>
      </c>
      <c r="S33" s="33">
        <f t="shared" si="25"/>
        <v>0</v>
      </c>
      <c r="T33" s="29" t="str">
        <f t="shared" si="13"/>
        <v>NIL</v>
      </c>
      <c r="AB33" s="34">
        <f t="shared" si="52"/>
        <v>0.05</v>
      </c>
      <c r="AC33" s="39">
        <f t="shared" si="26"/>
        <v>0</v>
      </c>
      <c r="AD33" s="39">
        <f t="shared" si="27"/>
        <v>0</v>
      </c>
      <c r="AE33" s="39">
        <f t="shared" si="28"/>
        <v>0</v>
      </c>
      <c r="AF33" s="39">
        <f t="shared" si="29"/>
        <v>0</v>
      </c>
      <c r="AG33" s="39">
        <f t="shared" si="30"/>
        <v>0</v>
      </c>
      <c r="AH33" s="39">
        <f t="shared" si="31"/>
        <v>0</v>
      </c>
      <c r="AI33" s="39">
        <f t="shared" si="32"/>
        <v>0</v>
      </c>
      <c r="AJ33" s="39">
        <f t="shared" si="33"/>
        <v>0</v>
      </c>
      <c r="AK33" s="39">
        <f t="shared" si="34"/>
        <v>0</v>
      </c>
      <c r="AL33" s="39">
        <f t="shared" si="35"/>
        <v>0</v>
      </c>
      <c r="AM33" s="39">
        <f t="shared" si="36"/>
        <v>0</v>
      </c>
      <c r="AN33" s="39">
        <f t="shared" si="37"/>
        <v>0</v>
      </c>
      <c r="AP33" s="17"/>
      <c r="AQ33" s="89">
        <f t="shared" si="53"/>
        <v>0</v>
      </c>
      <c r="AR33" s="86">
        <f t="shared" si="39"/>
        <v>0</v>
      </c>
      <c r="AS33" s="39">
        <f t="shared" si="40"/>
        <v>0</v>
      </c>
      <c r="AT33" s="39">
        <f t="shared" si="41"/>
        <v>0</v>
      </c>
      <c r="AU33" s="39">
        <f t="shared" si="42"/>
        <v>0</v>
      </c>
      <c r="AV33" s="39">
        <f t="shared" si="43"/>
        <v>0</v>
      </c>
      <c r="AW33" s="39">
        <f t="shared" si="44"/>
        <v>0</v>
      </c>
      <c r="AX33" s="39">
        <f t="shared" si="45"/>
        <v>0</v>
      </c>
      <c r="AY33" s="39">
        <f t="shared" si="46"/>
        <v>0</v>
      </c>
      <c r="AZ33" s="39">
        <f t="shared" si="47"/>
        <v>0</v>
      </c>
      <c r="BA33" s="39">
        <f t="shared" si="48"/>
        <v>0</v>
      </c>
      <c r="BB33" s="39">
        <f t="shared" si="49"/>
        <v>0</v>
      </c>
      <c r="BC33" s="39">
        <f t="shared" si="50"/>
        <v>0</v>
      </c>
    </row>
    <row r="34" spans="1:55" x14ac:dyDescent="0.25">
      <c r="A34" s="20">
        <v>30</v>
      </c>
      <c r="B34" s="20"/>
      <c r="C34" s="29" t="str">
        <f>IF(ISNA(VLOOKUP($B34,'Sales Order'!$B$7:$BF$1109,2,0)),"",VLOOKUP($B34,'Sales Order'!$B$7:$BF$1109,2,0))</f>
        <v/>
      </c>
      <c r="D34" s="30" t="str">
        <f>IF(ISNA(VLOOKUP($B34,'Sales Order'!$B$7:$BF$1109,7,0)),"",VLOOKUP($B34,'Sales Order'!$B$7:$BF$1109,7,0))</f>
        <v/>
      </c>
      <c r="E34" s="31" t="str">
        <f>IF(ISNA(VLOOKUP($B34,'Sales Order'!$B$7:$BF$1109,8,0)),"",VLOOKUP($B34,'Sales Order'!$B$7:$BF$1109,8,0))</f>
        <v/>
      </c>
      <c r="F34" s="30" t="str">
        <f>IF(ISNA(VLOOKUP($B34,'Sales Order'!$B$7:$BF$1109,11,0)),"",VLOOKUP($B34,'Sales Order'!$B$7:$BF$1109,11,0))</f>
        <v/>
      </c>
      <c r="G34" s="30" t="str">
        <f>IF(ISNA(VLOOKUP($B34,'Sales Order'!$B$7:$BF$1109,26,0)),"",VLOOKUP($B34,'Sales Order'!$B$7:$BF$1109,26,0))</f>
        <v/>
      </c>
      <c r="H34" s="24" t="str">
        <f>IF(ISNA(VLOOKUP($B34,'Sales Order'!$B$7:$BF$1109,39,0)),"",VLOOKUP($B34,'Sales Order'!$B$7:$BF$1109,39,0))</f>
        <v/>
      </c>
      <c r="I34" s="30" t="str">
        <f>IF(ISNA(VLOOKUP($B34,'Sales Order'!$B$7:$BF$1109,43,0)),"",VLOOKUP($B34,'Sales Order'!$B$7:$BF$1109,43,0))</f>
        <v/>
      </c>
      <c r="J34" s="38" t="str">
        <f>IF(ISNA(VLOOKUP($B34,'Sales Order'!$B$7:$BF$1109,57,0)),"",VLOOKUP($B34,'Sales Order'!$B$7:$BF$1109,57,0))</f>
        <v/>
      </c>
      <c r="K34" s="25" t="str">
        <f>IF(ISNA(VLOOKUP($B34,'Sales Order'!$B$7:$CA$1109,58,0)),"",VLOOKUP($B34,'Sales Order'!$B$7:$CA$1109,58,0))</f>
        <v/>
      </c>
      <c r="L34" s="20"/>
      <c r="M34" s="20"/>
      <c r="N34" s="20"/>
      <c r="O34" s="30">
        <f t="shared" si="23"/>
        <v>0</v>
      </c>
      <c r="P34" s="30">
        <f t="shared" si="11"/>
        <v>0</v>
      </c>
      <c r="Q34" s="33">
        <f t="shared" si="24"/>
        <v>0</v>
      </c>
      <c r="R34" s="91">
        <f t="shared" si="51"/>
        <v>0</v>
      </c>
      <c r="S34" s="33">
        <f t="shared" si="25"/>
        <v>0</v>
      </c>
      <c r="T34" s="29" t="str">
        <f t="shared" si="13"/>
        <v>NIL</v>
      </c>
      <c r="AB34" s="34">
        <f t="shared" si="52"/>
        <v>0.05</v>
      </c>
      <c r="AC34" s="39">
        <f t="shared" si="26"/>
        <v>0</v>
      </c>
      <c r="AD34" s="39">
        <f t="shared" si="27"/>
        <v>0</v>
      </c>
      <c r="AE34" s="39">
        <f t="shared" si="28"/>
        <v>0</v>
      </c>
      <c r="AF34" s="39">
        <f t="shared" si="29"/>
        <v>0</v>
      </c>
      <c r="AG34" s="39">
        <f t="shared" si="30"/>
        <v>0</v>
      </c>
      <c r="AH34" s="39">
        <f t="shared" si="31"/>
        <v>0</v>
      </c>
      <c r="AI34" s="39">
        <f t="shared" si="32"/>
        <v>0</v>
      </c>
      <c r="AJ34" s="39">
        <f t="shared" si="33"/>
        <v>0</v>
      </c>
      <c r="AK34" s="39">
        <f t="shared" si="34"/>
        <v>0</v>
      </c>
      <c r="AL34" s="39">
        <f t="shared" si="35"/>
        <v>0</v>
      </c>
      <c r="AM34" s="39">
        <f t="shared" si="36"/>
        <v>0</v>
      </c>
      <c r="AN34" s="39">
        <f t="shared" si="37"/>
        <v>0</v>
      </c>
      <c r="AP34" s="17"/>
      <c r="AQ34" s="89">
        <f t="shared" si="53"/>
        <v>0</v>
      </c>
      <c r="AR34" s="86">
        <f t="shared" si="39"/>
        <v>0</v>
      </c>
      <c r="AS34" s="39">
        <f t="shared" si="40"/>
        <v>0</v>
      </c>
      <c r="AT34" s="39">
        <f t="shared" si="41"/>
        <v>0</v>
      </c>
      <c r="AU34" s="39">
        <f t="shared" si="42"/>
        <v>0</v>
      </c>
      <c r="AV34" s="39">
        <f t="shared" si="43"/>
        <v>0</v>
      </c>
      <c r="AW34" s="39">
        <f t="shared" si="44"/>
        <v>0</v>
      </c>
      <c r="AX34" s="39">
        <f t="shared" si="45"/>
        <v>0</v>
      </c>
      <c r="AY34" s="39">
        <f t="shared" si="46"/>
        <v>0</v>
      </c>
      <c r="AZ34" s="39">
        <f t="shared" si="47"/>
        <v>0</v>
      </c>
      <c r="BA34" s="39">
        <f t="shared" si="48"/>
        <v>0</v>
      </c>
      <c r="BB34" s="39">
        <f t="shared" si="49"/>
        <v>0</v>
      </c>
      <c r="BC34" s="39">
        <f t="shared" si="50"/>
        <v>0</v>
      </c>
    </row>
    <row r="35" spans="1:55" x14ac:dyDescent="0.25">
      <c r="A35" s="20">
        <v>31</v>
      </c>
      <c r="B35" s="20"/>
      <c r="C35" s="29" t="str">
        <f>IF(ISNA(VLOOKUP($B35,'Sales Order'!$B$7:$BF$1109,2,0)),"",VLOOKUP($B35,'Sales Order'!$B$7:$BF$1109,2,0))</f>
        <v/>
      </c>
      <c r="D35" s="30" t="str">
        <f>IF(ISNA(VLOOKUP($B35,'Sales Order'!$B$7:$BF$1109,7,0)),"",VLOOKUP($B35,'Sales Order'!$B$7:$BF$1109,7,0))</f>
        <v/>
      </c>
      <c r="E35" s="31" t="str">
        <f>IF(ISNA(VLOOKUP($B35,'Sales Order'!$B$7:$BF$1109,8,0)),"",VLOOKUP($B35,'Sales Order'!$B$7:$BF$1109,8,0))</f>
        <v/>
      </c>
      <c r="F35" s="30" t="str">
        <f>IF(ISNA(VLOOKUP($B35,'Sales Order'!$B$7:$BF$1109,11,0)),"",VLOOKUP($B35,'Sales Order'!$B$7:$BF$1109,11,0))</f>
        <v/>
      </c>
      <c r="G35" s="30" t="str">
        <f>IF(ISNA(VLOOKUP($B35,'Sales Order'!$B$7:$BF$1109,26,0)),"",VLOOKUP($B35,'Sales Order'!$B$7:$BF$1109,26,0))</f>
        <v/>
      </c>
      <c r="H35" s="24" t="str">
        <f>IF(ISNA(VLOOKUP($B35,'Sales Order'!$B$7:$BF$1109,39,0)),"",VLOOKUP($B35,'Sales Order'!$B$7:$BF$1109,39,0))</f>
        <v/>
      </c>
      <c r="I35" s="30" t="str">
        <f>IF(ISNA(VLOOKUP($B35,'Sales Order'!$B$7:$BF$1109,43,0)),"",VLOOKUP($B35,'Sales Order'!$B$7:$BF$1109,43,0))</f>
        <v/>
      </c>
      <c r="J35" s="38" t="str">
        <f>IF(ISNA(VLOOKUP($B35,'Sales Order'!$B$7:$BF$1109,57,0)),"",VLOOKUP($B35,'Sales Order'!$B$7:$BF$1109,57,0))</f>
        <v/>
      </c>
      <c r="K35" s="25" t="str">
        <f>IF(ISNA(VLOOKUP($B35,'Sales Order'!$B$7:$CA$1109,58,0)),"",VLOOKUP($B35,'Sales Order'!$B$7:$CA$1109,58,0))</f>
        <v/>
      </c>
      <c r="L35" s="20"/>
      <c r="M35" s="20"/>
      <c r="N35" s="20"/>
      <c r="O35" s="30">
        <f t="shared" si="23"/>
        <v>0</v>
      </c>
      <c r="P35" s="30">
        <f t="shared" si="11"/>
        <v>0</v>
      </c>
      <c r="Q35" s="33">
        <f t="shared" si="24"/>
        <v>0</v>
      </c>
      <c r="R35" s="91">
        <f t="shared" si="51"/>
        <v>0</v>
      </c>
      <c r="S35" s="33">
        <f t="shared" si="25"/>
        <v>0</v>
      </c>
      <c r="T35" s="29" t="str">
        <f t="shared" si="13"/>
        <v>NIL</v>
      </c>
      <c r="AB35" s="34">
        <f t="shared" si="52"/>
        <v>0.05</v>
      </c>
      <c r="AC35" s="39">
        <f t="shared" si="26"/>
        <v>0</v>
      </c>
      <c r="AD35" s="39">
        <f t="shared" si="27"/>
        <v>0</v>
      </c>
      <c r="AE35" s="39">
        <f t="shared" si="28"/>
        <v>0</v>
      </c>
      <c r="AF35" s="39">
        <f t="shared" si="29"/>
        <v>0</v>
      </c>
      <c r="AG35" s="39">
        <f t="shared" si="30"/>
        <v>0</v>
      </c>
      <c r="AH35" s="39">
        <f t="shared" si="31"/>
        <v>0</v>
      </c>
      <c r="AI35" s="39">
        <f t="shared" si="32"/>
        <v>0</v>
      </c>
      <c r="AJ35" s="39">
        <f t="shared" si="33"/>
        <v>0</v>
      </c>
      <c r="AK35" s="39">
        <f t="shared" si="34"/>
        <v>0</v>
      </c>
      <c r="AL35" s="39">
        <f t="shared" si="35"/>
        <v>0</v>
      </c>
      <c r="AM35" s="39">
        <f t="shared" si="36"/>
        <v>0</v>
      </c>
      <c r="AN35" s="39">
        <f t="shared" si="37"/>
        <v>0</v>
      </c>
      <c r="AP35" s="17"/>
      <c r="AQ35" s="89">
        <f t="shared" si="53"/>
        <v>0</v>
      </c>
      <c r="AR35" s="86">
        <f t="shared" si="39"/>
        <v>0</v>
      </c>
      <c r="AS35" s="39">
        <f t="shared" si="40"/>
        <v>0</v>
      </c>
      <c r="AT35" s="39">
        <f t="shared" si="41"/>
        <v>0</v>
      </c>
      <c r="AU35" s="39">
        <f t="shared" si="42"/>
        <v>0</v>
      </c>
      <c r="AV35" s="39">
        <f t="shared" si="43"/>
        <v>0</v>
      </c>
      <c r="AW35" s="39">
        <f t="shared" si="44"/>
        <v>0</v>
      </c>
      <c r="AX35" s="39">
        <f t="shared" si="45"/>
        <v>0</v>
      </c>
      <c r="AY35" s="39">
        <f t="shared" si="46"/>
        <v>0</v>
      </c>
      <c r="AZ35" s="39">
        <f t="shared" si="47"/>
        <v>0</v>
      </c>
      <c r="BA35" s="39">
        <f t="shared" si="48"/>
        <v>0</v>
      </c>
      <c r="BB35" s="39">
        <f t="shared" si="49"/>
        <v>0</v>
      </c>
      <c r="BC35" s="39">
        <f t="shared" si="50"/>
        <v>0</v>
      </c>
    </row>
    <row r="36" spans="1:55" x14ac:dyDescent="0.25">
      <c r="A36" s="20">
        <v>32</v>
      </c>
      <c r="B36" s="20"/>
      <c r="C36" s="29" t="str">
        <f>IF(ISNA(VLOOKUP($B36,'Sales Order'!$B$7:$BF$1109,2,0)),"",VLOOKUP($B36,'Sales Order'!$B$7:$BF$1109,2,0))</f>
        <v/>
      </c>
      <c r="D36" s="30" t="str">
        <f>IF(ISNA(VLOOKUP($B36,'Sales Order'!$B$7:$BF$1109,7,0)),"",VLOOKUP($B36,'Sales Order'!$B$7:$BF$1109,7,0))</f>
        <v/>
      </c>
      <c r="E36" s="31" t="str">
        <f>IF(ISNA(VLOOKUP($B36,'Sales Order'!$B$7:$BF$1109,8,0)),"",VLOOKUP($B36,'Sales Order'!$B$7:$BF$1109,8,0))</f>
        <v/>
      </c>
      <c r="F36" s="30" t="str">
        <f>IF(ISNA(VLOOKUP($B36,'Sales Order'!$B$7:$BF$1109,11,0)),"",VLOOKUP($B36,'Sales Order'!$B$7:$BF$1109,11,0))</f>
        <v/>
      </c>
      <c r="G36" s="30" t="str">
        <f>IF(ISNA(VLOOKUP($B36,'Sales Order'!$B$7:$BF$1109,26,0)),"",VLOOKUP($B36,'Sales Order'!$B$7:$BF$1109,26,0))</f>
        <v/>
      </c>
      <c r="H36" s="24" t="str">
        <f>IF(ISNA(VLOOKUP($B36,'Sales Order'!$B$7:$BF$1109,39,0)),"",VLOOKUP($B36,'Sales Order'!$B$7:$BF$1109,39,0))</f>
        <v/>
      </c>
      <c r="I36" s="30" t="str">
        <f>IF(ISNA(VLOOKUP($B36,'Sales Order'!$B$7:$BF$1109,43,0)),"",VLOOKUP($B36,'Sales Order'!$B$7:$BF$1109,43,0))</f>
        <v/>
      </c>
      <c r="J36" s="38" t="str">
        <f>IF(ISNA(VLOOKUP($B36,'Sales Order'!$B$7:$BF$1109,57,0)),"",VLOOKUP($B36,'Sales Order'!$B$7:$BF$1109,57,0))</f>
        <v/>
      </c>
      <c r="K36" s="25" t="str">
        <f>IF(ISNA(VLOOKUP($B36,'Sales Order'!$B$7:$CA$1109,58,0)),"",VLOOKUP($B36,'Sales Order'!$B$7:$CA$1109,58,0))</f>
        <v/>
      </c>
      <c r="L36" s="20"/>
      <c r="M36" s="20"/>
      <c r="N36" s="20"/>
      <c r="O36" s="30">
        <f t="shared" si="23"/>
        <v>0</v>
      </c>
      <c r="P36" s="30">
        <f t="shared" si="11"/>
        <v>0</v>
      </c>
      <c r="Q36" s="33">
        <f t="shared" si="24"/>
        <v>0</v>
      </c>
      <c r="R36" s="91">
        <f t="shared" si="51"/>
        <v>0</v>
      </c>
      <c r="S36" s="33">
        <f t="shared" si="25"/>
        <v>0</v>
      </c>
      <c r="T36" s="29" t="str">
        <f t="shared" si="13"/>
        <v>NIL</v>
      </c>
      <c r="AB36" s="34">
        <f t="shared" si="52"/>
        <v>0.05</v>
      </c>
      <c r="AC36" s="39">
        <f t="shared" si="26"/>
        <v>0</v>
      </c>
      <c r="AD36" s="39">
        <f t="shared" si="27"/>
        <v>0</v>
      </c>
      <c r="AE36" s="39">
        <f t="shared" si="28"/>
        <v>0</v>
      </c>
      <c r="AF36" s="39">
        <f t="shared" si="29"/>
        <v>0</v>
      </c>
      <c r="AG36" s="39">
        <f t="shared" si="30"/>
        <v>0</v>
      </c>
      <c r="AH36" s="39">
        <f t="shared" si="31"/>
        <v>0</v>
      </c>
      <c r="AI36" s="39">
        <f t="shared" si="32"/>
        <v>0</v>
      </c>
      <c r="AJ36" s="39">
        <f t="shared" si="33"/>
        <v>0</v>
      </c>
      <c r="AK36" s="39">
        <f t="shared" si="34"/>
        <v>0</v>
      </c>
      <c r="AL36" s="39">
        <f t="shared" si="35"/>
        <v>0</v>
      </c>
      <c r="AM36" s="39">
        <f t="shared" si="36"/>
        <v>0</v>
      </c>
      <c r="AN36" s="39">
        <f t="shared" si="37"/>
        <v>0</v>
      </c>
      <c r="AP36" s="17"/>
      <c r="AQ36" s="89">
        <f t="shared" si="53"/>
        <v>0</v>
      </c>
      <c r="AR36" s="86">
        <f t="shared" si="39"/>
        <v>0</v>
      </c>
      <c r="AS36" s="39">
        <f t="shared" si="40"/>
        <v>0</v>
      </c>
      <c r="AT36" s="39">
        <f t="shared" si="41"/>
        <v>0</v>
      </c>
      <c r="AU36" s="39">
        <f t="shared" si="42"/>
        <v>0</v>
      </c>
      <c r="AV36" s="39">
        <f t="shared" si="43"/>
        <v>0</v>
      </c>
      <c r="AW36" s="39">
        <f t="shared" si="44"/>
        <v>0</v>
      </c>
      <c r="AX36" s="39">
        <f t="shared" si="45"/>
        <v>0</v>
      </c>
      <c r="AY36" s="39">
        <f t="shared" si="46"/>
        <v>0</v>
      </c>
      <c r="AZ36" s="39">
        <f t="shared" si="47"/>
        <v>0</v>
      </c>
      <c r="BA36" s="39">
        <f t="shared" si="48"/>
        <v>0</v>
      </c>
      <c r="BB36" s="39">
        <f t="shared" si="49"/>
        <v>0</v>
      </c>
      <c r="BC36" s="39">
        <f t="shared" si="50"/>
        <v>0</v>
      </c>
    </row>
    <row r="37" spans="1:55" x14ac:dyDescent="0.25">
      <c r="A37" s="20">
        <v>33</v>
      </c>
      <c r="B37" s="20"/>
      <c r="C37" s="29" t="str">
        <f>IF(ISNA(VLOOKUP($B37,'Sales Order'!$B$7:$BF$1109,2,0)),"",VLOOKUP($B37,'Sales Order'!$B$7:$BF$1109,2,0))</f>
        <v/>
      </c>
      <c r="D37" s="30" t="str">
        <f>IF(ISNA(VLOOKUP($B37,'Sales Order'!$B$7:$BF$1109,7,0)),"",VLOOKUP($B37,'Sales Order'!$B$7:$BF$1109,7,0))</f>
        <v/>
      </c>
      <c r="E37" s="31" t="str">
        <f>IF(ISNA(VLOOKUP($B37,'Sales Order'!$B$7:$BF$1109,8,0)),"",VLOOKUP($B37,'Sales Order'!$B$7:$BF$1109,8,0))</f>
        <v/>
      </c>
      <c r="F37" s="30" t="str">
        <f>IF(ISNA(VLOOKUP($B37,'Sales Order'!$B$7:$BF$1109,11,0)),"",VLOOKUP($B37,'Sales Order'!$B$7:$BF$1109,11,0))</f>
        <v/>
      </c>
      <c r="G37" s="30" t="str">
        <f>IF(ISNA(VLOOKUP($B37,'Sales Order'!$B$7:$BF$1109,26,0)),"",VLOOKUP($B37,'Sales Order'!$B$7:$BF$1109,26,0))</f>
        <v/>
      </c>
      <c r="H37" s="24" t="str">
        <f>IF(ISNA(VLOOKUP($B37,'Sales Order'!$B$7:$BF$1109,39,0)),"",VLOOKUP($B37,'Sales Order'!$B$7:$BF$1109,39,0))</f>
        <v/>
      </c>
      <c r="I37" s="30" t="str">
        <f>IF(ISNA(VLOOKUP($B37,'Sales Order'!$B$7:$BF$1109,43,0)),"",VLOOKUP($B37,'Sales Order'!$B$7:$BF$1109,43,0))</f>
        <v/>
      </c>
      <c r="J37" s="38" t="str">
        <f>IF(ISNA(VLOOKUP($B37,'Sales Order'!$B$7:$BF$1109,57,0)),"",VLOOKUP($B37,'Sales Order'!$B$7:$BF$1109,57,0))</f>
        <v/>
      </c>
      <c r="K37" s="25" t="str">
        <f>IF(ISNA(VLOOKUP($B37,'Sales Order'!$B$7:$CA$1109,58,0)),"",VLOOKUP($B37,'Sales Order'!$B$7:$CA$1109,58,0))</f>
        <v/>
      </c>
      <c r="L37" s="20"/>
      <c r="M37" s="20"/>
      <c r="N37" s="20"/>
      <c r="O37" s="30">
        <f t="shared" si="23"/>
        <v>0</v>
      </c>
      <c r="P37" s="30">
        <f t="shared" si="11"/>
        <v>0</v>
      </c>
      <c r="Q37" s="33">
        <f t="shared" si="24"/>
        <v>0</v>
      </c>
      <c r="R37" s="91">
        <f t="shared" si="51"/>
        <v>0</v>
      </c>
      <c r="S37" s="33">
        <f t="shared" si="25"/>
        <v>0</v>
      </c>
      <c r="T37" s="29" t="str">
        <f t="shared" si="13"/>
        <v>NIL</v>
      </c>
      <c r="AB37" s="34">
        <f t="shared" si="52"/>
        <v>0.05</v>
      </c>
      <c r="AC37" s="39">
        <f t="shared" si="26"/>
        <v>0</v>
      </c>
      <c r="AD37" s="39">
        <f t="shared" si="27"/>
        <v>0</v>
      </c>
      <c r="AE37" s="39">
        <f t="shared" si="28"/>
        <v>0</v>
      </c>
      <c r="AF37" s="39">
        <f t="shared" si="29"/>
        <v>0</v>
      </c>
      <c r="AG37" s="39">
        <f t="shared" si="30"/>
        <v>0</v>
      </c>
      <c r="AH37" s="39">
        <f t="shared" si="31"/>
        <v>0</v>
      </c>
      <c r="AI37" s="39">
        <f t="shared" si="32"/>
        <v>0</v>
      </c>
      <c r="AJ37" s="39">
        <f t="shared" si="33"/>
        <v>0</v>
      </c>
      <c r="AK37" s="39">
        <f t="shared" si="34"/>
        <v>0</v>
      </c>
      <c r="AL37" s="39">
        <f t="shared" si="35"/>
        <v>0</v>
      </c>
      <c r="AM37" s="39">
        <f t="shared" si="36"/>
        <v>0</v>
      </c>
      <c r="AN37" s="39">
        <f t="shared" si="37"/>
        <v>0</v>
      </c>
      <c r="AP37" s="17"/>
      <c r="AQ37" s="89">
        <f t="shared" si="53"/>
        <v>0</v>
      </c>
      <c r="AR37" s="86">
        <f t="shared" si="39"/>
        <v>0</v>
      </c>
      <c r="AS37" s="39">
        <f t="shared" si="40"/>
        <v>0</v>
      </c>
      <c r="AT37" s="39">
        <f t="shared" si="41"/>
        <v>0</v>
      </c>
      <c r="AU37" s="39">
        <f t="shared" si="42"/>
        <v>0</v>
      </c>
      <c r="AV37" s="39">
        <f t="shared" si="43"/>
        <v>0</v>
      </c>
      <c r="AW37" s="39">
        <f t="shared" si="44"/>
        <v>0</v>
      </c>
      <c r="AX37" s="39">
        <f t="shared" si="45"/>
        <v>0</v>
      </c>
      <c r="AY37" s="39">
        <f t="shared" si="46"/>
        <v>0</v>
      </c>
      <c r="AZ37" s="39">
        <f t="shared" si="47"/>
        <v>0</v>
      </c>
      <c r="BA37" s="39">
        <f t="shared" si="48"/>
        <v>0</v>
      </c>
      <c r="BB37" s="39">
        <f t="shared" si="49"/>
        <v>0</v>
      </c>
      <c r="BC37" s="39">
        <f t="shared" si="50"/>
        <v>0</v>
      </c>
    </row>
    <row r="38" spans="1:55" x14ac:dyDescent="0.25">
      <c r="A38" s="20">
        <v>34</v>
      </c>
      <c r="B38" s="20"/>
      <c r="C38" s="29" t="str">
        <f>IF(ISNA(VLOOKUP($B38,'Sales Order'!$B$7:$BF$1109,2,0)),"",VLOOKUP($B38,'Sales Order'!$B$7:$BF$1109,2,0))</f>
        <v/>
      </c>
      <c r="D38" s="30" t="str">
        <f>IF(ISNA(VLOOKUP($B38,'Sales Order'!$B$7:$BF$1109,7,0)),"",VLOOKUP($B38,'Sales Order'!$B$7:$BF$1109,7,0))</f>
        <v/>
      </c>
      <c r="E38" s="31" t="str">
        <f>IF(ISNA(VLOOKUP($B38,'Sales Order'!$B$7:$BF$1109,8,0)),"",VLOOKUP($B38,'Sales Order'!$B$7:$BF$1109,8,0))</f>
        <v/>
      </c>
      <c r="F38" s="30" t="str">
        <f>IF(ISNA(VLOOKUP($B38,'Sales Order'!$B$7:$BF$1109,11,0)),"",VLOOKUP($B38,'Sales Order'!$B$7:$BF$1109,11,0))</f>
        <v/>
      </c>
      <c r="G38" s="30" t="str">
        <f>IF(ISNA(VLOOKUP($B38,'Sales Order'!$B$7:$BF$1109,26,0)),"",VLOOKUP($B38,'Sales Order'!$B$7:$BF$1109,26,0))</f>
        <v/>
      </c>
      <c r="H38" s="24" t="str">
        <f>IF(ISNA(VLOOKUP($B38,'Sales Order'!$B$7:$BF$1109,39,0)),"",VLOOKUP($B38,'Sales Order'!$B$7:$BF$1109,39,0))</f>
        <v/>
      </c>
      <c r="I38" s="30" t="str">
        <f>IF(ISNA(VLOOKUP($B38,'Sales Order'!$B$7:$BF$1109,43,0)),"",VLOOKUP($B38,'Sales Order'!$B$7:$BF$1109,43,0))</f>
        <v/>
      </c>
      <c r="J38" s="38" t="str">
        <f>IF(ISNA(VLOOKUP($B38,'Sales Order'!$B$7:$BF$1109,57,0)),"",VLOOKUP($B38,'Sales Order'!$B$7:$BF$1109,57,0))</f>
        <v/>
      </c>
      <c r="K38" s="25" t="str">
        <f>IF(ISNA(VLOOKUP($B38,'Sales Order'!$B$7:$CA$1109,58,0)),"",VLOOKUP($B38,'Sales Order'!$B$7:$CA$1109,58,0))</f>
        <v/>
      </c>
      <c r="L38" s="20"/>
      <c r="M38" s="20"/>
      <c r="N38" s="20"/>
      <c r="O38" s="30">
        <f t="shared" si="23"/>
        <v>0</v>
      </c>
      <c r="P38" s="30">
        <f t="shared" si="11"/>
        <v>0</v>
      </c>
      <c r="Q38" s="33">
        <f t="shared" si="24"/>
        <v>0</v>
      </c>
      <c r="R38" s="91">
        <f t="shared" si="51"/>
        <v>0</v>
      </c>
      <c r="S38" s="33">
        <f t="shared" si="25"/>
        <v>0</v>
      </c>
      <c r="T38" s="29" t="str">
        <f t="shared" si="13"/>
        <v>NIL</v>
      </c>
      <c r="AB38" s="34">
        <f t="shared" si="52"/>
        <v>0.05</v>
      </c>
      <c r="AC38" s="39">
        <f t="shared" si="26"/>
        <v>0</v>
      </c>
      <c r="AD38" s="39">
        <f t="shared" si="27"/>
        <v>0</v>
      </c>
      <c r="AE38" s="39">
        <f t="shared" si="28"/>
        <v>0</v>
      </c>
      <c r="AF38" s="39">
        <f t="shared" si="29"/>
        <v>0</v>
      </c>
      <c r="AG38" s="39">
        <f t="shared" si="30"/>
        <v>0</v>
      </c>
      <c r="AH38" s="39">
        <f t="shared" si="31"/>
        <v>0</v>
      </c>
      <c r="AI38" s="39">
        <f t="shared" si="32"/>
        <v>0</v>
      </c>
      <c r="AJ38" s="39">
        <f t="shared" si="33"/>
        <v>0</v>
      </c>
      <c r="AK38" s="39">
        <f t="shared" si="34"/>
        <v>0</v>
      </c>
      <c r="AL38" s="39">
        <f t="shared" si="35"/>
        <v>0</v>
      </c>
      <c r="AM38" s="39">
        <f t="shared" si="36"/>
        <v>0</v>
      </c>
      <c r="AN38" s="39">
        <f t="shared" si="37"/>
        <v>0</v>
      </c>
      <c r="AP38" s="17"/>
      <c r="AQ38" s="89">
        <f t="shared" si="53"/>
        <v>0</v>
      </c>
      <c r="AR38" s="86">
        <f t="shared" si="39"/>
        <v>0</v>
      </c>
      <c r="AS38" s="39">
        <f t="shared" si="40"/>
        <v>0</v>
      </c>
      <c r="AT38" s="39">
        <f t="shared" si="41"/>
        <v>0</v>
      </c>
      <c r="AU38" s="39">
        <f t="shared" si="42"/>
        <v>0</v>
      </c>
      <c r="AV38" s="39">
        <f t="shared" si="43"/>
        <v>0</v>
      </c>
      <c r="AW38" s="39">
        <f t="shared" si="44"/>
        <v>0</v>
      </c>
      <c r="AX38" s="39">
        <f t="shared" si="45"/>
        <v>0</v>
      </c>
      <c r="AY38" s="39">
        <f t="shared" si="46"/>
        <v>0</v>
      </c>
      <c r="AZ38" s="39">
        <f t="shared" si="47"/>
        <v>0</v>
      </c>
      <c r="BA38" s="39">
        <f t="shared" si="48"/>
        <v>0</v>
      </c>
      <c r="BB38" s="39">
        <f t="shared" si="49"/>
        <v>0</v>
      </c>
      <c r="BC38" s="39">
        <f t="shared" si="50"/>
        <v>0</v>
      </c>
    </row>
    <row r="39" spans="1:55" x14ac:dyDescent="0.25">
      <c r="A39" s="20">
        <v>35</v>
      </c>
      <c r="B39" s="20"/>
      <c r="C39" s="29" t="str">
        <f>IF(ISNA(VLOOKUP($B39,'Sales Order'!$B$7:$BF$1109,2,0)),"",VLOOKUP($B39,'Sales Order'!$B$7:$BF$1109,2,0))</f>
        <v/>
      </c>
      <c r="D39" s="30" t="str">
        <f>IF(ISNA(VLOOKUP($B39,'Sales Order'!$B$7:$BF$1109,7,0)),"",VLOOKUP($B39,'Sales Order'!$B$7:$BF$1109,7,0))</f>
        <v/>
      </c>
      <c r="E39" s="31" t="str">
        <f>IF(ISNA(VLOOKUP($B39,'Sales Order'!$B$7:$BF$1109,8,0)),"",VLOOKUP($B39,'Sales Order'!$B$7:$BF$1109,8,0))</f>
        <v/>
      </c>
      <c r="F39" s="30" t="str">
        <f>IF(ISNA(VLOOKUP($B39,'Sales Order'!$B$7:$BF$1109,11,0)),"",VLOOKUP($B39,'Sales Order'!$B$7:$BF$1109,11,0))</f>
        <v/>
      </c>
      <c r="G39" s="30" t="str">
        <f>IF(ISNA(VLOOKUP($B39,'Sales Order'!$B$7:$BF$1109,26,0)),"",VLOOKUP($B39,'Sales Order'!$B$7:$BF$1109,26,0))</f>
        <v/>
      </c>
      <c r="H39" s="24" t="str">
        <f>IF(ISNA(VLOOKUP($B39,'Sales Order'!$B$7:$BF$1109,39,0)),"",VLOOKUP($B39,'Sales Order'!$B$7:$BF$1109,39,0))</f>
        <v/>
      </c>
      <c r="I39" s="30" t="str">
        <f>IF(ISNA(VLOOKUP($B39,'Sales Order'!$B$7:$BF$1109,43,0)),"",VLOOKUP($B39,'Sales Order'!$B$7:$BF$1109,43,0))</f>
        <v/>
      </c>
      <c r="J39" s="38" t="str">
        <f>IF(ISNA(VLOOKUP($B39,'Sales Order'!$B$7:$BF$1109,57,0)),"",VLOOKUP($B39,'Sales Order'!$B$7:$BF$1109,57,0))</f>
        <v/>
      </c>
      <c r="K39" s="25" t="str">
        <f>IF(ISNA(VLOOKUP($B39,'Sales Order'!$B$7:$CA$1109,58,0)),"",VLOOKUP($B39,'Sales Order'!$B$7:$CA$1109,58,0))</f>
        <v/>
      </c>
      <c r="L39" s="20"/>
      <c r="M39" s="20"/>
      <c r="N39" s="20"/>
      <c r="O39" s="30">
        <f t="shared" si="23"/>
        <v>0</v>
      </c>
      <c r="P39" s="30">
        <f t="shared" si="11"/>
        <v>0</v>
      </c>
      <c r="Q39" s="33">
        <f t="shared" si="24"/>
        <v>0</v>
      </c>
      <c r="R39" s="91">
        <f t="shared" si="51"/>
        <v>0</v>
      </c>
      <c r="S39" s="33">
        <f t="shared" si="25"/>
        <v>0</v>
      </c>
      <c r="T39" s="29" t="str">
        <f t="shared" si="13"/>
        <v>NIL</v>
      </c>
      <c r="AB39" s="34">
        <f t="shared" si="52"/>
        <v>0.05</v>
      </c>
      <c r="AC39" s="39">
        <f t="shared" si="26"/>
        <v>0</v>
      </c>
      <c r="AD39" s="39">
        <f t="shared" si="27"/>
        <v>0</v>
      </c>
      <c r="AE39" s="39">
        <f t="shared" si="28"/>
        <v>0</v>
      </c>
      <c r="AF39" s="39">
        <f t="shared" si="29"/>
        <v>0</v>
      </c>
      <c r="AG39" s="39">
        <f t="shared" si="30"/>
        <v>0</v>
      </c>
      <c r="AH39" s="39">
        <f t="shared" si="31"/>
        <v>0</v>
      </c>
      <c r="AI39" s="39">
        <f t="shared" si="32"/>
        <v>0</v>
      </c>
      <c r="AJ39" s="39">
        <f t="shared" si="33"/>
        <v>0</v>
      </c>
      <c r="AK39" s="39">
        <f t="shared" si="34"/>
        <v>0</v>
      </c>
      <c r="AL39" s="39">
        <f t="shared" si="35"/>
        <v>0</v>
      </c>
      <c r="AM39" s="39">
        <f t="shared" si="36"/>
        <v>0</v>
      </c>
      <c r="AN39" s="39">
        <f t="shared" si="37"/>
        <v>0</v>
      </c>
      <c r="AP39" s="17"/>
      <c r="AQ39" s="89">
        <f t="shared" si="53"/>
        <v>0</v>
      </c>
      <c r="AR39" s="86">
        <f t="shared" si="39"/>
        <v>0</v>
      </c>
      <c r="AS39" s="39">
        <f t="shared" si="40"/>
        <v>0</v>
      </c>
      <c r="AT39" s="39">
        <f t="shared" si="41"/>
        <v>0</v>
      </c>
      <c r="AU39" s="39">
        <f t="shared" si="42"/>
        <v>0</v>
      </c>
      <c r="AV39" s="39">
        <f t="shared" si="43"/>
        <v>0</v>
      </c>
      <c r="AW39" s="39">
        <f t="shared" si="44"/>
        <v>0</v>
      </c>
      <c r="AX39" s="39">
        <f t="shared" si="45"/>
        <v>0</v>
      </c>
      <c r="AY39" s="39">
        <f t="shared" si="46"/>
        <v>0</v>
      </c>
      <c r="AZ39" s="39">
        <f t="shared" si="47"/>
        <v>0</v>
      </c>
      <c r="BA39" s="39">
        <f t="shared" si="48"/>
        <v>0</v>
      </c>
      <c r="BB39" s="39">
        <f t="shared" si="49"/>
        <v>0</v>
      </c>
      <c r="BC39" s="39">
        <f t="shared" si="50"/>
        <v>0</v>
      </c>
    </row>
    <row r="40" spans="1:55" x14ac:dyDescent="0.25">
      <c r="A40" s="20">
        <v>36</v>
      </c>
      <c r="B40" s="20"/>
      <c r="C40" s="29" t="str">
        <f>IF(ISNA(VLOOKUP($B40,'Sales Order'!$B$7:$BF$1109,2,0)),"",VLOOKUP($B40,'Sales Order'!$B$7:$BF$1109,2,0))</f>
        <v/>
      </c>
      <c r="D40" s="30" t="str">
        <f>IF(ISNA(VLOOKUP($B40,'Sales Order'!$B$7:$BF$1109,7,0)),"",VLOOKUP($B40,'Sales Order'!$B$7:$BF$1109,7,0))</f>
        <v/>
      </c>
      <c r="E40" s="31" t="str">
        <f>IF(ISNA(VLOOKUP($B40,'Sales Order'!$B$7:$BF$1109,8,0)),"",VLOOKUP($B40,'Sales Order'!$B$7:$BF$1109,8,0))</f>
        <v/>
      </c>
      <c r="F40" s="30" t="str">
        <f>IF(ISNA(VLOOKUP($B40,'Sales Order'!$B$7:$BF$1109,11,0)),"",VLOOKUP($B40,'Sales Order'!$B$7:$BF$1109,11,0))</f>
        <v/>
      </c>
      <c r="G40" s="30" t="str">
        <f>IF(ISNA(VLOOKUP($B40,'Sales Order'!$B$7:$BF$1109,26,0)),"",VLOOKUP($B40,'Sales Order'!$B$7:$BF$1109,26,0))</f>
        <v/>
      </c>
      <c r="H40" s="24" t="str">
        <f>IF(ISNA(VLOOKUP($B40,'Sales Order'!$B$7:$BF$1109,39,0)),"",VLOOKUP($B40,'Sales Order'!$B$7:$BF$1109,39,0))</f>
        <v/>
      </c>
      <c r="I40" s="30" t="str">
        <f>IF(ISNA(VLOOKUP($B40,'Sales Order'!$B$7:$BF$1109,43,0)),"",VLOOKUP($B40,'Sales Order'!$B$7:$BF$1109,43,0))</f>
        <v/>
      </c>
      <c r="J40" s="38" t="str">
        <f>IF(ISNA(VLOOKUP($B40,'Sales Order'!$B$7:$BF$1109,57,0)),"",VLOOKUP($B40,'Sales Order'!$B$7:$BF$1109,57,0))</f>
        <v/>
      </c>
      <c r="K40" s="25" t="str">
        <f>IF(ISNA(VLOOKUP($B40,'Sales Order'!$B$7:$CA$1109,58,0)),"",VLOOKUP($B40,'Sales Order'!$B$7:$CA$1109,58,0))</f>
        <v/>
      </c>
      <c r="L40" s="20"/>
      <c r="M40" s="20"/>
      <c r="N40" s="20"/>
      <c r="O40" s="30">
        <f t="shared" si="23"/>
        <v>0</v>
      </c>
      <c r="P40" s="30">
        <f t="shared" si="11"/>
        <v>0</v>
      </c>
      <c r="Q40" s="33">
        <f t="shared" si="24"/>
        <v>0</v>
      </c>
      <c r="R40" s="91">
        <f t="shared" si="51"/>
        <v>0</v>
      </c>
      <c r="S40" s="33">
        <f t="shared" si="25"/>
        <v>0</v>
      </c>
      <c r="T40" s="29" t="str">
        <f t="shared" si="13"/>
        <v>NIL</v>
      </c>
      <c r="AB40" s="34">
        <f t="shared" si="52"/>
        <v>0.05</v>
      </c>
      <c r="AC40" s="39">
        <f t="shared" si="26"/>
        <v>0</v>
      </c>
      <c r="AD40" s="39">
        <f t="shared" si="27"/>
        <v>0</v>
      </c>
      <c r="AE40" s="39">
        <f t="shared" si="28"/>
        <v>0</v>
      </c>
      <c r="AF40" s="39">
        <f t="shared" si="29"/>
        <v>0</v>
      </c>
      <c r="AG40" s="39">
        <f t="shared" si="30"/>
        <v>0</v>
      </c>
      <c r="AH40" s="39">
        <f t="shared" si="31"/>
        <v>0</v>
      </c>
      <c r="AI40" s="39">
        <f t="shared" si="32"/>
        <v>0</v>
      </c>
      <c r="AJ40" s="39">
        <f t="shared" si="33"/>
        <v>0</v>
      </c>
      <c r="AK40" s="39">
        <f t="shared" si="34"/>
        <v>0</v>
      </c>
      <c r="AL40" s="39">
        <f t="shared" si="35"/>
        <v>0</v>
      </c>
      <c r="AM40" s="39">
        <f t="shared" si="36"/>
        <v>0</v>
      </c>
      <c r="AN40" s="39">
        <f t="shared" si="37"/>
        <v>0</v>
      </c>
      <c r="AP40" s="17"/>
      <c r="AQ40" s="89">
        <f t="shared" si="53"/>
        <v>0</v>
      </c>
      <c r="AR40" s="86">
        <f t="shared" si="39"/>
        <v>0</v>
      </c>
      <c r="AS40" s="39">
        <f t="shared" si="40"/>
        <v>0</v>
      </c>
      <c r="AT40" s="39">
        <f t="shared" si="41"/>
        <v>0</v>
      </c>
      <c r="AU40" s="39">
        <f t="shared" si="42"/>
        <v>0</v>
      </c>
      <c r="AV40" s="39">
        <f t="shared" si="43"/>
        <v>0</v>
      </c>
      <c r="AW40" s="39">
        <f t="shared" si="44"/>
        <v>0</v>
      </c>
      <c r="AX40" s="39">
        <f t="shared" si="45"/>
        <v>0</v>
      </c>
      <c r="AY40" s="39">
        <f t="shared" si="46"/>
        <v>0</v>
      </c>
      <c r="AZ40" s="39">
        <f t="shared" si="47"/>
        <v>0</v>
      </c>
      <c r="BA40" s="39">
        <f t="shared" si="48"/>
        <v>0</v>
      </c>
      <c r="BB40" s="39">
        <f t="shared" si="49"/>
        <v>0</v>
      </c>
      <c r="BC40" s="39">
        <f t="shared" si="50"/>
        <v>0</v>
      </c>
    </row>
    <row r="41" spans="1:55" x14ac:dyDescent="0.25">
      <c r="A41" s="20">
        <v>37</v>
      </c>
      <c r="B41" s="20"/>
      <c r="C41" s="29" t="str">
        <f>IF(ISNA(VLOOKUP($B41,'Sales Order'!$B$7:$BF$1109,2,0)),"",VLOOKUP($B41,'Sales Order'!$B$7:$BF$1109,2,0))</f>
        <v/>
      </c>
      <c r="D41" s="30" t="str">
        <f>IF(ISNA(VLOOKUP($B41,'Sales Order'!$B$7:$BF$1109,7,0)),"",VLOOKUP($B41,'Sales Order'!$B$7:$BF$1109,7,0))</f>
        <v/>
      </c>
      <c r="E41" s="31" t="str">
        <f>IF(ISNA(VLOOKUP($B41,'Sales Order'!$B$7:$BF$1109,8,0)),"",VLOOKUP($B41,'Sales Order'!$B$7:$BF$1109,8,0))</f>
        <v/>
      </c>
      <c r="F41" s="30" t="str">
        <f>IF(ISNA(VLOOKUP($B41,'Sales Order'!$B$7:$BF$1109,11,0)),"",VLOOKUP($B41,'Sales Order'!$B$7:$BF$1109,11,0))</f>
        <v/>
      </c>
      <c r="G41" s="30" t="str">
        <f>IF(ISNA(VLOOKUP($B41,'Sales Order'!$B$7:$BF$1109,26,0)),"",VLOOKUP($B41,'Sales Order'!$B$7:$BF$1109,26,0))</f>
        <v/>
      </c>
      <c r="H41" s="24" t="str">
        <f>IF(ISNA(VLOOKUP($B41,'Sales Order'!$B$7:$BF$1109,39,0)),"",VLOOKUP($B41,'Sales Order'!$B$7:$BF$1109,39,0))</f>
        <v/>
      </c>
      <c r="I41" s="30" t="str">
        <f>IF(ISNA(VLOOKUP($B41,'Sales Order'!$B$7:$BF$1109,43,0)),"",VLOOKUP($B41,'Sales Order'!$B$7:$BF$1109,43,0))</f>
        <v/>
      </c>
      <c r="J41" s="38" t="str">
        <f>IF(ISNA(VLOOKUP($B41,'Sales Order'!$B$7:$BF$1109,57,0)),"",VLOOKUP($B41,'Sales Order'!$B$7:$BF$1109,57,0))</f>
        <v/>
      </c>
      <c r="K41" s="25" t="str">
        <f>IF(ISNA(VLOOKUP($B41,'Sales Order'!$B$7:$CA$1109,58,0)),"",VLOOKUP($B41,'Sales Order'!$B$7:$CA$1109,58,0))</f>
        <v/>
      </c>
      <c r="L41" s="20"/>
      <c r="M41" s="20"/>
      <c r="N41" s="20"/>
      <c r="O41" s="30">
        <f t="shared" si="23"/>
        <v>0</v>
      </c>
      <c r="P41" s="30">
        <f t="shared" si="11"/>
        <v>0</v>
      </c>
      <c r="Q41" s="33">
        <f t="shared" si="24"/>
        <v>0</v>
      </c>
      <c r="R41" s="91">
        <f t="shared" si="51"/>
        <v>0</v>
      </c>
      <c r="S41" s="33">
        <f t="shared" si="25"/>
        <v>0</v>
      </c>
      <c r="T41" s="29" t="str">
        <f t="shared" si="13"/>
        <v>NIL</v>
      </c>
      <c r="AB41" s="34">
        <f t="shared" si="52"/>
        <v>0.05</v>
      </c>
      <c r="AC41" s="39">
        <f t="shared" si="26"/>
        <v>0</v>
      </c>
      <c r="AD41" s="39">
        <f t="shared" si="27"/>
        <v>0</v>
      </c>
      <c r="AE41" s="39">
        <f t="shared" si="28"/>
        <v>0</v>
      </c>
      <c r="AF41" s="39">
        <f t="shared" si="29"/>
        <v>0</v>
      </c>
      <c r="AG41" s="39">
        <f t="shared" si="30"/>
        <v>0</v>
      </c>
      <c r="AH41" s="39">
        <f t="shared" si="31"/>
        <v>0</v>
      </c>
      <c r="AI41" s="39">
        <f t="shared" si="32"/>
        <v>0</v>
      </c>
      <c r="AJ41" s="39">
        <f t="shared" si="33"/>
        <v>0</v>
      </c>
      <c r="AK41" s="39">
        <f t="shared" si="34"/>
        <v>0</v>
      </c>
      <c r="AL41" s="39">
        <f t="shared" si="35"/>
        <v>0</v>
      </c>
      <c r="AM41" s="39">
        <f t="shared" si="36"/>
        <v>0</v>
      </c>
      <c r="AN41" s="39">
        <f t="shared" si="37"/>
        <v>0</v>
      </c>
      <c r="AP41" s="17"/>
      <c r="AQ41" s="89">
        <f t="shared" si="53"/>
        <v>0</v>
      </c>
      <c r="AR41" s="86">
        <f t="shared" si="39"/>
        <v>0</v>
      </c>
      <c r="AS41" s="39">
        <f t="shared" si="40"/>
        <v>0</v>
      </c>
      <c r="AT41" s="39">
        <f t="shared" si="41"/>
        <v>0</v>
      </c>
      <c r="AU41" s="39">
        <f t="shared" si="42"/>
        <v>0</v>
      </c>
      <c r="AV41" s="39">
        <f t="shared" si="43"/>
        <v>0</v>
      </c>
      <c r="AW41" s="39">
        <f t="shared" si="44"/>
        <v>0</v>
      </c>
      <c r="AX41" s="39">
        <f t="shared" si="45"/>
        <v>0</v>
      </c>
      <c r="AY41" s="39">
        <f t="shared" si="46"/>
        <v>0</v>
      </c>
      <c r="AZ41" s="39">
        <f t="shared" si="47"/>
        <v>0</v>
      </c>
      <c r="BA41" s="39">
        <f t="shared" si="48"/>
        <v>0</v>
      </c>
      <c r="BB41" s="39">
        <f t="shared" si="49"/>
        <v>0</v>
      </c>
      <c r="BC41" s="39">
        <f t="shared" si="50"/>
        <v>0</v>
      </c>
    </row>
    <row r="42" spans="1:55" x14ac:dyDescent="0.25">
      <c r="A42" s="20">
        <v>38</v>
      </c>
      <c r="B42" s="20"/>
      <c r="C42" s="29" t="str">
        <f>IF(ISNA(VLOOKUP($B42,'Sales Order'!$B$7:$BF$1109,2,0)),"",VLOOKUP($B42,'Sales Order'!$B$7:$BF$1109,2,0))</f>
        <v/>
      </c>
      <c r="D42" s="30" t="str">
        <f>IF(ISNA(VLOOKUP($B42,'Sales Order'!$B$7:$BF$1109,7,0)),"",VLOOKUP($B42,'Sales Order'!$B$7:$BF$1109,7,0))</f>
        <v/>
      </c>
      <c r="E42" s="31" t="str">
        <f>IF(ISNA(VLOOKUP($B42,'Sales Order'!$B$7:$BF$1109,8,0)),"",VLOOKUP($B42,'Sales Order'!$B$7:$BF$1109,8,0))</f>
        <v/>
      </c>
      <c r="F42" s="30" t="str">
        <f>IF(ISNA(VLOOKUP($B42,'Sales Order'!$B$7:$BF$1109,11,0)),"",VLOOKUP($B42,'Sales Order'!$B$7:$BF$1109,11,0))</f>
        <v/>
      </c>
      <c r="G42" s="30" t="str">
        <f>IF(ISNA(VLOOKUP($B42,'Sales Order'!$B$7:$BF$1109,26,0)),"",VLOOKUP($B42,'Sales Order'!$B$7:$BF$1109,26,0))</f>
        <v/>
      </c>
      <c r="H42" s="24" t="str">
        <f>IF(ISNA(VLOOKUP($B42,'Sales Order'!$B$7:$BF$1109,39,0)),"",VLOOKUP($B42,'Sales Order'!$B$7:$BF$1109,39,0))</f>
        <v/>
      </c>
      <c r="I42" s="30" t="str">
        <f>IF(ISNA(VLOOKUP($B42,'Sales Order'!$B$7:$BF$1109,43,0)),"",VLOOKUP($B42,'Sales Order'!$B$7:$BF$1109,43,0))</f>
        <v/>
      </c>
      <c r="J42" s="38" t="str">
        <f>IF(ISNA(VLOOKUP($B42,'Sales Order'!$B$7:$BF$1109,57,0)),"",VLOOKUP($B42,'Sales Order'!$B$7:$BF$1109,57,0))</f>
        <v/>
      </c>
      <c r="K42" s="25" t="str">
        <f>IF(ISNA(VLOOKUP($B42,'Sales Order'!$B$7:$CA$1109,58,0)),"",VLOOKUP($B42,'Sales Order'!$B$7:$CA$1109,58,0))</f>
        <v/>
      </c>
      <c r="L42" s="20"/>
      <c r="M42" s="20"/>
      <c r="N42" s="20"/>
      <c r="O42" s="30">
        <f t="shared" si="23"/>
        <v>0</v>
      </c>
      <c r="P42" s="30">
        <f t="shared" si="11"/>
        <v>0</v>
      </c>
      <c r="Q42" s="33">
        <f t="shared" si="24"/>
        <v>0</v>
      </c>
      <c r="R42" s="91">
        <f t="shared" si="51"/>
        <v>0</v>
      </c>
      <c r="S42" s="33">
        <f t="shared" si="25"/>
        <v>0</v>
      </c>
      <c r="T42" s="29" t="str">
        <f t="shared" si="13"/>
        <v>NIL</v>
      </c>
      <c r="AB42" s="34">
        <f t="shared" si="52"/>
        <v>0.05</v>
      </c>
      <c r="AC42" s="39">
        <f t="shared" si="26"/>
        <v>0</v>
      </c>
      <c r="AD42" s="39">
        <f t="shared" si="27"/>
        <v>0</v>
      </c>
      <c r="AE42" s="39">
        <f t="shared" si="28"/>
        <v>0</v>
      </c>
      <c r="AF42" s="39">
        <f t="shared" si="29"/>
        <v>0</v>
      </c>
      <c r="AG42" s="39">
        <f t="shared" si="30"/>
        <v>0</v>
      </c>
      <c r="AH42" s="39">
        <f t="shared" si="31"/>
        <v>0</v>
      </c>
      <c r="AI42" s="39">
        <f t="shared" si="32"/>
        <v>0</v>
      </c>
      <c r="AJ42" s="39">
        <f t="shared" si="33"/>
        <v>0</v>
      </c>
      <c r="AK42" s="39">
        <f t="shared" si="34"/>
        <v>0</v>
      </c>
      <c r="AL42" s="39">
        <f t="shared" si="35"/>
        <v>0</v>
      </c>
      <c r="AM42" s="39">
        <f t="shared" si="36"/>
        <v>0</v>
      </c>
      <c r="AN42" s="39">
        <f t="shared" si="37"/>
        <v>0</v>
      </c>
      <c r="AP42" s="17"/>
      <c r="AQ42" s="89">
        <f t="shared" si="53"/>
        <v>0</v>
      </c>
      <c r="AR42" s="86">
        <f t="shared" si="39"/>
        <v>0</v>
      </c>
      <c r="AS42" s="39">
        <f t="shared" si="40"/>
        <v>0</v>
      </c>
      <c r="AT42" s="39">
        <f t="shared" si="41"/>
        <v>0</v>
      </c>
      <c r="AU42" s="39">
        <f t="shared" si="42"/>
        <v>0</v>
      </c>
      <c r="AV42" s="39">
        <f t="shared" si="43"/>
        <v>0</v>
      </c>
      <c r="AW42" s="39">
        <f t="shared" si="44"/>
        <v>0</v>
      </c>
      <c r="AX42" s="39">
        <f t="shared" si="45"/>
        <v>0</v>
      </c>
      <c r="AY42" s="39">
        <f t="shared" si="46"/>
        <v>0</v>
      </c>
      <c r="AZ42" s="39">
        <f t="shared" si="47"/>
        <v>0</v>
      </c>
      <c r="BA42" s="39">
        <f t="shared" si="48"/>
        <v>0</v>
      </c>
      <c r="BB42" s="39">
        <f t="shared" si="49"/>
        <v>0</v>
      </c>
      <c r="BC42" s="39">
        <f t="shared" si="50"/>
        <v>0</v>
      </c>
    </row>
    <row r="43" spans="1:55" x14ac:dyDescent="0.25">
      <c r="A43" s="20">
        <v>39</v>
      </c>
      <c r="B43" s="20"/>
      <c r="C43" s="29" t="str">
        <f>IF(ISNA(VLOOKUP($B43,'Sales Order'!$B$7:$BF$1109,2,0)),"",VLOOKUP($B43,'Sales Order'!$B$7:$BF$1109,2,0))</f>
        <v/>
      </c>
      <c r="D43" s="30" t="str">
        <f>IF(ISNA(VLOOKUP($B43,'Sales Order'!$B$7:$BF$1109,7,0)),"",VLOOKUP($B43,'Sales Order'!$B$7:$BF$1109,7,0))</f>
        <v/>
      </c>
      <c r="E43" s="31" t="str">
        <f>IF(ISNA(VLOOKUP($B43,'Sales Order'!$B$7:$BF$1109,8,0)),"",VLOOKUP($B43,'Sales Order'!$B$7:$BF$1109,8,0))</f>
        <v/>
      </c>
      <c r="F43" s="30" t="str">
        <f>IF(ISNA(VLOOKUP($B43,'Sales Order'!$B$7:$BF$1109,11,0)),"",VLOOKUP($B43,'Sales Order'!$B$7:$BF$1109,11,0))</f>
        <v/>
      </c>
      <c r="G43" s="30" t="str">
        <f>IF(ISNA(VLOOKUP($B43,'Sales Order'!$B$7:$BF$1109,26,0)),"",VLOOKUP($B43,'Sales Order'!$B$7:$BF$1109,26,0))</f>
        <v/>
      </c>
      <c r="H43" s="24" t="str">
        <f>IF(ISNA(VLOOKUP($B43,'Sales Order'!$B$7:$BF$1109,39,0)),"",VLOOKUP($B43,'Sales Order'!$B$7:$BF$1109,39,0))</f>
        <v/>
      </c>
      <c r="I43" s="30" t="str">
        <f>IF(ISNA(VLOOKUP($B43,'Sales Order'!$B$7:$BF$1109,43,0)),"",VLOOKUP($B43,'Sales Order'!$B$7:$BF$1109,43,0))</f>
        <v/>
      </c>
      <c r="J43" s="38" t="str">
        <f>IF(ISNA(VLOOKUP($B43,'Sales Order'!$B$7:$BF$1109,57,0)),"",VLOOKUP($B43,'Sales Order'!$B$7:$BF$1109,57,0))</f>
        <v/>
      </c>
      <c r="K43" s="25" t="str">
        <f>IF(ISNA(VLOOKUP($B43,'Sales Order'!$B$7:$CA$1109,58,0)),"",VLOOKUP($B43,'Sales Order'!$B$7:$CA$1109,58,0))</f>
        <v/>
      </c>
      <c r="L43" s="20"/>
      <c r="M43" s="20"/>
      <c r="N43" s="20"/>
      <c r="O43" s="30">
        <f t="shared" si="23"/>
        <v>0</v>
      </c>
      <c r="P43" s="30">
        <f t="shared" si="11"/>
        <v>0</v>
      </c>
      <c r="Q43" s="33">
        <f t="shared" si="24"/>
        <v>0</v>
      </c>
      <c r="R43" s="91">
        <f t="shared" si="51"/>
        <v>0</v>
      </c>
      <c r="S43" s="33">
        <f t="shared" si="25"/>
        <v>0</v>
      </c>
      <c r="T43" s="29" t="str">
        <f t="shared" si="13"/>
        <v>NIL</v>
      </c>
      <c r="AB43" s="34">
        <f t="shared" si="52"/>
        <v>0.05</v>
      </c>
      <c r="AC43" s="39">
        <f t="shared" si="26"/>
        <v>0</v>
      </c>
      <c r="AD43" s="39">
        <f t="shared" si="27"/>
        <v>0</v>
      </c>
      <c r="AE43" s="39">
        <f t="shared" si="28"/>
        <v>0</v>
      </c>
      <c r="AF43" s="39">
        <f t="shared" si="29"/>
        <v>0</v>
      </c>
      <c r="AG43" s="39">
        <f t="shared" si="30"/>
        <v>0</v>
      </c>
      <c r="AH43" s="39">
        <f t="shared" si="31"/>
        <v>0</v>
      </c>
      <c r="AI43" s="39">
        <f t="shared" si="32"/>
        <v>0</v>
      </c>
      <c r="AJ43" s="39">
        <f t="shared" si="33"/>
        <v>0</v>
      </c>
      <c r="AK43" s="39">
        <f t="shared" si="34"/>
        <v>0</v>
      </c>
      <c r="AL43" s="39">
        <f t="shared" si="35"/>
        <v>0</v>
      </c>
      <c r="AM43" s="39">
        <f t="shared" si="36"/>
        <v>0</v>
      </c>
      <c r="AN43" s="39">
        <f t="shared" si="37"/>
        <v>0</v>
      </c>
      <c r="AP43" s="17"/>
      <c r="AQ43" s="89">
        <f t="shared" si="53"/>
        <v>0</v>
      </c>
      <c r="AR43" s="86">
        <f t="shared" si="39"/>
        <v>0</v>
      </c>
      <c r="AS43" s="39">
        <f t="shared" si="40"/>
        <v>0</v>
      </c>
      <c r="AT43" s="39">
        <f t="shared" si="41"/>
        <v>0</v>
      </c>
      <c r="AU43" s="39">
        <f t="shared" si="42"/>
        <v>0</v>
      </c>
      <c r="AV43" s="39">
        <f t="shared" si="43"/>
        <v>0</v>
      </c>
      <c r="AW43" s="39">
        <f t="shared" si="44"/>
        <v>0</v>
      </c>
      <c r="AX43" s="39">
        <f t="shared" si="45"/>
        <v>0</v>
      </c>
      <c r="AY43" s="39">
        <f t="shared" si="46"/>
        <v>0</v>
      </c>
      <c r="AZ43" s="39">
        <f t="shared" si="47"/>
        <v>0</v>
      </c>
      <c r="BA43" s="39">
        <f t="shared" si="48"/>
        <v>0</v>
      </c>
      <c r="BB43" s="39">
        <f t="shared" si="49"/>
        <v>0</v>
      </c>
      <c r="BC43" s="39">
        <f t="shared" si="50"/>
        <v>0</v>
      </c>
    </row>
    <row r="44" spans="1:55" x14ac:dyDescent="0.25">
      <c r="A44" s="20">
        <v>40</v>
      </c>
      <c r="B44" s="20"/>
      <c r="C44" s="29" t="str">
        <f>IF(ISNA(VLOOKUP($B44,'Sales Order'!$B$7:$BF$1109,2,0)),"",VLOOKUP($B44,'Sales Order'!$B$7:$BF$1109,2,0))</f>
        <v/>
      </c>
      <c r="D44" s="30" t="str">
        <f>IF(ISNA(VLOOKUP($B44,'Sales Order'!$B$7:$BF$1109,7,0)),"",VLOOKUP($B44,'Sales Order'!$B$7:$BF$1109,7,0))</f>
        <v/>
      </c>
      <c r="E44" s="31" t="str">
        <f>IF(ISNA(VLOOKUP($B44,'Sales Order'!$B$7:$BF$1109,8,0)),"",VLOOKUP($B44,'Sales Order'!$B$7:$BF$1109,8,0))</f>
        <v/>
      </c>
      <c r="F44" s="30" t="str">
        <f>IF(ISNA(VLOOKUP($B44,'Sales Order'!$B$7:$BF$1109,11,0)),"",VLOOKUP($B44,'Sales Order'!$B$7:$BF$1109,11,0))</f>
        <v/>
      </c>
      <c r="G44" s="30" t="str">
        <f>IF(ISNA(VLOOKUP($B44,'Sales Order'!$B$7:$BF$1109,26,0)),"",VLOOKUP($B44,'Sales Order'!$B$7:$BF$1109,26,0))</f>
        <v/>
      </c>
      <c r="H44" s="24" t="str">
        <f>IF(ISNA(VLOOKUP($B44,'Sales Order'!$B$7:$BF$1109,39,0)),"",VLOOKUP($B44,'Sales Order'!$B$7:$BF$1109,39,0))</f>
        <v/>
      </c>
      <c r="I44" s="30" t="str">
        <f>IF(ISNA(VLOOKUP($B44,'Sales Order'!$B$7:$BF$1109,43,0)),"",VLOOKUP($B44,'Sales Order'!$B$7:$BF$1109,43,0))</f>
        <v/>
      </c>
      <c r="J44" s="38" t="str">
        <f>IF(ISNA(VLOOKUP($B44,'Sales Order'!$B$7:$BF$1109,57,0)),"",VLOOKUP($B44,'Sales Order'!$B$7:$BF$1109,57,0))</f>
        <v/>
      </c>
      <c r="K44" s="25" t="str">
        <f>IF(ISNA(VLOOKUP($B44,'Sales Order'!$B$7:$CA$1109,58,0)),"",VLOOKUP($B44,'Sales Order'!$B$7:$CA$1109,58,0))</f>
        <v/>
      </c>
      <c r="L44" s="20"/>
      <c r="M44" s="20"/>
      <c r="N44" s="20"/>
      <c r="O44" s="30">
        <f t="shared" si="23"/>
        <v>0</v>
      </c>
      <c r="P44" s="30">
        <f t="shared" si="11"/>
        <v>0</v>
      </c>
      <c r="Q44" s="33">
        <f t="shared" si="24"/>
        <v>0</v>
      </c>
      <c r="R44" s="91">
        <f t="shared" si="51"/>
        <v>0</v>
      </c>
      <c r="S44" s="33">
        <f t="shared" si="25"/>
        <v>0</v>
      </c>
      <c r="T44" s="29" t="str">
        <f t="shared" si="13"/>
        <v>NIL</v>
      </c>
      <c r="AB44" s="34">
        <f t="shared" si="52"/>
        <v>0.05</v>
      </c>
      <c r="AC44" s="39">
        <f t="shared" si="26"/>
        <v>0</v>
      </c>
      <c r="AD44" s="39">
        <f t="shared" si="27"/>
        <v>0</v>
      </c>
      <c r="AE44" s="39">
        <f t="shared" si="28"/>
        <v>0</v>
      </c>
      <c r="AF44" s="39">
        <f t="shared" si="29"/>
        <v>0</v>
      </c>
      <c r="AG44" s="39">
        <f t="shared" si="30"/>
        <v>0</v>
      </c>
      <c r="AH44" s="39">
        <f t="shared" si="31"/>
        <v>0</v>
      </c>
      <c r="AI44" s="39">
        <f t="shared" si="32"/>
        <v>0</v>
      </c>
      <c r="AJ44" s="39">
        <f t="shared" si="33"/>
        <v>0</v>
      </c>
      <c r="AK44" s="39">
        <f t="shared" si="34"/>
        <v>0</v>
      </c>
      <c r="AL44" s="39">
        <f t="shared" si="35"/>
        <v>0</v>
      </c>
      <c r="AM44" s="39">
        <f t="shared" si="36"/>
        <v>0</v>
      </c>
      <c r="AN44" s="39">
        <f t="shared" si="37"/>
        <v>0</v>
      </c>
      <c r="AP44" s="17"/>
      <c r="AQ44" s="89">
        <f t="shared" si="53"/>
        <v>0</v>
      </c>
      <c r="AR44" s="86">
        <f t="shared" si="39"/>
        <v>0</v>
      </c>
      <c r="AS44" s="39">
        <f t="shared" si="40"/>
        <v>0</v>
      </c>
      <c r="AT44" s="39">
        <f t="shared" si="41"/>
        <v>0</v>
      </c>
      <c r="AU44" s="39">
        <f t="shared" si="42"/>
        <v>0</v>
      </c>
      <c r="AV44" s="39">
        <f t="shared" si="43"/>
        <v>0</v>
      </c>
      <c r="AW44" s="39">
        <f t="shared" si="44"/>
        <v>0</v>
      </c>
      <c r="AX44" s="39">
        <f t="shared" si="45"/>
        <v>0</v>
      </c>
      <c r="AY44" s="39">
        <f t="shared" si="46"/>
        <v>0</v>
      </c>
      <c r="AZ44" s="39">
        <f t="shared" si="47"/>
        <v>0</v>
      </c>
      <c r="BA44" s="39">
        <f t="shared" si="48"/>
        <v>0</v>
      </c>
      <c r="BB44" s="39">
        <f t="shared" si="49"/>
        <v>0</v>
      </c>
      <c r="BC44" s="39">
        <f t="shared" si="50"/>
        <v>0</v>
      </c>
    </row>
    <row r="45" spans="1:55" x14ac:dyDescent="0.25">
      <c r="A45" s="20">
        <v>41</v>
      </c>
      <c r="B45" s="20"/>
      <c r="C45" s="29" t="str">
        <f>IF(ISNA(VLOOKUP($B45,'Sales Order'!$B$7:$BF$1109,2,0)),"",VLOOKUP($B45,'Sales Order'!$B$7:$BF$1109,2,0))</f>
        <v/>
      </c>
      <c r="D45" s="30" t="str">
        <f>IF(ISNA(VLOOKUP($B45,'Sales Order'!$B$7:$BF$1109,7,0)),"",VLOOKUP($B45,'Sales Order'!$B$7:$BF$1109,7,0))</f>
        <v/>
      </c>
      <c r="E45" s="31" t="str">
        <f>IF(ISNA(VLOOKUP($B45,'Sales Order'!$B$7:$BF$1109,8,0)),"",VLOOKUP($B45,'Sales Order'!$B$7:$BF$1109,8,0))</f>
        <v/>
      </c>
      <c r="F45" s="30" t="str">
        <f>IF(ISNA(VLOOKUP($B45,'Sales Order'!$B$7:$BF$1109,11,0)),"",VLOOKUP($B45,'Sales Order'!$B$7:$BF$1109,11,0))</f>
        <v/>
      </c>
      <c r="G45" s="30" t="str">
        <f>IF(ISNA(VLOOKUP($B45,'Sales Order'!$B$7:$BF$1109,26,0)),"",VLOOKUP($B45,'Sales Order'!$B$7:$BF$1109,26,0))</f>
        <v/>
      </c>
      <c r="H45" s="24" t="str">
        <f>IF(ISNA(VLOOKUP($B45,'Sales Order'!$B$7:$BF$1109,39,0)),"",VLOOKUP($B45,'Sales Order'!$B$7:$BF$1109,39,0))</f>
        <v/>
      </c>
      <c r="I45" s="30" t="str">
        <f>IF(ISNA(VLOOKUP($B45,'Sales Order'!$B$7:$BF$1109,43,0)),"",VLOOKUP($B45,'Sales Order'!$B$7:$BF$1109,43,0))</f>
        <v/>
      </c>
      <c r="J45" s="38" t="str">
        <f>IF(ISNA(VLOOKUP($B45,'Sales Order'!$B$7:$BF$1109,57,0)),"",VLOOKUP($B45,'Sales Order'!$B$7:$BF$1109,57,0))</f>
        <v/>
      </c>
      <c r="K45" s="25" t="str">
        <f>IF(ISNA(VLOOKUP($B45,'Sales Order'!$B$7:$CA$1109,58,0)),"",VLOOKUP($B45,'Sales Order'!$B$7:$CA$1109,58,0))</f>
        <v/>
      </c>
      <c r="L45" s="20"/>
      <c r="M45" s="20"/>
      <c r="N45" s="20"/>
      <c r="O45" s="30">
        <f t="shared" si="23"/>
        <v>0</v>
      </c>
      <c r="P45" s="30">
        <f t="shared" si="11"/>
        <v>0</v>
      </c>
      <c r="Q45" s="33">
        <f t="shared" si="24"/>
        <v>0</v>
      </c>
      <c r="R45" s="91">
        <f t="shared" si="51"/>
        <v>0</v>
      </c>
      <c r="S45" s="33">
        <f t="shared" si="25"/>
        <v>0</v>
      </c>
      <c r="T45" s="29" t="str">
        <f t="shared" si="13"/>
        <v>NIL</v>
      </c>
      <c r="AB45" s="34">
        <f t="shared" si="52"/>
        <v>0.05</v>
      </c>
      <c r="AC45" s="39">
        <f t="shared" si="26"/>
        <v>0</v>
      </c>
      <c r="AD45" s="39">
        <f t="shared" si="27"/>
        <v>0</v>
      </c>
      <c r="AE45" s="39">
        <f t="shared" si="28"/>
        <v>0</v>
      </c>
      <c r="AF45" s="39">
        <f t="shared" si="29"/>
        <v>0</v>
      </c>
      <c r="AG45" s="39">
        <f t="shared" si="30"/>
        <v>0</v>
      </c>
      <c r="AH45" s="39">
        <f t="shared" si="31"/>
        <v>0</v>
      </c>
      <c r="AI45" s="39">
        <f t="shared" si="32"/>
        <v>0</v>
      </c>
      <c r="AJ45" s="39">
        <f t="shared" si="33"/>
        <v>0</v>
      </c>
      <c r="AK45" s="39">
        <f t="shared" si="34"/>
        <v>0</v>
      </c>
      <c r="AL45" s="39">
        <f t="shared" si="35"/>
        <v>0</v>
      </c>
      <c r="AM45" s="39">
        <f t="shared" si="36"/>
        <v>0</v>
      </c>
      <c r="AN45" s="39">
        <f t="shared" si="37"/>
        <v>0</v>
      </c>
      <c r="AP45" s="17"/>
      <c r="AQ45" s="89">
        <f t="shared" si="53"/>
        <v>0</v>
      </c>
      <c r="AR45" s="86">
        <f t="shared" si="39"/>
        <v>0</v>
      </c>
      <c r="AS45" s="39">
        <f t="shared" si="40"/>
        <v>0</v>
      </c>
      <c r="AT45" s="39">
        <f t="shared" si="41"/>
        <v>0</v>
      </c>
      <c r="AU45" s="39">
        <f t="shared" si="42"/>
        <v>0</v>
      </c>
      <c r="AV45" s="39">
        <f t="shared" si="43"/>
        <v>0</v>
      </c>
      <c r="AW45" s="39">
        <f t="shared" si="44"/>
        <v>0</v>
      </c>
      <c r="AX45" s="39">
        <f t="shared" si="45"/>
        <v>0</v>
      </c>
      <c r="AY45" s="39">
        <f t="shared" si="46"/>
        <v>0</v>
      </c>
      <c r="AZ45" s="39">
        <f t="shared" si="47"/>
        <v>0</v>
      </c>
      <c r="BA45" s="39">
        <f t="shared" si="48"/>
        <v>0</v>
      </c>
      <c r="BB45" s="39">
        <f t="shared" si="49"/>
        <v>0</v>
      </c>
      <c r="BC45" s="39">
        <f t="shared" si="50"/>
        <v>0</v>
      </c>
    </row>
    <row r="46" spans="1:55" x14ac:dyDescent="0.25">
      <c r="A46" s="20">
        <v>42</v>
      </c>
      <c r="B46" s="20"/>
      <c r="C46" s="29" t="str">
        <f>IF(ISNA(VLOOKUP($B46,'Sales Order'!$B$7:$BF$1109,2,0)),"",VLOOKUP($B46,'Sales Order'!$B$7:$BF$1109,2,0))</f>
        <v/>
      </c>
      <c r="D46" s="30" t="str">
        <f>IF(ISNA(VLOOKUP($B46,'Sales Order'!$B$7:$BF$1109,7,0)),"",VLOOKUP($B46,'Sales Order'!$B$7:$BF$1109,7,0))</f>
        <v/>
      </c>
      <c r="E46" s="31" t="str">
        <f>IF(ISNA(VLOOKUP($B46,'Sales Order'!$B$7:$BF$1109,8,0)),"",VLOOKUP($B46,'Sales Order'!$B$7:$BF$1109,8,0))</f>
        <v/>
      </c>
      <c r="F46" s="30" t="str">
        <f>IF(ISNA(VLOOKUP($B46,'Sales Order'!$B$7:$BF$1109,11,0)),"",VLOOKUP($B46,'Sales Order'!$B$7:$BF$1109,11,0))</f>
        <v/>
      </c>
      <c r="G46" s="30" t="str">
        <f>IF(ISNA(VLOOKUP($B46,'Sales Order'!$B$7:$BF$1109,26,0)),"",VLOOKUP($B46,'Sales Order'!$B$7:$BF$1109,26,0))</f>
        <v/>
      </c>
      <c r="H46" s="24" t="str">
        <f>IF(ISNA(VLOOKUP($B46,'Sales Order'!$B$7:$BF$1109,39,0)),"",VLOOKUP($B46,'Sales Order'!$B$7:$BF$1109,39,0))</f>
        <v/>
      </c>
      <c r="I46" s="30" t="str">
        <f>IF(ISNA(VLOOKUP($B46,'Sales Order'!$B$7:$BF$1109,43,0)),"",VLOOKUP($B46,'Sales Order'!$B$7:$BF$1109,43,0))</f>
        <v/>
      </c>
      <c r="J46" s="38" t="str">
        <f>IF(ISNA(VLOOKUP($B46,'Sales Order'!$B$7:$BF$1109,57,0)),"",VLOOKUP($B46,'Sales Order'!$B$7:$BF$1109,57,0))</f>
        <v/>
      </c>
      <c r="K46" s="25" t="str">
        <f>IF(ISNA(VLOOKUP($B46,'Sales Order'!$B$7:$CA$1109,58,0)),"",VLOOKUP($B46,'Sales Order'!$B$7:$CA$1109,58,0))</f>
        <v/>
      </c>
      <c r="L46" s="20"/>
      <c r="M46" s="20"/>
      <c r="N46" s="20"/>
      <c r="O46" s="30">
        <f t="shared" si="23"/>
        <v>0</v>
      </c>
      <c r="P46" s="30">
        <f t="shared" si="11"/>
        <v>0</v>
      </c>
      <c r="Q46" s="33">
        <f t="shared" si="24"/>
        <v>0</v>
      </c>
      <c r="R46" s="91">
        <f t="shared" si="51"/>
        <v>0</v>
      </c>
      <c r="S46" s="33">
        <f t="shared" si="25"/>
        <v>0</v>
      </c>
      <c r="T46" s="29" t="str">
        <f t="shared" si="13"/>
        <v>NIL</v>
      </c>
      <c r="AB46" s="34">
        <f t="shared" si="52"/>
        <v>0.05</v>
      </c>
      <c r="AC46" s="39">
        <f t="shared" si="26"/>
        <v>0</v>
      </c>
      <c r="AD46" s="39">
        <f t="shared" si="27"/>
        <v>0</v>
      </c>
      <c r="AE46" s="39">
        <f t="shared" si="28"/>
        <v>0</v>
      </c>
      <c r="AF46" s="39">
        <f t="shared" si="29"/>
        <v>0</v>
      </c>
      <c r="AG46" s="39">
        <f t="shared" si="30"/>
        <v>0</v>
      </c>
      <c r="AH46" s="39">
        <f t="shared" si="31"/>
        <v>0</v>
      </c>
      <c r="AI46" s="39">
        <f t="shared" si="32"/>
        <v>0</v>
      </c>
      <c r="AJ46" s="39">
        <f t="shared" si="33"/>
        <v>0</v>
      </c>
      <c r="AK46" s="39">
        <f t="shared" si="34"/>
        <v>0</v>
      </c>
      <c r="AL46" s="39">
        <f t="shared" si="35"/>
        <v>0</v>
      </c>
      <c r="AM46" s="39">
        <f t="shared" si="36"/>
        <v>0</v>
      </c>
      <c r="AN46" s="39">
        <f t="shared" si="37"/>
        <v>0</v>
      </c>
      <c r="AP46" s="17"/>
      <c r="AQ46" s="89">
        <f t="shared" si="53"/>
        <v>0</v>
      </c>
      <c r="AR46" s="86">
        <f t="shared" si="39"/>
        <v>0</v>
      </c>
      <c r="AS46" s="39">
        <f t="shared" si="40"/>
        <v>0</v>
      </c>
      <c r="AT46" s="39">
        <f t="shared" si="41"/>
        <v>0</v>
      </c>
      <c r="AU46" s="39">
        <f t="shared" si="42"/>
        <v>0</v>
      </c>
      <c r="AV46" s="39">
        <f t="shared" si="43"/>
        <v>0</v>
      </c>
      <c r="AW46" s="39">
        <f t="shared" si="44"/>
        <v>0</v>
      </c>
      <c r="AX46" s="39">
        <f t="shared" si="45"/>
        <v>0</v>
      </c>
      <c r="AY46" s="39">
        <f t="shared" si="46"/>
        <v>0</v>
      </c>
      <c r="AZ46" s="39">
        <f t="shared" si="47"/>
        <v>0</v>
      </c>
      <c r="BA46" s="39">
        <f t="shared" si="48"/>
        <v>0</v>
      </c>
      <c r="BB46" s="39">
        <f t="shared" si="49"/>
        <v>0</v>
      </c>
      <c r="BC46" s="39">
        <f t="shared" si="50"/>
        <v>0</v>
      </c>
    </row>
    <row r="47" spans="1:55" x14ac:dyDescent="0.25">
      <c r="A47" s="20">
        <v>43</v>
      </c>
      <c r="B47" s="20"/>
      <c r="C47" s="29" t="str">
        <f>IF(ISNA(VLOOKUP($B47,'Sales Order'!$B$7:$BF$1109,2,0)),"",VLOOKUP($B47,'Sales Order'!$B$7:$BF$1109,2,0))</f>
        <v/>
      </c>
      <c r="D47" s="30" t="str">
        <f>IF(ISNA(VLOOKUP($B47,'Sales Order'!$B$7:$BF$1109,7,0)),"",VLOOKUP($B47,'Sales Order'!$B$7:$BF$1109,7,0))</f>
        <v/>
      </c>
      <c r="E47" s="31" t="str">
        <f>IF(ISNA(VLOOKUP($B47,'Sales Order'!$B$7:$BF$1109,8,0)),"",VLOOKUP($B47,'Sales Order'!$B$7:$BF$1109,8,0))</f>
        <v/>
      </c>
      <c r="F47" s="30" t="str">
        <f>IF(ISNA(VLOOKUP($B47,'Sales Order'!$B$7:$BF$1109,11,0)),"",VLOOKUP($B47,'Sales Order'!$B$7:$BF$1109,11,0))</f>
        <v/>
      </c>
      <c r="G47" s="30" t="str">
        <f>IF(ISNA(VLOOKUP($B47,'Sales Order'!$B$7:$BF$1109,26,0)),"",VLOOKUP($B47,'Sales Order'!$B$7:$BF$1109,26,0))</f>
        <v/>
      </c>
      <c r="H47" s="24" t="str">
        <f>IF(ISNA(VLOOKUP($B47,'Sales Order'!$B$7:$BF$1109,39,0)),"",VLOOKUP($B47,'Sales Order'!$B$7:$BF$1109,39,0))</f>
        <v/>
      </c>
      <c r="I47" s="30" t="str">
        <f>IF(ISNA(VLOOKUP($B47,'Sales Order'!$B$7:$BF$1109,43,0)),"",VLOOKUP($B47,'Sales Order'!$B$7:$BF$1109,43,0))</f>
        <v/>
      </c>
      <c r="J47" s="38" t="str">
        <f>IF(ISNA(VLOOKUP($B47,'Sales Order'!$B$7:$BF$1109,57,0)),"",VLOOKUP($B47,'Sales Order'!$B$7:$BF$1109,57,0))</f>
        <v/>
      </c>
      <c r="K47" s="25" t="str">
        <f>IF(ISNA(VLOOKUP($B47,'Sales Order'!$B$7:$CA$1109,58,0)),"",VLOOKUP($B47,'Sales Order'!$B$7:$CA$1109,58,0))</f>
        <v/>
      </c>
      <c r="L47" s="20"/>
      <c r="M47" s="20"/>
      <c r="N47" s="20"/>
      <c r="O47" s="30">
        <f t="shared" si="23"/>
        <v>0</v>
      </c>
      <c r="P47" s="30">
        <f t="shared" si="11"/>
        <v>0</v>
      </c>
      <c r="Q47" s="33">
        <f t="shared" si="24"/>
        <v>0</v>
      </c>
      <c r="R47" s="91">
        <f t="shared" si="51"/>
        <v>0</v>
      </c>
      <c r="S47" s="33">
        <f t="shared" si="25"/>
        <v>0</v>
      </c>
      <c r="T47" s="29" t="str">
        <f t="shared" si="13"/>
        <v>NIL</v>
      </c>
      <c r="AB47" s="34">
        <f t="shared" si="52"/>
        <v>0.05</v>
      </c>
      <c r="AC47" s="39">
        <f t="shared" si="26"/>
        <v>0</v>
      </c>
      <c r="AD47" s="39">
        <f t="shared" si="27"/>
        <v>0</v>
      </c>
      <c r="AE47" s="39">
        <f t="shared" si="28"/>
        <v>0</v>
      </c>
      <c r="AF47" s="39">
        <f t="shared" si="29"/>
        <v>0</v>
      </c>
      <c r="AG47" s="39">
        <f t="shared" si="30"/>
        <v>0</v>
      </c>
      <c r="AH47" s="39">
        <f t="shared" si="31"/>
        <v>0</v>
      </c>
      <c r="AI47" s="39">
        <f t="shared" si="32"/>
        <v>0</v>
      </c>
      <c r="AJ47" s="39">
        <f t="shared" si="33"/>
        <v>0</v>
      </c>
      <c r="AK47" s="39">
        <f t="shared" si="34"/>
        <v>0</v>
      </c>
      <c r="AL47" s="39">
        <f t="shared" si="35"/>
        <v>0</v>
      </c>
      <c r="AM47" s="39">
        <f t="shared" si="36"/>
        <v>0</v>
      </c>
      <c r="AN47" s="39">
        <f t="shared" si="37"/>
        <v>0</v>
      </c>
      <c r="AP47" s="17"/>
      <c r="AQ47" s="89">
        <f t="shared" si="53"/>
        <v>0</v>
      </c>
      <c r="AR47" s="86">
        <f t="shared" si="39"/>
        <v>0</v>
      </c>
      <c r="AS47" s="39">
        <f t="shared" si="40"/>
        <v>0</v>
      </c>
      <c r="AT47" s="39">
        <f t="shared" si="41"/>
        <v>0</v>
      </c>
      <c r="AU47" s="39">
        <f t="shared" si="42"/>
        <v>0</v>
      </c>
      <c r="AV47" s="39">
        <f t="shared" si="43"/>
        <v>0</v>
      </c>
      <c r="AW47" s="39">
        <f t="shared" si="44"/>
        <v>0</v>
      </c>
      <c r="AX47" s="39">
        <f t="shared" si="45"/>
        <v>0</v>
      </c>
      <c r="AY47" s="39">
        <f t="shared" si="46"/>
        <v>0</v>
      </c>
      <c r="AZ47" s="39">
        <f t="shared" si="47"/>
        <v>0</v>
      </c>
      <c r="BA47" s="39">
        <f t="shared" si="48"/>
        <v>0</v>
      </c>
      <c r="BB47" s="39">
        <f t="shared" si="49"/>
        <v>0</v>
      </c>
      <c r="BC47" s="39">
        <f t="shared" si="50"/>
        <v>0</v>
      </c>
    </row>
    <row r="48" spans="1:55" x14ac:dyDescent="0.25">
      <c r="A48" s="20">
        <v>44</v>
      </c>
      <c r="B48" s="20"/>
      <c r="C48" s="29" t="str">
        <f>IF(ISNA(VLOOKUP($B48,'Sales Order'!$B$7:$BF$1109,2,0)),"",VLOOKUP($B48,'Sales Order'!$B$7:$BF$1109,2,0))</f>
        <v/>
      </c>
      <c r="D48" s="30" t="str">
        <f>IF(ISNA(VLOOKUP($B48,'Sales Order'!$B$7:$BF$1109,7,0)),"",VLOOKUP($B48,'Sales Order'!$B$7:$BF$1109,7,0))</f>
        <v/>
      </c>
      <c r="E48" s="31" t="str">
        <f>IF(ISNA(VLOOKUP($B48,'Sales Order'!$B$7:$BF$1109,8,0)),"",VLOOKUP($B48,'Sales Order'!$B$7:$BF$1109,8,0))</f>
        <v/>
      </c>
      <c r="F48" s="30" t="str">
        <f>IF(ISNA(VLOOKUP($B48,'Sales Order'!$B$7:$BF$1109,11,0)),"",VLOOKUP($B48,'Sales Order'!$B$7:$BF$1109,11,0))</f>
        <v/>
      </c>
      <c r="G48" s="30" t="str">
        <f>IF(ISNA(VLOOKUP($B48,'Sales Order'!$B$7:$BF$1109,26,0)),"",VLOOKUP($B48,'Sales Order'!$B$7:$BF$1109,26,0))</f>
        <v/>
      </c>
      <c r="H48" s="24" t="str">
        <f>IF(ISNA(VLOOKUP($B48,'Sales Order'!$B$7:$BF$1109,39,0)),"",VLOOKUP($B48,'Sales Order'!$B$7:$BF$1109,39,0))</f>
        <v/>
      </c>
      <c r="I48" s="30" t="str">
        <f>IF(ISNA(VLOOKUP($B48,'Sales Order'!$B$7:$BF$1109,43,0)),"",VLOOKUP($B48,'Sales Order'!$B$7:$BF$1109,43,0))</f>
        <v/>
      </c>
      <c r="J48" s="38" t="str">
        <f>IF(ISNA(VLOOKUP($B48,'Sales Order'!$B$7:$BF$1109,57,0)),"",VLOOKUP($B48,'Sales Order'!$B$7:$BF$1109,57,0))</f>
        <v/>
      </c>
      <c r="K48" s="25" t="str">
        <f>IF(ISNA(VLOOKUP($B48,'Sales Order'!$B$7:$CA$1109,58,0)),"",VLOOKUP($B48,'Sales Order'!$B$7:$CA$1109,58,0))</f>
        <v/>
      </c>
      <c r="L48" s="20"/>
      <c r="M48" s="20"/>
      <c r="N48" s="20"/>
      <c r="O48" s="30">
        <f t="shared" si="23"/>
        <v>0</v>
      </c>
      <c r="P48" s="30">
        <f t="shared" si="11"/>
        <v>0</v>
      </c>
      <c r="Q48" s="33">
        <f t="shared" si="24"/>
        <v>0</v>
      </c>
      <c r="R48" s="91">
        <f t="shared" si="51"/>
        <v>0</v>
      </c>
      <c r="S48" s="33">
        <f t="shared" si="25"/>
        <v>0</v>
      </c>
      <c r="T48" s="29" t="str">
        <f t="shared" si="13"/>
        <v>NIL</v>
      </c>
      <c r="AB48" s="34">
        <f t="shared" si="52"/>
        <v>0.05</v>
      </c>
      <c r="AC48" s="39">
        <f t="shared" si="26"/>
        <v>0</v>
      </c>
      <c r="AD48" s="39">
        <f t="shared" si="27"/>
        <v>0</v>
      </c>
      <c r="AE48" s="39">
        <f t="shared" si="28"/>
        <v>0</v>
      </c>
      <c r="AF48" s="39">
        <f t="shared" si="29"/>
        <v>0</v>
      </c>
      <c r="AG48" s="39">
        <f t="shared" si="30"/>
        <v>0</v>
      </c>
      <c r="AH48" s="39">
        <f t="shared" si="31"/>
        <v>0</v>
      </c>
      <c r="AI48" s="39">
        <f t="shared" si="32"/>
        <v>0</v>
      </c>
      <c r="AJ48" s="39">
        <f t="shared" si="33"/>
        <v>0</v>
      </c>
      <c r="AK48" s="39">
        <f t="shared" si="34"/>
        <v>0</v>
      </c>
      <c r="AL48" s="39">
        <f t="shared" si="35"/>
        <v>0</v>
      </c>
      <c r="AM48" s="39">
        <f t="shared" si="36"/>
        <v>0</v>
      </c>
      <c r="AN48" s="39">
        <f t="shared" si="37"/>
        <v>0</v>
      </c>
      <c r="AP48" s="17"/>
      <c r="AQ48" s="89">
        <f t="shared" si="53"/>
        <v>0</v>
      </c>
      <c r="AR48" s="86">
        <f t="shared" si="39"/>
        <v>0</v>
      </c>
      <c r="AS48" s="39">
        <f t="shared" si="40"/>
        <v>0</v>
      </c>
      <c r="AT48" s="39">
        <f t="shared" si="41"/>
        <v>0</v>
      </c>
      <c r="AU48" s="39">
        <f t="shared" si="42"/>
        <v>0</v>
      </c>
      <c r="AV48" s="39">
        <f t="shared" si="43"/>
        <v>0</v>
      </c>
      <c r="AW48" s="39">
        <f t="shared" si="44"/>
        <v>0</v>
      </c>
      <c r="AX48" s="39">
        <f t="shared" si="45"/>
        <v>0</v>
      </c>
      <c r="AY48" s="39">
        <f t="shared" si="46"/>
        <v>0</v>
      </c>
      <c r="AZ48" s="39">
        <f t="shared" si="47"/>
        <v>0</v>
      </c>
      <c r="BA48" s="39">
        <f t="shared" si="48"/>
        <v>0</v>
      </c>
      <c r="BB48" s="39">
        <f t="shared" si="49"/>
        <v>0</v>
      </c>
      <c r="BC48" s="39">
        <f t="shared" si="50"/>
        <v>0</v>
      </c>
    </row>
    <row r="49" spans="1:55" x14ac:dyDescent="0.25">
      <c r="A49" s="20">
        <v>45</v>
      </c>
      <c r="B49" s="20"/>
      <c r="C49" s="29" t="str">
        <f>IF(ISNA(VLOOKUP($B49,'Sales Order'!$B$7:$BF$1109,2,0)),"",VLOOKUP($B49,'Sales Order'!$B$7:$BF$1109,2,0))</f>
        <v/>
      </c>
      <c r="D49" s="30" t="str">
        <f>IF(ISNA(VLOOKUP($B49,'Sales Order'!$B$7:$BF$1109,7,0)),"",VLOOKUP($B49,'Sales Order'!$B$7:$BF$1109,7,0))</f>
        <v/>
      </c>
      <c r="E49" s="31" t="str">
        <f>IF(ISNA(VLOOKUP($B49,'Sales Order'!$B$7:$BF$1109,8,0)),"",VLOOKUP($B49,'Sales Order'!$B$7:$BF$1109,8,0))</f>
        <v/>
      </c>
      <c r="F49" s="30" t="str">
        <f>IF(ISNA(VLOOKUP($B49,'Sales Order'!$B$7:$BF$1109,11,0)),"",VLOOKUP($B49,'Sales Order'!$B$7:$BF$1109,11,0))</f>
        <v/>
      </c>
      <c r="G49" s="30" t="str">
        <f>IF(ISNA(VLOOKUP($B49,'Sales Order'!$B$7:$BF$1109,26,0)),"",VLOOKUP($B49,'Sales Order'!$B$7:$BF$1109,26,0))</f>
        <v/>
      </c>
      <c r="H49" s="24" t="str">
        <f>IF(ISNA(VLOOKUP($B49,'Sales Order'!$B$7:$BF$1109,39,0)),"",VLOOKUP($B49,'Sales Order'!$B$7:$BF$1109,39,0))</f>
        <v/>
      </c>
      <c r="I49" s="30" t="str">
        <f>IF(ISNA(VLOOKUP($B49,'Sales Order'!$B$7:$BF$1109,43,0)),"",VLOOKUP($B49,'Sales Order'!$B$7:$BF$1109,43,0))</f>
        <v/>
      </c>
      <c r="J49" s="38" t="str">
        <f>IF(ISNA(VLOOKUP($B49,'Sales Order'!$B$7:$BF$1109,57,0)),"",VLOOKUP($B49,'Sales Order'!$B$7:$BF$1109,57,0))</f>
        <v/>
      </c>
      <c r="K49" s="25" t="str">
        <f>IF(ISNA(VLOOKUP($B49,'Sales Order'!$B$7:$CA$1109,58,0)),"",VLOOKUP($B49,'Sales Order'!$B$7:$CA$1109,58,0))</f>
        <v/>
      </c>
      <c r="L49" s="20"/>
      <c r="M49" s="20"/>
      <c r="N49" s="20"/>
      <c r="O49" s="30">
        <f t="shared" si="23"/>
        <v>0</v>
      </c>
      <c r="P49" s="30">
        <f t="shared" si="11"/>
        <v>0</v>
      </c>
      <c r="Q49" s="33">
        <f t="shared" si="24"/>
        <v>0</v>
      </c>
      <c r="R49" s="91">
        <f t="shared" si="51"/>
        <v>0</v>
      </c>
      <c r="S49" s="33">
        <f t="shared" si="25"/>
        <v>0</v>
      </c>
      <c r="T49" s="29" t="str">
        <f t="shared" si="13"/>
        <v>NIL</v>
      </c>
      <c r="AB49" s="34">
        <f t="shared" si="52"/>
        <v>0.05</v>
      </c>
      <c r="AC49" s="39">
        <f t="shared" si="26"/>
        <v>0</v>
      </c>
      <c r="AD49" s="39">
        <f t="shared" si="27"/>
        <v>0</v>
      </c>
      <c r="AE49" s="39">
        <f t="shared" si="28"/>
        <v>0</v>
      </c>
      <c r="AF49" s="39">
        <f t="shared" si="29"/>
        <v>0</v>
      </c>
      <c r="AG49" s="39">
        <f t="shared" si="30"/>
        <v>0</v>
      </c>
      <c r="AH49" s="39">
        <f t="shared" si="31"/>
        <v>0</v>
      </c>
      <c r="AI49" s="39">
        <f t="shared" si="32"/>
        <v>0</v>
      </c>
      <c r="AJ49" s="39">
        <f t="shared" si="33"/>
        <v>0</v>
      </c>
      <c r="AK49" s="39">
        <f t="shared" si="34"/>
        <v>0</v>
      </c>
      <c r="AL49" s="39">
        <f t="shared" si="35"/>
        <v>0</v>
      </c>
      <c r="AM49" s="39">
        <f t="shared" si="36"/>
        <v>0</v>
      </c>
      <c r="AN49" s="39">
        <f t="shared" si="37"/>
        <v>0</v>
      </c>
      <c r="AP49" s="17"/>
      <c r="AQ49" s="89">
        <f t="shared" si="53"/>
        <v>0</v>
      </c>
      <c r="AR49" s="86">
        <f t="shared" si="39"/>
        <v>0</v>
      </c>
      <c r="AS49" s="39">
        <f t="shared" si="40"/>
        <v>0</v>
      </c>
      <c r="AT49" s="39">
        <f t="shared" si="41"/>
        <v>0</v>
      </c>
      <c r="AU49" s="39">
        <f t="shared" si="42"/>
        <v>0</v>
      </c>
      <c r="AV49" s="39">
        <f t="shared" si="43"/>
        <v>0</v>
      </c>
      <c r="AW49" s="39">
        <f t="shared" si="44"/>
        <v>0</v>
      </c>
      <c r="AX49" s="39">
        <f t="shared" si="45"/>
        <v>0</v>
      </c>
      <c r="AY49" s="39">
        <f t="shared" si="46"/>
        <v>0</v>
      </c>
      <c r="AZ49" s="39">
        <f t="shared" si="47"/>
        <v>0</v>
      </c>
      <c r="BA49" s="39">
        <f t="shared" si="48"/>
        <v>0</v>
      </c>
      <c r="BB49" s="39">
        <f t="shared" si="49"/>
        <v>0</v>
      </c>
      <c r="BC49" s="39">
        <f t="shared" si="50"/>
        <v>0</v>
      </c>
    </row>
    <row r="50" spans="1:55" x14ac:dyDescent="0.25">
      <c r="A50" s="20">
        <v>46</v>
      </c>
      <c r="B50" s="20"/>
      <c r="C50" s="29" t="str">
        <f>IF(ISNA(VLOOKUP($B50,'Sales Order'!$B$7:$BF$1109,2,0)),"",VLOOKUP($B50,'Sales Order'!$B$7:$BF$1109,2,0))</f>
        <v/>
      </c>
      <c r="D50" s="30" t="str">
        <f>IF(ISNA(VLOOKUP($B50,'Sales Order'!$B$7:$BF$1109,7,0)),"",VLOOKUP($B50,'Sales Order'!$B$7:$BF$1109,7,0))</f>
        <v/>
      </c>
      <c r="E50" s="31" t="str">
        <f>IF(ISNA(VLOOKUP($B50,'Sales Order'!$B$7:$BF$1109,8,0)),"",VLOOKUP($B50,'Sales Order'!$B$7:$BF$1109,8,0))</f>
        <v/>
      </c>
      <c r="F50" s="30" t="str">
        <f>IF(ISNA(VLOOKUP($B50,'Sales Order'!$B$7:$BF$1109,11,0)),"",VLOOKUP($B50,'Sales Order'!$B$7:$BF$1109,11,0))</f>
        <v/>
      </c>
      <c r="G50" s="30" t="str">
        <f>IF(ISNA(VLOOKUP($B50,'Sales Order'!$B$7:$BF$1109,26,0)),"",VLOOKUP($B50,'Sales Order'!$B$7:$BF$1109,26,0))</f>
        <v/>
      </c>
      <c r="H50" s="24" t="str">
        <f>IF(ISNA(VLOOKUP($B50,'Sales Order'!$B$7:$BF$1109,39,0)),"",VLOOKUP($B50,'Sales Order'!$B$7:$BF$1109,39,0))</f>
        <v/>
      </c>
      <c r="I50" s="30" t="str">
        <f>IF(ISNA(VLOOKUP($B50,'Sales Order'!$B$7:$BF$1109,43,0)),"",VLOOKUP($B50,'Sales Order'!$B$7:$BF$1109,43,0))</f>
        <v/>
      </c>
      <c r="J50" s="38" t="str">
        <f>IF(ISNA(VLOOKUP($B50,'Sales Order'!$B$7:$BF$1109,57,0)),"",VLOOKUP($B50,'Sales Order'!$B$7:$BF$1109,57,0))</f>
        <v/>
      </c>
      <c r="K50" s="25" t="str">
        <f>IF(ISNA(VLOOKUP($B50,'Sales Order'!$B$7:$CA$1109,58,0)),"",VLOOKUP($B50,'Sales Order'!$B$7:$CA$1109,58,0))</f>
        <v/>
      </c>
      <c r="L50" s="20"/>
      <c r="M50" s="20"/>
      <c r="N50" s="20"/>
      <c r="O50" s="30">
        <f t="shared" si="23"/>
        <v>0</v>
      </c>
      <c r="P50" s="30">
        <f t="shared" si="11"/>
        <v>0</v>
      </c>
      <c r="Q50" s="33">
        <f t="shared" si="24"/>
        <v>0</v>
      </c>
      <c r="R50" s="91">
        <f t="shared" si="51"/>
        <v>0</v>
      </c>
      <c r="S50" s="33">
        <f t="shared" si="25"/>
        <v>0</v>
      </c>
      <c r="T50" s="29" t="str">
        <f t="shared" si="13"/>
        <v>NIL</v>
      </c>
      <c r="AB50" s="34">
        <f t="shared" si="52"/>
        <v>0.05</v>
      </c>
      <c r="AC50" s="39">
        <f t="shared" si="26"/>
        <v>0</v>
      </c>
      <c r="AD50" s="39">
        <f t="shared" si="27"/>
        <v>0</v>
      </c>
      <c r="AE50" s="39">
        <f t="shared" si="28"/>
        <v>0</v>
      </c>
      <c r="AF50" s="39">
        <f t="shared" si="29"/>
        <v>0</v>
      </c>
      <c r="AG50" s="39">
        <f t="shared" si="30"/>
        <v>0</v>
      </c>
      <c r="AH50" s="39">
        <f t="shared" si="31"/>
        <v>0</v>
      </c>
      <c r="AI50" s="39">
        <f t="shared" si="32"/>
        <v>0</v>
      </c>
      <c r="AJ50" s="39">
        <f t="shared" si="33"/>
        <v>0</v>
      </c>
      <c r="AK50" s="39">
        <f t="shared" si="34"/>
        <v>0</v>
      </c>
      <c r="AL50" s="39">
        <f t="shared" si="35"/>
        <v>0</v>
      </c>
      <c r="AM50" s="39">
        <f t="shared" si="36"/>
        <v>0</v>
      </c>
      <c r="AN50" s="39">
        <f t="shared" si="37"/>
        <v>0</v>
      </c>
      <c r="AP50" s="17"/>
      <c r="AQ50" s="89">
        <f t="shared" si="53"/>
        <v>0</v>
      </c>
      <c r="AR50" s="86">
        <f t="shared" si="39"/>
        <v>0</v>
      </c>
      <c r="AS50" s="39">
        <f t="shared" si="40"/>
        <v>0</v>
      </c>
      <c r="AT50" s="39">
        <f t="shared" si="41"/>
        <v>0</v>
      </c>
      <c r="AU50" s="39">
        <f t="shared" si="42"/>
        <v>0</v>
      </c>
      <c r="AV50" s="39">
        <f t="shared" si="43"/>
        <v>0</v>
      </c>
      <c r="AW50" s="39">
        <f t="shared" si="44"/>
        <v>0</v>
      </c>
      <c r="AX50" s="39">
        <f t="shared" si="45"/>
        <v>0</v>
      </c>
      <c r="AY50" s="39">
        <f t="shared" si="46"/>
        <v>0</v>
      </c>
      <c r="AZ50" s="39">
        <f t="shared" si="47"/>
        <v>0</v>
      </c>
      <c r="BA50" s="39">
        <f t="shared" si="48"/>
        <v>0</v>
      </c>
      <c r="BB50" s="39">
        <f t="shared" si="49"/>
        <v>0</v>
      </c>
      <c r="BC50" s="39">
        <f t="shared" si="50"/>
        <v>0</v>
      </c>
    </row>
    <row r="51" spans="1:55" x14ac:dyDescent="0.25">
      <c r="A51" s="20">
        <v>47</v>
      </c>
      <c r="B51" s="20"/>
      <c r="C51" s="29" t="str">
        <f>IF(ISNA(VLOOKUP($B51,'Sales Order'!$B$7:$BF$1109,2,0)),"",VLOOKUP($B51,'Sales Order'!$B$7:$BF$1109,2,0))</f>
        <v/>
      </c>
      <c r="D51" s="30" t="str">
        <f>IF(ISNA(VLOOKUP($B51,'Sales Order'!$B$7:$BF$1109,7,0)),"",VLOOKUP($B51,'Sales Order'!$B$7:$BF$1109,7,0))</f>
        <v/>
      </c>
      <c r="E51" s="31" t="str">
        <f>IF(ISNA(VLOOKUP($B51,'Sales Order'!$B$7:$BF$1109,8,0)),"",VLOOKUP($B51,'Sales Order'!$B$7:$BF$1109,8,0))</f>
        <v/>
      </c>
      <c r="F51" s="30" t="str">
        <f>IF(ISNA(VLOOKUP($B51,'Sales Order'!$B$7:$BF$1109,11,0)),"",VLOOKUP($B51,'Sales Order'!$B$7:$BF$1109,11,0))</f>
        <v/>
      </c>
      <c r="G51" s="30" t="str">
        <f>IF(ISNA(VLOOKUP($B51,'Sales Order'!$B$7:$BF$1109,26,0)),"",VLOOKUP($B51,'Sales Order'!$B$7:$BF$1109,26,0))</f>
        <v/>
      </c>
      <c r="H51" s="24" t="str">
        <f>IF(ISNA(VLOOKUP($B51,'Sales Order'!$B$7:$BF$1109,39,0)),"",VLOOKUP($B51,'Sales Order'!$B$7:$BF$1109,39,0))</f>
        <v/>
      </c>
      <c r="I51" s="30" t="str">
        <f>IF(ISNA(VLOOKUP($B51,'Sales Order'!$B$7:$BF$1109,43,0)),"",VLOOKUP($B51,'Sales Order'!$B$7:$BF$1109,43,0))</f>
        <v/>
      </c>
      <c r="J51" s="38" t="str">
        <f>IF(ISNA(VLOOKUP($B51,'Sales Order'!$B$7:$BF$1109,57,0)),"",VLOOKUP($B51,'Sales Order'!$B$7:$BF$1109,57,0))</f>
        <v/>
      </c>
      <c r="K51" s="25" t="str">
        <f>IF(ISNA(VLOOKUP($B51,'Sales Order'!$B$7:$CA$1109,58,0)),"",VLOOKUP($B51,'Sales Order'!$B$7:$CA$1109,58,0))</f>
        <v/>
      </c>
      <c r="L51" s="20"/>
      <c r="M51" s="20"/>
      <c r="N51" s="20"/>
      <c r="O51" s="30">
        <f t="shared" si="23"/>
        <v>0</v>
      </c>
      <c r="P51" s="30">
        <f t="shared" si="11"/>
        <v>0</v>
      </c>
      <c r="Q51" s="33">
        <f t="shared" si="24"/>
        <v>0</v>
      </c>
      <c r="R51" s="91">
        <f t="shared" si="51"/>
        <v>0</v>
      </c>
      <c r="S51" s="33">
        <f t="shared" si="25"/>
        <v>0</v>
      </c>
      <c r="T51" s="29" t="str">
        <f t="shared" si="13"/>
        <v>NIL</v>
      </c>
      <c r="AB51" s="34">
        <f t="shared" si="52"/>
        <v>0.05</v>
      </c>
      <c r="AC51" s="39">
        <f t="shared" si="26"/>
        <v>0</v>
      </c>
      <c r="AD51" s="39">
        <f t="shared" si="27"/>
        <v>0</v>
      </c>
      <c r="AE51" s="39">
        <f t="shared" si="28"/>
        <v>0</v>
      </c>
      <c r="AF51" s="39">
        <f t="shared" si="29"/>
        <v>0</v>
      </c>
      <c r="AG51" s="39">
        <f t="shared" si="30"/>
        <v>0</v>
      </c>
      <c r="AH51" s="39">
        <f t="shared" si="31"/>
        <v>0</v>
      </c>
      <c r="AI51" s="39">
        <f t="shared" si="32"/>
        <v>0</v>
      </c>
      <c r="AJ51" s="39">
        <f t="shared" si="33"/>
        <v>0</v>
      </c>
      <c r="AK51" s="39">
        <f t="shared" si="34"/>
        <v>0</v>
      </c>
      <c r="AL51" s="39">
        <f t="shared" si="35"/>
        <v>0</v>
      </c>
      <c r="AM51" s="39">
        <f t="shared" si="36"/>
        <v>0</v>
      </c>
      <c r="AN51" s="39">
        <f t="shared" si="37"/>
        <v>0</v>
      </c>
      <c r="AP51" s="17"/>
      <c r="AQ51" s="89">
        <f t="shared" si="53"/>
        <v>0</v>
      </c>
      <c r="AR51" s="86">
        <f t="shared" si="39"/>
        <v>0</v>
      </c>
      <c r="AS51" s="39">
        <f t="shared" si="40"/>
        <v>0</v>
      </c>
      <c r="AT51" s="39">
        <f t="shared" si="41"/>
        <v>0</v>
      </c>
      <c r="AU51" s="39">
        <f t="shared" si="42"/>
        <v>0</v>
      </c>
      <c r="AV51" s="39">
        <f t="shared" si="43"/>
        <v>0</v>
      </c>
      <c r="AW51" s="39">
        <f t="shared" si="44"/>
        <v>0</v>
      </c>
      <c r="AX51" s="39">
        <f t="shared" si="45"/>
        <v>0</v>
      </c>
      <c r="AY51" s="39">
        <f t="shared" si="46"/>
        <v>0</v>
      </c>
      <c r="AZ51" s="39">
        <f t="shared" si="47"/>
        <v>0</v>
      </c>
      <c r="BA51" s="39">
        <f t="shared" si="48"/>
        <v>0</v>
      </c>
      <c r="BB51" s="39">
        <f t="shared" si="49"/>
        <v>0</v>
      </c>
      <c r="BC51" s="39">
        <f t="shared" si="50"/>
        <v>0</v>
      </c>
    </row>
    <row r="52" spans="1:55" x14ac:dyDescent="0.25">
      <c r="A52" s="20">
        <v>48</v>
      </c>
      <c r="B52" s="20"/>
      <c r="C52" s="29" t="str">
        <f>IF(ISNA(VLOOKUP($B52,'Sales Order'!$B$7:$BF$1109,2,0)),"",VLOOKUP($B52,'Sales Order'!$B$7:$BF$1109,2,0))</f>
        <v/>
      </c>
      <c r="D52" s="30" t="str">
        <f>IF(ISNA(VLOOKUP($B52,'Sales Order'!$B$7:$BF$1109,7,0)),"",VLOOKUP($B52,'Sales Order'!$B$7:$BF$1109,7,0))</f>
        <v/>
      </c>
      <c r="E52" s="31" t="str">
        <f>IF(ISNA(VLOOKUP($B52,'Sales Order'!$B$7:$BF$1109,8,0)),"",VLOOKUP($B52,'Sales Order'!$B$7:$BF$1109,8,0))</f>
        <v/>
      </c>
      <c r="F52" s="30" t="str">
        <f>IF(ISNA(VLOOKUP($B52,'Sales Order'!$B$7:$BF$1109,11,0)),"",VLOOKUP($B52,'Sales Order'!$B$7:$BF$1109,11,0))</f>
        <v/>
      </c>
      <c r="G52" s="30" t="str">
        <f>IF(ISNA(VLOOKUP($B52,'Sales Order'!$B$7:$BF$1109,26,0)),"",VLOOKUP($B52,'Sales Order'!$B$7:$BF$1109,26,0))</f>
        <v/>
      </c>
      <c r="H52" s="24" t="str">
        <f>IF(ISNA(VLOOKUP($B52,'Sales Order'!$B$7:$BF$1109,39,0)),"",VLOOKUP($B52,'Sales Order'!$B$7:$BF$1109,39,0))</f>
        <v/>
      </c>
      <c r="I52" s="30" t="str">
        <f>IF(ISNA(VLOOKUP($B52,'Sales Order'!$B$7:$BF$1109,43,0)),"",VLOOKUP($B52,'Sales Order'!$B$7:$BF$1109,43,0))</f>
        <v/>
      </c>
      <c r="J52" s="38" t="str">
        <f>IF(ISNA(VLOOKUP($B52,'Sales Order'!$B$7:$BF$1109,57,0)),"",VLOOKUP($B52,'Sales Order'!$B$7:$BF$1109,57,0))</f>
        <v/>
      </c>
      <c r="K52" s="25" t="str">
        <f>IF(ISNA(VLOOKUP($B52,'Sales Order'!$B$7:$CA$1109,58,0)),"",VLOOKUP($B52,'Sales Order'!$B$7:$CA$1109,58,0))</f>
        <v/>
      </c>
      <c r="L52" s="20"/>
      <c r="M52" s="20"/>
      <c r="N52" s="20"/>
      <c r="O52" s="30">
        <f t="shared" si="23"/>
        <v>0</v>
      </c>
      <c r="P52" s="30">
        <f t="shared" si="11"/>
        <v>0</v>
      </c>
      <c r="Q52" s="33">
        <f t="shared" si="24"/>
        <v>0</v>
      </c>
      <c r="R52" s="91">
        <f t="shared" si="51"/>
        <v>0</v>
      </c>
      <c r="S52" s="33">
        <f t="shared" si="25"/>
        <v>0</v>
      </c>
      <c r="T52" s="29" t="str">
        <f t="shared" si="13"/>
        <v>NIL</v>
      </c>
      <c r="AB52" s="34">
        <f t="shared" si="52"/>
        <v>0.05</v>
      </c>
      <c r="AC52" s="39">
        <f t="shared" si="26"/>
        <v>0</v>
      </c>
      <c r="AD52" s="39">
        <f t="shared" si="27"/>
        <v>0</v>
      </c>
      <c r="AE52" s="39">
        <f t="shared" si="28"/>
        <v>0</v>
      </c>
      <c r="AF52" s="39">
        <f t="shared" si="29"/>
        <v>0</v>
      </c>
      <c r="AG52" s="39">
        <f t="shared" si="30"/>
        <v>0</v>
      </c>
      <c r="AH52" s="39">
        <f t="shared" si="31"/>
        <v>0</v>
      </c>
      <c r="AI52" s="39">
        <f t="shared" si="32"/>
        <v>0</v>
      </c>
      <c r="AJ52" s="39">
        <f t="shared" si="33"/>
        <v>0</v>
      </c>
      <c r="AK52" s="39">
        <f t="shared" si="34"/>
        <v>0</v>
      </c>
      <c r="AL52" s="39">
        <f t="shared" si="35"/>
        <v>0</v>
      </c>
      <c r="AM52" s="39">
        <f t="shared" si="36"/>
        <v>0</v>
      </c>
      <c r="AN52" s="39">
        <f t="shared" si="37"/>
        <v>0</v>
      </c>
      <c r="AP52" s="17"/>
      <c r="AQ52" s="89">
        <f t="shared" si="53"/>
        <v>0</v>
      </c>
      <c r="AR52" s="86">
        <f t="shared" si="39"/>
        <v>0</v>
      </c>
      <c r="AS52" s="39">
        <f t="shared" si="40"/>
        <v>0</v>
      </c>
      <c r="AT52" s="39">
        <f t="shared" si="41"/>
        <v>0</v>
      </c>
      <c r="AU52" s="39">
        <f t="shared" si="42"/>
        <v>0</v>
      </c>
      <c r="AV52" s="39">
        <f t="shared" si="43"/>
        <v>0</v>
      </c>
      <c r="AW52" s="39">
        <f t="shared" si="44"/>
        <v>0</v>
      </c>
      <c r="AX52" s="39">
        <f t="shared" si="45"/>
        <v>0</v>
      </c>
      <c r="AY52" s="39">
        <f t="shared" si="46"/>
        <v>0</v>
      </c>
      <c r="AZ52" s="39">
        <f t="shared" si="47"/>
        <v>0</v>
      </c>
      <c r="BA52" s="39">
        <f t="shared" si="48"/>
        <v>0</v>
      </c>
      <c r="BB52" s="39">
        <f t="shared" si="49"/>
        <v>0</v>
      </c>
      <c r="BC52" s="39">
        <f t="shared" si="50"/>
        <v>0</v>
      </c>
    </row>
    <row r="53" spans="1:55" x14ac:dyDescent="0.25">
      <c r="A53" s="20">
        <v>49</v>
      </c>
      <c r="B53" s="20"/>
      <c r="C53" s="29" t="str">
        <f>IF(ISNA(VLOOKUP($B53,'Sales Order'!$B$7:$BF$1109,2,0)),"",VLOOKUP($B53,'Sales Order'!$B$7:$BF$1109,2,0))</f>
        <v/>
      </c>
      <c r="D53" s="30" t="str">
        <f>IF(ISNA(VLOOKUP($B53,'Sales Order'!$B$7:$BF$1109,7,0)),"",VLOOKUP($B53,'Sales Order'!$B$7:$BF$1109,7,0))</f>
        <v/>
      </c>
      <c r="E53" s="31" t="str">
        <f>IF(ISNA(VLOOKUP($B53,'Sales Order'!$B$7:$BF$1109,8,0)),"",VLOOKUP($B53,'Sales Order'!$B$7:$BF$1109,8,0))</f>
        <v/>
      </c>
      <c r="F53" s="30" t="str">
        <f>IF(ISNA(VLOOKUP($B53,'Sales Order'!$B$7:$BF$1109,11,0)),"",VLOOKUP($B53,'Sales Order'!$B$7:$BF$1109,11,0))</f>
        <v/>
      </c>
      <c r="G53" s="30" t="str">
        <f>IF(ISNA(VLOOKUP($B53,'Sales Order'!$B$7:$BF$1109,26,0)),"",VLOOKUP($B53,'Sales Order'!$B$7:$BF$1109,26,0))</f>
        <v/>
      </c>
      <c r="H53" s="24" t="str">
        <f>IF(ISNA(VLOOKUP($B53,'Sales Order'!$B$7:$BF$1109,39,0)),"",VLOOKUP($B53,'Sales Order'!$B$7:$BF$1109,39,0))</f>
        <v/>
      </c>
      <c r="I53" s="30" t="str">
        <f>IF(ISNA(VLOOKUP($B53,'Sales Order'!$B$7:$BF$1109,43,0)),"",VLOOKUP($B53,'Sales Order'!$B$7:$BF$1109,43,0))</f>
        <v/>
      </c>
      <c r="J53" s="38" t="str">
        <f>IF(ISNA(VLOOKUP($B53,'Sales Order'!$B$7:$BF$1109,57,0)),"",VLOOKUP($B53,'Sales Order'!$B$7:$BF$1109,57,0))</f>
        <v/>
      </c>
      <c r="K53" s="25" t="str">
        <f>IF(ISNA(VLOOKUP($B53,'Sales Order'!$B$7:$CA$1109,58,0)),"",VLOOKUP($B53,'Sales Order'!$B$7:$CA$1109,58,0))</f>
        <v/>
      </c>
      <c r="L53" s="20"/>
      <c r="M53" s="20"/>
      <c r="N53" s="20"/>
      <c r="O53" s="30">
        <f t="shared" si="23"/>
        <v>0</v>
      </c>
      <c r="P53" s="30">
        <f t="shared" si="11"/>
        <v>0</v>
      </c>
      <c r="Q53" s="33">
        <f t="shared" si="24"/>
        <v>0</v>
      </c>
      <c r="R53" s="91">
        <f t="shared" si="51"/>
        <v>0</v>
      </c>
      <c r="S53" s="33">
        <f t="shared" si="25"/>
        <v>0</v>
      </c>
      <c r="T53" s="29" t="str">
        <f t="shared" si="13"/>
        <v>NIL</v>
      </c>
      <c r="AB53" s="34">
        <f t="shared" si="52"/>
        <v>0.05</v>
      </c>
      <c r="AC53" s="39">
        <f t="shared" si="26"/>
        <v>0</v>
      </c>
      <c r="AD53" s="39">
        <f t="shared" si="27"/>
        <v>0</v>
      </c>
      <c r="AE53" s="39">
        <f t="shared" si="28"/>
        <v>0</v>
      </c>
      <c r="AF53" s="39">
        <f t="shared" si="29"/>
        <v>0</v>
      </c>
      <c r="AG53" s="39">
        <f t="shared" si="30"/>
        <v>0</v>
      </c>
      <c r="AH53" s="39">
        <f t="shared" si="31"/>
        <v>0</v>
      </c>
      <c r="AI53" s="39">
        <f t="shared" si="32"/>
        <v>0</v>
      </c>
      <c r="AJ53" s="39">
        <f t="shared" si="33"/>
        <v>0</v>
      </c>
      <c r="AK53" s="39">
        <f t="shared" si="34"/>
        <v>0</v>
      </c>
      <c r="AL53" s="39">
        <f t="shared" si="35"/>
        <v>0</v>
      </c>
      <c r="AM53" s="39">
        <f t="shared" si="36"/>
        <v>0</v>
      </c>
      <c r="AN53" s="39">
        <f t="shared" si="37"/>
        <v>0</v>
      </c>
      <c r="AP53" s="17"/>
      <c r="AQ53" s="89">
        <f t="shared" si="53"/>
        <v>0</v>
      </c>
      <c r="AR53" s="86">
        <f t="shared" si="39"/>
        <v>0</v>
      </c>
      <c r="AS53" s="39">
        <f t="shared" si="40"/>
        <v>0</v>
      </c>
      <c r="AT53" s="39">
        <f t="shared" si="41"/>
        <v>0</v>
      </c>
      <c r="AU53" s="39">
        <f t="shared" si="42"/>
        <v>0</v>
      </c>
      <c r="AV53" s="39">
        <f t="shared" si="43"/>
        <v>0</v>
      </c>
      <c r="AW53" s="39">
        <f t="shared" si="44"/>
        <v>0</v>
      </c>
      <c r="AX53" s="39">
        <f t="shared" si="45"/>
        <v>0</v>
      </c>
      <c r="AY53" s="39">
        <f t="shared" si="46"/>
        <v>0</v>
      </c>
      <c r="AZ53" s="39">
        <f t="shared" si="47"/>
        <v>0</v>
      </c>
      <c r="BA53" s="39">
        <f t="shared" si="48"/>
        <v>0</v>
      </c>
      <c r="BB53" s="39">
        <f t="shared" si="49"/>
        <v>0</v>
      </c>
      <c r="BC53" s="39">
        <f t="shared" si="50"/>
        <v>0</v>
      </c>
    </row>
    <row r="54" spans="1:55" x14ac:dyDescent="0.25">
      <c r="A54" s="20">
        <v>50</v>
      </c>
      <c r="B54" s="20"/>
      <c r="C54" s="29" t="str">
        <f>IF(ISNA(VLOOKUP($B54,'Sales Order'!$B$7:$BF$1109,2,0)),"",VLOOKUP($B54,'Sales Order'!$B$7:$BF$1109,2,0))</f>
        <v/>
      </c>
      <c r="D54" s="30" t="str">
        <f>IF(ISNA(VLOOKUP($B54,'Sales Order'!$B$7:$BF$1109,7,0)),"",VLOOKUP($B54,'Sales Order'!$B$7:$BF$1109,7,0))</f>
        <v/>
      </c>
      <c r="E54" s="31" t="str">
        <f>IF(ISNA(VLOOKUP($B54,'Sales Order'!$B$7:$BF$1109,8,0)),"",VLOOKUP($B54,'Sales Order'!$B$7:$BF$1109,8,0))</f>
        <v/>
      </c>
      <c r="F54" s="30" t="str">
        <f>IF(ISNA(VLOOKUP($B54,'Sales Order'!$B$7:$BF$1109,11,0)),"",VLOOKUP($B54,'Sales Order'!$B$7:$BF$1109,11,0))</f>
        <v/>
      </c>
      <c r="G54" s="30" t="str">
        <f>IF(ISNA(VLOOKUP($B54,'Sales Order'!$B$7:$BF$1109,26,0)),"",VLOOKUP($B54,'Sales Order'!$B$7:$BF$1109,26,0))</f>
        <v/>
      </c>
      <c r="H54" s="24" t="str">
        <f>IF(ISNA(VLOOKUP($B54,'Sales Order'!$B$7:$BF$1109,39,0)),"",VLOOKUP($B54,'Sales Order'!$B$7:$BF$1109,39,0))</f>
        <v/>
      </c>
      <c r="I54" s="30" t="str">
        <f>IF(ISNA(VLOOKUP($B54,'Sales Order'!$B$7:$BF$1109,43,0)),"",VLOOKUP($B54,'Sales Order'!$B$7:$BF$1109,43,0))</f>
        <v/>
      </c>
      <c r="J54" s="38" t="str">
        <f>IF(ISNA(VLOOKUP($B54,'Sales Order'!$B$7:$BF$1109,57,0)),"",VLOOKUP($B54,'Sales Order'!$B$7:$BF$1109,57,0))</f>
        <v/>
      </c>
      <c r="K54" s="25" t="str">
        <f>IF(ISNA(VLOOKUP($B54,'Sales Order'!$B$7:$CA$1109,58,0)),"",VLOOKUP($B54,'Sales Order'!$B$7:$CA$1109,58,0))</f>
        <v/>
      </c>
      <c r="L54" s="20"/>
      <c r="M54" s="20"/>
      <c r="N54" s="20"/>
      <c r="O54" s="30">
        <f t="shared" si="23"/>
        <v>0</v>
      </c>
      <c r="P54" s="30">
        <f t="shared" si="11"/>
        <v>0</v>
      </c>
      <c r="Q54" s="33">
        <f t="shared" si="24"/>
        <v>0</v>
      </c>
      <c r="R54" s="91">
        <f t="shared" si="51"/>
        <v>0</v>
      </c>
      <c r="S54" s="33">
        <f t="shared" si="25"/>
        <v>0</v>
      </c>
      <c r="T54" s="29" t="str">
        <f t="shared" si="13"/>
        <v>NIL</v>
      </c>
      <c r="AB54" s="34">
        <f t="shared" si="52"/>
        <v>0.05</v>
      </c>
      <c r="AC54" s="39">
        <f t="shared" si="26"/>
        <v>0</v>
      </c>
      <c r="AD54" s="39">
        <f t="shared" si="27"/>
        <v>0</v>
      </c>
      <c r="AE54" s="39">
        <f t="shared" si="28"/>
        <v>0</v>
      </c>
      <c r="AF54" s="39">
        <f t="shared" si="29"/>
        <v>0</v>
      </c>
      <c r="AG54" s="39">
        <f t="shared" si="30"/>
        <v>0</v>
      </c>
      <c r="AH54" s="39">
        <f t="shared" si="31"/>
        <v>0</v>
      </c>
      <c r="AI54" s="39">
        <f t="shared" si="32"/>
        <v>0</v>
      </c>
      <c r="AJ54" s="39">
        <f t="shared" si="33"/>
        <v>0</v>
      </c>
      <c r="AK54" s="39">
        <f t="shared" si="34"/>
        <v>0</v>
      </c>
      <c r="AL54" s="39">
        <f t="shared" si="35"/>
        <v>0</v>
      </c>
      <c r="AM54" s="39">
        <f t="shared" si="36"/>
        <v>0</v>
      </c>
      <c r="AN54" s="39">
        <f t="shared" si="37"/>
        <v>0</v>
      </c>
      <c r="AP54" s="17"/>
      <c r="AQ54" s="89">
        <f t="shared" si="53"/>
        <v>0</v>
      </c>
      <c r="AR54" s="86">
        <f t="shared" si="39"/>
        <v>0</v>
      </c>
      <c r="AS54" s="39">
        <f t="shared" si="40"/>
        <v>0</v>
      </c>
      <c r="AT54" s="39">
        <f t="shared" si="41"/>
        <v>0</v>
      </c>
      <c r="AU54" s="39">
        <f t="shared" si="42"/>
        <v>0</v>
      </c>
      <c r="AV54" s="39">
        <f t="shared" si="43"/>
        <v>0</v>
      </c>
      <c r="AW54" s="39">
        <f t="shared" si="44"/>
        <v>0</v>
      </c>
      <c r="AX54" s="39">
        <f t="shared" si="45"/>
        <v>0</v>
      </c>
      <c r="AY54" s="39">
        <f t="shared" si="46"/>
        <v>0</v>
      </c>
      <c r="AZ54" s="39">
        <f t="shared" si="47"/>
        <v>0</v>
      </c>
      <c r="BA54" s="39">
        <f t="shared" si="48"/>
        <v>0</v>
      </c>
      <c r="BB54" s="39">
        <f t="shared" si="49"/>
        <v>0</v>
      </c>
      <c r="BC54" s="39">
        <f t="shared" si="50"/>
        <v>0</v>
      </c>
    </row>
    <row r="55" spans="1:55" x14ac:dyDescent="0.25">
      <c r="A55" s="20">
        <v>51</v>
      </c>
      <c r="B55" s="20"/>
      <c r="C55" s="29" t="str">
        <f>IF(ISNA(VLOOKUP($B55,'Sales Order'!$B$7:$BF$1109,2,0)),"",VLOOKUP($B55,'Sales Order'!$B$7:$BF$1109,2,0))</f>
        <v/>
      </c>
      <c r="D55" s="30" t="str">
        <f>IF(ISNA(VLOOKUP($B55,'Sales Order'!$B$7:$BF$1109,7,0)),"",VLOOKUP($B55,'Sales Order'!$B$7:$BF$1109,7,0))</f>
        <v/>
      </c>
      <c r="E55" s="31" t="str">
        <f>IF(ISNA(VLOOKUP($B55,'Sales Order'!$B$7:$BF$1109,8,0)),"",VLOOKUP($B55,'Sales Order'!$B$7:$BF$1109,8,0))</f>
        <v/>
      </c>
      <c r="F55" s="30" t="str">
        <f>IF(ISNA(VLOOKUP($B55,'Sales Order'!$B$7:$BF$1109,11,0)),"",VLOOKUP($B55,'Sales Order'!$B$7:$BF$1109,11,0))</f>
        <v/>
      </c>
      <c r="G55" s="30" t="str">
        <f>IF(ISNA(VLOOKUP($B55,'Sales Order'!$B$7:$BF$1109,26,0)),"",VLOOKUP($B55,'Sales Order'!$B$7:$BF$1109,26,0))</f>
        <v/>
      </c>
      <c r="H55" s="24" t="str">
        <f>IF(ISNA(VLOOKUP($B55,'Sales Order'!$B$7:$BF$1109,39,0)),"",VLOOKUP($B55,'Sales Order'!$B$7:$BF$1109,39,0))</f>
        <v/>
      </c>
      <c r="I55" s="30" t="str">
        <f>IF(ISNA(VLOOKUP($B55,'Sales Order'!$B$7:$BF$1109,43,0)),"",VLOOKUP($B55,'Sales Order'!$B$7:$BF$1109,43,0))</f>
        <v/>
      </c>
      <c r="J55" s="38" t="str">
        <f>IF(ISNA(VLOOKUP($B55,'Sales Order'!$B$7:$BF$1109,57,0)),"",VLOOKUP($B55,'Sales Order'!$B$7:$BF$1109,57,0))</f>
        <v/>
      </c>
      <c r="K55" s="25" t="str">
        <f>IF(ISNA(VLOOKUP($B55,'Sales Order'!$B$7:$CA$1109,58,0)),"",VLOOKUP($B55,'Sales Order'!$B$7:$CA$1109,58,0))</f>
        <v/>
      </c>
      <c r="L55" s="20"/>
      <c r="M55" s="20"/>
      <c r="N55" s="20"/>
      <c r="O55" s="30">
        <f t="shared" si="23"/>
        <v>0</v>
      </c>
      <c r="P55" s="30">
        <f t="shared" si="11"/>
        <v>0</v>
      </c>
      <c r="Q55" s="33">
        <f t="shared" si="24"/>
        <v>0</v>
      </c>
      <c r="R55" s="91">
        <f t="shared" si="51"/>
        <v>0</v>
      </c>
      <c r="S55" s="33">
        <f t="shared" si="25"/>
        <v>0</v>
      </c>
      <c r="T55" s="29" t="str">
        <f t="shared" si="13"/>
        <v>NIL</v>
      </c>
      <c r="AB55" s="34">
        <f t="shared" si="52"/>
        <v>0.05</v>
      </c>
      <c r="AC55" s="39">
        <f t="shared" si="26"/>
        <v>0</v>
      </c>
      <c r="AD55" s="39">
        <f t="shared" si="27"/>
        <v>0</v>
      </c>
      <c r="AE55" s="39">
        <f t="shared" si="28"/>
        <v>0</v>
      </c>
      <c r="AF55" s="39">
        <f t="shared" si="29"/>
        <v>0</v>
      </c>
      <c r="AG55" s="39">
        <f t="shared" si="30"/>
        <v>0</v>
      </c>
      <c r="AH55" s="39">
        <f t="shared" si="31"/>
        <v>0</v>
      </c>
      <c r="AI55" s="39">
        <f t="shared" si="32"/>
        <v>0</v>
      </c>
      <c r="AJ55" s="39">
        <f t="shared" si="33"/>
        <v>0</v>
      </c>
      <c r="AK55" s="39">
        <f t="shared" si="34"/>
        <v>0</v>
      </c>
      <c r="AL55" s="39">
        <f t="shared" si="35"/>
        <v>0</v>
      </c>
      <c r="AM55" s="39">
        <f t="shared" si="36"/>
        <v>0</v>
      </c>
      <c r="AN55" s="39">
        <f t="shared" si="37"/>
        <v>0</v>
      </c>
      <c r="AP55" s="17"/>
      <c r="AQ55" s="89">
        <f t="shared" si="53"/>
        <v>0</v>
      </c>
      <c r="AR55" s="86">
        <f t="shared" si="39"/>
        <v>0</v>
      </c>
      <c r="AS55" s="39">
        <f t="shared" si="40"/>
        <v>0</v>
      </c>
      <c r="AT55" s="39">
        <f t="shared" si="41"/>
        <v>0</v>
      </c>
      <c r="AU55" s="39">
        <f t="shared" si="42"/>
        <v>0</v>
      </c>
      <c r="AV55" s="39">
        <f t="shared" si="43"/>
        <v>0</v>
      </c>
      <c r="AW55" s="39">
        <f t="shared" si="44"/>
        <v>0</v>
      </c>
      <c r="AX55" s="39">
        <f t="shared" si="45"/>
        <v>0</v>
      </c>
      <c r="AY55" s="39">
        <f t="shared" si="46"/>
        <v>0</v>
      </c>
      <c r="AZ55" s="39">
        <f t="shared" si="47"/>
        <v>0</v>
      </c>
      <c r="BA55" s="39">
        <f t="shared" si="48"/>
        <v>0</v>
      </c>
      <c r="BB55" s="39">
        <f t="shared" si="49"/>
        <v>0</v>
      </c>
      <c r="BC55" s="39">
        <f t="shared" si="50"/>
        <v>0</v>
      </c>
    </row>
    <row r="56" spans="1:55" x14ac:dyDescent="0.25">
      <c r="A56" s="20">
        <v>52</v>
      </c>
      <c r="B56" s="20"/>
      <c r="C56" s="29" t="str">
        <f>IF(ISNA(VLOOKUP($B56,'Sales Order'!$B$7:$BF$1109,2,0)),"",VLOOKUP($B56,'Sales Order'!$B$7:$BF$1109,2,0))</f>
        <v/>
      </c>
      <c r="D56" s="30" t="str">
        <f>IF(ISNA(VLOOKUP($B56,'Sales Order'!$B$7:$BF$1109,7,0)),"",VLOOKUP($B56,'Sales Order'!$B$7:$BF$1109,7,0))</f>
        <v/>
      </c>
      <c r="E56" s="31" t="str">
        <f>IF(ISNA(VLOOKUP($B56,'Sales Order'!$B$7:$BF$1109,8,0)),"",VLOOKUP($B56,'Sales Order'!$B$7:$BF$1109,8,0))</f>
        <v/>
      </c>
      <c r="F56" s="30" t="str">
        <f>IF(ISNA(VLOOKUP($B56,'Sales Order'!$B$7:$BF$1109,11,0)),"",VLOOKUP($B56,'Sales Order'!$B$7:$BF$1109,11,0))</f>
        <v/>
      </c>
      <c r="G56" s="30" t="str">
        <f>IF(ISNA(VLOOKUP($B56,'Sales Order'!$B$7:$BF$1109,26,0)),"",VLOOKUP($B56,'Sales Order'!$B$7:$BF$1109,26,0))</f>
        <v/>
      </c>
      <c r="H56" s="24" t="str">
        <f>IF(ISNA(VLOOKUP($B56,'Sales Order'!$B$7:$BF$1109,39,0)),"",VLOOKUP($B56,'Sales Order'!$B$7:$BF$1109,39,0))</f>
        <v/>
      </c>
      <c r="I56" s="30" t="str">
        <f>IF(ISNA(VLOOKUP($B56,'Sales Order'!$B$7:$BF$1109,43,0)),"",VLOOKUP($B56,'Sales Order'!$B$7:$BF$1109,43,0))</f>
        <v/>
      </c>
      <c r="J56" s="38" t="str">
        <f>IF(ISNA(VLOOKUP($B56,'Sales Order'!$B$7:$BF$1109,57,0)),"",VLOOKUP($B56,'Sales Order'!$B$7:$BF$1109,57,0))</f>
        <v/>
      </c>
      <c r="K56" s="25" t="str">
        <f>IF(ISNA(VLOOKUP($B56,'Sales Order'!$B$7:$CA$1109,58,0)),"",VLOOKUP($B56,'Sales Order'!$B$7:$CA$1109,58,0))</f>
        <v/>
      </c>
      <c r="L56" s="20"/>
      <c r="M56" s="20"/>
      <c r="N56" s="20"/>
      <c r="O56" s="30">
        <f t="shared" si="23"/>
        <v>0</v>
      </c>
      <c r="P56" s="30">
        <f t="shared" si="11"/>
        <v>0</v>
      </c>
      <c r="Q56" s="33">
        <f t="shared" si="24"/>
        <v>0</v>
      </c>
      <c r="R56" s="91">
        <f t="shared" si="51"/>
        <v>0</v>
      </c>
      <c r="S56" s="33">
        <f t="shared" si="25"/>
        <v>0</v>
      </c>
      <c r="T56" s="29" t="str">
        <f t="shared" si="13"/>
        <v>NIL</v>
      </c>
      <c r="AB56" s="34">
        <f t="shared" si="52"/>
        <v>0.05</v>
      </c>
      <c r="AC56" s="39">
        <f t="shared" si="26"/>
        <v>0</v>
      </c>
      <c r="AD56" s="39">
        <f t="shared" si="27"/>
        <v>0</v>
      </c>
      <c r="AE56" s="39">
        <f t="shared" si="28"/>
        <v>0</v>
      </c>
      <c r="AF56" s="39">
        <f t="shared" si="29"/>
        <v>0</v>
      </c>
      <c r="AG56" s="39">
        <f t="shared" si="30"/>
        <v>0</v>
      </c>
      <c r="AH56" s="39">
        <f t="shared" si="31"/>
        <v>0</v>
      </c>
      <c r="AI56" s="39">
        <f t="shared" si="32"/>
        <v>0</v>
      </c>
      <c r="AJ56" s="39">
        <f t="shared" si="33"/>
        <v>0</v>
      </c>
      <c r="AK56" s="39">
        <f t="shared" si="34"/>
        <v>0</v>
      </c>
      <c r="AL56" s="39">
        <f t="shared" si="35"/>
        <v>0</v>
      </c>
      <c r="AM56" s="39">
        <f t="shared" si="36"/>
        <v>0</v>
      </c>
      <c r="AN56" s="39">
        <f t="shared" si="37"/>
        <v>0</v>
      </c>
      <c r="AP56" s="17"/>
      <c r="AQ56" s="89">
        <f t="shared" si="53"/>
        <v>0</v>
      </c>
      <c r="AR56" s="86">
        <f t="shared" si="39"/>
        <v>0</v>
      </c>
      <c r="AS56" s="39">
        <f t="shared" si="40"/>
        <v>0</v>
      </c>
      <c r="AT56" s="39">
        <f t="shared" si="41"/>
        <v>0</v>
      </c>
      <c r="AU56" s="39">
        <f t="shared" si="42"/>
        <v>0</v>
      </c>
      <c r="AV56" s="39">
        <f t="shared" si="43"/>
        <v>0</v>
      </c>
      <c r="AW56" s="39">
        <f t="shared" si="44"/>
        <v>0</v>
      </c>
      <c r="AX56" s="39">
        <f t="shared" si="45"/>
        <v>0</v>
      </c>
      <c r="AY56" s="39">
        <f t="shared" si="46"/>
        <v>0</v>
      </c>
      <c r="AZ56" s="39">
        <f t="shared" si="47"/>
        <v>0</v>
      </c>
      <c r="BA56" s="39">
        <f t="shared" si="48"/>
        <v>0</v>
      </c>
      <c r="BB56" s="39">
        <f t="shared" si="49"/>
        <v>0</v>
      </c>
      <c r="BC56" s="39">
        <f t="shared" si="50"/>
        <v>0</v>
      </c>
    </row>
    <row r="57" spans="1:55" x14ac:dyDescent="0.25">
      <c r="A57" s="20">
        <v>53</v>
      </c>
      <c r="B57" s="20"/>
      <c r="C57" s="29" t="str">
        <f>IF(ISNA(VLOOKUP($B57,'Sales Order'!$B$7:$BF$1109,2,0)),"",VLOOKUP($B57,'Sales Order'!$B$7:$BF$1109,2,0))</f>
        <v/>
      </c>
      <c r="D57" s="30" t="str">
        <f>IF(ISNA(VLOOKUP($B57,'Sales Order'!$B$7:$BF$1109,7,0)),"",VLOOKUP($B57,'Sales Order'!$B$7:$BF$1109,7,0))</f>
        <v/>
      </c>
      <c r="E57" s="31" t="str">
        <f>IF(ISNA(VLOOKUP($B57,'Sales Order'!$B$7:$BF$1109,8,0)),"",VLOOKUP($B57,'Sales Order'!$B$7:$BF$1109,8,0))</f>
        <v/>
      </c>
      <c r="F57" s="30" t="str">
        <f>IF(ISNA(VLOOKUP($B57,'Sales Order'!$B$7:$BF$1109,11,0)),"",VLOOKUP($B57,'Sales Order'!$B$7:$BF$1109,11,0))</f>
        <v/>
      </c>
      <c r="G57" s="30" t="str">
        <f>IF(ISNA(VLOOKUP($B57,'Sales Order'!$B$7:$BF$1109,26,0)),"",VLOOKUP($B57,'Sales Order'!$B$7:$BF$1109,26,0))</f>
        <v/>
      </c>
      <c r="H57" s="24" t="str">
        <f>IF(ISNA(VLOOKUP($B57,'Sales Order'!$B$7:$BF$1109,39,0)),"",VLOOKUP($B57,'Sales Order'!$B$7:$BF$1109,39,0))</f>
        <v/>
      </c>
      <c r="I57" s="30" t="str">
        <f>IF(ISNA(VLOOKUP($B57,'Sales Order'!$B$7:$BF$1109,43,0)),"",VLOOKUP($B57,'Sales Order'!$B$7:$BF$1109,43,0))</f>
        <v/>
      </c>
      <c r="J57" s="38" t="str">
        <f>IF(ISNA(VLOOKUP($B57,'Sales Order'!$B$7:$BF$1109,57,0)),"",VLOOKUP($B57,'Sales Order'!$B$7:$BF$1109,57,0))</f>
        <v/>
      </c>
      <c r="K57" s="25" t="str">
        <f>IF(ISNA(VLOOKUP($B57,'Sales Order'!$B$7:$CA$1109,58,0)),"",VLOOKUP($B57,'Sales Order'!$B$7:$CA$1109,58,0))</f>
        <v/>
      </c>
      <c r="L57" s="20"/>
      <c r="M57" s="20"/>
      <c r="N57" s="20"/>
      <c r="O57" s="30">
        <f t="shared" si="23"/>
        <v>0</v>
      </c>
      <c r="P57" s="30">
        <f t="shared" si="11"/>
        <v>0</v>
      </c>
      <c r="Q57" s="33">
        <f t="shared" si="24"/>
        <v>0</v>
      </c>
      <c r="R57" s="91">
        <f t="shared" si="51"/>
        <v>0</v>
      </c>
      <c r="S57" s="33">
        <f t="shared" si="25"/>
        <v>0</v>
      </c>
      <c r="T57" s="29" t="str">
        <f t="shared" si="13"/>
        <v>NIL</v>
      </c>
      <c r="AB57" s="34">
        <f t="shared" si="52"/>
        <v>0.05</v>
      </c>
      <c r="AC57" s="39">
        <f t="shared" si="26"/>
        <v>0</v>
      </c>
      <c r="AD57" s="39">
        <f t="shared" si="27"/>
        <v>0</v>
      </c>
      <c r="AE57" s="39">
        <f t="shared" si="28"/>
        <v>0</v>
      </c>
      <c r="AF57" s="39">
        <f t="shared" si="29"/>
        <v>0</v>
      </c>
      <c r="AG57" s="39">
        <f t="shared" si="30"/>
        <v>0</v>
      </c>
      <c r="AH57" s="39">
        <f t="shared" si="31"/>
        <v>0</v>
      </c>
      <c r="AI57" s="39">
        <f t="shared" si="32"/>
        <v>0</v>
      </c>
      <c r="AJ57" s="39">
        <f t="shared" si="33"/>
        <v>0</v>
      </c>
      <c r="AK57" s="39">
        <f t="shared" si="34"/>
        <v>0</v>
      </c>
      <c r="AL57" s="39">
        <f t="shared" si="35"/>
        <v>0</v>
      </c>
      <c r="AM57" s="39">
        <f t="shared" si="36"/>
        <v>0</v>
      </c>
      <c r="AN57" s="39">
        <f t="shared" si="37"/>
        <v>0</v>
      </c>
      <c r="AP57" s="17"/>
      <c r="AQ57" s="89">
        <f t="shared" si="53"/>
        <v>0</v>
      </c>
      <c r="AR57" s="86">
        <f t="shared" si="39"/>
        <v>0</v>
      </c>
      <c r="AS57" s="39">
        <f t="shared" si="40"/>
        <v>0</v>
      </c>
      <c r="AT57" s="39">
        <f t="shared" si="41"/>
        <v>0</v>
      </c>
      <c r="AU57" s="39">
        <f t="shared" si="42"/>
        <v>0</v>
      </c>
      <c r="AV57" s="39">
        <f t="shared" si="43"/>
        <v>0</v>
      </c>
      <c r="AW57" s="39">
        <f t="shared" si="44"/>
        <v>0</v>
      </c>
      <c r="AX57" s="39">
        <f t="shared" si="45"/>
        <v>0</v>
      </c>
      <c r="AY57" s="39">
        <f t="shared" si="46"/>
        <v>0</v>
      </c>
      <c r="AZ57" s="39">
        <f t="shared" si="47"/>
        <v>0</v>
      </c>
      <c r="BA57" s="39">
        <f t="shared" si="48"/>
        <v>0</v>
      </c>
      <c r="BB57" s="39">
        <f t="shared" si="49"/>
        <v>0</v>
      </c>
      <c r="BC57" s="39">
        <f t="shared" si="50"/>
        <v>0</v>
      </c>
    </row>
    <row r="58" spans="1:55" x14ac:dyDescent="0.25">
      <c r="A58" s="20">
        <v>54</v>
      </c>
      <c r="B58" s="20"/>
      <c r="C58" s="29" t="str">
        <f>IF(ISNA(VLOOKUP($B58,'Sales Order'!$B$7:$BF$1109,2,0)),"",VLOOKUP($B58,'Sales Order'!$B$7:$BF$1109,2,0))</f>
        <v/>
      </c>
      <c r="D58" s="30" t="str">
        <f>IF(ISNA(VLOOKUP($B58,'Sales Order'!$B$7:$BF$1109,7,0)),"",VLOOKUP($B58,'Sales Order'!$B$7:$BF$1109,7,0))</f>
        <v/>
      </c>
      <c r="E58" s="31" t="str">
        <f>IF(ISNA(VLOOKUP($B58,'Sales Order'!$B$7:$BF$1109,8,0)),"",VLOOKUP($B58,'Sales Order'!$B$7:$BF$1109,8,0))</f>
        <v/>
      </c>
      <c r="F58" s="30" t="str">
        <f>IF(ISNA(VLOOKUP($B58,'Sales Order'!$B$7:$BF$1109,11,0)),"",VLOOKUP($B58,'Sales Order'!$B$7:$BF$1109,11,0))</f>
        <v/>
      </c>
      <c r="G58" s="30" t="str">
        <f>IF(ISNA(VLOOKUP($B58,'Sales Order'!$B$7:$BF$1109,26,0)),"",VLOOKUP($B58,'Sales Order'!$B$7:$BF$1109,26,0))</f>
        <v/>
      </c>
      <c r="H58" s="24" t="str">
        <f>IF(ISNA(VLOOKUP($B58,'Sales Order'!$B$7:$BF$1109,39,0)),"",VLOOKUP($B58,'Sales Order'!$B$7:$BF$1109,39,0))</f>
        <v/>
      </c>
      <c r="I58" s="30" t="str">
        <f>IF(ISNA(VLOOKUP($B58,'Sales Order'!$B$7:$BF$1109,43,0)),"",VLOOKUP($B58,'Sales Order'!$B$7:$BF$1109,43,0))</f>
        <v/>
      </c>
      <c r="J58" s="38" t="str">
        <f>IF(ISNA(VLOOKUP($B58,'Sales Order'!$B$7:$BF$1109,57,0)),"",VLOOKUP($B58,'Sales Order'!$B$7:$BF$1109,57,0))</f>
        <v/>
      </c>
      <c r="K58" s="25" t="str">
        <f>IF(ISNA(VLOOKUP($B58,'Sales Order'!$B$7:$CA$1109,58,0)),"",VLOOKUP($B58,'Sales Order'!$B$7:$CA$1109,58,0))</f>
        <v/>
      </c>
      <c r="L58" s="20"/>
      <c r="M58" s="20"/>
      <c r="N58" s="20"/>
      <c r="O58" s="30">
        <f t="shared" si="23"/>
        <v>0</v>
      </c>
      <c r="P58" s="30">
        <f t="shared" si="11"/>
        <v>0</v>
      </c>
      <c r="Q58" s="33">
        <f t="shared" si="24"/>
        <v>0</v>
      </c>
      <c r="R58" s="91">
        <f t="shared" si="51"/>
        <v>0</v>
      </c>
      <c r="S58" s="33">
        <f t="shared" si="25"/>
        <v>0</v>
      </c>
      <c r="T58" s="29" t="str">
        <f t="shared" si="13"/>
        <v>NIL</v>
      </c>
      <c r="AB58" s="34">
        <f t="shared" si="52"/>
        <v>0.05</v>
      </c>
      <c r="AC58" s="39">
        <f t="shared" si="26"/>
        <v>0</v>
      </c>
      <c r="AD58" s="39">
        <f t="shared" si="27"/>
        <v>0</v>
      </c>
      <c r="AE58" s="39">
        <f t="shared" si="28"/>
        <v>0</v>
      </c>
      <c r="AF58" s="39">
        <f t="shared" si="29"/>
        <v>0</v>
      </c>
      <c r="AG58" s="39">
        <f t="shared" si="30"/>
        <v>0</v>
      </c>
      <c r="AH58" s="39">
        <f t="shared" si="31"/>
        <v>0</v>
      </c>
      <c r="AI58" s="39">
        <f t="shared" si="32"/>
        <v>0</v>
      </c>
      <c r="AJ58" s="39">
        <f t="shared" si="33"/>
        <v>0</v>
      </c>
      <c r="AK58" s="39">
        <f t="shared" si="34"/>
        <v>0</v>
      </c>
      <c r="AL58" s="39">
        <f t="shared" si="35"/>
        <v>0</v>
      </c>
      <c r="AM58" s="39">
        <f t="shared" si="36"/>
        <v>0</v>
      </c>
      <c r="AN58" s="39">
        <f t="shared" si="37"/>
        <v>0</v>
      </c>
      <c r="AP58" s="17"/>
      <c r="AQ58" s="89">
        <f t="shared" si="53"/>
        <v>0</v>
      </c>
      <c r="AR58" s="86">
        <f t="shared" si="39"/>
        <v>0</v>
      </c>
      <c r="AS58" s="39">
        <f t="shared" si="40"/>
        <v>0</v>
      </c>
      <c r="AT58" s="39">
        <f t="shared" si="41"/>
        <v>0</v>
      </c>
      <c r="AU58" s="39">
        <f t="shared" si="42"/>
        <v>0</v>
      </c>
      <c r="AV58" s="39">
        <f t="shared" si="43"/>
        <v>0</v>
      </c>
      <c r="AW58" s="39">
        <f t="shared" si="44"/>
        <v>0</v>
      </c>
      <c r="AX58" s="39">
        <f t="shared" si="45"/>
        <v>0</v>
      </c>
      <c r="AY58" s="39">
        <f t="shared" si="46"/>
        <v>0</v>
      </c>
      <c r="AZ58" s="39">
        <f t="shared" si="47"/>
        <v>0</v>
      </c>
      <c r="BA58" s="39">
        <f t="shared" si="48"/>
        <v>0</v>
      </c>
      <c r="BB58" s="39">
        <f t="shared" si="49"/>
        <v>0</v>
      </c>
      <c r="BC58" s="39">
        <f t="shared" si="50"/>
        <v>0</v>
      </c>
    </row>
    <row r="59" spans="1:55" x14ac:dyDescent="0.25">
      <c r="A59" s="20">
        <v>55</v>
      </c>
      <c r="B59" s="20"/>
      <c r="C59" s="29" t="str">
        <f>IF(ISNA(VLOOKUP($B59,'Sales Order'!$B$7:$BF$1109,2,0)),"",VLOOKUP($B59,'Sales Order'!$B$7:$BF$1109,2,0))</f>
        <v/>
      </c>
      <c r="D59" s="30" t="str">
        <f>IF(ISNA(VLOOKUP($B59,'Sales Order'!$B$7:$BF$1109,7,0)),"",VLOOKUP($B59,'Sales Order'!$B$7:$BF$1109,7,0))</f>
        <v/>
      </c>
      <c r="E59" s="31" t="str">
        <f>IF(ISNA(VLOOKUP($B59,'Sales Order'!$B$7:$BF$1109,8,0)),"",VLOOKUP($B59,'Sales Order'!$B$7:$BF$1109,8,0))</f>
        <v/>
      </c>
      <c r="F59" s="30" t="str">
        <f>IF(ISNA(VLOOKUP($B59,'Sales Order'!$B$7:$BF$1109,11,0)),"",VLOOKUP($B59,'Sales Order'!$B$7:$BF$1109,11,0))</f>
        <v/>
      </c>
      <c r="G59" s="30" t="str">
        <f>IF(ISNA(VLOOKUP($B59,'Sales Order'!$B$7:$BF$1109,26,0)),"",VLOOKUP($B59,'Sales Order'!$B$7:$BF$1109,26,0))</f>
        <v/>
      </c>
      <c r="H59" s="24" t="str">
        <f>IF(ISNA(VLOOKUP($B59,'Sales Order'!$B$7:$BF$1109,39,0)),"",VLOOKUP($B59,'Sales Order'!$B$7:$BF$1109,39,0))</f>
        <v/>
      </c>
      <c r="I59" s="30" t="str">
        <f>IF(ISNA(VLOOKUP($B59,'Sales Order'!$B$7:$BF$1109,43,0)),"",VLOOKUP($B59,'Sales Order'!$B$7:$BF$1109,43,0))</f>
        <v/>
      </c>
      <c r="J59" s="38" t="str">
        <f>IF(ISNA(VLOOKUP($B59,'Sales Order'!$B$7:$BF$1109,57,0)),"",VLOOKUP($B59,'Sales Order'!$B$7:$BF$1109,57,0))</f>
        <v/>
      </c>
      <c r="K59" s="25" t="str">
        <f>IF(ISNA(VLOOKUP($B59,'Sales Order'!$B$7:$CA$1109,58,0)),"",VLOOKUP($B59,'Sales Order'!$B$7:$CA$1109,58,0))</f>
        <v/>
      </c>
      <c r="L59" s="20"/>
      <c r="M59" s="20"/>
      <c r="N59" s="20"/>
      <c r="O59" s="30">
        <f t="shared" si="23"/>
        <v>0</v>
      </c>
      <c r="P59" s="30">
        <f t="shared" si="11"/>
        <v>0</v>
      </c>
      <c r="Q59" s="33">
        <f t="shared" si="24"/>
        <v>0</v>
      </c>
      <c r="R59" s="91">
        <f t="shared" si="51"/>
        <v>0</v>
      </c>
      <c r="S59" s="33">
        <f t="shared" si="25"/>
        <v>0</v>
      </c>
      <c r="T59" s="29" t="str">
        <f t="shared" si="13"/>
        <v>NIL</v>
      </c>
      <c r="AB59" s="34">
        <f t="shared" si="52"/>
        <v>0.05</v>
      </c>
      <c r="AC59" s="39">
        <f t="shared" si="26"/>
        <v>0</v>
      </c>
      <c r="AD59" s="39">
        <f t="shared" si="27"/>
        <v>0</v>
      </c>
      <c r="AE59" s="39">
        <f t="shared" si="28"/>
        <v>0</v>
      </c>
      <c r="AF59" s="39">
        <f t="shared" si="29"/>
        <v>0</v>
      </c>
      <c r="AG59" s="39">
        <f t="shared" si="30"/>
        <v>0</v>
      </c>
      <c r="AH59" s="39">
        <f t="shared" si="31"/>
        <v>0</v>
      </c>
      <c r="AI59" s="39">
        <f t="shared" si="32"/>
        <v>0</v>
      </c>
      <c r="AJ59" s="39">
        <f t="shared" si="33"/>
        <v>0</v>
      </c>
      <c r="AK59" s="39">
        <f t="shared" si="34"/>
        <v>0</v>
      </c>
      <c r="AL59" s="39">
        <f t="shared" si="35"/>
        <v>0</v>
      </c>
      <c r="AM59" s="39">
        <f t="shared" si="36"/>
        <v>0</v>
      </c>
      <c r="AN59" s="39">
        <f t="shared" si="37"/>
        <v>0</v>
      </c>
      <c r="AP59" s="17"/>
      <c r="AQ59" s="89">
        <f t="shared" si="53"/>
        <v>0</v>
      </c>
      <c r="AR59" s="86">
        <f t="shared" si="39"/>
        <v>0</v>
      </c>
      <c r="AS59" s="39">
        <f t="shared" si="40"/>
        <v>0</v>
      </c>
      <c r="AT59" s="39">
        <f t="shared" si="41"/>
        <v>0</v>
      </c>
      <c r="AU59" s="39">
        <f t="shared" si="42"/>
        <v>0</v>
      </c>
      <c r="AV59" s="39">
        <f t="shared" si="43"/>
        <v>0</v>
      </c>
      <c r="AW59" s="39">
        <f t="shared" si="44"/>
        <v>0</v>
      </c>
      <c r="AX59" s="39">
        <f t="shared" si="45"/>
        <v>0</v>
      </c>
      <c r="AY59" s="39">
        <f t="shared" si="46"/>
        <v>0</v>
      </c>
      <c r="AZ59" s="39">
        <f t="shared" si="47"/>
        <v>0</v>
      </c>
      <c r="BA59" s="39">
        <f t="shared" si="48"/>
        <v>0</v>
      </c>
      <c r="BB59" s="39">
        <f t="shared" si="49"/>
        <v>0</v>
      </c>
      <c r="BC59" s="39">
        <f t="shared" si="50"/>
        <v>0</v>
      </c>
    </row>
    <row r="60" spans="1:55" x14ac:dyDescent="0.25">
      <c r="A60" s="20">
        <v>56</v>
      </c>
      <c r="B60" s="20"/>
      <c r="C60" s="29" t="str">
        <f>IF(ISNA(VLOOKUP($B60,'Sales Order'!$B$7:$BF$1109,2,0)),"",VLOOKUP($B60,'Sales Order'!$B$7:$BF$1109,2,0))</f>
        <v/>
      </c>
      <c r="D60" s="30" t="str">
        <f>IF(ISNA(VLOOKUP($B60,'Sales Order'!$B$7:$BF$1109,7,0)),"",VLOOKUP($B60,'Sales Order'!$B$7:$BF$1109,7,0))</f>
        <v/>
      </c>
      <c r="E60" s="31" t="str">
        <f>IF(ISNA(VLOOKUP($B60,'Sales Order'!$B$7:$BF$1109,8,0)),"",VLOOKUP($B60,'Sales Order'!$B$7:$BF$1109,8,0))</f>
        <v/>
      </c>
      <c r="F60" s="30" t="str">
        <f>IF(ISNA(VLOOKUP($B60,'Sales Order'!$B$7:$BF$1109,11,0)),"",VLOOKUP($B60,'Sales Order'!$B$7:$BF$1109,11,0))</f>
        <v/>
      </c>
      <c r="G60" s="30" t="str">
        <f>IF(ISNA(VLOOKUP($B60,'Sales Order'!$B$7:$BF$1109,26,0)),"",VLOOKUP($B60,'Sales Order'!$B$7:$BF$1109,26,0))</f>
        <v/>
      </c>
      <c r="H60" s="24" t="str">
        <f>IF(ISNA(VLOOKUP($B60,'Sales Order'!$B$7:$BF$1109,39,0)),"",VLOOKUP($B60,'Sales Order'!$B$7:$BF$1109,39,0))</f>
        <v/>
      </c>
      <c r="I60" s="30" t="str">
        <f>IF(ISNA(VLOOKUP($B60,'Sales Order'!$B$7:$BF$1109,43,0)),"",VLOOKUP($B60,'Sales Order'!$B$7:$BF$1109,43,0))</f>
        <v/>
      </c>
      <c r="J60" s="38" t="str">
        <f>IF(ISNA(VLOOKUP($B60,'Sales Order'!$B$7:$BF$1109,57,0)),"",VLOOKUP($B60,'Sales Order'!$B$7:$BF$1109,57,0))</f>
        <v/>
      </c>
      <c r="K60" s="25" t="str">
        <f>IF(ISNA(VLOOKUP($B60,'Sales Order'!$B$7:$CA$1109,58,0)),"",VLOOKUP($B60,'Sales Order'!$B$7:$CA$1109,58,0))</f>
        <v/>
      </c>
      <c r="L60" s="20"/>
      <c r="M60" s="20"/>
      <c r="N60" s="20"/>
      <c r="O60" s="30">
        <f t="shared" si="23"/>
        <v>0</v>
      </c>
      <c r="P60" s="30">
        <f t="shared" si="11"/>
        <v>0</v>
      </c>
      <c r="Q60" s="33">
        <f t="shared" si="24"/>
        <v>0</v>
      </c>
      <c r="R60" s="91">
        <f t="shared" si="51"/>
        <v>0</v>
      </c>
      <c r="S60" s="33">
        <f t="shared" si="25"/>
        <v>0</v>
      </c>
      <c r="T60" s="29" t="str">
        <f t="shared" si="13"/>
        <v>NIL</v>
      </c>
      <c r="AB60" s="34">
        <f t="shared" si="52"/>
        <v>0.05</v>
      </c>
      <c r="AC60" s="39">
        <f t="shared" si="26"/>
        <v>0</v>
      </c>
      <c r="AD60" s="39">
        <f t="shared" si="27"/>
        <v>0</v>
      </c>
      <c r="AE60" s="39">
        <f t="shared" si="28"/>
        <v>0</v>
      </c>
      <c r="AF60" s="39">
        <f t="shared" si="29"/>
        <v>0</v>
      </c>
      <c r="AG60" s="39">
        <f t="shared" si="30"/>
        <v>0</v>
      </c>
      <c r="AH60" s="39">
        <f t="shared" si="31"/>
        <v>0</v>
      </c>
      <c r="AI60" s="39">
        <f t="shared" si="32"/>
        <v>0</v>
      </c>
      <c r="AJ60" s="39">
        <f t="shared" si="33"/>
        <v>0</v>
      </c>
      <c r="AK60" s="39">
        <f t="shared" si="34"/>
        <v>0</v>
      </c>
      <c r="AL60" s="39">
        <f t="shared" si="35"/>
        <v>0</v>
      </c>
      <c r="AM60" s="39">
        <f t="shared" si="36"/>
        <v>0</v>
      </c>
      <c r="AN60" s="39">
        <f t="shared" si="37"/>
        <v>0</v>
      </c>
      <c r="AP60" s="17"/>
      <c r="AQ60" s="89">
        <f t="shared" si="53"/>
        <v>0</v>
      </c>
      <c r="AR60" s="86">
        <f t="shared" si="39"/>
        <v>0</v>
      </c>
      <c r="AS60" s="39">
        <f t="shared" si="40"/>
        <v>0</v>
      </c>
      <c r="AT60" s="39">
        <f t="shared" si="41"/>
        <v>0</v>
      </c>
      <c r="AU60" s="39">
        <f t="shared" si="42"/>
        <v>0</v>
      </c>
      <c r="AV60" s="39">
        <f t="shared" si="43"/>
        <v>0</v>
      </c>
      <c r="AW60" s="39">
        <f t="shared" si="44"/>
        <v>0</v>
      </c>
      <c r="AX60" s="39">
        <f t="shared" si="45"/>
        <v>0</v>
      </c>
      <c r="AY60" s="39">
        <f t="shared" si="46"/>
        <v>0</v>
      </c>
      <c r="AZ60" s="39">
        <f t="shared" si="47"/>
        <v>0</v>
      </c>
      <c r="BA60" s="39">
        <f t="shared" si="48"/>
        <v>0</v>
      </c>
      <c r="BB60" s="39">
        <f t="shared" si="49"/>
        <v>0</v>
      </c>
      <c r="BC60" s="39">
        <f t="shared" si="50"/>
        <v>0</v>
      </c>
    </row>
    <row r="61" spans="1:55" x14ac:dyDescent="0.25">
      <c r="A61" s="20">
        <v>57</v>
      </c>
      <c r="B61" s="20"/>
      <c r="C61" s="29" t="str">
        <f>IF(ISNA(VLOOKUP($B61,'Sales Order'!$B$7:$BF$1109,2,0)),"",VLOOKUP($B61,'Sales Order'!$B$7:$BF$1109,2,0))</f>
        <v/>
      </c>
      <c r="D61" s="30" t="str">
        <f>IF(ISNA(VLOOKUP($B61,'Sales Order'!$B$7:$BF$1109,7,0)),"",VLOOKUP($B61,'Sales Order'!$B$7:$BF$1109,7,0))</f>
        <v/>
      </c>
      <c r="E61" s="31" t="str">
        <f>IF(ISNA(VLOOKUP($B61,'Sales Order'!$B$7:$BF$1109,8,0)),"",VLOOKUP($B61,'Sales Order'!$B$7:$BF$1109,8,0))</f>
        <v/>
      </c>
      <c r="F61" s="30" t="str">
        <f>IF(ISNA(VLOOKUP($B61,'Sales Order'!$B$7:$BF$1109,11,0)),"",VLOOKUP($B61,'Sales Order'!$B$7:$BF$1109,11,0))</f>
        <v/>
      </c>
      <c r="G61" s="30" t="str">
        <f>IF(ISNA(VLOOKUP($B61,'Sales Order'!$B$7:$BF$1109,26,0)),"",VLOOKUP($B61,'Sales Order'!$B$7:$BF$1109,26,0))</f>
        <v/>
      </c>
      <c r="H61" s="24" t="str">
        <f>IF(ISNA(VLOOKUP($B61,'Sales Order'!$B$7:$BF$1109,39,0)),"",VLOOKUP($B61,'Sales Order'!$B$7:$BF$1109,39,0))</f>
        <v/>
      </c>
      <c r="I61" s="30" t="str">
        <f>IF(ISNA(VLOOKUP($B61,'Sales Order'!$B$7:$BF$1109,43,0)),"",VLOOKUP($B61,'Sales Order'!$B$7:$BF$1109,43,0))</f>
        <v/>
      </c>
      <c r="J61" s="38" t="str">
        <f>IF(ISNA(VLOOKUP($B61,'Sales Order'!$B$7:$BF$1109,57,0)),"",VLOOKUP($B61,'Sales Order'!$B$7:$BF$1109,57,0))</f>
        <v/>
      </c>
      <c r="K61" s="25" t="str">
        <f>IF(ISNA(VLOOKUP($B61,'Sales Order'!$B$7:$CA$1109,58,0)),"",VLOOKUP($B61,'Sales Order'!$B$7:$CA$1109,58,0))</f>
        <v/>
      </c>
      <c r="L61" s="20"/>
      <c r="M61" s="20"/>
      <c r="N61" s="20"/>
      <c r="O61" s="30">
        <f t="shared" si="23"/>
        <v>0</v>
      </c>
      <c r="P61" s="30">
        <f t="shared" si="11"/>
        <v>0</v>
      </c>
      <c r="Q61" s="33">
        <f t="shared" si="24"/>
        <v>0</v>
      </c>
      <c r="R61" s="91">
        <f t="shared" si="51"/>
        <v>0</v>
      </c>
      <c r="S61" s="33">
        <f t="shared" si="25"/>
        <v>0</v>
      </c>
      <c r="T61" s="29" t="str">
        <f t="shared" si="13"/>
        <v>NIL</v>
      </c>
      <c r="AB61" s="34">
        <f t="shared" si="52"/>
        <v>0.05</v>
      </c>
      <c r="AC61" s="39">
        <f t="shared" si="26"/>
        <v>0</v>
      </c>
      <c r="AD61" s="39">
        <f t="shared" si="27"/>
        <v>0</v>
      </c>
      <c r="AE61" s="39">
        <f t="shared" si="28"/>
        <v>0</v>
      </c>
      <c r="AF61" s="39">
        <f t="shared" si="29"/>
        <v>0</v>
      </c>
      <c r="AG61" s="39">
        <f t="shared" si="30"/>
        <v>0</v>
      </c>
      <c r="AH61" s="39">
        <f t="shared" si="31"/>
        <v>0</v>
      </c>
      <c r="AI61" s="39">
        <f t="shared" si="32"/>
        <v>0</v>
      </c>
      <c r="AJ61" s="39">
        <f t="shared" si="33"/>
        <v>0</v>
      </c>
      <c r="AK61" s="39">
        <f t="shared" si="34"/>
        <v>0</v>
      </c>
      <c r="AL61" s="39">
        <f t="shared" si="35"/>
        <v>0</v>
      </c>
      <c r="AM61" s="39">
        <f t="shared" si="36"/>
        <v>0</v>
      </c>
      <c r="AN61" s="39">
        <f t="shared" si="37"/>
        <v>0</v>
      </c>
      <c r="AP61" s="17"/>
      <c r="AQ61" s="89">
        <f t="shared" si="53"/>
        <v>0</v>
      </c>
      <c r="AR61" s="86">
        <f t="shared" si="39"/>
        <v>0</v>
      </c>
      <c r="AS61" s="39">
        <f t="shared" si="40"/>
        <v>0</v>
      </c>
      <c r="AT61" s="39">
        <f t="shared" si="41"/>
        <v>0</v>
      </c>
      <c r="AU61" s="39">
        <f t="shared" si="42"/>
        <v>0</v>
      </c>
      <c r="AV61" s="39">
        <f t="shared" si="43"/>
        <v>0</v>
      </c>
      <c r="AW61" s="39">
        <f t="shared" si="44"/>
        <v>0</v>
      </c>
      <c r="AX61" s="39">
        <f t="shared" si="45"/>
        <v>0</v>
      </c>
      <c r="AY61" s="39">
        <f t="shared" si="46"/>
        <v>0</v>
      </c>
      <c r="AZ61" s="39">
        <f t="shared" si="47"/>
        <v>0</v>
      </c>
      <c r="BA61" s="39">
        <f t="shared" si="48"/>
        <v>0</v>
      </c>
      <c r="BB61" s="39">
        <f t="shared" si="49"/>
        <v>0</v>
      </c>
      <c r="BC61" s="39">
        <f t="shared" si="50"/>
        <v>0</v>
      </c>
    </row>
    <row r="62" spans="1:55" x14ac:dyDescent="0.25">
      <c r="A62" s="20">
        <v>58</v>
      </c>
      <c r="B62" s="20"/>
      <c r="C62" s="29" t="str">
        <f>IF(ISNA(VLOOKUP($B62,'Sales Order'!$B$7:$BF$1109,2,0)),"",VLOOKUP($B62,'Sales Order'!$B$7:$BF$1109,2,0))</f>
        <v/>
      </c>
      <c r="D62" s="30" t="str">
        <f>IF(ISNA(VLOOKUP($B62,'Sales Order'!$B$7:$BF$1109,7,0)),"",VLOOKUP($B62,'Sales Order'!$B$7:$BF$1109,7,0))</f>
        <v/>
      </c>
      <c r="E62" s="31" t="str">
        <f>IF(ISNA(VLOOKUP($B62,'Sales Order'!$B$7:$BF$1109,8,0)),"",VLOOKUP($B62,'Sales Order'!$B$7:$BF$1109,8,0))</f>
        <v/>
      </c>
      <c r="F62" s="30" t="str">
        <f>IF(ISNA(VLOOKUP($B62,'Sales Order'!$B$7:$BF$1109,11,0)),"",VLOOKUP($B62,'Sales Order'!$B$7:$BF$1109,11,0))</f>
        <v/>
      </c>
      <c r="G62" s="30" t="str">
        <f>IF(ISNA(VLOOKUP($B62,'Sales Order'!$B$7:$BF$1109,26,0)),"",VLOOKUP($B62,'Sales Order'!$B$7:$BF$1109,26,0))</f>
        <v/>
      </c>
      <c r="H62" s="24" t="str">
        <f>IF(ISNA(VLOOKUP($B62,'Sales Order'!$B$7:$BF$1109,39,0)),"",VLOOKUP($B62,'Sales Order'!$B$7:$BF$1109,39,0))</f>
        <v/>
      </c>
      <c r="I62" s="30" t="str">
        <f>IF(ISNA(VLOOKUP($B62,'Sales Order'!$B$7:$BF$1109,43,0)),"",VLOOKUP($B62,'Sales Order'!$B$7:$BF$1109,43,0))</f>
        <v/>
      </c>
      <c r="J62" s="38" t="str">
        <f>IF(ISNA(VLOOKUP($B62,'Sales Order'!$B$7:$BF$1109,57,0)),"",VLOOKUP($B62,'Sales Order'!$B$7:$BF$1109,57,0))</f>
        <v/>
      </c>
      <c r="K62" s="25" t="str">
        <f>IF(ISNA(VLOOKUP($B62,'Sales Order'!$B$7:$CA$1109,58,0)),"",VLOOKUP($B62,'Sales Order'!$B$7:$CA$1109,58,0))</f>
        <v/>
      </c>
      <c r="L62" s="20"/>
      <c r="M62" s="20"/>
      <c r="N62" s="20"/>
      <c r="O62" s="30">
        <f t="shared" si="23"/>
        <v>0</v>
      </c>
      <c r="P62" s="30">
        <f t="shared" si="11"/>
        <v>0</v>
      </c>
      <c r="Q62" s="33">
        <f t="shared" si="24"/>
        <v>0</v>
      </c>
      <c r="R62" s="91">
        <f t="shared" si="51"/>
        <v>0</v>
      </c>
      <c r="S62" s="33">
        <f t="shared" si="25"/>
        <v>0</v>
      </c>
      <c r="T62" s="29" t="str">
        <f t="shared" si="13"/>
        <v>NIL</v>
      </c>
      <c r="AB62" s="34">
        <f t="shared" si="52"/>
        <v>0.05</v>
      </c>
      <c r="AC62" s="39">
        <f t="shared" si="26"/>
        <v>0</v>
      </c>
      <c r="AD62" s="39">
        <f t="shared" si="27"/>
        <v>0</v>
      </c>
      <c r="AE62" s="39">
        <f t="shared" si="28"/>
        <v>0</v>
      </c>
      <c r="AF62" s="39">
        <f t="shared" si="29"/>
        <v>0</v>
      </c>
      <c r="AG62" s="39">
        <f t="shared" si="30"/>
        <v>0</v>
      </c>
      <c r="AH62" s="39">
        <f t="shared" si="31"/>
        <v>0</v>
      </c>
      <c r="AI62" s="39">
        <f t="shared" si="32"/>
        <v>0</v>
      </c>
      <c r="AJ62" s="39">
        <f t="shared" si="33"/>
        <v>0</v>
      </c>
      <c r="AK62" s="39">
        <f t="shared" si="34"/>
        <v>0</v>
      </c>
      <c r="AL62" s="39">
        <f t="shared" si="35"/>
        <v>0</v>
      </c>
      <c r="AM62" s="39">
        <f t="shared" si="36"/>
        <v>0</v>
      </c>
      <c r="AN62" s="39">
        <f t="shared" si="37"/>
        <v>0</v>
      </c>
      <c r="AP62" s="17"/>
      <c r="AQ62" s="89">
        <f t="shared" si="53"/>
        <v>0</v>
      </c>
      <c r="AR62" s="86">
        <f t="shared" si="39"/>
        <v>0</v>
      </c>
      <c r="AS62" s="39">
        <f t="shared" si="40"/>
        <v>0</v>
      </c>
      <c r="AT62" s="39">
        <f t="shared" si="41"/>
        <v>0</v>
      </c>
      <c r="AU62" s="39">
        <f t="shared" si="42"/>
        <v>0</v>
      </c>
      <c r="AV62" s="39">
        <f t="shared" si="43"/>
        <v>0</v>
      </c>
      <c r="AW62" s="39">
        <f t="shared" si="44"/>
        <v>0</v>
      </c>
      <c r="AX62" s="39">
        <f t="shared" si="45"/>
        <v>0</v>
      </c>
      <c r="AY62" s="39">
        <f t="shared" si="46"/>
        <v>0</v>
      </c>
      <c r="AZ62" s="39">
        <f t="shared" si="47"/>
        <v>0</v>
      </c>
      <c r="BA62" s="39">
        <f t="shared" si="48"/>
        <v>0</v>
      </c>
      <c r="BB62" s="39">
        <f t="shared" si="49"/>
        <v>0</v>
      </c>
      <c r="BC62" s="39">
        <f t="shared" si="50"/>
        <v>0</v>
      </c>
    </row>
    <row r="63" spans="1:55" x14ac:dyDescent="0.25">
      <c r="A63" s="20">
        <v>59</v>
      </c>
      <c r="B63" s="20"/>
      <c r="C63" s="29" t="str">
        <f>IF(ISNA(VLOOKUP($B63,'Sales Order'!$B$7:$BF$1109,2,0)),"",VLOOKUP($B63,'Sales Order'!$B$7:$BF$1109,2,0))</f>
        <v/>
      </c>
      <c r="D63" s="30" t="str">
        <f>IF(ISNA(VLOOKUP($B63,'Sales Order'!$B$7:$BF$1109,7,0)),"",VLOOKUP($B63,'Sales Order'!$B$7:$BF$1109,7,0))</f>
        <v/>
      </c>
      <c r="E63" s="31" t="str">
        <f>IF(ISNA(VLOOKUP($B63,'Sales Order'!$B$7:$BF$1109,8,0)),"",VLOOKUP($B63,'Sales Order'!$B$7:$BF$1109,8,0))</f>
        <v/>
      </c>
      <c r="F63" s="30" t="str">
        <f>IF(ISNA(VLOOKUP($B63,'Sales Order'!$B$7:$BF$1109,11,0)),"",VLOOKUP($B63,'Sales Order'!$B$7:$BF$1109,11,0))</f>
        <v/>
      </c>
      <c r="G63" s="30" t="str">
        <f>IF(ISNA(VLOOKUP($B63,'Sales Order'!$B$7:$BF$1109,26,0)),"",VLOOKUP($B63,'Sales Order'!$B$7:$BF$1109,26,0))</f>
        <v/>
      </c>
      <c r="H63" s="24" t="str">
        <f>IF(ISNA(VLOOKUP($B63,'Sales Order'!$B$7:$BF$1109,39,0)),"",VLOOKUP($B63,'Sales Order'!$B$7:$BF$1109,39,0))</f>
        <v/>
      </c>
      <c r="I63" s="30" t="str">
        <f>IF(ISNA(VLOOKUP($B63,'Sales Order'!$B$7:$BF$1109,43,0)),"",VLOOKUP($B63,'Sales Order'!$B$7:$BF$1109,43,0))</f>
        <v/>
      </c>
      <c r="J63" s="38" t="str">
        <f>IF(ISNA(VLOOKUP($B63,'Sales Order'!$B$7:$BF$1109,57,0)),"",VLOOKUP($B63,'Sales Order'!$B$7:$BF$1109,57,0))</f>
        <v/>
      </c>
      <c r="K63" s="25" t="str">
        <f>IF(ISNA(VLOOKUP($B63,'Sales Order'!$B$7:$CA$1109,58,0)),"",VLOOKUP($B63,'Sales Order'!$B$7:$CA$1109,58,0))</f>
        <v/>
      </c>
      <c r="L63" s="20"/>
      <c r="M63" s="20"/>
      <c r="N63" s="20"/>
      <c r="O63" s="30">
        <f t="shared" si="23"/>
        <v>0</v>
      </c>
      <c r="P63" s="30">
        <f t="shared" si="11"/>
        <v>0</v>
      </c>
      <c r="Q63" s="33">
        <f t="shared" si="24"/>
        <v>0</v>
      </c>
      <c r="R63" s="91">
        <f t="shared" si="51"/>
        <v>0</v>
      </c>
      <c r="S63" s="33">
        <f t="shared" si="25"/>
        <v>0</v>
      </c>
      <c r="T63" s="29" t="str">
        <f t="shared" si="13"/>
        <v>NIL</v>
      </c>
      <c r="AB63" s="34">
        <f t="shared" si="52"/>
        <v>0.05</v>
      </c>
      <c r="AC63" s="39">
        <f t="shared" si="26"/>
        <v>0</v>
      </c>
      <c r="AD63" s="39">
        <f t="shared" si="27"/>
        <v>0</v>
      </c>
      <c r="AE63" s="39">
        <f t="shared" si="28"/>
        <v>0</v>
      </c>
      <c r="AF63" s="39">
        <f t="shared" si="29"/>
        <v>0</v>
      </c>
      <c r="AG63" s="39">
        <f t="shared" si="30"/>
        <v>0</v>
      </c>
      <c r="AH63" s="39">
        <f t="shared" si="31"/>
        <v>0</v>
      </c>
      <c r="AI63" s="39">
        <f t="shared" si="32"/>
        <v>0</v>
      </c>
      <c r="AJ63" s="39">
        <f t="shared" si="33"/>
        <v>0</v>
      </c>
      <c r="AK63" s="39">
        <f t="shared" si="34"/>
        <v>0</v>
      </c>
      <c r="AL63" s="39">
        <f t="shared" si="35"/>
        <v>0</v>
      </c>
      <c r="AM63" s="39">
        <f t="shared" si="36"/>
        <v>0</v>
      </c>
      <c r="AN63" s="39">
        <f t="shared" si="37"/>
        <v>0</v>
      </c>
      <c r="AP63" s="17"/>
      <c r="AQ63" s="89">
        <f t="shared" si="53"/>
        <v>0</v>
      </c>
      <c r="AR63" s="86">
        <f t="shared" si="39"/>
        <v>0</v>
      </c>
      <c r="AS63" s="39">
        <f t="shared" si="40"/>
        <v>0</v>
      </c>
      <c r="AT63" s="39">
        <f t="shared" si="41"/>
        <v>0</v>
      </c>
      <c r="AU63" s="39">
        <f t="shared" si="42"/>
        <v>0</v>
      </c>
      <c r="AV63" s="39">
        <f t="shared" si="43"/>
        <v>0</v>
      </c>
      <c r="AW63" s="39">
        <f t="shared" si="44"/>
        <v>0</v>
      </c>
      <c r="AX63" s="39">
        <f t="shared" si="45"/>
        <v>0</v>
      </c>
      <c r="AY63" s="39">
        <f t="shared" si="46"/>
        <v>0</v>
      </c>
      <c r="AZ63" s="39">
        <f t="shared" si="47"/>
        <v>0</v>
      </c>
      <c r="BA63" s="39">
        <f t="shared" si="48"/>
        <v>0</v>
      </c>
      <c r="BB63" s="39">
        <f t="shared" si="49"/>
        <v>0</v>
      </c>
      <c r="BC63" s="39">
        <f t="shared" si="50"/>
        <v>0</v>
      </c>
    </row>
    <row r="64" spans="1:55" x14ac:dyDescent="0.25">
      <c r="A64" s="20">
        <v>60</v>
      </c>
      <c r="B64" s="20"/>
      <c r="C64" s="29" t="str">
        <f>IF(ISNA(VLOOKUP($B64,'Sales Order'!$B$7:$BF$1109,2,0)),"",VLOOKUP($B64,'Sales Order'!$B$7:$BF$1109,2,0))</f>
        <v/>
      </c>
      <c r="D64" s="30" t="str">
        <f>IF(ISNA(VLOOKUP($B64,'Sales Order'!$B$7:$BF$1109,7,0)),"",VLOOKUP($B64,'Sales Order'!$B$7:$BF$1109,7,0))</f>
        <v/>
      </c>
      <c r="E64" s="31" t="str">
        <f>IF(ISNA(VLOOKUP($B64,'Sales Order'!$B$7:$BF$1109,8,0)),"",VLOOKUP($B64,'Sales Order'!$B$7:$BF$1109,8,0))</f>
        <v/>
      </c>
      <c r="F64" s="30" t="str">
        <f>IF(ISNA(VLOOKUP($B64,'Sales Order'!$B$7:$BF$1109,11,0)),"",VLOOKUP($B64,'Sales Order'!$B$7:$BF$1109,11,0))</f>
        <v/>
      </c>
      <c r="G64" s="30" t="str">
        <f>IF(ISNA(VLOOKUP($B64,'Sales Order'!$B$7:$BF$1109,26,0)),"",VLOOKUP($B64,'Sales Order'!$B$7:$BF$1109,26,0))</f>
        <v/>
      </c>
      <c r="H64" s="24" t="str">
        <f>IF(ISNA(VLOOKUP($B64,'Sales Order'!$B$7:$BF$1109,39,0)),"",VLOOKUP($B64,'Sales Order'!$B$7:$BF$1109,39,0))</f>
        <v/>
      </c>
      <c r="I64" s="30" t="str">
        <f>IF(ISNA(VLOOKUP($B64,'Sales Order'!$B$7:$BF$1109,43,0)),"",VLOOKUP($B64,'Sales Order'!$B$7:$BF$1109,43,0))</f>
        <v/>
      </c>
      <c r="J64" s="38" t="str">
        <f>IF(ISNA(VLOOKUP($B64,'Sales Order'!$B$7:$BF$1109,57,0)),"",VLOOKUP($B64,'Sales Order'!$B$7:$BF$1109,57,0))</f>
        <v/>
      </c>
      <c r="K64" s="25" t="str">
        <f>IF(ISNA(VLOOKUP($B64,'Sales Order'!$B$7:$CA$1109,58,0)),"",VLOOKUP($B64,'Sales Order'!$B$7:$CA$1109,58,0))</f>
        <v/>
      </c>
      <c r="L64" s="20"/>
      <c r="M64" s="20"/>
      <c r="N64" s="20"/>
      <c r="O64" s="30">
        <f t="shared" si="23"/>
        <v>0</v>
      </c>
      <c r="P64" s="30">
        <f t="shared" si="11"/>
        <v>0</v>
      </c>
      <c r="Q64" s="33">
        <f t="shared" si="24"/>
        <v>0</v>
      </c>
      <c r="R64" s="91">
        <f t="shared" si="51"/>
        <v>0</v>
      </c>
      <c r="S64" s="33">
        <f t="shared" si="25"/>
        <v>0</v>
      </c>
      <c r="T64" s="29" t="str">
        <f t="shared" si="13"/>
        <v>NIL</v>
      </c>
      <c r="AB64" s="34">
        <f t="shared" si="52"/>
        <v>0.05</v>
      </c>
      <c r="AC64" s="39">
        <f t="shared" si="26"/>
        <v>0</v>
      </c>
      <c r="AD64" s="39">
        <f t="shared" si="27"/>
        <v>0</v>
      </c>
      <c r="AE64" s="39">
        <f t="shared" si="28"/>
        <v>0</v>
      </c>
      <c r="AF64" s="39">
        <f t="shared" si="29"/>
        <v>0</v>
      </c>
      <c r="AG64" s="39">
        <f t="shared" si="30"/>
        <v>0</v>
      </c>
      <c r="AH64" s="39">
        <f t="shared" si="31"/>
        <v>0</v>
      </c>
      <c r="AI64" s="39">
        <f t="shared" si="32"/>
        <v>0</v>
      </c>
      <c r="AJ64" s="39">
        <f t="shared" si="33"/>
        <v>0</v>
      </c>
      <c r="AK64" s="39">
        <f t="shared" si="34"/>
        <v>0</v>
      </c>
      <c r="AL64" s="39">
        <f t="shared" si="35"/>
        <v>0</v>
      </c>
      <c r="AM64" s="39">
        <f t="shared" si="36"/>
        <v>0</v>
      </c>
      <c r="AN64" s="39">
        <f t="shared" si="37"/>
        <v>0</v>
      </c>
      <c r="AP64" s="17"/>
      <c r="AQ64" s="89">
        <f t="shared" si="53"/>
        <v>0</v>
      </c>
      <c r="AR64" s="86">
        <f t="shared" si="39"/>
        <v>0</v>
      </c>
      <c r="AS64" s="39">
        <f t="shared" si="40"/>
        <v>0</v>
      </c>
      <c r="AT64" s="39">
        <f t="shared" si="41"/>
        <v>0</v>
      </c>
      <c r="AU64" s="39">
        <f t="shared" si="42"/>
        <v>0</v>
      </c>
      <c r="AV64" s="39">
        <f t="shared" si="43"/>
        <v>0</v>
      </c>
      <c r="AW64" s="39">
        <f t="shared" si="44"/>
        <v>0</v>
      </c>
      <c r="AX64" s="39">
        <f t="shared" si="45"/>
        <v>0</v>
      </c>
      <c r="AY64" s="39">
        <f t="shared" si="46"/>
        <v>0</v>
      </c>
      <c r="AZ64" s="39">
        <f t="shared" si="47"/>
        <v>0</v>
      </c>
      <c r="BA64" s="39">
        <f t="shared" si="48"/>
        <v>0</v>
      </c>
      <c r="BB64" s="39">
        <f t="shared" si="49"/>
        <v>0</v>
      </c>
      <c r="BC64" s="39">
        <f t="shared" si="50"/>
        <v>0</v>
      </c>
    </row>
    <row r="65" spans="1:55" x14ac:dyDescent="0.25">
      <c r="A65" s="20">
        <v>61</v>
      </c>
      <c r="B65" s="20"/>
      <c r="C65" s="29" t="str">
        <f>IF(ISNA(VLOOKUP($B65,'Sales Order'!$B$7:$BF$1109,2,0)),"",VLOOKUP($B65,'Sales Order'!$B$7:$BF$1109,2,0))</f>
        <v/>
      </c>
      <c r="D65" s="30" t="str">
        <f>IF(ISNA(VLOOKUP($B65,'Sales Order'!$B$7:$BF$1109,7,0)),"",VLOOKUP($B65,'Sales Order'!$B$7:$BF$1109,7,0))</f>
        <v/>
      </c>
      <c r="E65" s="31" t="str">
        <f>IF(ISNA(VLOOKUP($B65,'Sales Order'!$B$7:$BF$1109,8,0)),"",VLOOKUP($B65,'Sales Order'!$B$7:$BF$1109,8,0))</f>
        <v/>
      </c>
      <c r="F65" s="30" t="str">
        <f>IF(ISNA(VLOOKUP($B65,'Sales Order'!$B$7:$BF$1109,11,0)),"",VLOOKUP($B65,'Sales Order'!$B$7:$BF$1109,11,0))</f>
        <v/>
      </c>
      <c r="G65" s="30" t="str">
        <f>IF(ISNA(VLOOKUP($B65,'Sales Order'!$B$7:$BF$1109,26,0)),"",VLOOKUP($B65,'Sales Order'!$B$7:$BF$1109,26,0))</f>
        <v/>
      </c>
      <c r="H65" s="24" t="str">
        <f>IF(ISNA(VLOOKUP($B65,'Sales Order'!$B$7:$BF$1109,39,0)),"",VLOOKUP($B65,'Sales Order'!$B$7:$BF$1109,39,0))</f>
        <v/>
      </c>
      <c r="I65" s="30" t="str">
        <f>IF(ISNA(VLOOKUP($B65,'Sales Order'!$B$7:$BF$1109,43,0)),"",VLOOKUP($B65,'Sales Order'!$B$7:$BF$1109,43,0))</f>
        <v/>
      </c>
      <c r="J65" s="38" t="str">
        <f>IF(ISNA(VLOOKUP($B65,'Sales Order'!$B$7:$BF$1109,57,0)),"",VLOOKUP($B65,'Sales Order'!$B$7:$BF$1109,57,0))</f>
        <v/>
      </c>
      <c r="K65" s="25" t="str">
        <f>IF(ISNA(VLOOKUP($B65,'Sales Order'!$B$7:$CA$1109,58,0)),"",VLOOKUP($B65,'Sales Order'!$B$7:$CA$1109,58,0))</f>
        <v/>
      </c>
      <c r="L65" s="20"/>
      <c r="M65" s="20"/>
      <c r="N65" s="20"/>
      <c r="O65" s="30">
        <f t="shared" si="23"/>
        <v>0</v>
      </c>
      <c r="P65" s="30">
        <f t="shared" si="11"/>
        <v>0</v>
      </c>
      <c r="Q65" s="33">
        <f t="shared" si="24"/>
        <v>0</v>
      </c>
      <c r="R65" s="91">
        <f t="shared" si="51"/>
        <v>0</v>
      </c>
      <c r="S65" s="33">
        <f t="shared" si="25"/>
        <v>0</v>
      </c>
      <c r="T65" s="29" t="str">
        <f t="shared" si="13"/>
        <v>NIL</v>
      </c>
      <c r="AB65" s="34">
        <f t="shared" si="52"/>
        <v>0.05</v>
      </c>
      <c r="AC65" s="39">
        <f t="shared" si="26"/>
        <v>0</v>
      </c>
      <c r="AD65" s="39">
        <f t="shared" si="27"/>
        <v>0</v>
      </c>
      <c r="AE65" s="39">
        <f t="shared" si="28"/>
        <v>0</v>
      </c>
      <c r="AF65" s="39">
        <f t="shared" si="29"/>
        <v>0</v>
      </c>
      <c r="AG65" s="39">
        <f t="shared" si="30"/>
        <v>0</v>
      </c>
      <c r="AH65" s="39">
        <f t="shared" si="31"/>
        <v>0</v>
      </c>
      <c r="AI65" s="39">
        <f t="shared" si="32"/>
        <v>0</v>
      </c>
      <c r="AJ65" s="39">
        <f t="shared" si="33"/>
        <v>0</v>
      </c>
      <c r="AK65" s="39">
        <f t="shared" si="34"/>
        <v>0</v>
      </c>
      <c r="AL65" s="39">
        <f t="shared" si="35"/>
        <v>0</v>
      </c>
      <c r="AM65" s="39">
        <f t="shared" si="36"/>
        <v>0</v>
      </c>
      <c r="AN65" s="39">
        <f t="shared" si="37"/>
        <v>0</v>
      </c>
      <c r="AP65" s="17"/>
      <c r="AQ65" s="89">
        <f t="shared" si="53"/>
        <v>0</v>
      </c>
      <c r="AR65" s="86">
        <f t="shared" si="39"/>
        <v>0</v>
      </c>
      <c r="AS65" s="39">
        <f t="shared" si="40"/>
        <v>0</v>
      </c>
      <c r="AT65" s="39">
        <f t="shared" si="41"/>
        <v>0</v>
      </c>
      <c r="AU65" s="39">
        <f t="shared" si="42"/>
        <v>0</v>
      </c>
      <c r="AV65" s="39">
        <f t="shared" si="43"/>
        <v>0</v>
      </c>
      <c r="AW65" s="39">
        <f t="shared" si="44"/>
        <v>0</v>
      </c>
      <c r="AX65" s="39">
        <f t="shared" si="45"/>
        <v>0</v>
      </c>
      <c r="AY65" s="39">
        <f t="shared" si="46"/>
        <v>0</v>
      </c>
      <c r="AZ65" s="39">
        <f t="shared" si="47"/>
        <v>0</v>
      </c>
      <c r="BA65" s="39">
        <f t="shared" si="48"/>
        <v>0</v>
      </c>
      <c r="BB65" s="39">
        <f t="shared" si="49"/>
        <v>0</v>
      </c>
      <c r="BC65" s="39">
        <f t="shared" si="50"/>
        <v>0</v>
      </c>
    </row>
    <row r="66" spans="1:55" x14ac:dyDescent="0.25">
      <c r="A66" s="20">
        <v>62</v>
      </c>
      <c r="B66" s="20"/>
      <c r="C66" s="29" t="str">
        <f>IF(ISNA(VLOOKUP($B66,'Sales Order'!$B$7:$BF$1109,2,0)),"",VLOOKUP($B66,'Sales Order'!$B$7:$BF$1109,2,0))</f>
        <v/>
      </c>
      <c r="D66" s="30" t="str">
        <f>IF(ISNA(VLOOKUP($B66,'Sales Order'!$B$7:$BF$1109,7,0)),"",VLOOKUP($B66,'Sales Order'!$B$7:$BF$1109,7,0))</f>
        <v/>
      </c>
      <c r="E66" s="31" t="str">
        <f>IF(ISNA(VLOOKUP($B66,'Sales Order'!$B$7:$BF$1109,8,0)),"",VLOOKUP($B66,'Sales Order'!$B$7:$BF$1109,8,0))</f>
        <v/>
      </c>
      <c r="F66" s="30" t="str">
        <f>IF(ISNA(VLOOKUP($B66,'Sales Order'!$B$7:$BF$1109,11,0)),"",VLOOKUP($B66,'Sales Order'!$B$7:$BF$1109,11,0))</f>
        <v/>
      </c>
      <c r="G66" s="30" t="str">
        <f>IF(ISNA(VLOOKUP($B66,'Sales Order'!$B$7:$BF$1109,26,0)),"",VLOOKUP($B66,'Sales Order'!$B$7:$BF$1109,26,0))</f>
        <v/>
      </c>
      <c r="H66" s="24" t="str">
        <f>IF(ISNA(VLOOKUP($B66,'Sales Order'!$B$7:$BF$1109,39,0)),"",VLOOKUP($B66,'Sales Order'!$B$7:$BF$1109,39,0))</f>
        <v/>
      </c>
      <c r="I66" s="30" t="str">
        <f>IF(ISNA(VLOOKUP($B66,'Sales Order'!$B$7:$BF$1109,43,0)),"",VLOOKUP($B66,'Sales Order'!$B$7:$BF$1109,43,0))</f>
        <v/>
      </c>
      <c r="J66" s="38" t="str">
        <f>IF(ISNA(VLOOKUP($B66,'Sales Order'!$B$7:$BF$1109,57,0)),"",VLOOKUP($B66,'Sales Order'!$B$7:$BF$1109,57,0))</f>
        <v/>
      </c>
      <c r="K66" s="25" t="str">
        <f>IF(ISNA(VLOOKUP($B66,'Sales Order'!$B$7:$CA$1109,58,0)),"",VLOOKUP($B66,'Sales Order'!$B$7:$CA$1109,58,0))</f>
        <v/>
      </c>
      <c r="L66" s="20"/>
      <c r="M66" s="20"/>
      <c r="N66" s="20"/>
      <c r="O66" s="30">
        <f t="shared" si="23"/>
        <v>0</v>
      </c>
      <c r="P66" s="30">
        <f t="shared" si="11"/>
        <v>0</v>
      </c>
      <c r="Q66" s="33">
        <f t="shared" si="24"/>
        <v>0</v>
      </c>
      <c r="R66" s="91">
        <f t="shared" si="51"/>
        <v>0</v>
      </c>
      <c r="S66" s="33">
        <f t="shared" si="25"/>
        <v>0</v>
      </c>
      <c r="T66" s="29" t="str">
        <f t="shared" si="13"/>
        <v>NIL</v>
      </c>
      <c r="AB66" s="34">
        <f t="shared" si="52"/>
        <v>0.05</v>
      </c>
      <c r="AC66" s="39">
        <f t="shared" si="26"/>
        <v>0</v>
      </c>
      <c r="AD66" s="39">
        <f t="shared" si="27"/>
        <v>0</v>
      </c>
      <c r="AE66" s="39">
        <f t="shared" si="28"/>
        <v>0</v>
      </c>
      <c r="AF66" s="39">
        <f t="shared" si="29"/>
        <v>0</v>
      </c>
      <c r="AG66" s="39">
        <f t="shared" si="30"/>
        <v>0</v>
      </c>
      <c r="AH66" s="39">
        <f t="shared" si="31"/>
        <v>0</v>
      </c>
      <c r="AI66" s="39">
        <f t="shared" si="32"/>
        <v>0</v>
      </c>
      <c r="AJ66" s="39">
        <f t="shared" si="33"/>
        <v>0</v>
      </c>
      <c r="AK66" s="39">
        <f t="shared" si="34"/>
        <v>0</v>
      </c>
      <c r="AL66" s="39">
        <f t="shared" si="35"/>
        <v>0</v>
      </c>
      <c r="AM66" s="39">
        <f t="shared" si="36"/>
        <v>0</v>
      </c>
      <c r="AN66" s="39">
        <f t="shared" si="37"/>
        <v>0</v>
      </c>
      <c r="AP66" s="17"/>
      <c r="AQ66" s="89">
        <f t="shared" si="53"/>
        <v>0</v>
      </c>
      <c r="AR66" s="86">
        <f t="shared" si="39"/>
        <v>0</v>
      </c>
      <c r="AS66" s="39">
        <f t="shared" si="40"/>
        <v>0</v>
      </c>
      <c r="AT66" s="39">
        <f t="shared" si="41"/>
        <v>0</v>
      </c>
      <c r="AU66" s="39">
        <f t="shared" si="42"/>
        <v>0</v>
      </c>
      <c r="AV66" s="39">
        <f t="shared" si="43"/>
        <v>0</v>
      </c>
      <c r="AW66" s="39">
        <f t="shared" si="44"/>
        <v>0</v>
      </c>
      <c r="AX66" s="39">
        <f t="shared" si="45"/>
        <v>0</v>
      </c>
      <c r="AY66" s="39">
        <f t="shared" si="46"/>
        <v>0</v>
      </c>
      <c r="AZ66" s="39">
        <f t="shared" si="47"/>
        <v>0</v>
      </c>
      <c r="BA66" s="39">
        <f t="shared" si="48"/>
        <v>0</v>
      </c>
      <c r="BB66" s="39">
        <f t="shared" si="49"/>
        <v>0</v>
      </c>
      <c r="BC66" s="39">
        <f t="shared" si="50"/>
        <v>0</v>
      </c>
    </row>
    <row r="67" spans="1:55" x14ac:dyDescent="0.25">
      <c r="A67" s="20">
        <v>63</v>
      </c>
      <c r="B67" s="20"/>
      <c r="C67" s="29" t="str">
        <f>IF(ISNA(VLOOKUP($B67,'Sales Order'!$B$7:$BF$1109,2,0)),"",VLOOKUP($B67,'Sales Order'!$B$7:$BF$1109,2,0))</f>
        <v/>
      </c>
      <c r="D67" s="30" t="str">
        <f>IF(ISNA(VLOOKUP($B67,'Sales Order'!$B$7:$BF$1109,7,0)),"",VLOOKUP($B67,'Sales Order'!$B$7:$BF$1109,7,0))</f>
        <v/>
      </c>
      <c r="E67" s="31" t="str">
        <f>IF(ISNA(VLOOKUP($B67,'Sales Order'!$B$7:$BF$1109,8,0)),"",VLOOKUP($B67,'Sales Order'!$B$7:$BF$1109,8,0))</f>
        <v/>
      </c>
      <c r="F67" s="30" t="str">
        <f>IF(ISNA(VLOOKUP($B67,'Sales Order'!$B$7:$BF$1109,11,0)),"",VLOOKUP($B67,'Sales Order'!$B$7:$BF$1109,11,0))</f>
        <v/>
      </c>
      <c r="G67" s="30" t="str">
        <f>IF(ISNA(VLOOKUP($B67,'Sales Order'!$B$7:$BF$1109,26,0)),"",VLOOKUP($B67,'Sales Order'!$B$7:$BF$1109,26,0))</f>
        <v/>
      </c>
      <c r="H67" s="24" t="str">
        <f>IF(ISNA(VLOOKUP($B67,'Sales Order'!$B$7:$BF$1109,39,0)),"",VLOOKUP($B67,'Sales Order'!$B$7:$BF$1109,39,0))</f>
        <v/>
      </c>
      <c r="I67" s="30" t="str">
        <f>IF(ISNA(VLOOKUP($B67,'Sales Order'!$B$7:$BF$1109,43,0)),"",VLOOKUP($B67,'Sales Order'!$B$7:$BF$1109,43,0))</f>
        <v/>
      </c>
      <c r="J67" s="38" t="str">
        <f>IF(ISNA(VLOOKUP($B67,'Sales Order'!$B$7:$BF$1109,57,0)),"",VLOOKUP($B67,'Sales Order'!$B$7:$BF$1109,57,0))</f>
        <v/>
      </c>
      <c r="K67" s="25" t="str">
        <f>IF(ISNA(VLOOKUP($B67,'Sales Order'!$B$7:$CA$1109,58,0)),"",VLOOKUP($B67,'Sales Order'!$B$7:$CA$1109,58,0))</f>
        <v/>
      </c>
      <c r="L67" s="20"/>
      <c r="M67" s="20"/>
      <c r="N67" s="20"/>
      <c r="O67" s="30">
        <f t="shared" si="23"/>
        <v>0</v>
      </c>
      <c r="P67" s="30">
        <f t="shared" si="11"/>
        <v>0</v>
      </c>
      <c r="Q67" s="33">
        <f t="shared" si="24"/>
        <v>0</v>
      </c>
      <c r="R67" s="91">
        <f t="shared" si="51"/>
        <v>0</v>
      </c>
      <c r="S67" s="33">
        <f t="shared" si="25"/>
        <v>0</v>
      </c>
      <c r="T67" s="29" t="str">
        <f t="shared" si="13"/>
        <v>NIL</v>
      </c>
      <c r="AB67" s="34">
        <f t="shared" si="52"/>
        <v>0.05</v>
      </c>
      <c r="AC67" s="39">
        <f t="shared" si="26"/>
        <v>0</v>
      </c>
      <c r="AD67" s="39">
        <f t="shared" si="27"/>
        <v>0</v>
      </c>
      <c r="AE67" s="39">
        <f t="shared" si="28"/>
        <v>0</v>
      </c>
      <c r="AF67" s="39">
        <f t="shared" si="29"/>
        <v>0</v>
      </c>
      <c r="AG67" s="39">
        <f t="shared" si="30"/>
        <v>0</v>
      </c>
      <c r="AH67" s="39">
        <f t="shared" si="31"/>
        <v>0</v>
      </c>
      <c r="AI67" s="39">
        <f t="shared" si="32"/>
        <v>0</v>
      </c>
      <c r="AJ67" s="39">
        <f t="shared" si="33"/>
        <v>0</v>
      </c>
      <c r="AK67" s="39">
        <f t="shared" si="34"/>
        <v>0</v>
      </c>
      <c r="AL67" s="39">
        <f t="shared" si="35"/>
        <v>0</v>
      </c>
      <c r="AM67" s="39">
        <f t="shared" si="36"/>
        <v>0</v>
      </c>
      <c r="AN67" s="39">
        <f t="shared" si="37"/>
        <v>0</v>
      </c>
      <c r="AP67" s="17"/>
      <c r="AQ67" s="89">
        <f t="shared" si="53"/>
        <v>0</v>
      </c>
      <c r="AR67" s="86">
        <f t="shared" si="39"/>
        <v>0</v>
      </c>
      <c r="AS67" s="39">
        <f t="shared" si="40"/>
        <v>0</v>
      </c>
      <c r="AT67" s="39">
        <f t="shared" si="41"/>
        <v>0</v>
      </c>
      <c r="AU67" s="39">
        <f t="shared" si="42"/>
        <v>0</v>
      </c>
      <c r="AV67" s="39">
        <f t="shared" si="43"/>
        <v>0</v>
      </c>
      <c r="AW67" s="39">
        <f t="shared" si="44"/>
        <v>0</v>
      </c>
      <c r="AX67" s="39">
        <f t="shared" si="45"/>
        <v>0</v>
      </c>
      <c r="AY67" s="39">
        <f t="shared" si="46"/>
        <v>0</v>
      </c>
      <c r="AZ67" s="39">
        <f t="shared" si="47"/>
        <v>0</v>
      </c>
      <c r="BA67" s="39">
        <f t="shared" si="48"/>
        <v>0</v>
      </c>
      <c r="BB67" s="39">
        <f t="shared" si="49"/>
        <v>0</v>
      </c>
      <c r="BC67" s="39">
        <f t="shared" si="50"/>
        <v>0</v>
      </c>
    </row>
    <row r="68" spans="1:55" x14ac:dyDescent="0.25">
      <c r="A68" s="20">
        <v>64</v>
      </c>
      <c r="B68" s="20"/>
      <c r="C68" s="29" t="str">
        <f>IF(ISNA(VLOOKUP($B68,'Sales Order'!$B$7:$BF$1109,2,0)),"",VLOOKUP($B68,'Sales Order'!$B$7:$BF$1109,2,0))</f>
        <v/>
      </c>
      <c r="D68" s="30" t="str">
        <f>IF(ISNA(VLOOKUP($B68,'Sales Order'!$B$7:$BF$1109,7,0)),"",VLOOKUP($B68,'Sales Order'!$B$7:$BF$1109,7,0))</f>
        <v/>
      </c>
      <c r="E68" s="31" t="str">
        <f>IF(ISNA(VLOOKUP($B68,'Sales Order'!$B$7:$BF$1109,8,0)),"",VLOOKUP($B68,'Sales Order'!$B$7:$BF$1109,8,0))</f>
        <v/>
      </c>
      <c r="F68" s="30" t="str">
        <f>IF(ISNA(VLOOKUP($B68,'Sales Order'!$B$7:$BF$1109,11,0)),"",VLOOKUP($B68,'Sales Order'!$B$7:$BF$1109,11,0))</f>
        <v/>
      </c>
      <c r="G68" s="30" t="str">
        <f>IF(ISNA(VLOOKUP($B68,'Sales Order'!$B$7:$BF$1109,26,0)),"",VLOOKUP($B68,'Sales Order'!$B$7:$BF$1109,26,0))</f>
        <v/>
      </c>
      <c r="H68" s="24" t="str">
        <f>IF(ISNA(VLOOKUP($B68,'Sales Order'!$B$7:$BF$1109,39,0)),"",VLOOKUP($B68,'Sales Order'!$B$7:$BF$1109,39,0))</f>
        <v/>
      </c>
      <c r="I68" s="30" t="str">
        <f>IF(ISNA(VLOOKUP($B68,'Sales Order'!$B$7:$BF$1109,43,0)),"",VLOOKUP($B68,'Sales Order'!$B$7:$BF$1109,43,0))</f>
        <v/>
      </c>
      <c r="J68" s="38" t="str">
        <f>IF(ISNA(VLOOKUP($B68,'Sales Order'!$B$7:$BF$1109,57,0)),"",VLOOKUP($B68,'Sales Order'!$B$7:$BF$1109,57,0))</f>
        <v/>
      </c>
      <c r="K68" s="25" t="str">
        <f>IF(ISNA(VLOOKUP($B68,'Sales Order'!$B$7:$CA$1109,58,0)),"",VLOOKUP($B68,'Sales Order'!$B$7:$CA$1109,58,0))</f>
        <v/>
      </c>
      <c r="L68" s="20"/>
      <c r="M68" s="20"/>
      <c r="N68" s="20"/>
      <c r="O68" s="30">
        <f t="shared" si="23"/>
        <v>0</v>
      </c>
      <c r="P68" s="30">
        <f t="shared" si="11"/>
        <v>0</v>
      </c>
      <c r="Q68" s="33">
        <f t="shared" si="24"/>
        <v>0</v>
      </c>
      <c r="R68" s="91">
        <f t="shared" si="51"/>
        <v>0</v>
      </c>
      <c r="S68" s="33">
        <f t="shared" si="25"/>
        <v>0</v>
      </c>
      <c r="T68" s="29" t="str">
        <f t="shared" si="13"/>
        <v>NIL</v>
      </c>
      <c r="AB68" s="34">
        <f t="shared" si="52"/>
        <v>0.05</v>
      </c>
      <c r="AC68" s="39">
        <f t="shared" si="26"/>
        <v>0</v>
      </c>
      <c r="AD68" s="39">
        <f t="shared" si="27"/>
        <v>0</v>
      </c>
      <c r="AE68" s="39">
        <f t="shared" si="28"/>
        <v>0</v>
      </c>
      <c r="AF68" s="39">
        <f t="shared" si="29"/>
        <v>0</v>
      </c>
      <c r="AG68" s="39">
        <f t="shared" si="30"/>
        <v>0</v>
      </c>
      <c r="AH68" s="39">
        <f t="shared" si="31"/>
        <v>0</v>
      </c>
      <c r="AI68" s="39">
        <f t="shared" si="32"/>
        <v>0</v>
      </c>
      <c r="AJ68" s="39">
        <f t="shared" si="33"/>
        <v>0</v>
      </c>
      <c r="AK68" s="39">
        <f t="shared" si="34"/>
        <v>0</v>
      </c>
      <c r="AL68" s="39">
        <f t="shared" si="35"/>
        <v>0</v>
      </c>
      <c r="AM68" s="39">
        <f t="shared" si="36"/>
        <v>0</v>
      </c>
      <c r="AN68" s="39">
        <f t="shared" si="37"/>
        <v>0</v>
      </c>
      <c r="AP68" s="17"/>
      <c r="AQ68" s="89">
        <f t="shared" si="53"/>
        <v>0</v>
      </c>
      <c r="AR68" s="86">
        <f t="shared" si="39"/>
        <v>0</v>
      </c>
      <c r="AS68" s="39">
        <f t="shared" si="40"/>
        <v>0</v>
      </c>
      <c r="AT68" s="39">
        <f t="shared" si="41"/>
        <v>0</v>
      </c>
      <c r="AU68" s="39">
        <f t="shared" si="42"/>
        <v>0</v>
      </c>
      <c r="AV68" s="39">
        <f t="shared" si="43"/>
        <v>0</v>
      </c>
      <c r="AW68" s="39">
        <f t="shared" si="44"/>
        <v>0</v>
      </c>
      <c r="AX68" s="39">
        <f t="shared" si="45"/>
        <v>0</v>
      </c>
      <c r="AY68" s="39">
        <f t="shared" si="46"/>
        <v>0</v>
      </c>
      <c r="AZ68" s="39">
        <f t="shared" si="47"/>
        <v>0</v>
      </c>
      <c r="BA68" s="39">
        <f t="shared" si="48"/>
        <v>0</v>
      </c>
      <c r="BB68" s="39">
        <f t="shared" si="49"/>
        <v>0</v>
      </c>
      <c r="BC68" s="39">
        <f t="shared" si="50"/>
        <v>0</v>
      </c>
    </row>
    <row r="69" spans="1:55" x14ac:dyDescent="0.25">
      <c r="A69" s="20">
        <v>65</v>
      </c>
      <c r="B69" s="20"/>
      <c r="C69" s="29" t="str">
        <f>IF(ISNA(VLOOKUP($B69,'Sales Order'!$B$7:$BF$1109,2,0)),"",VLOOKUP($B69,'Sales Order'!$B$7:$BF$1109,2,0))</f>
        <v/>
      </c>
      <c r="D69" s="30" t="str">
        <f>IF(ISNA(VLOOKUP($B69,'Sales Order'!$B$7:$BF$1109,7,0)),"",VLOOKUP($B69,'Sales Order'!$B$7:$BF$1109,7,0))</f>
        <v/>
      </c>
      <c r="E69" s="31" t="str">
        <f>IF(ISNA(VLOOKUP($B69,'Sales Order'!$B$7:$BF$1109,8,0)),"",VLOOKUP($B69,'Sales Order'!$B$7:$BF$1109,8,0))</f>
        <v/>
      </c>
      <c r="F69" s="30" t="str">
        <f>IF(ISNA(VLOOKUP($B69,'Sales Order'!$B$7:$BF$1109,11,0)),"",VLOOKUP($B69,'Sales Order'!$B$7:$BF$1109,11,0))</f>
        <v/>
      </c>
      <c r="G69" s="30" t="str">
        <f>IF(ISNA(VLOOKUP($B69,'Sales Order'!$B$7:$BF$1109,26,0)),"",VLOOKUP($B69,'Sales Order'!$B$7:$BF$1109,26,0))</f>
        <v/>
      </c>
      <c r="H69" s="24" t="str">
        <f>IF(ISNA(VLOOKUP($B69,'Sales Order'!$B$7:$BF$1109,39,0)),"",VLOOKUP($B69,'Sales Order'!$B$7:$BF$1109,39,0))</f>
        <v/>
      </c>
      <c r="I69" s="30" t="str">
        <f>IF(ISNA(VLOOKUP($B69,'Sales Order'!$B$7:$BF$1109,43,0)),"",VLOOKUP($B69,'Sales Order'!$B$7:$BF$1109,43,0))</f>
        <v/>
      </c>
      <c r="J69" s="38" t="str">
        <f>IF(ISNA(VLOOKUP($B69,'Sales Order'!$B$7:$BF$1109,57,0)),"",VLOOKUP($B69,'Sales Order'!$B$7:$BF$1109,57,0))</f>
        <v/>
      </c>
      <c r="K69" s="25" t="str">
        <f>IF(ISNA(VLOOKUP($B69,'Sales Order'!$B$7:$CA$1109,58,0)),"",VLOOKUP($B69,'Sales Order'!$B$7:$CA$1109,58,0))</f>
        <v/>
      </c>
      <c r="L69" s="20"/>
      <c r="M69" s="20"/>
      <c r="N69" s="20"/>
      <c r="O69" s="30">
        <f t="shared" si="23"/>
        <v>0</v>
      </c>
      <c r="P69" s="30">
        <f t="shared" si="11"/>
        <v>0</v>
      </c>
      <c r="Q69" s="33">
        <f t="shared" si="24"/>
        <v>0</v>
      </c>
      <c r="R69" s="91">
        <f t="shared" si="51"/>
        <v>0</v>
      </c>
      <c r="S69" s="33">
        <f t="shared" si="25"/>
        <v>0</v>
      </c>
      <c r="T69" s="29" t="str">
        <f t="shared" si="13"/>
        <v>NIL</v>
      </c>
      <c r="AB69" s="34">
        <f t="shared" si="52"/>
        <v>0.05</v>
      </c>
      <c r="AC69" s="39">
        <f t="shared" si="26"/>
        <v>0</v>
      </c>
      <c r="AD69" s="39">
        <f t="shared" si="27"/>
        <v>0</v>
      </c>
      <c r="AE69" s="39">
        <f t="shared" si="28"/>
        <v>0</v>
      </c>
      <c r="AF69" s="39">
        <f t="shared" si="29"/>
        <v>0</v>
      </c>
      <c r="AG69" s="39">
        <f t="shared" si="30"/>
        <v>0</v>
      </c>
      <c r="AH69" s="39">
        <f t="shared" si="31"/>
        <v>0</v>
      </c>
      <c r="AI69" s="39">
        <f t="shared" si="32"/>
        <v>0</v>
      </c>
      <c r="AJ69" s="39">
        <f t="shared" si="33"/>
        <v>0</v>
      </c>
      <c r="AK69" s="39">
        <f t="shared" si="34"/>
        <v>0</v>
      </c>
      <c r="AL69" s="39">
        <f t="shared" si="35"/>
        <v>0</v>
      </c>
      <c r="AM69" s="39">
        <f t="shared" si="36"/>
        <v>0</v>
      </c>
      <c r="AN69" s="39">
        <f t="shared" si="37"/>
        <v>0</v>
      </c>
      <c r="AP69" s="17"/>
      <c r="AQ69" s="89">
        <f t="shared" si="53"/>
        <v>0</v>
      </c>
      <c r="AR69" s="86">
        <f t="shared" si="39"/>
        <v>0</v>
      </c>
      <c r="AS69" s="39">
        <f t="shared" si="40"/>
        <v>0</v>
      </c>
      <c r="AT69" s="39">
        <f t="shared" si="41"/>
        <v>0</v>
      </c>
      <c r="AU69" s="39">
        <f t="shared" si="42"/>
        <v>0</v>
      </c>
      <c r="AV69" s="39">
        <f t="shared" si="43"/>
        <v>0</v>
      </c>
      <c r="AW69" s="39">
        <f t="shared" si="44"/>
        <v>0</v>
      </c>
      <c r="AX69" s="39">
        <f t="shared" si="45"/>
        <v>0</v>
      </c>
      <c r="AY69" s="39">
        <f t="shared" si="46"/>
        <v>0</v>
      </c>
      <c r="AZ69" s="39">
        <f t="shared" si="47"/>
        <v>0</v>
      </c>
      <c r="BA69" s="39">
        <f t="shared" si="48"/>
        <v>0</v>
      </c>
      <c r="BB69" s="39">
        <f t="shared" si="49"/>
        <v>0</v>
      </c>
      <c r="BC69" s="39">
        <f t="shared" si="50"/>
        <v>0</v>
      </c>
    </row>
    <row r="70" spans="1:55" x14ac:dyDescent="0.25">
      <c r="A70" s="20">
        <v>66</v>
      </c>
      <c r="B70" s="20"/>
      <c r="C70" s="29" t="str">
        <f>IF(ISNA(VLOOKUP($B70,'Sales Order'!$B$7:$BF$1109,2,0)),"",VLOOKUP($B70,'Sales Order'!$B$7:$BF$1109,2,0))</f>
        <v/>
      </c>
      <c r="D70" s="30" t="str">
        <f>IF(ISNA(VLOOKUP($B70,'Sales Order'!$B$7:$BF$1109,7,0)),"",VLOOKUP($B70,'Sales Order'!$B$7:$BF$1109,7,0))</f>
        <v/>
      </c>
      <c r="E70" s="31" t="str">
        <f>IF(ISNA(VLOOKUP($B70,'Sales Order'!$B$7:$BF$1109,8,0)),"",VLOOKUP($B70,'Sales Order'!$B$7:$BF$1109,8,0))</f>
        <v/>
      </c>
      <c r="F70" s="30" t="str">
        <f>IF(ISNA(VLOOKUP($B70,'Sales Order'!$B$7:$BF$1109,11,0)),"",VLOOKUP($B70,'Sales Order'!$B$7:$BF$1109,11,0))</f>
        <v/>
      </c>
      <c r="G70" s="30" t="str">
        <f>IF(ISNA(VLOOKUP($B70,'Sales Order'!$B$7:$BF$1109,26,0)),"",VLOOKUP($B70,'Sales Order'!$B$7:$BF$1109,26,0))</f>
        <v/>
      </c>
      <c r="H70" s="24" t="str">
        <f>IF(ISNA(VLOOKUP($B70,'Sales Order'!$B$7:$BF$1109,39,0)),"",VLOOKUP($B70,'Sales Order'!$B$7:$BF$1109,39,0))</f>
        <v/>
      </c>
      <c r="I70" s="30" t="str">
        <f>IF(ISNA(VLOOKUP($B70,'Sales Order'!$B$7:$BF$1109,43,0)),"",VLOOKUP($B70,'Sales Order'!$B$7:$BF$1109,43,0))</f>
        <v/>
      </c>
      <c r="J70" s="38" t="str">
        <f>IF(ISNA(VLOOKUP($B70,'Sales Order'!$B$7:$BF$1109,57,0)),"",VLOOKUP($B70,'Sales Order'!$B$7:$BF$1109,57,0))</f>
        <v/>
      </c>
      <c r="K70" s="25" t="str">
        <f>IF(ISNA(VLOOKUP($B70,'Sales Order'!$B$7:$CA$1109,58,0)),"",VLOOKUP($B70,'Sales Order'!$B$7:$CA$1109,58,0))</f>
        <v/>
      </c>
      <c r="L70" s="20"/>
      <c r="M70" s="20"/>
      <c r="N70" s="20"/>
      <c r="O70" s="30">
        <f t="shared" si="23"/>
        <v>0</v>
      </c>
      <c r="P70" s="30">
        <f t="shared" ref="P70:P104" si="54">ROUND(IF(M70="FULL",O70*100%,IF(M70="PARTIAL",O70*80%,IF(M70="NOT PAID",O70*0%,IF(M70="MGT APPROVAL",O70*N70,0)))),0)</f>
        <v>0</v>
      </c>
      <c r="Q70" s="33">
        <f t="shared" si="24"/>
        <v>0</v>
      </c>
      <c r="R70" s="91">
        <f t="shared" si="51"/>
        <v>0</v>
      </c>
      <c r="S70" s="33">
        <f t="shared" si="25"/>
        <v>0</v>
      </c>
      <c r="T70" s="29" t="str">
        <f t="shared" ref="T70:T96" si="55">IF(S70&gt;=1,"PAYABLE PENDING",IF(S70&lt;=0,"NIL",0))</f>
        <v>NIL</v>
      </c>
      <c r="AB70" s="34">
        <f t="shared" ref="AB70:AB96" si="56">IF(E70&lt;=0%,"NIL",IF(E70&lt;=5.99%,0*1,IF(E70&lt;=9.99%,0.02*1,IF(E70&lt;=19.99%,0.04*1,IF(E70&lt;=29.99%,0.05*1,IF(E70&gt;=30%,0.05*1,"0"))))))</f>
        <v>0.05</v>
      </c>
      <c r="AC70" s="39">
        <f t="shared" si="26"/>
        <v>0</v>
      </c>
      <c r="AD70" s="39">
        <f t="shared" si="27"/>
        <v>0</v>
      </c>
      <c r="AE70" s="39">
        <f t="shared" si="28"/>
        <v>0</v>
      </c>
      <c r="AF70" s="39">
        <f t="shared" si="29"/>
        <v>0</v>
      </c>
      <c r="AG70" s="39">
        <f t="shared" si="30"/>
        <v>0</v>
      </c>
      <c r="AH70" s="39">
        <f t="shared" si="31"/>
        <v>0</v>
      </c>
      <c r="AI70" s="39">
        <f t="shared" si="32"/>
        <v>0</v>
      </c>
      <c r="AJ70" s="39">
        <f t="shared" si="33"/>
        <v>0</v>
      </c>
      <c r="AK70" s="39">
        <f t="shared" si="34"/>
        <v>0</v>
      </c>
      <c r="AL70" s="39">
        <f t="shared" si="35"/>
        <v>0</v>
      </c>
      <c r="AM70" s="39">
        <f t="shared" si="36"/>
        <v>0</v>
      </c>
      <c r="AN70" s="39">
        <f t="shared" si="37"/>
        <v>0</v>
      </c>
      <c r="AP70" s="17"/>
      <c r="AQ70" s="89">
        <f t="shared" si="53"/>
        <v>0</v>
      </c>
      <c r="AR70" s="86">
        <f t="shared" si="39"/>
        <v>0</v>
      </c>
      <c r="AS70" s="39">
        <f t="shared" si="40"/>
        <v>0</v>
      </c>
      <c r="AT70" s="39">
        <f t="shared" si="41"/>
        <v>0</v>
      </c>
      <c r="AU70" s="39">
        <f t="shared" si="42"/>
        <v>0</v>
      </c>
      <c r="AV70" s="39">
        <f t="shared" si="43"/>
        <v>0</v>
      </c>
      <c r="AW70" s="39">
        <f t="shared" si="44"/>
        <v>0</v>
      </c>
      <c r="AX70" s="39">
        <f t="shared" si="45"/>
        <v>0</v>
      </c>
      <c r="AY70" s="39">
        <f t="shared" si="46"/>
        <v>0</v>
      </c>
      <c r="AZ70" s="39">
        <f t="shared" si="47"/>
        <v>0</v>
      </c>
      <c r="BA70" s="39">
        <f t="shared" si="48"/>
        <v>0</v>
      </c>
      <c r="BB70" s="39">
        <f t="shared" si="49"/>
        <v>0</v>
      </c>
      <c r="BC70" s="39">
        <f t="shared" si="50"/>
        <v>0</v>
      </c>
    </row>
    <row r="71" spans="1:55" x14ac:dyDescent="0.25">
      <c r="A71" s="20">
        <v>67</v>
      </c>
      <c r="B71" s="20"/>
      <c r="C71" s="29" t="str">
        <f>IF(ISNA(VLOOKUP($B71,'Sales Order'!$B$7:$BF$1109,2,0)),"",VLOOKUP($B71,'Sales Order'!$B$7:$BF$1109,2,0))</f>
        <v/>
      </c>
      <c r="D71" s="30" t="str">
        <f>IF(ISNA(VLOOKUP($B71,'Sales Order'!$B$7:$BF$1109,7,0)),"",VLOOKUP($B71,'Sales Order'!$B$7:$BF$1109,7,0))</f>
        <v/>
      </c>
      <c r="E71" s="31" t="str">
        <f>IF(ISNA(VLOOKUP($B71,'Sales Order'!$B$7:$BF$1109,8,0)),"",VLOOKUP($B71,'Sales Order'!$B$7:$BF$1109,8,0))</f>
        <v/>
      </c>
      <c r="F71" s="30" t="str">
        <f>IF(ISNA(VLOOKUP($B71,'Sales Order'!$B$7:$BF$1109,11,0)),"",VLOOKUP($B71,'Sales Order'!$B$7:$BF$1109,11,0))</f>
        <v/>
      </c>
      <c r="G71" s="30" t="str">
        <f>IF(ISNA(VLOOKUP($B71,'Sales Order'!$B$7:$BF$1109,26,0)),"",VLOOKUP($B71,'Sales Order'!$B$7:$BF$1109,26,0))</f>
        <v/>
      </c>
      <c r="H71" s="24" t="str">
        <f>IF(ISNA(VLOOKUP($B71,'Sales Order'!$B$7:$BF$1109,39,0)),"",VLOOKUP($B71,'Sales Order'!$B$7:$BF$1109,39,0))</f>
        <v/>
      </c>
      <c r="I71" s="30" t="str">
        <f>IF(ISNA(VLOOKUP($B71,'Sales Order'!$B$7:$BF$1109,43,0)),"",VLOOKUP($B71,'Sales Order'!$B$7:$BF$1109,43,0))</f>
        <v/>
      </c>
      <c r="J71" s="38" t="str">
        <f>IF(ISNA(VLOOKUP($B71,'Sales Order'!$B$7:$BF$1109,57,0)),"",VLOOKUP($B71,'Sales Order'!$B$7:$BF$1109,57,0))</f>
        <v/>
      </c>
      <c r="K71" s="25" t="str">
        <f>IF(ISNA(VLOOKUP($B71,'Sales Order'!$B$7:$CA$1109,58,0)),"",VLOOKUP($B71,'Sales Order'!$B$7:$CA$1109,58,0))</f>
        <v/>
      </c>
      <c r="L71" s="20"/>
      <c r="M71" s="20"/>
      <c r="N71" s="20"/>
      <c r="O71" s="30">
        <f t="shared" ref="O71:O96" si="57">ROUND(SUM(AC71:AN71),0)</f>
        <v>0</v>
      </c>
      <c r="P71" s="30">
        <f t="shared" si="54"/>
        <v>0</v>
      </c>
      <c r="Q71" s="33">
        <f t="shared" ref="Q71:Q96" si="58">ROUND(IF(M71="FULL",O71-P71,IF(M71="PARTIAL",O71-P71,IF(M71="NOT PAID",O71*0,IF(M71="MGT APPROVAL",O71*0,0)))),0)</f>
        <v>0</v>
      </c>
      <c r="R71" s="91">
        <f t="shared" si="51"/>
        <v>0</v>
      </c>
      <c r="S71" s="33">
        <f t="shared" ref="S71:S96" si="59">ROUND(Q71-R71,0)</f>
        <v>0</v>
      </c>
      <c r="T71" s="29" t="str">
        <f t="shared" si="55"/>
        <v>NIL</v>
      </c>
      <c r="AB71" s="34">
        <f t="shared" si="56"/>
        <v>0.05</v>
      </c>
      <c r="AC71" s="39">
        <f t="shared" ref="AC71:AC96" si="60">ROUND(IF(AA71="JAN",(K71*E71)*AB71,0),0)</f>
        <v>0</v>
      </c>
      <c r="AD71" s="39">
        <f t="shared" ref="AD71:AD96" si="61">ROUND(IF(AA71="FEB",(K71*E71)*AB71,0),0)</f>
        <v>0</v>
      </c>
      <c r="AE71" s="39">
        <f t="shared" ref="AE71:AE96" si="62">ROUND(IF(AA71="MAR",(K71*E71)*AB71,0),0)</f>
        <v>0</v>
      </c>
      <c r="AF71" s="39">
        <f t="shared" ref="AF71:AF96" si="63">ROUND(IF(AA71="APR",(K71*E71)*AB71,0),0)</f>
        <v>0</v>
      </c>
      <c r="AG71" s="39">
        <f t="shared" ref="AG71:AG96" si="64">ROUND(IF(AA71="MAY",(K71*E71)*AB71,0),0)</f>
        <v>0</v>
      </c>
      <c r="AH71" s="39">
        <f t="shared" ref="AH71:AH96" si="65">ROUND(IF(AA71="JUN",(K71*E71)*AB71,0),0)</f>
        <v>0</v>
      </c>
      <c r="AI71" s="39">
        <f t="shared" ref="AI71:AI96" si="66">ROUND(IF(AA71="JUL",(K71*E71)*AB71,0),0)</f>
        <v>0</v>
      </c>
      <c r="AJ71" s="39">
        <f t="shared" ref="AJ71:AJ96" si="67">ROUND(IF(AA71="AUG",(K71*E71)*AB71,0),0)</f>
        <v>0</v>
      </c>
      <c r="AK71" s="39">
        <f t="shared" ref="AK71:AK96" si="68">ROUND(IF(AA71="SEP",(K71*E71)*AB71,0),0)</f>
        <v>0</v>
      </c>
      <c r="AL71" s="39">
        <f t="shared" ref="AL71:AL96" si="69">ROUND(IF(AA71="OCT",(K71*E71)*AB71,0),0)</f>
        <v>0</v>
      </c>
      <c r="AM71" s="39">
        <f t="shared" ref="AM71:AM96" si="70">ROUND(IF(AA71="NOV",(K71*E71)*AB71,0),0)</f>
        <v>0</v>
      </c>
      <c r="AN71" s="39">
        <f t="shared" ref="AN71:AN96" si="71">ROUND(IF(AA71="DEC",(K71*E71)*AB71,0),0)</f>
        <v>0</v>
      </c>
      <c r="AP71" s="17"/>
      <c r="AQ71" s="89">
        <f t="shared" si="53"/>
        <v>0</v>
      </c>
      <c r="AR71" s="86">
        <f t="shared" ref="AR71:AR104" si="72">ROUND(IF($AP71="JAN",($Q71)*1),0)</f>
        <v>0</v>
      </c>
      <c r="AS71" s="39">
        <f t="shared" ref="AS71:AS104" si="73">ROUND(IF($AP71="FEB",($Q71)*1),0)</f>
        <v>0</v>
      </c>
      <c r="AT71" s="39">
        <f t="shared" ref="AT71:AT104" si="74">ROUND(IF($AP71="MAR",($Q71)*1),0)</f>
        <v>0</v>
      </c>
      <c r="AU71" s="39">
        <f t="shared" ref="AU71:AU104" si="75">ROUND(IF($AP71="APR",($Q71)*1),0)</f>
        <v>0</v>
      </c>
      <c r="AV71" s="39">
        <f t="shared" ref="AV71:AV104" si="76">ROUND(IF($AP71="MAY",($Q71)*1),0)</f>
        <v>0</v>
      </c>
      <c r="AW71" s="39">
        <f t="shared" ref="AW71:AW104" si="77">ROUND(IF($AP71="JUN",($Q71)*1),0)</f>
        <v>0</v>
      </c>
      <c r="AX71" s="39">
        <f t="shared" ref="AX71:AX104" si="78">ROUND(IF($AP71="JUL",($Q71)*1),0)</f>
        <v>0</v>
      </c>
      <c r="AY71" s="39">
        <f t="shared" ref="AY71:AY104" si="79">ROUND(IF($AP71="AUG",($Q71)*1),0)</f>
        <v>0</v>
      </c>
      <c r="AZ71" s="39">
        <f t="shared" ref="AZ71:AZ104" si="80">ROUND(IF($AP71="SEP",($Q71)*1),0)</f>
        <v>0</v>
      </c>
      <c r="BA71" s="39">
        <f t="shared" ref="BA71:BA104" si="81">ROUND(IF($AP71="OCT",($Q71)*1),0)</f>
        <v>0</v>
      </c>
      <c r="BB71" s="39">
        <f t="shared" ref="BB71:BB104" si="82">ROUND(IF($AP71="NOV",($Q71)*1),0)</f>
        <v>0</v>
      </c>
      <c r="BC71" s="39">
        <f t="shared" ref="BC71:BC104" si="83">ROUND(IF($AP71="DEC",($Q71)*1),0)</f>
        <v>0</v>
      </c>
    </row>
    <row r="72" spans="1:55" x14ac:dyDescent="0.25">
      <c r="A72" s="20">
        <v>68</v>
      </c>
      <c r="B72" s="20"/>
      <c r="C72" s="29" t="str">
        <f>IF(ISNA(VLOOKUP($B72,'Sales Order'!$B$7:$BF$1109,2,0)),"",VLOOKUP($B72,'Sales Order'!$B$7:$BF$1109,2,0))</f>
        <v/>
      </c>
      <c r="D72" s="30" t="str">
        <f>IF(ISNA(VLOOKUP($B72,'Sales Order'!$B$7:$BF$1109,7,0)),"",VLOOKUP($B72,'Sales Order'!$B$7:$BF$1109,7,0))</f>
        <v/>
      </c>
      <c r="E72" s="31" t="str">
        <f>IF(ISNA(VLOOKUP($B72,'Sales Order'!$B$7:$BF$1109,8,0)),"",VLOOKUP($B72,'Sales Order'!$B$7:$BF$1109,8,0))</f>
        <v/>
      </c>
      <c r="F72" s="30" t="str">
        <f>IF(ISNA(VLOOKUP($B72,'Sales Order'!$B$7:$BF$1109,11,0)),"",VLOOKUP($B72,'Sales Order'!$B$7:$BF$1109,11,0))</f>
        <v/>
      </c>
      <c r="G72" s="30" t="str">
        <f>IF(ISNA(VLOOKUP($B72,'Sales Order'!$B$7:$BF$1109,26,0)),"",VLOOKUP($B72,'Sales Order'!$B$7:$BF$1109,26,0))</f>
        <v/>
      </c>
      <c r="H72" s="24" t="str">
        <f>IF(ISNA(VLOOKUP($B72,'Sales Order'!$B$7:$BF$1109,39,0)),"",VLOOKUP($B72,'Sales Order'!$B$7:$BF$1109,39,0))</f>
        <v/>
      </c>
      <c r="I72" s="30" t="str">
        <f>IF(ISNA(VLOOKUP($B72,'Sales Order'!$B$7:$BF$1109,43,0)),"",VLOOKUP($B72,'Sales Order'!$B$7:$BF$1109,43,0))</f>
        <v/>
      </c>
      <c r="J72" s="38" t="str">
        <f>IF(ISNA(VLOOKUP($B72,'Sales Order'!$B$7:$BF$1109,57,0)),"",VLOOKUP($B72,'Sales Order'!$B$7:$BF$1109,57,0))</f>
        <v/>
      </c>
      <c r="K72" s="25" t="str">
        <f>IF(ISNA(VLOOKUP($B72,'Sales Order'!$B$7:$CA$1109,58,0)),"",VLOOKUP($B72,'Sales Order'!$B$7:$CA$1109,58,0))</f>
        <v/>
      </c>
      <c r="L72" s="20"/>
      <c r="M72" s="20"/>
      <c r="N72" s="20"/>
      <c r="O72" s="30">
        <f t="shared" si="57"/>
        <v>0</v>
      </c>
      <c r="P72" s="30">
        <f t="shared" si="54"/>
        <v>0</v>
      </c>
      <c r="Q72" s="33">
        <f t="shared" si="58"/>
        <v>0</v>
      </c>
      <c r="R72" s="91">
        <f t="shared" si="51"/>
        <v>0</v>
      </c>
      <c r="S72" s="33">
        <f t="shared" si="59"/>
        <v>0</v>
      </c>
      <c r="T72" s="29" t="str">
        <f t="shared" si="55"/>
        <v>NIL</v>
      </c>
      <c r="AB72" s="34">
        <f t="shared" si="56"/>
        <v>0.05</v>
      </c>
      <c r="AC72" s="39">
        <f t="shared" si="60"/>
        <v>0</v>
      </c>
      <c r="AD72" s="39">
        <f t="shared" si="61"/>
        <v>0</v>
      </c>
      <c r="AE72" s="39">
        <f t="shared" si="62"/>
        <v>0</v>
      </c>
      <c r="AF72" s="39">
        <f t="shared" si="63"/>
        <v>0</v>
      </c>
      <c r="AG72" s="39">
        <f t="shared" si="64"/>
        <v>0</v>
      </c>
      <c r="AH72" s="39">
        <f t="shared" si="65"/>
        <v>0</v>
      </c>
      <c r="AI72" s="39">
        <f t="shared" si="66"/>
        <v>0</v>
      </c>
      <c r="AJ72" s="39">
        <f t="shared" si="67"/>
        <v>0</v>
      </c>
      <c r="AK72" s="39">
        <f t="shared" si="68"/>
        <v>0</v>
      </c>
      <c r="AL72" s="39">
        <f t="shared" si="69"/>
        <v>0</v>
      </c>
      <c r="AM72" s="39">
        <f t="shared" si="70"/>
        <v>0</v>
      </c>
      <c r="AN72" s="39">
        <f t="shared" si="71"/>
        <v>0</v>
      </c>
      <c r="AP72" s="17"/>
      <c r="AQ72" s="89">
        <f t="shared" si="53"/>
        <v>0</v>
      </c>
      <c r="AR72" s="86">
        <f t="shared" si="72"/>
        <v>0</v>
      </c>
      <c r="AS72" s="39">
        <f t="shared" si="73"/>
        <v>0</v>
      </c>
      <c r="AT72" s="39">
        <f t="shared" si="74"/>
        <v>0</v>
      </c>
      <c r="AU72" s="39">
        <f t="shared" si="75"/>
        <v>0</v>
      </c>
      <c r="AV72" s="39">
        <f t="shared" si="76"/>
        <v>0</v>
      </c>
      <c r="AW72" s="39">
        <f t="shared" si="77"/>
        <v>0</v>
      </c>
      <c r="AX72" s="39">
        <f t="shared" si="78"/>
        <v>0</v>
      </c>
      <c r="AY72" s="39">
        <f t="shared" si="79"/>
        <v>0</v>
      </c>
      <c r="AZ72" s="39">
        <f t="shared" si="80"/>
        <v>0</v>
      </c>
      <c r="BA72" s="39">
        <f t="shared" si="81"/>
        <v>0</v>
      </c>
      <c r="BB72" s="39">
        <f t="shared" si="82"/>
        <v>0</v>
      </c>
      <c r="BC72" s="39">
        <f t="shared" si="83"/>
        <v>0</v>
      </c>
    </row>
    <row r="73" spans="1:55" x14ac:dyDescent="0.25">
      <c r="A73" s="20">
        <v>69</v>
      </c>
      <c r="B73" s="20"/>
      <c r="C73" s="29" t="str">
        <f>IF(ISNA(VLOOKUP($B73,'Sales Order'!$B$7:$BF$1109,2,0)),"",VLOOKUP($B73,'Sales Order'!$B$7:$BF$1109,2,0))</f>
        <v/>
      </c>
      <c r="D73" s="30" t="str">
        <f>IF(ISNA(VLOOKUP($B73,'Sales Order'!$B$7:$BF$1109,7,0)),"",VLOOKUP($B73,'Sales Order'!$B$7:$BF$1109,7,0))</f>
        <v/>
      </c>
      <c r="E73" s="31" t="str">
        <f>IF(ISNA(VLOOKUP($B73,'Sales Order'!$B$7:$BF$1109,8,0)),"",VLOOKUP($B73,'Sales Order'!$B$7:$BF$1109,8,0))</f>
        <v/>
      </c>
      <c r="F73" s="30" t="str">
        <f>IF(ISNA(VLOOKUP($B73,'Sales Order'!$B$7:$BF$1109,11,0)),"",VLOOKUP($B73,'Sales Order'!$B$7:$BF$1109,11,0))</f>
        <v/>
      </c>
      <c r="G73" s="30" t="str">
        <f>IF(ISNA(VLOOKUP($B73,'Sales Order'!$B$7:$BF$1109,26,0)),"",VLOOKUP($B73,'Sales Order'!$B$7:$BF$1109,26,0))</f>
        <v/>
      </c>
      <c r="H73" s="24" t="str">
        <f>IF(ISNA(VLOOKUP($B73,'Sales Order'!$B$7:$BF$1109,39,0)),"",VLOOKUP($B73,'Sales Order'!$B$7:$BF$1109,39,0))</f>
        <v/>
      </c>
      <c r="I73" s="30" t="str">
        <f>IF(ISNA(VLOOKUP($B73,'Sales Order'!$B$7:$BF$1109,43,0)),"",VLOOKUP($B73,'Sales Order'!$B$7:$BF$1109,43,0))</f>
        <v/>
      </c>
      <c r="J73" s="38" t="str">
        <f>IF(ISNA(VLOOKUP($B73,'Sales Order'!$B$7:$BF$1109,57,0)),"",VLOOKUP($B73,'Sales Order'!$B$7:$BF$1109,57,0))</f>
        <v/>
      </c>
      <c r="K73" s="25" t="str">
        <f>IF(ISNA(VLOOKUP($B73,'Sales Order'!$B$7:$CA$1109,58,0)),"",VLOOKUP($B73,'Sales Order'!$B$7:$CA$1109,58,0))</f>
        <v/>
      </c>
      <c r="L73" s="20"/>
      <c r="M73" s="20"/>
      <c r="N73" s="20"/>
      <c r="O73" s="30">
        <f t="shared" si="57"/>
        <v>0</v>
      </c>
      <c r="P73" s="30">
        <f t="shared" si="54"/>
        <v>0</v>
      </c>
      <c r="Q73" s="33">
        <f t="shared" si="58"/>
        <v>0</v>
      </c>
      <c r="R73" s="91">
        <f t="shared" ref="R73:R104" si="84">AQ73</f>
        <v>0</v>
      </c>
      <c r="S73" s="33">
        <f t="shared" si="59"/>
        <v>0</v>
      </c>
      <c r="T73" s="29" t="str">
        <f t="shared" si="55"/>
        <v>NIL</v>
      </c>
      <c r="AB73" s="34">
        <f t="shared" si="56"/>
        <v>0.05</v>
      </c>
      <c r="AC73" s="39">
        <f t="shared" si="60"/>
        <v>0</v>
      </c>
      <c r="AD73" s="39">
        <f t="shared" si="61"/>
        <v>0</v>
      </c>
      <c r="AE73" s="39">
        <f t="shared" si="62"/>
        <v>0</v>
      </c>
      <c r="AF73" s="39">
        <f t="shared" si="63"/>
        <v>0</v>
      </c>
      <c r="AG73" s="39">
        <f t="shared" si="64"/>
        <v>0</v>
      </c>
      <c r="AH73" s="39">
        <f t="shared" si="65"/>
        <v>0</v>
      </c>
      <c r="AI73" s="39">
        <f t="shared" si="66"/>
        <v>0</v>
      </c>
      <c r="AJ73" s="39">
        <f t="shared" si="67"/>
        <v>0</v>
      </c>
      <c r="AK73" s="39">
        <f t="shared" si="68"/>
        <v>0</v>
      </c>
      <c r="AL73" s="39">
        <f t="shared" si="69"/>
        <v>0</v>
      </c>
      <c r="AM73" s="39">
        <f t="shared" si="70"/>
        <v>0</v>
      </c>
      <c r="AN73" s="39">
        <f t="shared" si="71"/>
        <v>0</v>
      </c>
      <c r="AP73" s="17"/>
      <c r="AQ73" s="89">
        <f t="shared" si="53"/>
        <v>0</v>
      </c>
      <c r="AR73" s="86">
        <f t="shared" si="72"/>
        <v>0</v>
      </c>
      <c r="AS73" s="39">
        <f t="shared" si="73"/>
        <v>0</v>
      </c>
      <c r="AT73" s="39">
        <f t="shared" si="74"/>
        <v>0</v>
      </c>
      <c r="AU73" s="39">
        <f t="shared" si="75"/>
        <v>0</v>
      </c>
      <c r="AV73" s="39">
        <f t="shared" si="76"/>
        <v>0</v>
      </c>
      <c r="AW73" s="39">
        <f t="shared" si="77"/>
        <v>0</v>
      </c>
      <c r="AX73" s="39">
        <f t="shared" si="78"/>
        <v>0</v>
      </c>
      <c r="AY73" s="39">
        <f t="shared" si="79"/>
        <v>0</v>
      </c>
      <c r="AZ73" s="39">
        <f t="shared" si="80"/>
        <v>0</v>
      </c>
      <c r="BA73" s="39">
        <f t="shared" si="81"/>
        <v>0</v>
      </c>
      <c r="BB73" s="39">
        <f t="shared" si="82"/>
        <v>0</v>
      </c>
      <c r="BC73" s="39">
        <f t="shared" si="83"/>
        <v>0</v>
      </c>
    </row>
    <row r="74" spans="1:55" x14ac:dyDescent="0.25">
      <c r="A74" s="20">
        <v>70</v>
      </c>
      <c r="B74" s="20"/>
      <c r="C74" s="29" t="str">
        <f>IF(ISNA(VLOOKUP($B74,'Sales Order'!$B$7:$BF$1109,2,0)),"",VLOOKUP($B74,'Sales Order'!$B$7:$BF$1109,2,0))</f>
        <v/>
      </c>
      <c r="D74" s="30" t="str">
        <f>IF(ISNA(VLOOKUP($B74,'Sales Order'!$B$7:$BF$1109,7,0)),"",VLOOKUP($B74,'Sales Order'!$B$7:$BF$1109,7,0))</f>
        <v/>
      </c>
      <c r="E74" s="31" t="str">
        <f>IF(ISNA(VLOOKUP($B74,'Sales Order'!$B$7:$BF$1109,8,0)),"",VLOOKUP($B74,'Sales Order'!$B$7:$BF$1109,8,0))</f>
        <v/>
      </c>
      <c r="F74" s="30" t="str">
        <f>IF(ISNA(VLOOKUP($B74,'Sales Order'!$B$7:$BF$1109,11,0)),"",VLOOKUP($B74,'Sales Order'!$B$7:$BF$1109,11,0))</f>
        <v/>
      </c>
      <c r="G74" s="30" t="str">
        <f>IF(ISNA(VLOOKUP($B74,'Sales Order'!$B$7:$BF$1109,26,0)),"",VLOOKUP($B74,'Sales Order'!$B$7:$BF$1109,26,0))</f>
        <v/>
      </c>
      <c r="H74" s="24" t="str">
        <f>IF(ISNA(VLOOKUP($B74,'Sales Order'!$B$7:$BF$1109,39,0)),"",VLOOKUP($B74,'Sales Order'!$B$7:$BF$1109,39,0))</f>
        <v/>
      </c>
      <c r="I74" s="30" t="str">
        <f>IF(ISNA(VLOOKUP($B74,'Sales Order'!$B$7:$BF$1109,43,0)),"",VLOOKUP($B74,'Sales Order'!$B$7:$BF$1109,43,0))</f>
        <v/>
      </c>
      <c r="J74" s="38" t="str">
        <f>IF(ISNA(VLOOKUP($B74,'Sales Order'!$B$7:$BF$1109,57,0)),"",VLOOKUP($B74,'Sales Order'!$B$7:$BF$1109,57,0))</f>
        <v/>
      </c>
      <c r="K74" s="25" t="str">
        <f>IF(ISNA(VLOOKUP($B74,'Sales Order'!$B$7:$CA$1109,58,0)),"",VLOOKUP($B74,'Sales Order'!$B$7:$CA$1109,58,0))</f>
        <v/>
      </c>
      <c r="L74" s="20"/>
      <c r="M74" s="20"/>
      <c r="N74" s="20"/>
      <c r="O74" s="30">
        <f t="shared" si="57"/>
        <v>0</v>
      </c>
      <c r="P74" s="30">
        <f t="shared" si="54"/>
        <v>0</v>
      </c>
      <c r="Q74" s="33">
        <f t="shared" si="58"/>
        <v>0</v>
      </c>
      <c r="R74" s="91">
        <f t="shared" si="84"/>
        <v>0</v>
      </c>
      <c r="S74" s="33">
        <f t="shared" si="59"/>
        <v>0</v>
      </c>
      <c r="T74" s="29" t="str">
        <f t="shared" si="55"/>
        <v>NIL</v>
      </c>
      <c r="AB74" s="34">
        <f t="shared" si="56"/>
        <v>0.05</v>
      </c>
      <c r="AC74" s="39">
        <f t="shared" si="60"/>
        <v>0</v>
      </c>
      <c r="AD74" s="39">
        <f t="shared" si="61"/>
        <v>0</v>
      </c>
      <c r="AE74" s="39">
        <f t="shared" si="62"/>
        <v>0</v>
      </c>
      <c r="AF74" s="39">
        <f t="shared" si="63"/>
        <v>0</v>
      </c>
      <c r="AG74" s="39">
        <f t="shared" si="64"/>
        <v>0</v>
      </c>
      <c r="AH74" s="39">
        <f t="shared" si="65"/>
        <v>0</v>
      </c>
      <c r="AI74" s="39">
        <f t="shared" si="66"/>
        <v>0</v>
      </c>
      <c r="AJ74" s="39">
        <f t="shared" si="67"/>
        <v>0</v>
      </c>
      <c r="AK74" s="39">
        <f t="shared" si="68"/>
        <v>0</v>
      </c>
      <c r="AL74" s="39">
        <f t="shared" si="69"/>
        <v>0</v>
      </c>
      <c r="AM74" s="39">
        <f t="shared" si="70"/>
        <v>0</v>
      </c>
      <c r="AN74" s="39">
        <f t="shared" si="71"/>
        <v>0</v>
      </c>
      <c r="AP74" s="17"/>
      <c r="AQ74" s="89">
        <f t="shared" si="53"/>
        <v>0</v>
      </c>
      <c r="AR74" s="86">
        <f t="shared" si="72"/>
        <v>0</v>
      </c>
      <c r="AS74" s="39">
        <f t="shared" si="73"/>
        <v>0</v>
      </c>
      <c r="AT74" s="39">
        <f t="shared" si="74"/>
        <v>0</v>
      </c>
      <c r="AU74" s="39">
        <f t="shared" si="75"/>
        <v>0</v>
      </c>
      <c r="AV74" s="39">
        <f t="shared" si="76"/>
        <v>0</v>
      </c>
      <c r="AW74" s="39">
        <f t="shared" si="77"/>
        <v>0</v>
      </c>
      <c r="AX74" s="39">
        <f t="shared" si="78"/>
        <v>0</v>
      </c>
      <c r="AY74" s="39">
        <f t="shared" si="79"/>
        <v>0</v>
      </c>
      <c r="AZ74" s="39">
        <f t="shared" si="80"/>
        <v>0</v>
      </c>
      <c r="BA74" s="39">
        <f t="shared" si="81"/>
        <v>0</v>
      </c>
      <c r="BB74" s="39">
        <f t="shared" si="82"/>
        <v>0</v>
      </c>
      <c r="BC74" s="39">
        <f t="shared" si="83"/>
        <v>0</v>
      </c>
    </row>
    <row r="75" spans="1:55" x14ac:dyDescent="0.25">
      <c r="A75" s="20">
        <v>71</v>
      </c>
      <c r="B75" s="20"/>
      <c r="C75" s="29" t="str">
        <f>IF(ISNA(VLOOKUP($B75,'Sales Order'!$B$7:$BF$1109,2,0)),"",VLOOKUP($B75,'Sales Order'!$B$7:$BF$1109,2,0))</f>
        <v/>
      </c>
      <c r="D75" s="30" t="str">
        <f>IF(ISNA(VLOOKUP($B75,'Sales Order'!$B$7:$BF$1109,7,0)),"",VLOOKUP($B75,'Sales Order'!$B$7:$BF$1109,7,0))</f>
        <v/>
      </c>
      <c r="E75" s="31" t="str">
        <f>IF(ISNA(VLOOKUP($B75,'Sales Order'!$B$7:$BF$1109,8,0)),"",VLOOKUP($B75,'Sales Order'!$B$7:$BF$1109,8,0))</f>
        <v/>
      </c>
      <c r="F75" s="30" t="str">
        <f>IF(ISNA(VLOOKUP($B75,'Sales Order'!$B$7:$BF$1109,11,0)),"",VLOOKUP($B75,'Sales Order'!$B$7:$BF$1109,11,0))</f>
        <v/>
      </c>
      <c r="G75" s="30" t="str">
        <f>IF(ISNA(VLOOKUP($B75,'Sales Order'!$B$7:$BF$1109,26,0)),"",VLOOKUP($B75,'Sales Order'!$B$7:$BF$1109,26,0))</f>
        <v/>
      </c>
      <c r="H75" s="24" t="str">
        <f>IF(ISNA(VLOOKUP($B75,'Sales Order'!$B$7:$BF$1109,39,0)),"",VLOOKUP($B75,'Sales Order'!$B$7:$BF$1109,39,0))</f>
        <v/>
      </c>
      <c r="I75" s="30" t="str">
        <f>IF(ISNA(VLOOKUP($B75,'Sales Order'!$B$7:$BF$1109,43,0)),"",VLOOKUP($B75,'Sales Order'!$B$7:$BF$1109,43,0))</f>
        <v/>
      </c>
      <c r="J75" s="38" t="str">
        <f>IF(ISNA(VLOOKUP($B75,'Sales Order'!$B$7:$BF$1109,57,0)),"",VLOOKUP($B75,'Sales Order'!$B$7:$BF$1109,57,0))</f>
        <v/>
      </c>
      <c r="K75" s="25" t="str">
        <f>IF(ISNA(VLOOKUP($B75,'Sales Order'!$B$7:$CA$1109,58,0)),"",VLOOKUP($B75,'Sales Order'!$B$7:$CA$1109,58,0))</f>
        <v/>
      </c>
      <c r="L75" s="20"/>
      <c r="M75" s="20"/>
      <c r="N75" s="20"/>
      <c r="O75" s="30">
        <f t="shared" si="57"/>
        <v>0</v>
      </c>
      <c r="P75" s="30">
        <f t="shared" si="54"/>
        <v>0</v>
      </c>
      <c r="Q75" s="33">
        <f t="shared" si="58"/>
        <v>0</v>
      </c>
      <c r="R75" s="91">
        <f t="shared" si="84"/>
        <v>0</v>
      </c>
      <c r="S75" s="33">
        <f t="shared" si="59"/>
        <v>0</v>
      </c>
      <c r="T75" s="29" t="str">
        <f t="shared" si="55"/>
        <v>NIL</v>
      </c>
      <c r="AB75" s="34">
        <f t="shared" si="56"/>
        <v>0.05</v>
      </c>
      <c r="AC75" s="39">
        <f t="shared" si="60"/>
        <v>0</v>
      </c>
      <c r="AD75" s="39">
        <f t="shared" si="61"/>
        <v>0</v>
      </c>
      <c r="AE75" s="39">
        <f t="shared" si="62"/>
        <v>0</v>
      </c>
      <c r="AF75" s="39">
        <f t="shared" si="63"/>
        <v>0</v>
      </c>
      <c r="AG75" s="39">
        <f t="shared" si="64"/>
        <v>0</v>
      </c>
      <c r="AH75" s="39">
        <f t="shared" si="65"/>
        <v>0</v>
      </c>
      <c r="AI75" s="39">
        <f t="shared" si="66"/>
        <v>0</v>
      </c>
      <c r="AJ75" s="39">
        <f t="shared" si="67"/>
        <v>0</v>
      </c>
      <c r="AK75" s="39">
        <f t="shared" si="68"/>
        <v>0</v>
      </c>
      <c r="AL75" s="39">
        <f t="shared" si="69"/>
        <v>0</v>
      </c>
      <c r="AM75" s="39">
        <f t="shared" si="70"/>
        <v>0</v>
      </c>
      <c r="AN75" s="39">
        <f t="shared" si="71"/>
        <v>0</v>
      </c>
      <c r="AP75" s="17"/>
      <c r="AQ75" s="89">
        <f t="shared" si="53"/>
        <v>0</v>
      </c>
      <c r="AR75" s="86">
        <f t="shared" si="72"/>
        <v>0</v>
      </c>
      <c r="AS75" s="39">
        <f t="shared" si="73"/>
        <v>0</v>
      </c>
      <c r="AT75" s="39">
        <f t="shared" si="74"/>
        <v>0</v>
      </c>
      <c r="AU75" s="39">
        <f t="shared" si="75"/>
        <v>0</v>
      </c>
      <c r="AV75" s="39">
        <f t="shared" si="76"/>
        <v>0</v>
      </c>
      <c r="AW75" s="39">
        <f t="shared" si="77"/>
        <v>0</v>
      </c>
      <c r="AX75" s="39">
        <f t="shared" si="78"/>
        <v>0</v>
      </c>
      <c r="AY75" s="39">
        <f t="shared" si="79"/>
        <v>0</v>
      </c>
      <c r="AZ75" s="39">
        <f t="shared" si="80"/>
        <v>0</v>
      </c>
      <c r="BA75" s="39">
        <f t="shared" si="81"/>
        <v>0</v>
      </c>
      <c r="BB75" s="39">
        <f t="shared" si="82"/>
        <v>0</v>
      </c>
      <c r="BC75" s="39">
        <f t="shared" si="83"/>
        <v>0</v>
      </c>
    </row>
    <row r="76" spans="1:55" x14ac:dyDescent="0.25">
      <c r="A76" s="20">
        <v>72</v>
      </c>
      <c r="B76" s="20"/>
      <c r="C76" s="29" t="str">
        <f>IF(ISNA(VLOOKUP($B76,'Sales Order'!$B$7:$BF$1109,2,0)),"",VLOOKUP($B76,'Sales Order'!$B$7:$BF$1109,2,0))</f>
        <v/>
      </c>
      <c r="D76" s="30" t="str">
        <f>IF(ISNA(VLOOKUP($B76,'Sales Order'!$B$7:$BF$1109,7,0)),"",VLOOKUP($B76,'Sales Order'!$B$7:$BF$1109,7,0))</f>
        <v/>
      </c>
      <c r="E76" s="31" t="str">
        <f>IF(ISNA(VLOOKUP($B76,'Sales Order'!$B$7:$BF$1109,8,0)),"",VLOOKUP($B76,'Sales Order'!$B$7:$BF$1109,8,0))</f>
        <v/>
      </c>
      <c r="F76" s="30" t="str">
        <f>IF(ISNA(VLOOKUP($B76,'Sales Order'!$B$7:$BF$1109,11,0)),"",VLOOKUP($B76,'Sales Order'!$B$7:$BF$1109,11,0))</f>
        <v/>
      </c>
      <c r="G76" s="30" t="str">
        <f>IF(ISNA(VLOOKUP($B76,'Sales Order'!$B$7:$BF$1109,26,0)),"",VLOOKUP($B76,'Sales Order'!$B$7:$BF$1109,26,0))</f>
        <v/>
      </c>
      <c r="H76" s="24" t="str">
        <f>IF(ISNA(VLOOKUP($B76,'Sales Order'!$B$7:$BF$1109,39,0)),"",VLOOKUP($B76,'Sales Order'!$B$7:$BF$1109,39,0))</f>
        <v/>
      </c>
      <c r="I76" s="30" t="str">
        <f>IF(ISNA(VLOOKUP($B76,'Sales Order'!$B$7:$BF$1109,43,0)),"",VLOOKUP($B76,'Sales Order'!$B$7:$BF$1109,43,0))</f>
        <v/>
      </c>
      <c r="J76" s="38" t="str">
        <f>IF(ISNA(VLOOKUP($B76,'Sales Order'!$B$7:$BF$1109,57,0)),"",VLOOKUP($B76,'Sales Order'!$B$7:$BF$1109,57,0))</f>
        <v/>
      </c>
      <c r="K76" s="25" t="str">
        <f>IF(ISNA(VLOOKUP($B76,'Sales Order'!$B$7:$CA$1109,58,0)),"",VLOOKUP($B76,'Sales Order'!$B$7:$CA$1109,58,0))</f>
        <v/>
      </c>
      <c r="L76" s="20"/>
      <c r="M76" s="20"/>
      <c r="N76" s="20"/>
      <c r="O76" s="30">
        <f t="shared" si="57"/>
        <v>0</v>
      </c>
      <c r="P76" s="30">
        <f t="shared" si="54"/>
        <v>0</v>
      </c>
      <c r="Q76" s="33">
        <f t="shared" si="58"/>
        <v>0</v>
      </c>
      <c r="R76" s="91">
        <f t="shared" si="84"/>
        <v>0</v>
      </c>
      <c r="S76" s="33">
        <f t="shared" si="59"/>
        <v>0</v>
      </c>
      <c r="T76" s="29" t="str">
        <f t="shared" si="55"/>
        <v>NIL</v>
      </c>
      <c r="AB76" s="34">
        <f t="shared" si="56"/>
        <v>0.05</v>
      </c>
      <c r="AC76" s="39">
        <f t="shared" si="60"/>
        <v>0</v>
      </c>
      <c r="AD76" s="39">
        <f t="shared" si="61"/>
        <v>0</v>
      </c>
      <c r="AE76" s="39">
        <f t="shared" si="62"/>
        <v>0</v>
      </c>
      <c r="AF76" s="39">
        <f t="shared" si="63"/>
        <v>0</v>
      </c>
      <c r="AG76" s="39">
        <f t="shared" si="64"/>
        <v>0</v>
      </c>
      <c r="AH76" s="39">
        <f t="shared" si="65"/>
        <v>0</v>
      </c>
      <c r="AI76" s="39">
        <f t="shared" si="66"/>
        <v>0</v>
      </c>
      <c r="AJ76" s="39">
        <f t="shared" si="67"/>
        <v>0</v>
      </c>
      <c r="AK76" s="39">
        <f t="shared" si="68"/>
        <v>0</v>
      </c>
      <c r="AL76" s="39">
        <f t="shared" si="69"/>
        <v>0</v>
      </c>
      <c r="AM76" s="39">
        <f t="shared" si="70"/>
        <v>0</v>
      </c>
      <c r="AN76" s="39">
        <f t="shared" si="71"/>
        <v>0</v>
      </c>
      <c r="AP76" s="17"/>
      <c r="AQ76" s="89">
        <f t="shared" si="53"/>
        <v>0</v>
      </c>
      <c r="AR76" s="86">
        <f t="shared" si="72"/>
        <v>0</v>
      </c>
      <c r="AS76" s="39">
        <f t="shared" si="73"/>
        <v>0</v>
      </c>
      <c r="AT76" s="39">
        <f t="shared" si="74"/>
        <v>0</v>
      </c>
      <c r="AU76" s="39">
        <f t="shared" si="75"/>
        <v>0</v>
      </c>
      <c r="AV76" s="39">
        <f t="shared" si="76"/>
        <v>0</v>
      </c>
      <c r="AW76" s="39">
        <f t="shared" si="77"/>
        <v>0</v>
      </c>
      <c r="AX76" s="39">
        <f t="shared" si="78"/>
        <v>0</v>
      </c>
      <c r="AY76" s="39">
        <f t="shared" si="79"/>
        <v>0</v>
      </c>
      <c r="AZ76" s="39">
        <f t="shared" si="80"/>
        <v>0</v>
      </c>
      <c r="BA76" s="39">
        <f t="shared" si="81"/>
        <v>0</v>
      </c>
      <c r="BB76" s="39">
        <f t="shared" si="82"/>
        <v>0</v>
      </c>
      <c r="BC76" s="39">
        <f t="shared" si="83"/>
        <v>0</v>
      </c>
    </row>
    <row r="77" spans="1:55" x14ac:dyDescent="0.25">
      <c r="A77" s="20">
        <v>73</v>
      </c>
      <c r="B77" s="20"/>
      <c r="C77" s="29" t="str">
        <f>IF(ISNA(VLOOKUP($B77,'Sales Order'!$B$7:$BF$1109,2,0)),"",VLOOKUP($B77,'Sales Order'!$B$7:$BF$1109,2,0))</f>
        <v/>
      </c>
      <c r="D77" s="30" t="str">
        <f>IF(ISNA(VLOOKUP($B77,'Sales Order'!$B$7:$BF$1109,7,0)),"",VLOOKUP($B77,'Sales Order'!$B$7:$BF$1109,7,0))</f>
        <v/>
      </c>
      <c r="E77" s="31" t="str">
        <f>IF(ISNA(VLOOKUP($B77,'Sales Order'!$B$7:$BF$1109,8,0)),"",VLOOKUP($B77,'Sales Order'!$B$7:$BF$1109,8,0))</f>
        <v/>
      </c>
      <c r="F77" s="30" t="str">
        <f>IF(ISNA(VLOOKUP($B77,'Sales Order'!$B$7:$BF$1109,11,0)),"",VLOOKUP($B77,'Sales Order'!$B$7:$BF$1109,11,0))</f>
        <v/>
      </c>
      <c r="G77" s="30" t="str">
        <f>IF(ISNA(VLOOKUP($B77,'Sales Order'!$B$7:$BF$1109,26,0)),"",VLOOKUP($B77,'Sales Order'!$B$7:$BF$1109,26,0))</f>
        <v/>
      </c>
      <c r="H77" s="24" t="str">
        <f>IF(ISNA(VLOOKUP($B77,'Sales Order'!$B$7:$BF$1109,39,0)),"",VLOOKUP($B77,'Sales Order'!$B$7:$BF$1109,39,0))</f>
        <v/>
      </c>
      <c r="I77" s="30" t="str">
        <f>IF(ISNA(VLOOKUP($B77,'Sales Order'!$B$7:$BF$1109,43,0)),"",VLOOKUP($B77,'Sales Order'!$B$7:$BF$1109,43,0))</f>
        <v/>
      </c>
      <c r="J77" s="38" t="str">
        <f>IF(ISNA(VLOOKUP($B77,'Sales Order'!$B$7:$BF$1109,57,0)),"",VLOOKUP($B77,'Sales Order'!$B$7:$BF$1109,57,0))</f>
        <v/>
      </c>
      <c r="K77" s="25" t="str">
        <f>IF(ISNA(VLOOKUP($B77,'Sales Order'!$B$7:$CA$1109,58,0)),"",VLOOKUP($B77,'Sales Order'!$B$7:$CA$1109,58,0))</f>
        <v/>
      </c>
      <c r="L77" s="20"/>
      <c r="M77" s="20"/>
      <c r="N77" s="20"/>
      <c r="O77" s="30">
        <f t="shared" si="57"/>
        <v>0</v>
      </c>
      <c r="P77" s="30">
        <f t="shared" si="54"/>
        <v>0</v>
      </c>
      <c r="Q77" s="33">
        <f t="shared" si="58"/>
        <v>0</v>
      </c>
      <c r="R77" s="91">
        <f t="shared" si="84"/>
        <v>0</v>
      </c>
      <c r="S77" s="33">
        <f t="shared" si="59"/>
        <v>0</v>
      </c>
      <c r="T77" s="29" t="str">
        <f t="shared" si="55"/>
        <v>NIL</v>
      </c>
      <c r="AB77" s="34">
        <f t="shared" si="56"/>
        <v>0.05</v>
      </c>
      <c r="AC77" s="39">
        <f t="shared" si="60"/>
        <v>0</v>
      </c>
      <c r="AD77" s="39">
        <f t="shared" si="61"/>
        <v>0</v>
      </c>
      <c r="AE77" s="39">
        <f t="shared" si="62"/>
        <v>0</v>
      </c>
      <c r="AF77" s="39">
        <f t="shared" si="63"/>
        <v>0</v>
      </c>
      <c r="AG77" s="39">
        <f t="shared" si="64"/>
        <v>0</v>
      </c>
      <c r="AH77" s="39">
        <f t="shared" si="65"/>
        <v>0</v>
      </c>
      <c r="AI77" s="39">
        <f t="shared" si="66"/>
        <v>0</v>
      </c>
      <c r="AJ77" s="39">
        <f t="shared" si="67"/>
        <v>0</v>
      </c>
      <c r="AK77" s="39">
        <f t="shared" si="68"/>
        <v>0</v>
      </c>
      <c r="AL77" s="39">
        <f t="shared" si="69"/>
        <v>0</v>
      </c>
      <c r="AM77" s="39">
        <f t="shared" si="70"/>
        <v>0</v>
      </c>
      <c r="AN77" s="39">
        <f t="shared" si="71"/>
        <v>0</v>
      </c>
      <c r="AP77" s="17"/>
      <c r="AQ77" s="89">
        <f t="shared" si="53"/>
        <v>0</v>
      </c>
      <c r="AR77" s="86">
        <f t="shared" si="72"/>
        <v>0</v>
      </c>
      <c r="AS77" s="39">
        <f t="shared" si="73"/>
        <v>0</v>
      </c>
      <c r="AT77" s="39">
        <f t="shared" si="74"/>
        <v>0</v>
      </c>
      <c r="AU77" s="39">
        <f t="shared" si="75"/>
        <v>0</v>
      </c>
      <c r="AV77" s="39">
        <f t="shared" si="76"/>
        <v>0</v>
      </c>
      <c r="AW77" s="39">
        <f t="shared" si="77"/>
        <v>0</v>
      </c>
      <c r="AX77" s="39">
        <f t="shared" si="78"/>
        <v>0</v>
      </c>
      <c r="AY77" s="39">
        <f t="shared" si="79"/>
        <v>0</v>
      </c>
      <c r="AZ77" s="39">
        <f t="shared" si="80"/>
        <v>0</v>
      </c>
      <c r="BA77" s="39">
        <f t="shared" si="81"/>
        <v>0</v>
      </c>
      <c r="BB77" s="39">
        <f t="shared" si="82"/>
        <v>0</v>
      </c>
      <c r="BC77" s="39">
        <f t="shared" si="83"/>
        <v>0</v>
      </c>
    </row>
    <row r="78" spans="1:55" x14ac:dyDescent="0.25">
      <c r="A78" s="20">
        <v>74</v>
      </c>
      <c r="B78" s="20"/>
      <c r="C78" s="29" t="str">
        <f>IF(ISNA(VLOOKUP($B78,'Sales Order'!$B$7:$BF$1109,2,0)),"",VLOOKUP($B78,'Sales Order'!$B$7:$BF$1109,2,0))</f>
        <v/>
      </c>
      <c r="D78" s="30" t="str">
        <f>IF(ISNA(VLOOKUP($B78,'Sales Order'!$B$7:$BF$1109,7,0)),"",VLOOKUP($B78,'Sales Order'!$B$7:$BF$1109,7,0))</f>
        <v/>
      </c>
      <c r="E78" s="31" t="str">
        <f>IF(ISNA(VLOOKUP($B78,'Sales Order'!$B$7:$BF$1109,8,0)),"",VLOOKUP($B78,'Sales Order'!$B$7:$BF$1109,8,0))</f>
        <v/>
      </c>
      <c r="F78" s="30" t="str">
        <f>IF(ISNA(VLOOKUP($B78,'Sales Order'!$B$7:$BF$1109,11,0)),"",VLOOKUP($B78,'Sales Order'!$B$7:$BF$1109,11,0))</f>
        <v/>
      </c>
      <c r="G78" s="30" t="str">
        <f>IF(ISNA(VLOOKUP($B78,'Sales Order'!$B$7:$BF$1109,26,0)),"",VLOOKUP($B78,'Sales Order'!$B$7:$BF$1109,26,0))</f>
        <v/>
      </c>
      <c r="H78" s="24" t="str">
        <f>IF(ISNA(VLOOKUP($B78,'Sales Order'!$B$7:$BF$1109,39,0)),"",VLOOKUP($B78,'Sales Order'!$B$7:$BF$1109,39,0))</f>
        <v/>
      </c>
      <c r="I78" s="30" t="str">
        <f>IF(ISNA(VLOOKUP($B78,'Sales Order'!$B$7:$BF$1109,43,0)),"",VLOOKUP($B78,'Sales Order'!$B$7:$BF$1109,43,0))</f>
        <v/>
      </c>
      <c r="J78" s="38" t="str">
        <f>IF(ISNA(VLOOKUP($B78,'Sales Order'!$B$7:$BF$1109,57,0)),"",VLOOKUP($B78,'Sales Order'!$B$7:$BF$1109,57,0))</f>
        <v/>
      </c>
      <c r="K78" s="25" t="str">
        <f>IF(ISNA(VLOOKUP($B78,'Sales Order'!$B$7:$CA$1109,58,0)),"",VLOOKUP($B78,'Sales Order'!$B$7:$CA$1109,58,0))</f>
        <v/>
      </c>
      <c r="L78" s="20"/>
      <c r="M78" s="20"/>
      <c r="N78" s="20"/>
      <c r="O78" s="30">
        <f t="shared" si="57"/>
        <v>0</v>
      </c>
      <c r="P78" s="30">
        <f t="shared" si="54"/>
        <v>0</v>
      </c>
      <c r="Q78" s="33">
        <f t="shared" si="58"/>
        <v>0</v>
      </c>
      <c r="R78" s="91">
        <f t="shared" si="84"/>
        <v>0</v>
      </c>
      <c r="S78" s="33">
        <f t="shared" si="59"/>
        <v>0</v>
      </c>
      <c r="T78" s="29" t="str">
        <f t="shared" si="55"/>
        <v>NIL</v>
      </c>
      <c r="AB78" s="34">
        <f t="shared" si="56"/>
        <v>0.05</v>
      </c>
      <c r="AC78" s="39">
        <f t="shared" si="60"/>
        <v>0</v>
      </c>
      <c r="AD78" s="39">
        <f t="shared" si="61"/>
        <v>0</v>
      </c>
      <c r="AE78" s="39">
        <f t="shared" si="62"/>
        <v>0</v>
      </c>
      <c r="AF78" s="39">
        <f t="shared" si="63"/>
        <v>0</v>
      </c>
      <c r="AG78" s="39">
        <f t="shared" si="64"/>
        <v>0</v>
      </c>
      <c r="AH78" s="39">
        <f t="shared" si="65"/>
        <v>0</v>
      </c>
      <c r="AI78" s="39">
        <f t="shared" si="66"/>
        <v>0</v>
      </c>
      <c r="AJ78" s="39">
        <f t="shared" si="67"/>
        <v>0</v>
      </c>
      <c r="AK78" s="39">
        <f t="shared" si="68"/>
        <v>0</v>
      </c>
      <c r="AL78" s="39">
        <f t="shared" si="69"/>
        <v>0</v>
      </c>
      <c r="AM78" s="39">
        <f t="shared" si="70"/>
        <v>0</v>
      </c>
      <c r="AN78" s="39">
        <f t="shared" si="71"/>
        <v>0</v>
      </c>
      <c r="AP78" s="17"/>
      <c r="AQ78" s="89">
        <f t="shared" si="53"/>
        <v>0</v>
      </c>
      <c r="AR78" s="86">
        <f t="shared" si="72"/>
        <v>0</v>
      </c>
      <c r="AS78" s="39">
        <f t="shared" si="73"/>
        <v>0</v>
      </c>
      <c r="AT78" s="39">
        <f t="shared" si="74"/>
        <v>0</v>
      </c>
      <c r="AU78" s="39">
        <f t="shared" si="75"/>
        <v>0</v>
      </c>
      <c r="AV78" s="39">
        <f t="shared" si="76"/>
        <v>0</v>
      </c>
      <c r="AW78" s="39">
        <f t="shared" si="77"/>
        <v>0</v>
      </c>
      <c r="AX78" s="39">
        <f t="shared" si="78"/>
        <v>0</v>
      </c>
      <c r="AY78" s="39">
        <f t="shared" si="79"/>
        <v>0</v>
      </c>
      <c r="AZ78" s="39">
        <f t="shared" si="80"/>
        <v>0</v>
      </c>
      <c r="BA78" s="39">
        <f t="shared" si="81"/>
        <v>0</v>
      </c>
      <c r="BB78" s="39">
        <f t="shared" si="82"/>
        <v>0</v>
      </c>
      <c r="BC78" s="39">
        <f t="shared" si="83"/>
        <v>0</v>
      </c>
    </row>
    <row r="79" spans="1:55" x14ac:dyDescent="0.25">
      <c r="A79" s="20">
        <v>75</v>
      </c>
      <c r="B79" s="20"/>
      <c r="C79" s="29" t="str">
        <f>IF(ISNA(VLOOKUP($B79,'Sales Order'!$B$7:$BF$1109,2,0)),"",VLOOKUP($B79,'Sales Order'!$B$7:$BF$1109,2,0))</f>
        <v/>
      </c>
      <c r="D79" s="30" t="str">
        <f>IF(ISNA(VLOOKUP($B79,'Sales Order'!$B$7:$BF$1109,7,0)),"",VLOOKUP($B79,'Sales Order'!$B$7:$BF$1109,7,0))</f>
        <v/>
      </c>
      <c r="E79" s="31" t="str">
        <f>IF(ISNA(VLOOKUP($B79,'Sales Order'!$B$7:$BF$1109,8,0)),"",VLOOKUP($B79,'Sales Order'!$B$7:$BF$1109,8,0))</f>
        <v/>
      </c>
      <c r="F79" s="30" t="str">
        <f>IF(ISNA(VLOOKUP($B79,'Sales Order'!$B$7:$BF$1109,11,0)),"",VLOOKUP($B79,'Sales Order'!$B$7:$BF$1109,11,0))</f>
        <v/>
      </c>
      <c r="G79" s="30" t="str">
        <f>IF(ISNA(VLOOKUP($B79,'Sales Order'!$B$7:$BF$1109,26,0)),"",VLOOKUP($B79,'Sales Order'!$B$7:$BF$1109,26,0))</f>
        <v/>
      </c>
      <c r="H79" s="24" t="str">
        <f>IF(ISNA(VLOOKUP($B79,'Sales Order'!$B$7:$BF$1109,39,0)),"",VLOOKUP($B79,'Sales Order'!$B$7:$BF$1109,39,0))</f>
        <v/>
      </c>
      <c r="I79" s="30" t="str">
        <f>IF(ISNA(VLOOKUP($B79,'Sales Order'!$B$7:$BF$1109,43,0)),"",VLOOKUP($B79,'Sales Order'!$B$7:$BF$1109,43,0))</f>
        <v/>
      </c>
      <c r="J79" s="38" t="str">
        <f>IF(ISNA(VLOOKUP($B79,'Sales Order'!$B$7:$BF$1109,57,0)),"",VLOOKUP($B79,'Sales Order'!$B$7:$BF$1109,57,0))</f>
        <v/>
      </c>
      <c r="K79" s="25" t="str">
        <f>IF(ISNA(VLOOKUP($B79,'Sales Order'!$B$7:$CA$1109,58,0)),"",VLOOKUP($B79,'Sales Order'!$B$7:$CA$1109,58,0))</f>
        <v/>
      </c>
      <c r="L79" s="20"/>
      <c r="M79" s="20"/>
      <c r="N79" s="20"/>
      <c r="O79" s="30">
        <f t="shared" si="57"/>
        <v>0</v>
      </c>
      <c r="P79" s="30">
        <f t="shared" si="54"/>
        <v>0</v>
      </c>
      <c r="Q79" s="33">
        <f t="shared" si="58"/>
        <v>0</v>
      </c>
      <c r="R79" s="91">
        <f t="shared" si="84"/>
        <v>0</v>
      </c>
      <c r="S79" s="33">
        <f t="shared" si="59"/>
        <v>0</v>
      </c>
      <c r="T79" s="29" t="str">
        <f t="shared" si="55"/>
        <v>NIL</v>
      </c>
      <c r="AB79" s="34">
        <f t="shared" si="56"/>
        <v>0.05</v>
      </c>
      <c r="AC79" s="39">
        <f t="shared" si="60"/>
        <v>0</v>
      </c>
      <c r="AD79" s="39">
        <f t="shared" si="61"/>
        <v>0</v>
      </c>
      <c r="AE79" s="39">
        <f t="shared" si="62"/>
        <v>0</v>
      </c>
      <c r="AF79" s="39">
        <f t="shared" si="63"/>
        <v>0</v>
      </c>
      <c r="AG79" s="39">
        <f t="shared" si="64"/>
        <v>0</v>
      </c>
      <c r="AH79" s="39">
        <f t="shared" si="65"/>
        <v>0</v>
      </c>
      <c r="AI79" s="39">
        <f t="shared" si="66"/>
        <v>0</v>
      </c>
      <c r="AJ79" s="39">
        <f t="shared" si="67"/>
        <v>0</v>
      </c>
      <c r="AK79" s="39">
        <f t="shared" si="68"/>
        <v>0</v>
      </c>
      <c r="AL79" s="39">
        <f t="shared" si="69"/>
        <v>0</v>
      </c>
      <c r="AM79" s="39">
        <f t="shared" si="70"/>
        <v>0</v>
      </c>
      <c r="AN79" s="39">
        <f t="shared" si="71"/>
        <v>0</v>
      </c>
      <c r="AP79" s="17"/>
      <c r="AQ79" s="89">
        <f t="shared" ref="AQ79:AQ104" si="85">SUM(AR79:BC79)</f>
        <v>0</v>
      </c>
      <c r="AR79" s="86">
        <f t="shared" si="72"/>
        <v>0</v>
      </c>
      <c r="AS79" s="39">
        <f t="shared" si="73"/>
        <v>0</v>
      </c>
      <c r="AT79" s="39">
        <f t="shared" si="74"/>
        <v>0</v>
      </c>
      <c r="AU79" s="39">
        <f t="shared" si="75"/>
        <v>0</v>
      </c>
      <c r="AV79" s="39">
        <f t="shared" si="76"/>
        <v>0</v>
      </c>
      <c r="AW79" s="39">
        <f t="shared" si="77"/>
        <v>0</v>
      </c>
      <c r="AX79" s="39">
        <f t="shared" si="78"/>
        <v>0</v>
      </c>
      <c r="AY79" s="39">
        <f t="shared" si="79"/>
        <v>0</v>
      </c>
      <c r="AZ79" s="39">
        <f t="shared" si="80"/>
        <v>0</v>
      </c>
      <c r="BA79" s="39">
        <f t="shared" si="81"/>
        <v>0</v>
      </c>
      <c r="BB79" s="39">
        <f t="shared" si="82"/>
        <v>0</v>
      </c>
      <c r="BC79" s="39">
        <f t="shared" si="83"/>
        <v>0</v>
      </c>
    </row>
    <row r="80" spans="1:55" x14ac:dyDescent="0.25">
      <c r="A80" s="20">
        <v>76</v>
      </c>
      <c r="B80" s="20"/>
      <c r="C80" s="29" t="str">
        <f>IF(ISNA(VLOOKUP($B80,'Sales Order'!$B$7:$BF$1109,2,0)),"",VLOOKUP($B80,'Sales Order'!$B$7:$BF$1109,2,0))</f>
        <v/>
      </c>
      <c r="D80" s="30" t="str">
        <f>IF(ISNA(VLOOKUP($B80,'Sales Order'!$B$7:$BF$1109,7,0)),"",VLOOKUP($B80,'Sales Order'!$B$7:$BF$1109,7,0))</f>
        <v/>
      </c>
      <c r="E80" s="31" t="str">
        <f>IF(ISNA(VLOOKUP($B80,'Sales Order'!$B$7:$BF$1109,8,0)),"",VLOOKUP($B80,'Sales Order'!$B$7:$BF$1109,8,0))</f>
        <v/>
      </c>
      <c r="F80" s="30" t="str">
        <f>IF(ISNA(VLOOKUP($B80,'Sales Order'!$B$7:$BF$1109,11,0)),"",VLOOKUP($B80,'Sales Order'!$B$7:$BF$1109,11,0))</f>
        <v/>
      </c>
      <c r="G80" s="30" t="str">
        <f>IF(ISNA(VLOOKUP($B80,'Sales Order'!$B$7:$BF$1109,26,0)),"",VLOOKUP($B80,'Sales Order'!$B$7:$BF$1109,26,0))</f>
        <v/>
      </c>
      <c r="H80" s="24" t="str">
        <f>IF(ISNA(VLOOKUP($B80,'Sales Order'!$B$7:$BF$1109,39,0)),"",VLOOKUP($B80,'Sales Order'!$B$7:$BF$1109,39,0))</f>
        <v/>
      </c>
      <c r="I80" s="30" t="str">
        <f>IF(ISNA(VLOOKUP($B80,'Sales Order'!$B$7:$BF$1109,43,0)),"",VLOOKUP($B80,'Sales Order'!$B$7:$BF$1109,43,0))</f>
        <v/>
      </c>
      <c r="J80" s="38" t="str">
        <f>IF(ISNA(VLOOKUP($B80,'Sales Order'!$B$7:$BF$1109,57,0)),"",VLOOKUP($B80,'Sales Order'!$B$7:$BF$1109,57,0))</f>
        <v/>
      </c>
      <c r="K80" s="25" t="str">
        <f>IF(ISNA(VLOOKUP($B80,'Sales Order'!$B$7:$CA$1109,58,0)),"",VLOOKUP($B80,'Sales Order'!$B$7:$CA$1109,58,0))</f>
        <v/>
      </c>
      <c r="L80" s="20"/>
      <c r="M80" s="20"/>
      <c r="N80" s="20"/>
      <c r="O80" s="30">
        <f t="shared" si="57"/>
        <v>0</v>
      </c>
      <c r="P80" s="30">
        <f t="shared" si="54"/>
        <v>0</v>
      </c>
      <c r="Q80" s="33">
        <f t="shared" si="58"/>
        <v>0</v>
      </c>
      <c r="R80" s="91">
        <f t="shared" si="84"/>
        <v>0</v>
      </c>
      <c r="S80" s="33">
        <f t="shared" si="59"/>
        <v>0</v>
      </c>
      <c r="T80" s="29" t="str">
        <f t="shared" si="55"/>
        <v>NIL</v>
      </c>
      <c r="AB80" s="34">
        <f t="shared" si="56"/>
        <v>0.05</v>
      </c>
      <c r="AC80" s="39">
        <f t="shared" si="60"/>
        <v>0</v>
      </c>
      <c r="AD80" s="39">
        <f t="shared" si="61"/>
        <v>0</v>
      </c>
      <c r="AE80" s="39">
        <f t="shared" si="62"/>
        <v>0</v>
      </c>
      <c r="AF80" s="39">
        <f t="shared" si="63"/>
        <v>0</v>
      </c>
      <c r="AG80" s="39">
        <f t="shared" si="64"/>
        <v>0</v>
      </c>
      <c r="AH80" s="39">
        <f t="shared" si="65"/>
        <v>0</v>
      </c>
      <c r="AI80" s="39">
        <f t="shared" si="66"/>
        <v>0</v>
      </c>
      <c r="AJ80" s="39">
        <f t="shared" si="67"/>
        <v>0</v>
      </c>
      <c r="AK80" s="39">
        <f t="shared" si="68"/>
        <v>0</v>
      </c>
      <c r="AL80" s="39">
        <f t="shared" si="69"/>
        <v>0</v>
      </c>
      <c r="AM80" s="39">
        <f t="shared" si="70"/>
        <v>0</v>
      </c>
      <c r="AN80" s="39">
        <f t="shared" si="71"/>
        <v>0</v>
      </c>
      <c r="AP80" s="17"/>
      <c r="AQ80" s="89">
        <f t="shared" si="85"/>
        <v>0</v>
      </c>
      <c r="AR80" s="86">
        <f t="shared" si="72"/>
        <v>0</v>
      </c>
      <c r="AS80" s="39">
        <f t="shared" si="73"/>
        <v>0</v>
      </c>
      <c r="AT80" s="39">
        <f t="shared" si="74"/>
        <v>0</v>
      </c>
      <c r="AU80" s="39">
        <f t="shared" si="75"/>
        <v>0</v>
      </c>
      <c r="AV80" s="39">
        <f t="shared" si="76"/>
        <v>0</v>
      </c>
      <c r="AW80" s="39">
        <f t="shared" si="77"/>
        <v>0</v>
      </c>
      <c r="AX80" s="39">
        <f t="shared" si="78"/>
        <v>0</v>
      </c>
      <c r="AY80" s="39">
        <f t="shared" si="79"/>
        <v>0</v>
      </c>
      <c r="AZ80" s="39">
        <f t="shared" si="80"/>
        <v>0</v>
      </c>
      <c r="BA80" s="39">
        <f t="shared" si="81"/>
        <v>0</v>
      </c>
      <c r="BB80" s="39">
        <f t="shared" si="82"/>
        <v>0</v>
      </c>
      <c r="BC80" s="39">
        <f t="shared" si="83"/>
        <v>0</v>
      </c>
    </row>
    <row r="81" spans="1:55" x14ac:dyDescent="0.25">
      <c r="A81" s="20">
        <v>77</v>
      </c>
      <c r="B81" s="20"/>
      <c r="C81" s="29" t="str">
        <f>IF(ISNA(VLOOKUP($B81,'Sales Order'!$B$7:$BF$1109,2,0)),"",VLOOKUP($B81,'Sales Order'!$B$7:$BF$1109,2,0))</f>
        <v/>
      </c>
      <c r="D81" s="30" t="str">
        <f>IF(ISNA(VLOOKUP($B81,'Sales Order'!$B$7:$BF$1109,7,0)),"",VLOOKUP($B81,'Sales Order'!$B$7:$BF$1109,7,0))</f>
        <v/>
      </c>
      <c r="E81" s="31" t="str">
        <f>IF(ISNA(VLOOKUP($B81,'Sales Order'!$B$7:$BF$1109,8,0)),"",VLOOKUP($B81,'Sales Order'!$B$7:$BF$1109,8,0))</f>
        <v/>
      </c>
      <c r="F81" s="30" t="str">
        <f>IF(ISNA(VLOOKUP($B81,'Sales Order'!$B$7:$BF$1109,11,0)),"",VLOOKUP($B81,'Sales Order'!$B$7:$BF$1109,11,0))</f>
        <v/>
      </c>
      <c r="G81" s="30" t="str">
        <f>IF(ISNA(VLOOKUP($B81,'Sales Order'!$B$7:$BF$1109,26,0)),"",VLOOKUP($B81,'Sales Order'!$B$7:$BF$1109,26,0))</f>
        <v/>
      </c>
      <c r="H81" s="24" t="str">
        <f>IF(ISNA(VLOOKUP($B81,'Sales Order'!$B$7:$BF$1109,39,0)),"",VLOOKUP($B81,'Sales Order'!$B$7:$BF$1109,39,0))</f>
        <v/>
      </c>
      <c r="I81" s="30" t="str">
        <f>IF(ISNA(VLOOKUP($B81,'Sales Order'!$B$7:$BF$1109,43,0)),"",VLOOKUP($B81,'Sales Order'!$B$7:$BF$1109,43,0))</f>
        <v/>
      </c>
      <c r="J81" s="38" t="str">
        <f>IF(ISNA(VLOOKUP($B81,'Sales Order'!$B$7:$BF$1109,57,0)),"",VLOOKUP($B81,'Sales Order'!$B$7:$BF$1109,57,0))</f>
        <v/>
      </c>
      <c r="K81" s="25" t="str">
        <f>IF(ISNA(VLOOKUP($B81,'Sales Order'!$B$7:$CA$1109,58,0)),"",VLOOKUP($B81,'Sales Order'!$B$7:$CA$1109,58,0))</f>
        <v/>
      </c>
      <c r="L81" s="20"/>
      <c r="M81" s="20"/>
      <c r="N81" s="20"/>
      <c r="O81" s="30">
        <f t="shared" si="57"/>
        <v>0</v>
      </c>
      <c r="P81" s="30">
        <f t="shared" si="54"/>
        <v>0</v>
      </c>
      <c r="Q81" s="33">
        <f t="shared" si="58"/>
        <v>0</v>
      </c>
      <c r="R81" s="91">
        <f t="shared" si="84"/>
        <v>0</v>
      </c>
      <c r="S81" s="33">
        <f t="shared" si="59"/>
        <v>0</v>
      </c>
      <c r="T81" s="29" t="str">
        <f t="shared" si="55"/>
        <v>NIL</v>
      </c>
      <c r="AB81" s="34">
        <f t="shared" si="56"/>
        <v>0.05</v>
      </c>
      <c r="AC81" s="39">
        <f t="shared" si="60"/>
        <v>0</v>
      </c>
      <c r="AD81" s="39">
        <f t="shared" si="61"/>
        <v>0</v>
      </c>
      <c r="AE81" s="39">
        <f t="shared" si="62"/>
        <v>0</v>
      </c>
      <c r="AF81" s="39">
        <f t="shared" si="63"/>
        <v>0</v>
      </c>
      <c r="AG81" s="39">
        <f t="shared" si="64"/>
        <v>0</v>
      </c>
      <c r="AH81" s="39">
        <f t="shared" si="65"/>
        <v>0</v>
      </c>
      <c r="AI81" s="39">
        <f t="shared" si="66"/>
        <v>0</v>
      </c>
      <c r="AJ81" s="39">
        <f t="shared" si="67"/>
        <v>0</v>
      </c>
      <c r="AK81" s="39">
        <f t="shared" si="68"/>
        <v>0</v>
      </c>
      <c r="AL81" s="39">
        <f t="shared" si="69"/>
        <v>0</v>
      </c>
      <c r="AM81" s="39">
        <f t="shared" si="70"/>
        <v>0</v>
      </c>
      <c r="AN81" s="39">
        <f t="shared" si="71"/>
        <v>0</v>
      </c>
      <c r="AP81" s="17"/>
      <c r="AQ81" s="89">
        <f t="shared" si="85"/>
        <v>0</v>
      </c>
      <c r="AR81" s="86">
        <f t="shared" si="72"/>
        <v>0</v>
      </c>
      <c r="AS81" s="39">
        <f t="shared" si="73"/>
        <v>0</v>
      </c>
      <c r="AT81" s="39">
        <f t="shared" si="74"/>
        <v>0</v>
      </c>
      <c r="AU81" s="39">
        <f t="shared" si="75"/>
        <v>0</v>
      </c>
      <c r="AV81" s="39">
        <f t="shared" si="76"/>
        <v>0</v>
      </c>
      <c r="AW81" s="39">
        <f t="shared" si="77"/>
        <v>0</v>
      </c>
      <c r="AX81" s="39">
        <f t="shared" si="78"/>
        <v>0</v>
      </c>
      <c r="AY81" s="39">
        <f t="shared" si="79"/>
        <v>0</v>
      </c>
      <c r="AZ81" s="39">
        <f t="shared" si="80"/>
        <v>0</v>
      </c>
      <c r="BA81" s="39">
        <f t="shared" si="81"/>
        <v>0</v>
      </c>
      <c r="BB81" s="39">
        <f t="shared" si="82"/>
        <v>0</v>
      </c>
      <c r="BC81" s="39">
        <f t="shared" si="83"/>
        <v>0</v>
      </c>
    </row>
    <row r="82" spans="1:55" x14ac:dyDescent="0.25">
      <c r="A82" s="20">
        <v>78</v>
      </c>
      <c r="B82" s="20"/>
      <c r="C82" s="29" t="str">
        <f>IF(ISNA(VLOOKUP($B82,'Sales Order'!$B$7:$BF$1109,2,0)),"",VLOOKUP($B82,'Sales Order'!$B$7:$BF$1109,2,0))</f>
        <v/>
      </c>
      <c r="D82" s="30" t="str">
        <f>IF(ISNA(VLOOKUP($B82,'Sales Order'!$B$7:$BF$1109,7,0)),"",VLOOKUP($B82,'Sales Order'!$B$7:$BF$1109,7,0))</f>
        <v/>
      </c>
      <c r="E82" s="31" t="str">
        <f>IF(ISNA(VLOOKUP($B82,'Sales Order'!$B$7:$BF$1109,8,0)),"",VLOOKUP($B82,'Sales Order'!$B$7:$BF$1109,8,0))</f>
        <v/>
      </c>
      <c r="F82" s="30" t="str">
        <f>IF(ISNA(VLOOKUP($B82,'Sales Order'!$B$7:$BF$1109,11,0)),"",VLOOKUP($B82,'Sales Order'!$B$7:$BF$1109,11,0))</f>
        <v/>
      </c>
      <c r="G82" s="30" t="str">
        <f>IF(ISNA(VLOOKUP($B82,'Sales Order'!$B$7:$BF$1109,26,0)),"",VLOOKUP($B82,'Sales Order'!$B$7:$BF$1109,26,0))</f>
        <v/>
      </c>
      <c r="H82" s="24" t="str">
        <f>IF(ISNA(VLOOKUP($B82,'Sales Order'!$B$7:$BF$1109,39,0)),"",VLOOKUP($B82,'Sales Order'!$B$7:$BF$1109,39,0))</f>
        <v/>
      </c>
      <c r="I82" s="30" t="str">
        <f>IF(ISNA(VLOOKUP($B82,'Sales Order'!$B$7:$BF$1109,43,0)),"",VLOOKUP($B82,'Sales Order'!$B$7:$BF$1109,43,0))</f>
        <v/>
      </c>
      <c r="J82" s="38" t="str">
        <f>IF(ISNA(VLOOKUP($B82,'Sales Order'!$B$7:$BF$1109,57,0)),"",VLOOKUP($B82,'Sales Order'!$B$7:$BF$1109,57,0))</f>
        <v/>
      </c>
      <c r="K82" s="25" t="str">
        <f>IF(ISNA(VLOOKUP($B82,'Sales Order'!$B$7:$CA$1109,58,0)),"",VLOOKUP($B82,'Sales Order'!$B$7:$CA$1109,58,0))</f>
        <v/>
      </c>
      <c r="L82" s="20"/>
      <c r="M82" s="20"/>
      <c r="N82" s="20"/>
      <c r="O82" s="30">
        <f t="shared" si="57"/>
        <v>0</v>
      </c>
      <c r="P82" s="30">
        <f t="shared" si="54"/>
        <v>0</v>
      </c>
      <c r="Q82" s="33">
        <f t="shared" si="58"/>
        <v>0</v>
      </c>
      <c r="R82" s="91">
        <f t="shared" si="84"/>
        <v>0</v>
      </c>
      <c r="S82" s="33">
        <f t="shared" si="59"/>
        <v>0</v>
      </c>
      <c r="T82" s="29" t="str">
        <f t="shared" si="55"/>
        <v>NIL</v>
      </c>
      <c r="AB82" s="34">
        <f t="shared" si="56"/>
        <v>0.05</v>
      </c>
      <c r="AC82" s="39">
        <f t="shared" si="60"/>
        <v>0</v>
      </c>
      <c r="AD82" s="39">
        <f t="shared" si="61"/>
        <v>0</v>
      </c>
      <c r="AE82" s="39">
        <f t="shared" si="62"/>
        <v>0</v>
      </c>
      <c r="AF82" s="39">
        <f t="shared" si="63"/>
        <v>0</v>
      </c>
      <c r="AG82" s="39">
        <f t="shared" si="64"/>
        <v>0</v>
      </c>
      <c r="AH82" s="39">
        <f t="shared" si="65"/>
        <v>0</v>
      </c>
      <c r="AI82" s="39">
        <f t="shared" si="66"/>
        <v>0</v>
      </c>
      <c r="AJ82" s="39">
        <f t="shared" si="67"/>
        <v>0</v>
      </c>
      <c r="AK82" s="39">
        <f t="shared" si="68"/>
        <v>0</v>
      </c>
      <c r="AL82" s="39">
        <f t="shared" si="69"/>
        <v>0</v>
      </c>
      <c r="AM82" s="39">
        <f t="shared" si="70"/>
        <v>0</v>
      </c>
      <c r="AN82" s="39">
        <f t="shared" si="71"/>
        <v>0</v>
      </c>
      <c r="AP82" s="17"/>
      <c r="AQ82" s="89">
        <f t="shared" si="85"/>
        <v>0</v>
      </c>
      <c r="AR82" s="86">
        <f t="shared" si="72"/>
        <v>0</v>
      </c>
      <c r="AS82" s="39">
        <f t="shared" si="73"/>
        <v>0</v>
      </c>
      <c r="AT82" s="39">
        <f t="shared" si="74"/>
        <v>0</v>
      </c>
      <c r="AU82" s="39">
        <f t="shared" si="75"/>
        <v>0</v>
      </c>
      <c r="AV82" s="39">
        <f t="shared" si="76"/>
        <v>0</v>
      </c>
      <c r="AW82" s="39">
        <f t="shared" si="77"/>
        <v>0</v>
      </c>
      <c r="AX82" s="39">
        <f t="shared" si="78"/>
        <v>0</v>
      </c>
      <c r="AY82" s="39">
        <f t="shared" si="79"/>
        <v>0</v>
      </c>
      <c r="AZ82" s="39">
        <f t="shared" si="80"/>
        <v>0</v>
      </c>
      <c r="BA82" s="39">
        <f t="shared" si="81"/>
        <v>0</v>
      </c>
      <c r="BB82" s="39">
        <f t="shared" si="82"/>
        <v>0</v>
      </c>
      <c r="BC82" s="39">
        <f t="shared" si="83"/>
        <v>0</v>
      </c>
    </row>
    <row r="83" spans="1:55" x14ac:dyDescent="0.25">
      <c r="A83" s="20">
        <v>79</v>
      </c>
      <c r="B83" s="20"/>
      <c r="C83" s="29" t="str">
        <f>IF(ISNA(VLOOKUP($B83,'Sales Order'!$B$7:$BF$1109,2,0)),"",VLOOKUP($B83,'Sales Order'!$B$7:$BF$1109,2,0))</f>
        <v/>
      </c>
      <c r="D83" s="30" t="str">
        <f>IF(ISNA(VLOOKUP($B83,'Sales Order'!$B$7:$BF$1109,7,0)),"",VLOOKUP($B83,'Sales Order'!$B$7:$BF$1109,7,0))</f>
        <v/>
      </c>
      <c r="E83" s="31" t="str">
        <f>IF(ISNA(VLOOKUP($B83,'Sales Order'!$B$7:$BF$1109,8,0)),"",VLOOKUP($B83,'Sales Order'!$B$7:$BF$1109,8,0))</f>
        <v/>
      </c>
      <c r="F83" s="30" t="str">
        <f>IF(ISNA(VLOOKUP($B83,'Sales Order'!$B$7:$BF$1109,11,0)),"",VLOOKUP($B83,'Sales Order'!$B$7:$BF$1109,11,0))</f>
        <v/>
      </c>
      <c r="G83" s="30" t="str">
        <f>IF(ISNA(VLOOKUP($B83,'Sales Order'!$B$7:$BF$1109,26,0)),"",VLOOKUP($B83,'Sales Order'!$B$7:$BF$1109,26,0))</f>
        <v/>
      </c>
      <c r="H83" s="24" t="str">
        <f>IF(ISNA(VLOOKUP($B83,'Sales Order'!$B$7:$BF$1109,39,0)),"",VLOOKUP($B83,'Sales Order'!$B$7:$BF$1109,39,0))</f>
        <v/>
      </c>
      <c r="I83" s="30" t="str">
        <f>IF(ISNA(VLOOKUP($B83,'Sales Order'!$B$7:$BF$1109,43,0)),"",VLOOKUP($B83,'Sales Order'!$B$7:$BF$1109,43,0))</f>
        <v/>
      </c>
      <c r="J83" s="38" t="str">
        <f>IF(ISNA(VLOOKUP($B83,'Sales Order'!$B$7:$BF$1109,57,0)),"",VLOOKUP($B83,'Sales Order'!$B$7:$BF$1109,57,0))</f>
        <v/>
      </c>
      <c r="K83" s="25" t="str">
        <f>IF(ISNA(VLOOKUP($B83,'Sales Order'!$B$7:$CA$1109,58,0)),"",VLOOKUP($B83,'Sales Order'!$B$7:$CA$1109,58,0))</f>
        <v/>
      </c>
      <c r="L83" s="20"/>
      <c r="M83" s="20"/>
      <c r="N83" s="20"/>
      <c r="O83" s="30">
        <f t="shared" si="57"/>
        <v>0</v>
      </c>
      <c r="P83" s="30">
        <f t="shared" si="54"/>
        <v>0</v>
      </c>
      <c r="Q83" s="33">
        <f t="shared" si="58"/>
        <v>0</v>
      </c>
      <c r="R83" s="91">
        <f t="shared" si="84"/>
        <v>0</v>
      </c>
      <c r="S83" s="33">
        <f t="shared" si="59"/>
        <v>0</v>
      </c>
      <c r="T83" s="29" t="str">
        <f t="shared" si="55"/>
        <v>NIL</v>
      </c>
      <c r="AB83" s="34">
        <f t="shared" si="56"/>
        <v>0.05</v>
      </c>
      <c r="AC83" s="39">
        <f t="shared" si="60"/>
        <v>0</v>
      </c>
      <c r="AD83" s="39">
        <f t="shared" si="61"/>
        <v>0</v>
      </c>
      <c r="AE83" s="39">
        <f t="shared" si="62"/>
        <v>0</v>
      </c>
      <c r="AF83" s="39">
        <f t="shared" si="63"/>
        <v>0</v>
      </c>
      <c r="AG83" s="39">
        <f t="shared" si="64"/>
        <v>0</v>
      </c>
      <c r="AH83" s="39">
        <f t="shared" si="65"/>
        <v>0</v>
      </c>
      <c r="AI83" s="39">
        <f t="shared" si="66"/>
        <v>0</v>
      </c>
      <c r="AJ83" s="39">
        <f t="shared" si="67"/>
        <v>0</v>
      </c>
      <c r="AK83" s="39">
        <f t="shared" si="68"/>
        <v>0</v>
      </c>
      <c r="AL83" s="39">
        <f t="shared" si="69"/>
        <v>0</v>
      </c>
      <c r="AM83" s="39">
        <f t="shared" si="70"/>
        <v>0</v>
      </c>
      <c r="AN83" s="39">
        <f t="shared" si="71"/>
        <v>0</v>
      </c>
      <c r="AP83" s="17"/>
      <c r="AQ83" s="89">
        <f t="shared" si="85"/>
        <v>0</v>
      </c>
      <c r="AR83" s="86">
        <f t="shared" si="72"/>
        <v>0</v>
      </c>
      <c r="AS83" s="39">
        <f t="shared" si="73"/>
        <v>0</v>
      </c>
      <c r="AT83" s="39">
        <f t="shared" si="74"/>
        <v>0</v>
      </c>
      <c r="AU83" s="39">
        <f t="shared" si="75"/>
        <v>0</v>
      </c>
      <c r="AV83" s="39">
        <f t="shared" si="76"/>
        <v>0</v>
      </c>
      <c r="AW83" s="39">
        <f t="shared" si="77"/>
        <v>0</v>
      </c>
      <c r="AX83" s="39">
        <f t="shared" si="78"/>
        <v>0</v>
      </c>
      <c r="AY83" s="39">
        <f t="shared" si="79"/>
        <v>0</v>
      </c>
      <c r="AZ83" s="39">
        <f t="shared" si="80"/>
        <v>0</v>
      </c>
      <c r="BA83" s="39">
        <f t="shared" si="81"/>
        <v>0</v>
      </c>
      <c r="BB83" s="39">
        <f t="shared" si="82"/>
        <v>0</v>
      </c>
      <c r="BC83" s="39">
        <f t="shared" si="83"/>
        <v>0</v>
      </c>
    </row>
    <row r="84" spans="1:55" x14ac:dyDescent="0.25">
      <c r="A84" s="20">
        <v>80</v>
      </c>
      <c r="B84" s="20"/>
      <c r="C84" s="29" t="str">
        <f>IF(ISNA(VLOOKUP($B84,'Sales Order'!$B$7:$BF$1109,2,0)),"",VLOOKUP($B84,'Sales Order'!$B$7:$BF$1109,2,0))</f>
        <v/>
      </c>
      <c r="D84" s="30" t="str">
        <f>IF(ISNA(VLOOKUP($B84,'Sales Order'!$B$7:$BF$1109,7,0)),"",VLOOKUP($B84,'Sales Order'!$B$7:$BF$1109,7,0))</f>
        <v/>
      </c>
      <c r="E84" s="31" t="str">
        <f>IF(ISNA(VLOOKUP($B84,'Sales Order'!$B$7:$BF$1109,8,0)),"",VLOOKUP($B84,'Sales Order'!$B$7:$BF$1109,8,0))</f>
        <v/>
      </c>
      <c r="F84" s="30" t="str">
        <f>IF(ISNA(VLOOKUP($B84,'Sales Order'!$B$7:$BF$1109,11,0)),"",VLOOKUP($B84,'Sales Order'!$B$7:$BF$1109,11,0))</f>
        <v/>
      </c>
      <c r="G84" s="30" t="str">
        <f>IF(ISNA(VLOOKUP($B84,'Sales Order'!$B$7:$BF$1109,26,0)),"",VLOOKUP($B84,'Sales Order'!$B$7:$BF$1109,26,0))</f>
        <v/>
      </c>
      <c r="H84" s="24" t="str">
        <f>IF(ISNA(VLOOKUP($B84,'Sales Order'!$B$7:$BF$1109,39,0)),"",VLOOKUP($B84,'Sales Order'!$B$7:$BF$1109,39,0))</f>
        <v/>
      </c>
      <c r="I84" s="30" t="str">
        <f>IF(ISNA(VLOOKUP($B84,'Sales Order'!$B$7:$BF$1109,43,0)),"",VLOOKUP($B84,'Sales Order'!$B$7:$BF$1109,43,0))</f>
        <v/>
      </c>
      <c r="J84" s="38" t="str">
        <f>IF(ISNA(VLOOKUP($B84,'Sales Order'!$B$7:$BF$1109,57,0)),"",VLOOKUP($B84,'Sales Order'!$B$7:$BF$1109,57,0))</f>
        <v/>
      </c>
      <c r="K84" s="25" t="str">
        <f>IF(ISNA(VLOOKUP($B84,'Sales Order'!$B$7:$CA$1109,58,0)),"",VLOOKUP($B84,'Sales Order'!$B$7:$CA$1109,58,0))</f>
        <v/>
      </c>
      <c r="L84" s="20"/>
      <c r="M84" s="20"/>
      <c r="N84" s="20"/>
      <c r="O84" s="30">
        <f t="shared" si="57"/>
        <v>0</v>
      </c>
      <c r="P84" s="30">
        <f t="shared" si="54"/>
        <v>0</v>
      </c>
      <c r="Q84" s="33">
        <f t="shared" si="58"/>
        <v>0</v>
      </c>
      <c r="R84" s="91">
        <f t="shared" si="84"/>
        <v>0</v>
      </c>
      <c r="S84" s="33">
        <f t="shared" si="59"/>
        <v>0</v>
      </c>
      <c r="T84" s="29" t="str">
        <f t="shared" si="55"/>
        <v>NIL</v>
      </c>
      <c r="AB84" s="34">
        <f t="shared" si="56"/>
        <v>0.05</v>
      </c>
      <c r="AC84" s="39">
        <f t="shared" si="60"/>
        <v>0</v>
      </c>
      <c r="AD84" s="39">
        <f t="shared" si="61"/>
        <v>0</v>
      </c>
      <c r="AE84" s="39">
        <f t="shared" si="62"/>
        <v>0</v>
      </c>
      <c r="AF84" s="39">
        <f t="shared" si="63"/>
        <v>0</v>
      </c>
      <c r="AG84" s="39">
        <f t="shared" si="64"/>
        <v>0</v>
      </c>
      <c r="AH84" s="39">
        <f t="shared" si="65"/>
        <v>0</v>
      </c>
      <c r="AI84" s="39">
        <f t="shared" si="66"/>
        <v>0</v>
      </c>
      <c r="AJ84" s="39">
        <f t="shared" si="67"/>
        <v>0</v>
      </c>
      <c r="AK84" s="39">
        <f t="shared" si="68"/>
        <v>0</v>
      </c>
      <c r="AL84" s="39">
        <f t="shared" si="69"/>
        <v>0</v>
      </c>
      <c r="AM84" s="39">
        <f t="shared" si="70"/>
        <v>0</v>
      </c>
      <c r="AN84" s="39">
        <f t="shared" si="71"/>
        <v>0</v>
      </c>
      <c r="AP84" s="17"/>
      <c r="AQ84" s="89">
        <f t="shared" si="85"/>
        <v>0</v>
      </c>
      <c r="AR84" s="86">
        <f t="shared" si="72"/>
        <v>0</v>
      </c>
      <c r="AS84" s="39">
        <f t="shared" si="73"/>
        <v>0</v>
      </c>
      <c r="AT84" s="39">
        <f t="shared" si="74"/>
        <v>0</v>
      </c>
      <c r="AU84" s="39">
        <f t="shared" si="75"/>
        <v>0</v>
      </c>
      <c r="AV84" s="39">
        <f t="shared" si="76"/>
        <v>0</v>
      </c>
      <c r="AW84" s="39">
        <f t="shared" si="77"/>
        <v>0</v>
      </c>
      <c r="AX84" s="39">
        <f t="shared" si="78"/>
        <v>0</v>
      </c>
      <c r="AY84" s="39">
        <f t="shared" si="79"/>
        <v>0</v>
      </c>
      <c r="AZ84" s="39">
        <f t="shared" si="80"/>
        <v>0</v>
      </c>
      <c r="BA84" s="39">
        <f t="shared" si="81"/>
        <v>0</v>
      </c>
      <c r="BB84" s="39">
        <f t="shared" si="82"/>
        <v>0</v>
      </c>
      <c r="BC84" s="39">
        <f t="shared" si="83"/>
        <v>0</v>
      </c>
    </row>
    <row r="85" spans="1:55" x14ac:dyDescent="0.25">
      <c r="A85" s="20">
        <v>81</v>
      </c>
      <c r="B85" s="20"/>
      <c r="C85" s="29" t="str">
        <f>IF(ISNA(VLOOKUP($B85,'Sales Order'!$B$7:$BF$1109,2,0)),"",VLOOKUP($B85,'Sales Order'!$B$7:$BF$1109,2,0))</f>
        <v/>
      </c>
      <c r="D85" s="30" t="str">
        <f>IF(ISNA(VLOOKUP($B85,'Sales Order'!$B$7:$BF$1109,7,0)),"",VLOOKUP($B85,'Sales Order'!$B$7:$BF$1109,7,0))</f>
        <v/>
      </c>
      <c r="E85" s="31" t="str">
        <f>IF(ISNA(VLOOKUP($B85,'Sales Order'!$B$7:$BF$1109,8,0)),"",VLOOKUP($B85,'Sales Order'!$B$7:$BF$1109,8,0))</f>
        <v/>
      </c>
      <c r="F85" s="30" t="str">
        <f>IF(ISNA(VLOOKUP($B85,'Sales Order'!$B$7:$BF$1109,11,0)),"",VLOOKUP($B85,'Sales Order'!$B$7:$BF$1109,11,0))</f>
        <v/>
      </c>
      <c r="G85" s="30" t="str">
        <f>IF(ISNA(VLOOKUP($B85,'Sales Order'!$B$7:$BF$1109,26,0)),"",VLOOKUP($B85,'Sales Order'!$B$7:$BF$1109,26,0))</f>
        <v/>
      </c>
      <c r="H85" s="24" t="str">
        <f>IF(ISNA(VLOOKUP($B85,'Sales Order'!$B$7:$BF$1109,39,0)),"",VLOOKUP($B85,'Sales Order'!$B$7:$BF$1109,39,0))</f>
        <v/>
      </c>
      <c r="I85" s="30" t="str">
        <f>IF(ISNA(VLOOKUP($B85,'Sales Order'!$B$7:$BF$1109,43,0)),"",VLOOKUP($B85,'Sales Order'!$B$7:$BF$1109,43,0))</f>
        <v/>
      </c>
      <c r="J85" s="38" t="str">
        <f>IF(ISNA(VLOOKUP($B85,'Sales Order'!$B$7:$BF$1109,57,0)),"",VLOOKUP($B85,'Sales Order'!$B$7:$BF$1109,57,0))</f>
        <v/>
      </c>
      <c r="K85" s="25" t="str">
        <f>IF(ISNA(VLOOKUP($B85,'Sales Order'!$B$7:$CA$1109,58,0)),"",VLOOKUP($B85,'Sales Order'!$B$7:$CA$1109,58,0))</f>
        <v/>
      </c>
      <c r="L85" s="20"/>
      <c r="M85" s="20"/>
      <c r="N85" s="20"/>
      <c r="O85" s="30">
        <f t="shared" si="57"/>
        <v>0</v>
      </c>
      <c r="P85" s="30">
        <f t="shared" si="54"/>
        <v>0</v>
      </c>
      <c r="Q85" s="33">
        <f t="shared" si="58"/>
        <v>0</v>
      </c>
      <c r="R85" s="91">
        <f t="shared" si="84"/>
        <v>0</v>
      </c>
      <c r="S85" s="33">
        <f t="shared" si="59"/>
        <v>0</v>
      </c>
      <c r="T85" s="29" t="str">
        <f t="shared" si="55"/>
        <v>NIL</v>
      </c>
      <c r="AB85" s="34">
        <f t="shared" si="56"/>
        <v>0.05</v>
      </c>
      <c r="AC85" s="39">
        <f t="shared" si="60"/>
        <v>0</v>
      </c>
      <c r="AD85" s="39">
        <f t="shared" si="61"/>
        <v>0</v>
      </c>
      <c r="AE85" s="39">
        <f t="shared" si="62"/>
        <v>0</v>
      </c>
      <c r="AF85" s="39">
        <f t="shared" si="63"/>
        <v>0</v>
      </c>
      <c r="AG85" s="39">
        <f t="shared" si="64"/>
        <v>0</v>
      </c>
      <c r="AH85" s="39">
        <f t="shared" si="65"/>
        <v>0</v>
      </c>
      <c r="AI85" s="39">
        <f t="shared" si="66"/>
        <v>0</v>
      </c>
      <c r="AJ85" s="39">
        <f t="shared" si="67"/>
        <v>0</v>
      </c>
      <c r="AK85" s="39">
        <f t="shared" si="68"/>
        <v>0</v>
      </c>
      <c r="AL85" s="39">
        <f t="shared" si="69"/>
        <v>0</v>
      </c>
      <c r="AM85" s="39">
        <f t="shared" si="70"/>
        <v>0</v>
      </c>
      <c r="AN85" s="39">
        <f t="shared" si="71"/>
        <v>0</v>
      </c>
      <c r="AP85" s="17"/>
      <c r="AQ85" s="89">
        <f t="shared" si="85"/>
        <v>0</v>
      </c>
      <c r="AR85" s="86">
        <f t="shared" si="72"/>
        <v>0</v>
      </c>
      <c r="AS85" s="39">
        <f t="shared" si="73"/>
        <v>0</v>
      </c>
      <c r="AT85" s="39">
        <f t="shared" si="74"/>
        <v>0</v>
      </c>
      <c r="AU85" s="39">
        <f t="shared" si="75"/>
        <v>0</v>
      </c>
      <c r="AV85" s="39">
        <f t="shared" si="76"/>
        <v>0</v>
      </c>
      <c r="AW85" s="39">
        <f t="shared" si="77"/>
        <v>0</v>
      </c>
      <c r="AX85" s="39">
        <f t="shared" si="78"/>
        <v>0</v>
      </c>
      <c r="AY85" s="39">
        <f t="shared" si="79"/>
        <v>0</v>
      </c>
      <c r="AZ85" s="39">
        <f t="shared" si="80"/>
        <v>0</v>
      </c>
      <c r="BA85" s="39">
        <f t="shared" si="81"/>
        <v>0</v>
      </c>
      <c r="BB85" s="39">
        <f t="shared" si="82"/>
        <v>0</v>
      </c>
      <c r="BC85" s="39">
        <f t="shared" si="83"/>
        <v>0</v>
      </c>
    </row>
    <row r="86" spans="1:55" x14ac:dyDescent="0.25">
      <c r="A86" s="20">
        <v>82</v>
      </c>
      <c r="B86" s="20"/>
      <c r="C86" s="29" t="str">
        <f>IF(ISNA(VLOOKUP($B86,'Sales Order'!$B$7:$BF$1109,2,0)),"",VLOOKUP($B86,'Sales Order'!$B$7:$BF$1109,2,0))</f>
        <v/>
      </c>
      <c r="D86" s="30" t="str">
        <f>IF(ISNA(VLOOKUP($B86,'Sales Order'!$B$7:$BF$1109,7,0)),"",VLOOKUP($B86,'Sales Order'!$B$7:$BF$1109,7,0))</f>
        <v/>
      </c>
      <c r="E86" s="31" t="str">
        <f>IF(ISNA(VLOOKUP($B86,'Sales Order'!$B$7:$BF$1109,8,0)),"",VLOOKUP($B86,'Sales Order'!$B$7:$BF$1109,8,0))</f>
        <v/>
      </c>
      <c r="F86" s="30" t="str">
        <f>IF(ISNA(VLOOKUP($B86,'Sales Order'!$B$7:$BF$1109,11,0)),"",VLOOKUP($B86,'Sales Order'!$B$7:$BF$1109,11,0))</f>
        <v/>
      </c>
      <c r="G86" s="30" t="str">
        <f>IF(ISNA(VLOOKUP($B86,'Sales Order'!$B$7:$BF$1109,26,0)),"",VLOOKUP($B86,'Sales Order'!$B$7:$BF$1109,26,0))</f>
        <v/>
      </c>
      <c r="H86" s="24" t="str">
        <f>IF(ISNA(VLOOKUP($B86,'Sales Order'!$B$7:$BF$1109,39,0)),"",VLOOKUP($B86,'Sales Order'!$B$7:$BF$1109,39,0))</f>
        <v/>
      </c>
      <c r="I86" s="30" t="str">
        <f>IF(ISNA(VLOOKUP($B86,'Sales Order'!$B$7:$BF$1109,43,0)),"",VLOOKUP($B86,'Sales Order'!$B$7:$BF$1109,43,0))</f>
        <v/>
      </c>
      <c r="J86" s="38" t="str">
        <f>IF(ISNA(VLOOKUP($B86,'Sales Order'!$B$7:$BF$1109,57,0)),"",VLOOKUP($B86,'Sales Order'!$B$7:$BF$1109,57,0))</f>
        <v/>
      </c>
      <c r="K86" s="25" t="str">
        <f>IF(ISNA(VLOOKUP($B86,'Sales Order'!$B$7:$CA$1109,58,0)),"",VLOOKUP($B86,'Sales Order'!$B$7:$CA$1109,58,0))</f>
        <v/>
      </c>
      <c r="L86" s="20"/>
      <c r="M86" s="20"/>
      <c r="N86" s="20"/>
      <c r="O86" s="30">
        <f t="shared" si="57"/>
        <v>0</v>
      </c>
      <c r="P86" s="30">
        <f t="shared" si="54"/>
        <v>0</v>
      </c>
      <c r="Q86" s="33">
        <f t="shared" si="58"/>
        <v>0</v>
      </c>
      <c r="R86" s="91">
        <f t="shared" si="84"/>
        <v>0</v>
      </c>
      <c r="S86" s="33">
        <f t="shared" si="59"/>
        <v>0</v>
      </c>
      <c r="T86" s="29" t="str">
        <f t="shared" si="55"/>
        <v>NIL</v>
      </c>
      <c r="AB86" s="34">
        <f t="shared" si="56"/>
        <v>0.05</v>
      </c>
      <c r="AC86" s="39">
        <f t="shared" si="60"/>
        <v>0</v>
      </c>
      <c r="AD86" s="39">
        <f t="shared" si="61"/>
        <v>0</v>
      </c>
      <c r="AE86" s="39">
        <f t="shared" si="62"/>
        <v>0</v>
      </c>
      <c r="AF86" s="39">
        <f t="shared" si="63"/>
        <v>0</v>
      </c>
      <c r="AG86" s="39">
        <f t="shared" si="64"/>
        <v>0</v>
      </c>
      <c r="AH86" s="39">
        <f t="shared" si="65"/>
        <v>0</v>
      </c>
      <c r="AI86" s="39">
        <f t="shared" si="66"/>
        <v>0</v>
      </c>
      <c r="AJ86" s="39">
        <f t="shared" si="67"/>
        <v>0</v>
      </c>
      <c r="AK86" s="39">
        <f t="shared" si="68"/>
        <v>0</v>
      </c>
      <c r="AL86" s="39">
        <f t="shared" si="69"/>
        <v>0</v>
      </c>
      <c r="AM86" s="39">
        <f t="shared" si="70"/>
        <v>0</v>
      </c>
      <c r="AN86" s="39">
        <f t="shared" si="71"/>
        <v>0</v>
      </c>
      <c r="AP86" s="17"/>
      <c r="AQ86" s="89">
        <f t="shared" si="85"/>
        <v>0</v>
      </c>
      <c r="AR86" s="86">
        <f t="shared" si="72"/>
        <v>0</v>
      </c>
      <c r="AS86" s="39">
        <f t="shared" si="73"/>
        <v>0</v>
      </c>
      <c r="AT86" s="39">
        <f t="shared" si="74"/>
        <v>0</v>
      </c>
      <c r="AU86" s="39">
        <f t="shared" si="75"/>
        <v>0</v>
      </c>
      <c r="AV86" s="39">
        <f t="shared" si="76"/>
        <v>0</v>
      </c>
      <c r="AW86" s="39">
        <f t="shared" si="77"/>
        <v>0</v>
      </c>
      <c r="AX86" s="39">
        <f t="shared" si="78"/>
        <v>0</v>
      </c>
      <c r="AY86" s="39">
        <f t="shared" si="79"/>
        <v>0</v>
      </c>
      <c r="AZ86" s="39">
        <f t="shared" si="80"/>
        <v>0</v>
      </c>
      <c r="BA86" s="39">
        <f t="shared" si="81"/>
        <v>0</v>
      </c>
      <c r="BB86" s="39">
        <f t="shared" si="82"/>
        <v>0</v>
      </c>
      <c r="BC86" s="39">
        <f t="shared" si="83"/>
        <v>0</v>
      </c>
    </row>
    <row r="87" spans="1:55" x14ac:dyDescent="0.25">
      <c r="A87" s="20">
        <v>83</v>
      </c>
      <c r="B87" s="20"/>
      <c r="C87" s="29" t="str">
        <f>IF(ISNA(VLOOKUP($B87,'Sales Order'!$B$7:$BF$1109,2,0)),"",VLOOKUP($B87,'Sales Order'!$B$7:$BF$1109,2,0))</f>
        <v/>
      </c>
      <c r="D87" s="30" t="str">
        <f>IF(ISNA(VLOOKUP($B87,'Sales Order'!$B$7:$BF$1109,7,0)),"",VLOOKUP($B87,'Sales Order'!$B$7:$BF$1109,7,0))</f>
        <v/>
      </c>
      <c r="E87" s="31" t="str">
        <f>IF(ISNA(VLOOKUP($B87,'Sales Order'!$B$7:$BF$1109,8,0)),"",VLOOKUP($B87,'Sales Order'!$B$7:$BF$1109,8,0))</f>
        <v/>
      </c>
      <c r="F87" s="30" t="str">
        <f>IF(ISNA(VLOOKUP($B87,'Sales Order'!$B$7:$BF$1109,11,0)),"",VLOOKUP($B87,'Sales Order'!$B$7:$BF$1109,11,0))</f>
        <v/>
      </c>
      <c r="G87" s="30" t="str">
        <f>IF(ISNA(VLOOKUP($B87,'Sales Order'!$B$7:$BF$1109,26,0)),"",VLOOKUP($B87,'Sales Order'!$B$7:$BF$1109,26,0))</f>
        <v/>
      </c>
      <c r="H87" s="24" t="str">
        <f>IF(ISNA(VLOOKUP($B87,'Sales Order'!$B$7:$BF$1109,39,0)),"",VLOOKUP($B87,'Sales Order'!$B$7:$BF$1109,39,0))</f>
        <v/>
      </c>
      <c r="I87" s="30" t="str">
        <f>IF(ISNA(VLOOKUP($B87,'Sales Order'!$B$7:$BF$1109,43,0)),"",VLOOKUP($B87,'Sales Order'!$B$7:$BF$1109,43,0))</f>
        <v/>
      </c>
      <c r="J87" s="38" t="str">
        <f>IF(ISNA(VLOOKUP($B87,'Sales Order'!$B$7:$BF$1109,57,0)),"",VLOOKUP($B87,'Sales Order'!$B$7:$BF$1109,57,0))</f>
        <v/>
      </c>
      <c r="K87" s="25" t="str">
        <f>IF(ISNA(VLOOKUP($B87,'Sales Order'!$B$7:$CA$1109,58,0)),"",VLOOKUP($B87,'Sales Order'!$B$7:$CA$1109,58,0))</f>
        <v/>
      </c>
      <c r="L87" s="20"/>
      <c r="M87" s="20"/>
      <c r="N87" s="20"/>
      <c r="O87" s="30">
        <f t="shared" si="57"/>
        <v>0</v>
      </c>
      <c r="P87" s="30">
        <f t="shared" si="54"/>
        <v>0</v>
      </c>
      <c r="Q87" s="33">
        <f t="shared" si="58"/>
        <v>0</v>
      </c>
      <c r="R87" s="91">
        <f t="shared" si="84"/>
        <v>0</v>
      </c>
      <c r="S87" s="33">
        <f t="shared" si="59"/>
        <v>0</v>
      </c>
      <c r="T87" s="29" t="str">
        <f t="shared" si="55"/>
        <v>NIL</v>
      </c>
      <c r="AB87" s="34">
        <f t="shared" si="56"/>
        <v>0.05</v>
      </c>
      <c r="AC87" s="39">
        <f t="shared" si="60"/>
        <v>0</v>
      </c>
      <c r="AD87" s="39">
        <f t="shared" si="61"/>
        <v>0</v>
      </c>
      <c r="AE87" s="39">
        <f t="shared" si="62"/>
        <v>0</v>
      </c>
      <c r="AF87" s="39">
        <f t="shared" si="63"/>
        <v>0</v>
      </c>
      <c r="AG87" s="39">
        <f t="shared" si="64"/>
        <v>0</v>
      </c>
      <c r="AH87" s="39">
        <f t="shared" si="65"/>
        <v>0</v>
      </c>
      <c r="AI87" s="39">
        <f t="shared" si="66"/>
        <v>0</v>
      </c>
      <c r="AJ87" s="39">
        <f t="shared" si="67"/>
        <v>0</v>
      </c>
      <c r="AK87" s="39">
        <f t="shared" si="68"/>
        <v>0</v>
      </c>
      <c r="AL87" s="39">
        <f t="shared" si="69"/>
        <v>0</v>
      </c>
      <c r="AM87" s="39">
        <f t="shared" si="70"/>
        <v>0</v>
      </c>
      <c r="AN87" s="39">
        <f t="shared" si="71"/>
        <v>0</v>
      </c>
      <c r="AP87" s="17"/>
      <c r="AQ87" s="89">
        <f t="shared" si="85"/>
        <v>0</v>
      </c>
      <c r="AR87" s="86">
        <f t="shared" si="72"/>
        <v>0</v>
      </c>
      <c r="AS87" s="39">
        <f t="shared" si="73"/>
        <v>0</v>
      </c>
      <c r="AT87" s="39">
        <f t="shared" si="74"/>
        <v>0</v>
      </c>
      <c r="AU87" s="39">
        <f t="shared" si="75"/>
        <v>0</v>
      </c>
      <c r="AV87" s="39">
        <f t="shared" si="76"/>
        <v>0</v>
      </c>
      <c r="AW87" s="39">
        <f t="shared" si="77"/>
        <v>0</v>
      </c>
      <c r="AX87" s="39">
        <f t="shared" si="78"/>
        <v>0</v>
      </c>
      <c r="AY87" s="39">
        <f t="shared" si="79"/>
        <v>0</v>
      </c>
      <c r="AZ87" s="39">
        <f t="shared" si="80"/>
        <v>0</v>
      </c>
      <c r="BA87" s="39">
        <f t="shared" si="81"/>
        <v>0</v>
      </c>
      <c r="BB87" s="39">
        <f t="shared" si="82"/>
        <v>0</v>
      </c>
      <c r="BC87" s="39">
        <f t="shared" si="83"/>
        <v>0</v>
      </c>
    </row>
    <row r="88" spans="1:55" x14ac:dyDescent="0.25">
      <c r="A88" s="20">
        <v>84</v>
      </c>
      <c r="B88" s="20"/>
      <c r="C88" s="29" t="str">
        <f>IF(ISNA(VLOOKUP($B88,'Sales Order'!$B$7:$BF$1109,2,0)),"",VLOOKUP($B88,'Sales Order'!$B$7:$BF$1109,2,0))</f>
        <v/>
      </c>
      <c r="D88" s="30" t="str">
        <f>IF(ISNA(VLOOKUP($B88,'Sales Order'!$B$7:$BF$1109,7,0)),"",VLOOKUP($B88,'Sales Order'!$B$7:$BF$1109,7,0))</f>
        <v/>
      </c>
      <c r="E88" s="31" t="str">
        <f>IF(ISNA(VLOOKUP($B88,'Sales Order'!$B$7:$BF$1109,8,0)),"",VLOOKUP($B88,'Sales Order'!$B$7:$BF$1109,8,0))</f>
        <v/>
      </c>
      <c r="F88" s="30" t="str">
        <f>IF(ISNA(VLOOKUP($B88,'Sales Order'!$B$7:$BF$1109,11,0)),"",VLOOKUP($B88,'Sales Order'!$B$7:$BF$1109,11,0))</f>
        <v/>
      </c>
      <c r="G88" s="30" t="str">
        <f>IF(ISNA(VLOOKUP($B88,'Sales Order'!$B$7:$BF$1109,26,0)),"",VLOOKUP($B88,'Sales Order'!$B$7:$BF$1109,26,0))</f>
        <v/>
      </c>
      <c r="H88" s="24" t="str">
        <f>IF(ISNA(VLOOKUP($B88,'Sales Order'!$B$7:$BF$1109,39,0)),"",VLOOKUP($B88,'Sales Order'!$B$7:$BF$1109,39,0))</f>
        <v/>
      </c>
      <c r="I88" s="30" t="str">
        <f>IF(ISNA(VLOOKUP($B88,'Sales Order'!$B$7:$BF$1109,43,0)),"",VLOOKUP($B88,'Sales Order'!$B$7:$BF$1109,43,0))</f>
        <v/>
      </c>
      <c r="J88" s="38" t="str">
        <f>IF(ISNA(VLOOKUP($B88,'Sales Order'!$B$7:$BF$1109,57,0)),"",VLOOKUP($B88,'Sales Order'!$B$7:$BF$1109,57,0))</f>
        <v/>
      </c>
      <c r="K88" s="25" t="str">
        <f>IF(ISNA(VLOOKUP($B88,'Sales Order'!$B$7:$CA$1109,58,0)),"",VLOOKUP($B88,'Sales Order'!$B$7:$CA$1109,58,0))</f>
        <v/>
      </c>
      <c r="L88" s="20"/>
      <c r="M88" s="20"/>
      <c r="N88" s="20"/>
      <c r="O88" s="30">
        <f t="shared" si="57"/>
        <v>0</v>
      </c>
      <c r="P88" s="30">
        <f t="shared" si="54"/>
        <v>0</v>
      </c>
      <c r="Q88" s="33">
        <f t="shared" si="58"/>
        <v>0</v>
      </c>
      <c r="R88" s="91">
        <f t="shared" si="84"/>
        <v>0</v>
      </c>
      <c r="S88" s="33">
        <f t="shared" si="59"/>
        <v>0</v>
      </c>
      <c r="T88" s="29" t="str">
        <f t="shared" si="55"/>
        <v>NIL</v>
      </c>
      <c r="AB88" s="34">
        <f t="shared" si="56"/>
        <v>0.05</v>
      </c>
      <c r="AC88" s="39">
        <f t="shared" si="60"/>
        <v>0</v>
      </c>
      <c r="AD88" s="39">
        <f t="shared" si="61"/>
        <v>0</v>
      </c>
      <c r="AE88" s="39">
        <f t="shared" si="62"/>
        <v>0</v>
      </c>
      <c r="AF88" s="39">
        <f t="shared" si="63"/>
        <v>0</v>
      </c>
      <c r="AG88" s="39">
        <f t="shared" si="64"/>
        <v>0</v>
      </c>
      <c r="AH88" s="39">
        <f t="shared" si="65"/>
        <v>0</v>
      </c>
      <c r="AI88" s="39">
        <f t="shared" si="66"/>
        <v>0</v>
      </c>
      <c r="AJ88" s="39">
        <f t="shared" si="67"/>
        <v>0</v>
      </c>
      <c r="AK88" s="39">
        <f t="shared" si="68"/>
        <v>0</v>
      </c>
      <c r="AL88" s="39">
        <f t="shared" si="69"/>
        <v>0</v>
      </c>
      <c r="AM88" s="39">
        <f t="shared" si="70"/>
        <v>0</v>
      </c>
      <c r="AN88" s="39">
        <f t="shared" si="71"/>
        <v>0</v>
      </c>
      <c r="AP88" s="17"/>
      <c r="AQ88" s="89">
        <f t="shared" si="85"/>
        <v>0</v>
      </c>
      <c r="AR88" s="86">
        <f t="shared" si="72"/>
        <v>0</v>
      </c>
      <c r="AS88" s="39">
        <f t="shared" si="73"/>
        <v>0</v>
      </c>
      <c r="AT88" s="39">
        <f t="shared" si="74"/>
        <v>0</v>
      </c>
      <c r="AU88" s="39">
        <f t="shared" si="75"/>
        <v>0</v>
      </c>
      <c r="AV88" s="39">
        <f t="shared" si="76"/>
        <v>0</v>
      </c>
      <c r="AW88" s="39">
        <f t="shared" si="77"/>
        <v>0</v>
      </c>
      <c r="AX88" s="39">
        <f t="shared" si="78"/>
        <v>0</v>
      </c>
      <c r="AY88" s="39">
        <f t="shared" si="79"/>
        <v>0</v>
      </c>
      <c r="AZ88" s="39">
        <f t="shared" si="80"/>
        <v>0</v>
      </c>
      <c r="BA88" s="39">
        <f t="shared" si="81"/>
        <v>0</v>
      </c>
      <c r="BB88" s="39">
        <f t="shared" si="82"/>
        <v>0</v>
      </c>
      <c r="BC88" s="39">
        <f t="shared" si="83"/>
        <v>0</v>
      </c>
    </row>
    <row r="89" spans="1:55" x14ac:dyDescent="0.25">
      <c r="A89" s="20">
        <v>85</v>
      </c>
      <c r="B89" s="20"/>
      <c r="C89" s="29" t="str">
        <f>IF(ISNA(VLOOKUP($B89,'Sales Order'!$B$7:$BF$1109,2,0)),"",VLOOKUP($B89,'Sales Order'!$B$7:$BF$1109,2,0))</f>
        <v/>
      </c>
      <c r="D89" s="30" t="str">
        <f>IF(ISNA(VLOOKUP($B89,'Sales Order'!$B$7:$BF$1109,7,0)),"",VLOOKUP($B89,'Sales Order'!$B$7:$BF$1109,7,0))</f>
        <v/>
      </c>
      <c r="E89" s="31" t="str">
        <f>IF(ISNA(VLOOKUP($B89,'Sales Order'!$B$7:$BF$1109,8,0)),"",VLOOKUP($B89,'Sales Order'!$B$7:$BF$1109,8,0))</f>
        <v/>
      </c>
      <c r="F89" s="30" t="str">
        <f>IF(ISNA(VLOOKUP($B89,'Sales Order'!$B$7:$BF$1109,11,0)),"",VLOOKUP($B89,'Sales Order'!$B$7:$BF$1109,11,0))</f>
        <v/>
      </c>
      <c r="G89" s="30" t="str">
        <f>IF(ISNA(VLOOKUP($B89,'Sales Order'!$B$7:$BF$1109,26,0)),"",VLOOKUP($B89,'Sales Order'!$B$7:$BF$1109,26,0))</f>
        <v/>
      </c>
      <c r="H89" s="24" t="str">
        <f>IF(ISNA(VLOOKUP($B89,'Sales Order'!$B$7:$BF$1109,39,0)),"",VLOOKUP($B89,'Sales Order'!$B$7:$BF$1109,39,0))</f>
        <v/>
      </c>
      <c r="I89" s="30" t="str">
        <f>IF(ISNA(VLOOKUP($B89,'Sales Order'!$B$7:$BF$1109,43,0)),"",VLOOKUP($B89,'Sales Order'!$B$7:$BF$1109,43,0))</f>
        <v/>
      </c>
      <c r="J89" s="38" t="str">
        <f>IF(ISNA(VLOOKUP($B89,'Sales Order'!$B$7:$BF$1109,57,0)),"",VLOOKUP($B89,'Sales Order'!$B$7:$BF$1109,57,0))</f>
        <v/>
      </c>
      <c r="K89" s="25" t="str">
        <f>IF(ISNA(VLOOKUP($B89,'Sales Order'!$B$7:$CA$1109,58,0)),"",VLOOKUP($B89,'Sales Order'!$B$7:$CA$1109,58,0))</f>
        <v/>
      </c>
      <c r="L89" s="20"/>
      <c r="M89" s="20"/>
      <c r="N89" s="20"/>
      <c r="O89" s="30">
        <f t="shared" si="57"/>
        <v>0</v>
      </c>
      <c r="P89" s="30">
        <f t="shared" si="54"/>
        <v>0</v>
      </c>
      <c r="Q89" s="33">
        <f t="shared" si="58"/>
        <v>0</v>
      </c>
      <c r="R89" s="91">
        <f t="shared" si="84"/>
        <v>0</v>
      </c>
      <c r="S89" s="33">
        <f t="shared" si="59"/>
        <v>0</v>
      </c>
      <c r="T89" s="29" t="str">
        <f t="shared" si="55"/>
        <v>NIL</v>
      </c>
      <c r="AB89" s="34">
        <f t="shared" si="56"/>
        <v>0.05</v>
      </c>
      <c r="AC89" s="39">
        <f t="shared" si="60"/>
        <v>0</v>
      </c>
      <c r="AD89" s="39">
        <f t="shared" si="61"/>
        <v>0</v>
      </c>
      <c r="AE89" s="39">
        <f t="shared" si="62"/>
        <v>0</v>
      </c>
      <c r="AF89" s="39">
        <f t="shared" si="63"/>
        <v>0</v>
      </c>
      <c r="AG89" s="39">
        <f t="shared" si="64"/>
        <v>0</v>
      </c>
      <c r="AH89" s="39">
        <f t="shared" si="65"/>
        <v>0</v>
      </c>
      <c r="AI89" s="39">
        <f t="shared" si="66"/>
        <v>0</v>
      </c>
      <c r="AJ89" s="39">
        <f t="shared" si="67"/>
        <v>0</v>
      </c>
      <c r="AK89" s="39">
        <f t="shared" si="68"/>
        <v>0</v>
      </c>
      <c r="AL89" s="39">
        <f t="shared" si="69"/>
        <v>0</v>
      </c>
      <c r="AM89" s="39">
        <f t="shared" si="70"/>
        <v>0</v>
      </c>
      <c r="AN89" s="39">
        <f t="shared" si="71"/>
        <v>0</v>
      </c>
      <c r="AP89" s="17"/>
      <c r="AQ89" s="89">
        <f t="shared" si="85"/>
        <v>0</v>
      </c>
      <c r="AR89" s="86">
        <f t="shared" si="72"/>
        <v>0</v>
      </c>
      <c r="AS89" s="39">
        <f t="shared" si="73"/>
        <v>0</v>
      </c>
      <c r="AT89" s="39">
        <f t="shared" si="74"/>
        <v>0</v>
      </c>
      <c r="AU89" s="39">
        <f t="shared" si="75"/>
        <v>0</v>
      </c>
      <c r="AV89" s="39">
        <f t="shared" si="76"/>
        <v>0</v>
      </c>
      <c r="AW89" s="39">
        <f t="shared" si="77"/>
        <v>0</v>
      </c>
      <c r="AX89" s="39">
        <f t="shared" si="78"/>
        <v>0</v>
      </c>
      <c r="AY89" s="39">
        <f t="shared" si="79"/>
        <v>0</v>
      </c>
      <c r="AZ89" s="39">
        <f t="shared" si="80"/>
        <v>0</v>
      </c>
      <c r="BA89" s="39">
        <f t="shared" si="81"/>
        <v>0</v>
      </c>
      <c r="BB89" s="39">
        <f t="shared" si="82"/>
        <v>0</v>
      </c>
      <c r="BC89" s="39">
        <f t="shared" si="83"/>
        <v>0</v>
      </c>
    </row>
    <row r="90" spans="1:55" x14ac:dyDescent="0.25">
      <c r="A90" s="20">
        <v>86</v>
      </c>
      <c r="B90" s="20"/>
      <c r="C90" s="29" t="str">
        <f>IF(ISNA(VLOOKUP($B90,'Sales Order'!$B$7:$BF$1109,2,0)),"",VLOOKUP($B90,'Sales Order'!$B$7:$BF$1109,2,0))</f>
        <v/>
      </c>
      <c r="D90" s="30" t="str">
        <f>IF(ISNA(VLOOKUP($B90,'Sales Order'!$B$7:$BF$1109,7,0)),"",VLOOKUP($B90,'Sales Order'!$B$7:$BF$1109,7,0))</f>
        <v/>
      </c>
      <c r="E90" s="31" t="str">
        <f>IF(ISNA(VLOOKUP($B90,'Sales Order'!$B$7:$BF$1109,8,0)),"",VLOOKUP($B90,'Sales Order'!$B$7:$BF$1109,8,0))</f>
        <v/>
      </c>
      <c r="F90" s="30" t="str">
        <f>IF(ISNA(VLOOKUP($B90,'Sales Order'!$B$7:$BF$1109,11,0)),"",VLOOKUP($B90,'Sales Order'!$B$7:$BF$1109,11,0))</f>
        <v/>
      </c>
      <c r="G90" s="30" t="str">
        <f>IF(ISNA(VLOOKUP($B90,'Sales Order'!$B$7:$BF$1109,26,0)),"",VLOOKUP($B90,'Sales Order'!$B$7:$BF$1109,26,0))</f>
        <v/>
      </c>
      <c r="H90" s="24" t="str">
        <f>IF(ISNA(VLOOKUP($B90,'Sales Order'!$B$7:$BF$1109,39,0)),"",VLOOKUP($B90,'Sales Order'!$B$7:$BF$1109,39,0))</f>
        <v/>
      </c>
      <c r="I90" s="30" t="str">
        <f>IF(ISNA(VLOOKUP($B90,'Sales Order'!$B$7:$BF$1109,43,0)),"",VLOOKUP($B90,'Sales Order'!$B$7:$BF$1109,43,0))</f>
        <v/>
      </c>
      <c r="J90" s="38" t="str">
        <f>IF(ISNA(VLOOKUP($B90,'Sales Order'!$B$7:$BF$1109,57,0)),"",VLOOKUP($B90,'Sales Order'!$B$7:$BF$1109,57,0))</f>
        <v/>
      </c>
      <c r="K90" s="25" t="str">
        <f>IF(ISNA(VLOOKUP($B90,'Sales Order'!$B$7:$CA$1109,58,0)),"",VLOOKUP($B90,'Sales Order'!$B$7:$CA$1109,58,0))</f>
        <v/>
      </c>
      <c r="L90" s="20"/>
      <c r="M90" s="20"/>
      <c r="N90" s="20"/>
      <c r="O90" s="30">
        <f t="shared" si="57"/>
        <v>0</v>
      </c>
      <c r="P90" s="30">
        <f t="shared" si="54"/>
        <v>0</v>
      </c>
      <c r="Q90" s="33">
        <f t="shared" si="58"/>
        <v>0</v>
      </c>
      <c r="R90" s="91">
        <f t="shared" si="84"/>
        <v>0</v>
      </c>
      <c r="S90" s="33">
        <f t="shared" si="59"/>
        <v>0</v>
      </c>
      <c r="T90" s="29" t="str">
        <f t="shared" si="55"/>
        <v>NIL</v>
      </c>
      <c r="AB90" s="34">
        <f t="shared" si="56"/>
        <v>0.05</v>
      </c>
      <c r="AC90" s="39">
        <f t="shared" si="60"/>
        <v>0</v>
      </c>
      <c r="AD90" s="39">
        <f t="shared" si="61"/>
        <v>0</v>
      </c>
      <c r="AE90" s="39">
        <f t="shared" si="62"/>
        <v>0</v>
      </c>
      <c r="AF90" s="39">
        <f t="shared" si="63"/>
        <v>0</v>
      </c>
      <c r="AG90" s="39">
        <f t="shared" si="64"/>
        <v>0</v>
      </c>
      <c r="AH90" s="39">
        <f t="shared" si="65"/>
        <v>0</v>
      </c>
      <c r="AI90" s="39">
        <f t="shared" si="66"/>
        <v>0</v>
      </c>
      <c r="AJ90" s="39">
        <f t="shared" si="67"/>
        <v>0</v>
      </c>
      <c r="AK90" s="39">
        <f t="shared" si="68"/>
        <v>0</v>
      </c>
      <c r="AL90" s="39">
        <f t="shared" si="69"/>
        <v>0</v>
      </c>
      <c r="AM90" s="39">
        <f t="shared" si="70"/>
        <v>0</v>
      </c>
      <c r="AN90" s="39">
        <f t="shared" si="71"/>
        <v>0</v>
      </c>
      <c r="AP90" s="17"/>
      <c r="AQ90" s="89">
        <f t="shared" si="85"/>
        <v>0</v>
      </c>
      <c r="AR90" s="86">
        <f t="shared" si="72"/>
        <v>0</v>
      </c>
      <c r="AS90" s="39">
        <f t="shared" si="73"/>
        <v>0</v>
      </c>
      <c r="AT90" s="39">
        <f t="shared" si="74"/>
        <v>0</v>
      </c>
      <c r="AU90" s="39">
        <f t="shared" si="75"/>
        <v>0</v>
      </c>
      <c r="AV90" s="39">
        <f t="shared" si="76"/>
        <v>0</v>
      </c>
      <c r="AW90" s="39">
        <f t="shared" si="77"/>
        <v>0</v>
      </c>
      <c r="AX90" s="39">
        <f t="shared" si="78"/>
        <v>0</v>
      </c>
      <c r="AY90" s="39">
        <f t="shared" si="79"/>
        <v>0</v>
      </c>
      <c r="AZ90" s="39">
        <f t="shared" si="80"/>
        <v>0</v>
      </c>
      <c r="BA90" s="39">
        <f t="shared" si="81"/>
        <v>0</v>
      </c>
      <c r="BB90" s="39">
        <f t="shared" si="82"/>
        <v>0</v>
      </c>
      <c r="BC90" s="39">
        <f t="shared" si="83"/>
        <v>0</v>
      </c>
    </row>
    <row r="91" spans="1:55" x14ac:dyDescent="0.25">
      <c r="A91" s="20">
        <v>87</v>
      </c>
      <c r="B91" s="20"/>
      <c r="C91" s="29" t="str">
        <f>IF(ISNA(VLOOKUP($B91,'Sales Order'!$B$7:$BF$1109,2,0)),"",VLOOKUP($B91,'Sales Order'!$B$7:$BF$1109,2,0))</f>
        <v/>
      </c>
      <c r="D91" s="30" t="str">
        <f>IF(ISNA(VLOOKUP($B91,'Sales Order'!$B$7:$BF$1109,7,0)),"",VLOOKUP($B91,'Sales Order'!$B$7:$BF$1109,7,0))</f>
        <v/>
      </c>
      <c r="E91" s="31" t="str">
        <f>IF(ISNA(VLOOKUP($B91,'Sales Order'!$B$7:$BF$1109,8,0)),"",VLOOKUP($B91,'Sales Order'!$B$7:$BF$1109,8,0))</f>
        <v/>
      </c>
      <c r="F91" s="30" t="str">
        <f>IF(ISNA(VLOOKUP($B91,'Sales Order'!$B$7:$BF$1109,11,0)),"",VLOOKUP($B91,'Sales Order'!$B$7:$BF$1109,11,0))</f>
        <v/>
      </c>
      <c r="G91" s="30" t="str">
        <f>IF(ISNA(VLOOKUP($B91,'Sales Order'!$B$7:$BF$1109,26,0)),"",VLOOKUP($B91,'Sales Order'!$B$7:$BF$1109,26,0))</f>
        <v/>
      </c>
      <c r="H91" s="24" t="str">
        <f>IF(ISNA(VLOOKUP($B91,'Sales Order'!$B$7:$BF$1109,39,0)),"",VLOOKUP($B91,'Sales Order'!$B$7:$BF$1109,39,0))</f>
        <v/>
      </c>
      <c r="I91" s="30" t="str">
        <f>IF(ISNA(VLOOKUP($B91,'Sales Order'!$B$7:$BF$1109,43,0)),"",VLOOKUP($B91,'Sales Order'!$B$7:$BF$1109,43,0))</f>
        <v/>
      </c>
      <c r="J91" s="38" t="str">
        <f>IF(ISNA(VLOOKUP($B91,'Sales Order'!$B$7:$BF$1109,57,0)),"",VLOOKUP($B91,'Sales Order'!$B$7:$BF$1109,57,0))</f>
        <v/>
      </c>
      <c r="K91" s="25" t="str">
        <f>IF(ISNA(VLOOKUP($B91,'Sales Order'!$B$7:$CA$1109,58,0)),"",VLOOKUP($B91,'Sales Order'!$B$7:$CA$1109,58,0))</f>
        <v/>
      </c>
      <c r="L91" s="20"/>
      <c r="M91" s="20"/>
      <c r="N91" s="20"/>
      <c r="O91" s="30">
        <f t="shared" si="57"/>
        <v>0</v>
      </c>
      <c r="P91" s="30">
        <f t="shared" si="54"/>
        <v>0</v>
      </c>
      <c r="Q91" s="33">
        <f t="shared" si="58"/>
        <v>0</v>
      </c>
      <c r="R91" s="91">
        <f t="shared" si="84"/>
        <v>0</v>
      </c>
      <c r="S91" s="33">
        <f t="shared" si="59"/>
        <v>0</v>
      </c>
      <c r="T91" s="29" t="str">
        <f t="shared" si="55"/>
        <v>NIL</v>
      </c>
      <c r="AB91" s="34">
        <f t="shared" si="56"/>
        <v>0.05</v>
      </c>
      <c r="AC91" s="39">
        <f t="shared" si="60"/>
        <v>0</v>
      </c>
      <c r="AD91" s="39">
        <f t="shared" si="61"/>
        <v>0</v>
      </c>
      <c r="AE91" s="39">
        <f t="shared" si="62"/>
        <v>0</v>
      </c>
      <c r="AF91" s="39">
        <f t="shared" si="63"/>
        <v>0</v>
      </c>
      <c r="AG91" s="39">
        <f t="shared" si="64"/>
        <v>0</v>
      </c>
      <c r="AH91" s="39">
        <f t="shared" si="65"/>
        <v>0</v>
      </c>
      <c r="AI91" s="39">
        <f t="shared" si="66"/>
        <v>0</v>
      </c>
      <c r="AJ91" s="39">
        <f t="shared" si="67"/>
        <v>0</v>
      </c>
      <c r="AK91" s="39">
        <f t="shared" si="68"/>
        <v>0</v>
      </c>
      <c r="AL91" s="39">
        <f t="shared" si="69"/>
        <v>0</v>
      </c>
      <c r="AM91" s="39">
        <f t="shared" si="70"/>
        <v>0</v>
      </c>
      <c r="AN91" s="39">
        <f t="shared" si="71"/>
        <v>0</v>
      </c>
      <c r="AP91" s="17"/>
      <c r="AQ91" s="89">
        <f t="shared" si="85"/>
        <v>0</v>
      </c>
      <c r="AR91" s="86">
        <f t="shared" si="72"/>
        <v>0</v>
      </c>
      <c r="AS91" s="39">
        <f t="shared" si="73"/>
        <v>0</v>
      </c>
      <c r="AT91" s="39">
        <f t="shared" si="74"/>
        <v>0</v>
      </c>
      <c r="AU91" s="39">
        <f t="shared" si="75"/>
        <v>0</v>
      </c>
      <c r="AV91" s="39">
        <f t="shared" si="76"/>
        <v>0</v>
      </c>
      <c r="AW91" s="39">
        <f t="shared" si="77"/>
        <v>0</v>
      </c>
      <c r="AX91" s="39">
        <f t="shared" si="78"/>
        <v>0</v>
      </c>
      <c r="AY91" s="39">
        <f t="shared" si="79"/>
        <v>0</v>
      </c>
      <c r="AZ91" s="39">
        <f t="shared" si="80"/>
        <v>0</v>
      </c>
      <c r="BA91" s="39">
        <f t="shared" si="81"/>
        <v>0</v>
      </c>
      <c r="BB91" s="39">
        <f t="shared" si="82"/>
        <v>0</v>
      </c>
      <c r="BC91" s="39">
        <f t="shared" si="83"/>
        <v>0</v>
      </c>
    </row>
    <row r="92" spans="1:55" x14ac:dyDescent="0.25">
      <c r="A92" s="20">
        <v>88</v>
      </c>
      <c r="B92" s="20"/>
      <c r="C92" s="29" t="str">
        <f>IF(ISNA(VLOOKUP($B92,'Sales Order'!$B$7:$BF$1109,2,0)),"",VLOOKUP($B92,'Sales Order'!$B$7:$BF$1109,2,0))</f>
        <v/>
      </c>
      <c r="D92" s="30" t="str">
        <f>IF(ISNA(VLOOKUP($B92,'Sales Order'!$B$7:$BF$1109,7,0)),"",VLOOKUP($B92,'Sales Order'!$B$7:$BF$1109,7,0))</f>
        <v/>
      </c>
      <c r="E92" s="31" t="str">
        <f>IF(ISNA(VLOOKUP($B92,'Sales Order'!$B$7:$BF$1109,8,0)),"",VLOOKUP($B92,'Sales Order'!$B$7:$BF$1109,8,0))</f>
        <v/>
      </c>
      <c r="F92" s="30" t="str">
        <f>IF(ISNA(VLOOKUP($B92,'Sales Order'!$B$7:$BF$1109,11,0)),"",VLOOKUP($B92,'Sales Order'!$B$7:$BF$1109,11,0))</f>
        <v/>
      </c>
      <c r="G92" s="30" t="str">
        <f>IF(ISNA(VLOOKUP($B92,'Sales Order'!$B$7:$BF$1109,26,0)),"",VLOOKUP($B92,'Sales Order'!$B$7:$BF$1109,26,0))</f>
        <v/>
      </c>
      <c r="H92" s="24" t="str">
        <f>IF(ISNA(VLOOKUP($B92,'Sales Order'!$B$7:$BF$1109,39,0)),"",VLOOKUP($B92,'Sales Order'!$B$7:$BF$1109,39,0))</f>
        <v/>
      </c>
      <c r="I92" s="30" t="str">
        <f>IF(ISNA(VLOOKUP($B92,'Sales Order'!$B$7:$BF$1109,43,0)),"",VLOOKUP($B92,'Sales Order'!$B$7:$BF$1109,43,0))</f>
        <v/>
      </c>
      <c r="J92" s="38" t="str">
        <f>IF(ISNA(VLOOKUP($B92,'Sales Order'!$B$7:$BF$1109,57,0)),"",VLOOKUP($B92,'Sales Order'!$B$7:$BF$1109,57,0))</f>
        <v/>
      </c>
      <c r="K92" s="25" t="str">
        <f>IF(ISNA(VLOOKUP($B92,'Sales Order'!$B$7:$CA$1109,58,0)),"",VLOOKUP($B92,'Sales Order'!$B$7:$CA$1109,58,0))</f>
        <v/>
      </c>
      <c r="L92" s="20"/>
      <c r="M92" s="20"/>
      <c r="N92" s="20"/>
      <c r="O92" s="30">
        <f t="shared" si="57"/>
        <v>0</v>
      </c>
      <c r="P92" s="30">
        <f t="shared" si="54"/>
        <v>0</v>
      </c>
      <c r="Q92" s="33">
        <f t="shared" si="58"/>
        <v>0</v>
      </c>
      <c r="R92" s="91">
        <f t="shared" si="84"/>
        <v>0</v>
      </c>
      <c r="S92" s="33">
        <f t="shared" si="59"/>
        <v>0</v>
      </c>
      <c r="T92" s="29" t="str">
        <f t="shared" si="55"/>
        <v>NIL</v>
      </c>
      <c r="AB92" s="34">
        <f t="shared" si="56"/>
        <v>0.05</v>
      </c>
      <c r="AC92" s="39">
        <f t="shared" si="60"/>
        <v>0</v>
      </c>
      <c r="AD92" s="39">
        <f t="shared" si="61"/>
        <v>0</v>
      </c>
      <c r="AE92" s="39">
        <f t="shared" si="62"/>
        <v>0</v>
      </c>
      <c r="AF92" s="39">
        <f t="shared" si="63"/>
        <v>0</v>
      </c>
      <c r="AG92" s="39">
        <f t="shared" si="64"/>
        <v>0</v>
      </c>
      <c r="AH92" s="39">
        <f t="shared" si="65"/>
        <v>0</v>
      </c>
      <c r="AI92" s="39">
        <f t="shared" si="66"/>
        <v>0</v>
      </c>
      <c r="AJ92" s="39">
        <f t="shared" si="67"/>
        <v>0</v>
      </c>
      <c r="AK92" s="39">
        <f t="shared" si="68"/>
        <v>0</v>
      </c>
      <c r="AL92" s="39">
        <f t="shared" si="69"/>
        <v>0</v>
      </c>
      <c r="AM92" s="39">
        <f t="shared" si="70"/>
        <v>0</v>
      </c>
      <c r="AN92" s="39">
        <f t="shared" si="71"/>
        <v>0</v>
      </c>
      <c r="AP92" s="17"/>
      <c r="AQ92" s="89">
        <f t="shared" si="85"/>
        <v>0</v>
      </c>
      <c r="AR92" s="86">
        <f t="shared" si="72"/>
        <v>0</v>
      </c>
      <c r="AS92" s="39">
        <f t="shared" si="73"/>
        <v>0</v>
      </c>
      <c r="AT92" s="39">
        <f t="shared" si="74"/>
        <v>0</v>
      </c>
      <c r="AU92" s="39">
        <f t="shared" si="75"/>
        <v>0</v>
      </c>
      <c r="AV92" s="39">
        <f t="shared" si="76"/>
        <v>0</v>
      </c>
      <c r="AW92" s="39">
        <f t="shared" si="77"/>
        <v>0</v>
      </c>
      <c r="AX92" s="39">
        <f t="shared" si="78"/>
        <v>0</v>
      </c>
      <c r="AY92" s="39">
        <f t="shared" si="79"/>
        <v>0</v>
      </c>
      <c r="AZ92" s="39">
        <f t="shared" si="80"/>
        <v>0</v>
      </c>
      <c r="BA92" s="39">
        <f t="shared" si="81"/>
        <v>0</v>
      </c>
      <c r="BB92" s="39">
        <f t="shared" si="82"/>
        <v>0</v>
      </c>
      <c r="BC92" s="39">
        <f t="shared" si="83"/>
        <v>0</v>
      </c>
    </row>
    <row r="93" spans="1:55" x14ac:dyDescent="0.25">
      <c r="A93" s="20">
        <v>89</v>
      </c>
      <c r="B93" s="20"/>
      <c r="C93" s="29" t="str">
        <f>IF(ISNA(VLOOKUP($B93,'Sales Order'!$B$7:$BF$1109,2,0)),"",VLOOKUP($B93,'Sales Order'!$B$7:$BF$1109,2,0))</f>
        <v/>
      </c>
      <c r="D93" s="30" t="str">
        <f>IF(ISNA(VLOOKUP($B93,'Sales Order'!$B$7:$BF$1109,7,0)),"",VLOOKUP($B93,'Sales Order'!$B$7:$BF$1109,7,0))</f>
        <v/>
      </c>
      <c r="E93" s="31" t="str">
        <f>IF(ISNA(VLOOKUP($B93,'Sales Order'!$B$7:$BF$1109,8,0)),"",VLOOKUP($B93,'Sales Order'!$B$7:$BF$1109,8,0))</f>
        <v/>
      </c>
      <c r="F93" s="30" t="str">
        <f>IF(ISNA(VLOOKUP($B93,'Sales Order'!$B$7:$BF$1109,11,0)),"",VLOOKUP($B93,'Sales Order'!$B$7:$BF$1109,11,0))</f>
        <v/>
      </c>
      <c r="G93" s="30" t="str">
        <f>IF(ISNA(VLOOKUP($B93,'Sales Order'!$B$7:$BF$1109,26,0)),"",VLOOKUP($B93,'Sales Order'!$B$7:$BF$1109,26,0))</f>
        <v/>
      </c>
      <c r="H93" s="24" t="str">
        <f>IF(ISNA(VLOOKUP($B93,'Sales Order'!$B$7:$BF$1109,39,0)),"",VLOOKUP($B93,'Sales Order'!$B$7:$BF$1109,39,0))</f>
        <v/>
      </c>
      <c r="I93" s="30" t="str">
        <f>IF(ISNA(VLOOKUP($B93,'Sales Order'!$B$7:$BF$1109,43,0)),"",VLOOKUP($B93,'Sales Order'!$B$7:$BF$1109,43,0))</f>
        <v/>
      </c>
      <c r="J93" s="38" t="str">
        <f>IF(ISNA(VLOOKUP($B93,'Sales Order'!$B$7:$BF$1109,57,0)),"",VLOOKUP($B93,'Sales Order'!$B$7:$BF$1109,57,0))</f>
        <v/>
      </c>
      <c r="K93" s="25" t="str">
        <f>IF(ISNA(VLOOKUP($B93,'Sales Order'!$B$7:$CA$1109,58,0)),"",VLOOKUP($B93,'Sales Order'!$B$7:$CA$1109,58,0))</f>
        <v/>
      </c>
      <c r="L93" s="20"/>
      <c r="M93" s="20"/>
      <c r="N93" s="20"/>
      <c r="O93" s="30">
        <f t="shared" si="57"/>
        <v>0</v>
      </c>
      <c r="P93" s="30">
        <f t="shared" si="54"/>
        <v>0</v>
      </c>
      <c r="Q93" s="33">
        <f t="shared" si="58"/>
        <v>0</v>
      </c>
      <c r="R93" s="91">
        <f t="shared" si="84"/>
        <v>0</v>
      </c>
      <c r="S93" s="33">
        <f t="shared" si="59"/>
        <v>0</v>
      </c>
      <c r="T93" s="29" t="str">
        <f t="shared" si="55"/>
        <v>NIL</v>
      </c>
      <c r="AB93" s="34">
        <f t="shared" si="56"/>
        <v>0.05</v>
      </c>
      <c r="AC93" s="39">
        <f t="shared" si="60"/>
        <v>0</v>
      </c>
      <c r="AD93" s="39">
        <f t="shared" si="61"/>
        <v>0</v>
      </c>
      <c r="AE93" s="39">
        <f t="shared" si="62"/>
        <v>0</v>
      </c>
      <c r="AF93" s="39">
        <f t="shared" si="63"/>
        <v>0</v>
      </c>
      <c r="AG93" s="39">
        <f t="shared" si="64"/>
        <v>0</v>
      </c>
      <c r="AH93" s="39">
        <f t="shared" si="65"/>
        <v>0</v>
      </c>
      <c r="AI93" s="39">
        <f t="shared" si="66"/>
        <v>0</v>
      </c>
      <c r="AJ93" s="39">
        <f t="shared" si="67"/>
        <v>0</v>
      </c>
      <c r="AK93" s="39">
        <f t="shared" si="68"/>
        <v>0</v>
      </c>
      <c r="AL93" s="39">
        <f t="shared" si="69"/>
        <v>0</v>
      </c>
      <c r="AM93" s="39">
        <f t="shared" si="70"/>
        <v>0</v>
      </c>
      <c r="AN93" s="39">
        <f t="shared" si="71"/>
        <v>0</v>
      </c>
      <c r="AP93" s="17"/>
      <c r="AQ93" s="89">
        <f t="shared" si="85"/>
        <v>0</v>
      </c>
      <c r="AR93" s="86">
        <f t="shared" si="72"/>
        <v>0</v>
      </c>
      <c r="AS93" s="39">
        <f t="shared" si="73"/>
        <v>0</v>
      </c>
      <c r="AT93" s="39">
        <f t="shared" si="74"/>
        <v>0</v>
      </c>
      <c r="AU93" s="39">
        <f t="shared" si="75"/>
        <v>0</v>
      </c>
      <c r="AV93" s="39">
        <f t="shared" si="76"/>
        <v>0</v>
      </c>
      <c r="AW93" s="39">
        <f t="shared" si="77"/>
        <v>0</v>
      </c>
      <c r="AX93" s="39">
        <f t="shared" si="78"/>
        <v>0</v>
      </c>
      <c r="AY93" s="39">
        <f t="shared" si="79"/>
        <v>0</v>
      </c>
      <c r="AZ93" s="39">
        <f t="shared" si="80"/>
        <v>0</v>
      </c>
      <c r="BA93" s="39">
        <f t="shared" si="81"/>
        <v>0</v>
      </c>
      <c r="BB93" s="39">
        <f t="shared" si="82"/>
        <v>0</v>
      </c>
      <c r="BC93" s="39">
        <f t="shared" si="83"/>
        <v>0</v>
      </c>
    </row>
    <row r="94" spans="1:55" x14ac:dyDescent="0.25">
      <c r="A94" s="20">
        <v>90</v>
      </c>
      <c r="B94" s="20"/>
      <c r="C94" s="29" t="str">
        <f>IF(ISNA(VLOOKUP($B94,'Sales Order'!$B$7:$BF$1109,2,0)),"",VLOOKUP($B94,'Sales Order'!$B$7:$BF$1109,2,0))</f>
        <v/>
      </c>
      <c r="D94" s="30" t="str">
        <f>IF(ISNA(VLOOKUP($B94,'Sales Order'!$B$7:$BF$1109,7,0)),"",VLOOKUP($B94,'Sales Order'!$B$7:$BF$1109,7,0))</f>
        <v/>
      </c>
      <c r="E94" s="31" t="str">
        <f>IF(ISNA(VLOOKUP($B94,'Sales Order'!$B$7:$BF$1109,8,0)),"",VLOOKUP($B94,'Sales Order'!$B$7:$BF$1109,8,0))</f>
        <v/>
      </c>
      <c r="F94" s="30" t="str">
        <f>IF(ISNA(VLOOKUP($B94,'Sales Order'!$B$7:$BF$1109,11,0)),"",VLOOKUP($B94,'Sales Order'!$B$7:$BF$1109,11,0))</f>
        <v/>
      </c>
      <c r="G94" s="30" t="str">
        <f>IF(ISNA(VLOOKUP($B94,'Sales Order'!$B$7:$BF$1109,26,0)),"",VLOOKUP($B94,'Sales Order'!$B$7:$BF$1109,26,0))</f>
        <v/>
      </c>
      <c r="H94" s="24" t="str">
        <f>IF(ISNA(VLOOKUP($B94,'Sales Order'!$B$7:$BF$1109,39,0)),"",VLOOKUP($B94,'Sales Order'!$B$7:$BF$1109,39,0))</f>
        <v/>
      </c>
      <c r="I94" s="30" t="str">
        <f>IF(ISNA(VLOOKUP($B94,'Sales Order'!$B$7:$BF$1109,43,0)),"",VLOOKUP($B94,'Sales Order'!$B$7:$BF$1109,43,0))</f>
        <v/>
      </c>
      <c r="J94" s="38" t="str">
        <f>IF(ISNA(VLOOKUP($B94,'Sales Order'!$B$7:$BF$1109,57,0)),"",VLOOKUP($B94,'Sales Order'!$B$7:$BF$1109,57,0))</f>
        <v/>
      </c>
      <c r="K94" s="25" t="str">
        <f>IF(ISNA(VLOOKUP($B94,'Sales Order'!$B$7:$CA$1109,58,0)),"",VLOOKUP($B94,'Sales Order'!$B$7:$CA$1109,58,0))</f>
        <v/>
      </c>
      <c r="L94" s="20"/>
      <c r="M94" s="20"/>
      <c r="N94" s="20"/>
      <c r="O94" s="30">
        <f t="shared" si="57"/>
        <v>0</v>
      </c>
      <c r="P94" s="30">
        <f t="shared" si="54"/>
        <v>0</v>
      </c>
      <c r="Q94" s="33">
        <f t="shared" si="58"/>
        <v>0</v>
      </c>
      <c r="R94" s="91">
        <f t="shared" si="84"/>
        <v>0</v>
      </c>
      <c r="S94" s="33">
        <f t="shared" si="59"/>
        <v>0</v>
      </c>
      <c r="T94" s="29" t="str">
        <f t="shared" si="55"/>
        <v>NIL</v>
      </c>
      <c r="AB94" s="34">
        <f t="shared" si="56"/>
        <v>0.05</v>
      </c>
      <c r="AC94" s="39">
        <f t="shared" si="60"/>
        <v>0</v>
      </c>
      <c r="AD94" s="39">
        <f t="shared" si="61"/>
        <v>0</v>
      </c>
      <c r="AE94" s="39">
        <f t="shared" si="62"/>
        <v>0</v>
      </c>
      <c r="AF94" s="39">
        <f t="shared" si="63"/>
        <v>0</v>
      </c>
      <c r="AG94" s="39">
        <f t="shared" si="64"/>
        <v>0</v>
      </c>
      <c r="AH94" s="39">
        <f t="shared" si="65"/>
        <v>0</v>
      </c>
      <c r="AI94" s="39">
        <f t="shared" si="66"/>
        <v>0</v>
      </c>
      <c r="AJ94" s="39">
        <f t="shared" si="67"/>
        <v>0</v>
      </c>
      <c r="AK94" s="39">
        <f t="shared" si="68"/>
        <v>0</v>
      </c>
      <c r="AL94" s="39">
        <f t="shared" si="69"/>
        <v>0</v>
      </c>
      <c r="AM94" s="39">
        <f t="shared" si="70"/>
        <v>0</v>
      </c>
      <c r="AN94" s="39">
        <f t="shared" si="71"/>
        <v>0</v>
      </c>
      <c r="AP94" s="17"/>
      <c r="AQ94" s="89">
        <f t="shared" si="85"/>
        <v>0</v>
      </c>
      <c r="AR94" s="86">
        <f t="shared" si="72"/>
        <v>0</v>
      </c>
      <c r="AS94" s="39">
        <f t="shared" si="73"/>
        <v>0</v>
      </c>
      <c r="AT94" s="39">
        <f t="shared" si="74"/>
        <v>0</v>
      </c>
      <c r="AU94" s="39">
        <f t="shared" si="75"/>
        <v>0</v>
      </c>
      <c r="AV94" s="39">
        <f t="shared" si="76"/>
        <v>0</v>
      </c>
      <c r="AW94" s="39">
        <f t="shared" si="77"/>
        <v>0</v>
      </c>
      <c r="AX94" s="39">
        <f t="shared" si="78"/>
        <v>0</v>
      </c>
      <c r="AY94" s="39">
        <f t="shared" si="79"/>
        <v>0</v>
      </c>
      <c r="AZ94" s="39">
        <f t="shared" si="80"/>
        <v>0</v>
      </c>
      <c r="BA94" s="39">
        <f t="shared" si="81"/>
        <v>0</v>
      </c>
      <c r="BB94" s="39">
        <f t="shared" si="82"/>
        <v>0</v>
      </c>
      <c r="BC94" s="39">
        <f t="shared" si="83"/>
        <v>0</v>
      </c>
    </row>
    <row r="95" spans="1:55" x14ac:dyDescent="0.25">
      <c r="A95" s="20">
        <v>91</v>
      </c>
      <c r="B95" s="20"/>
      <c r="C95" s="29" t="str">
        <f>IF(ISNA(VLOOKUP($B95,'Sales Order'!$B$7:$BF$1109,2,0)),"",VLOOKUP($B95,'Sales Order'!$B$7:$BF$1109,2,0))</f>
        <v/>
      </c>
      <c r="D95" s="30" t="str">
        <f>IF(ISNA(VLOOKUP($B95,'Sales Order'!$B$7:$BF$1109,7,0)),"",VLOOKUP($B95,'Sales Order'!$B$7:$BF$1109,7,0))</f>
        <v/>
      </c>
      <c r="E95" s="31" t="str">
        <f>IF(ISNA(VLOOKUP($B95,'Sales Order'!$B$7:$BF$1109,8,0)),"",VLOOKUP($B95,'Sales Order'!$B$7:$BF$1109,8,0))</f>
        <v/>
      </c>
      <c r="F95" s="30" t="str">
        <f>IF(ISNA(VLOOKUP($B95,'Sales Order'!$B$7:$BF$1109,11,0)),"",VLOOKUP($B95,'Sales Order'!$B$7:$BF$1109,11,0))</f>
        <v/>
      </c>
      <c r="G95" s="30" t="str">
        <f>IF(ISNA(VLOOKUP($B95,'Sales Order'!$B$7:$BF$1109,26,0)),"",VLOOKUP($B95,'Sales Order'!$B$7:$BF$1109,26,0))</f>
        <v/>
      </c>
      <c r="H95" s="24" t="str">
        <f>IF(ISNA(VLOOKUP($B95,'Sales Order'!$B$7:$BF$1109,39,0)),"",VLOOKUP($B95,'Sales Order'!$B$7:$BF$1109,39,0))</f>
        <v/>
      </c>
      <c r="I95" s="30" t="str">
        <f>IF(ISNA(VLOOKUP($B95,'Sales Order'!$B$7:$BF$1109,43,0)),"",VLOOKUP($B95,'Sales Order'!$B$7:$BF$1109,43,0))</f>
        <v/>
      </c>
      <c r="J95" s="38" t="str">
        <f>IF(ISNA(VLOOKUP($B95,'Sales Order'!$B$7:$BF$1109,57,0)),"",VLOOKUP($B95,'Sales Order'!$B$7:$BF$1109,57,0))</f>
        <v/>
      </c>
      <c r="K95" s="25" t="str">
        <f>IF(ISNA(VLOOKUP($B95,'Sales Order'!$B$7:$CA$1109,58,0)),"",VLOOKUP($B95,'Sales Order'!$B$7:$CA$1109,58,0))</f>
        <v/>
      </c>
      <c r="L95" s="20"/>
      <c r="M95" s="20"/>
      <c r="N95" s="20"/>
      <c r="O95" s="30">
        <f t="shared" si="57"/>
        <v>0</v>
      </c>
      <c r="P95" s="30">
        <f t="shared" si="54"/>
        <v>0</v>
      </c>
      <c r="Q95" s="33">
        <f t="shared" si="58"/>
        <v>0</v>
      </c>
      <c r="R95" s="91">
        <f t="shared" si="84"/>
        <v>0</v>
      </c>
      <c r="S95" s="33">
        <f t="shared" si="59"/>
        <v>0</v>
      </c>
      <c r="T95" s="29" t="str">
        <f t="shared" si="55"/>
        <v>NIL</v>
      </c>
      <c r="AB95" s="34">
        <f t="shared" si="56"/>
        <v>0.05</v>
      </c>
      <c r="AC95" s="39">
        <f t="shared" si="60"/>
        <v>0</v>
      </c>
      <c r="AD95" s="39">
        <f t="shared" si="61"/>
        <v>0</v>
      </c>
      <c r="AE95" s="39">
        <f t="shared" si="62"/>
        <v>0</v>
      </c>
      <c r="AF95" s="39">
        <f t="shared" si="63"/>
        <v>0</v>
      </c>
      <c r="AG95" s="39">
        <f t="shared" si="64"/>
        <v>0</v>
      </c>
      <c r="AH95" s="39">
        <f t="shared" si="65"/>
        <v>0</v>
      </c>
      <c r="AI95" s="39">
        <f t="shared" si="66"/>
        <v>0</v>
      </c>
      <c r="AJ95" s="39">
        <f t="shared" si="67"/>
        <v>0</v>
      </c>
      <c r="AK95" s="39">
        <f t="shared" si="68"/>
        <v>0</v>
      </c>
      <c r="AL95" s="39">
        <f t="shared" si="69"/>
        <v>0</v>
      </c>
      <c r="AM95" s="39">
        <f t="shared" si="70"/>
        <v>0</v>
      </c>
      <c r="AN95" s="39">
        <f t="shared" si="71"/>
        <v>0</v>
      </c>
      <c r="AP95" s="17"/>
      <c r="AQ95" s="89">
        <f t="shared" si="85"/>
        <v>0</v>
      </c>
      <c r="AR95" s="86">
        <f t="shared" si="72"/>
        <v>0</v>
      </c>
      <c r="AS95" s="39">
        <f t="shared" si="73"/>
        <v>0</v>
      </c>
      <c r="AT95" s="39">
        <f t="shared" si="74"/>
        <v>0</v>
      </c>
      <c r="AU95" s="39">
        <f t="shared" si="75"/>
        <v>0</v>
      </c>
      <c r="AV95" s="39">
        <f t="shared" si="76"/>
        <v>0</v>
      </c>
      <c r="AW95" s="39">
        <f t="shared" si="77"/>
        <v>0</v>
      </c>
      <c r="AX95" s="39">
        <f t="shared" si="78"/>
        <v>0</v>
      </c>
      <c r="AY95" s="39">
        <f t="shared" si="79"/>
        <v>0</v>
      </c>
      <c r="AZ95" s="39">
        <f t="shared" si="80"/>
        <v>0</v>
      </c>
      <c r="BA95" s="39">
        <f t="shared" si="81"/>
        <v>0</v>
      </c>
      <c r="BB95" s="39">
        <f t="shared" si="82"/>
        <v>0</v>
      </c>
      <c r="BC95" s="39">
        <f t="shared" si="83"/>
        <v>0</v>
      </c>
    </row>
    <row r="96" spans="1:55" x14ac:dyDescent="0.25">
      <c r="A96" s="20">
        <v>92</v>
      </c>
      <c r="B96" s="20"/>
      <c r="C96" s="29" t="str">
        <f>IF(ISNA(VLOOKUP($B96,'Sales Order'!$B$7:$BF$1109,2,0)),"",VLOOKUP($B96,'Sales Order'!$B$7:$BF$1109,2,0))</f>
        <v/>
      </c>
      <c r="D96" s="30" t="str">
        <f>IF(ISNA(VLOOKUP($B96,'Sales Order'!$B$7:$BF$1109,7,0)),"",VLOOKUP($B96,'Sales Order'!$B$7:$BF$1109,7,0))</f>
        <v/>
      </c>
      <c r="E96" s="31" t="str">
        <f>IF(ISNA(VLOOKUP($B96,'Sales Order'!$B$7:$BF$1109,8,0)),"",VLOOKUP($B96,'Sales Order'!$B$7:$BF$1109,8,0))</f>
        <v/>
      </c>
      <c r="F96" s="30" t="str">
        <f>IF(ISNA(VLOOKUP($B96,'Sales Order'!$B$7:$BF$1109,11,0)),"",VLOOKUP($B96,'Sales Order'!$B$7:$BF$1109,11,0))</f>
        <v/>
      </c>
      <c r="G96" s="30" t="str">
        <f>IF(ISNA(VLOOKUP($B96,'Sales Order'!$B$7:$BF$1109,26,0)),"",VLOOKUP($B96,'Sales Order'!$B$7:$BF$1109,26,0))</f>
        <v/>
      </c>
      <c r="H96" s="24" t="str">
        <f>IF(ISNA(VLOOKUP($B96,'Sales Order'!$B$7:$BF$1109,39,0)),"",VLOOKUP($B96,'Sales Order'!$B$7:$BF$1109,39,0))</f>
        <v/>
      </c>
      <c r="I96" s="30" t="str">
        <f>IF(ISNA(VLOOKUP($B96,'Sales Order'!$B$7:$BF$1109,43,0)),"",VLOOKUP($B96,'Sales Order'!$B$7:$BF$1109,43,0))</f>
        <v/>
      </c>
      <c r="J96" s="38" t="str">
        <f>IF(ISNA(VLOOKUP($B96,'Sales Order'!$B$7:$BF$1109,57,0)),"",VLOOKUP($B96,'Sales Order'!$B$7:$BF$1109,57,0))</f>
        <v/>
      </c>
      <c r="K96" s="25" t="str">
        <f>IF(ISNA(VLOOKUP($B96,'Sales Order'!$B$7:$CA$1109,58,0)),"",VLOOKUP($B96,'Sales Order'!$B$7:$CA$1109,58,0))</f>
        <v/>
      </c>
      <c r="L96" s="20"/>
      <c r="M96" s="20"/>
      <c r="N96" s="20"/>
      <c r="O96" s="30">
        <f t="shared" si="57"/>
        <v>0</v>
      </c>
      <c r="P96" s="30">
        <f t="shared" si="54"/>
        <v>0</v>
      </c>
      <c r="Q96" s="33">
        <f t="shared" si="58"/>
        <v>0</v>
      </c>
      <c r="R96" s="91">
        <f t="shared" si="84"/>
        <v>0</v>
      </c>
      <c r="S96" s="33">
        <f t="shared" si="59"/>
        <v>0</v>
      </c>
      <c r="T96" s="29" t="str">
        <f t="shared" si="55"/>
        <v>NIL</v>
      </c>
      <c r="AB96" s="34">
        <f t="shared" si="56"/>
        <v>0.05</v>
      </c>
      <c r="AC96" s="39">
        <f t="shared" si="60"/>
        <v>0</v>
      </c>
      <c r="AD96" s="39">
        <f t="shared" si="61"/>
        <v>0</v>
      </c>
      <c r="AE96" s="39">
        <f t="shared" si="62"/>
        <v>0</v>
      </c>
      <c r="AF96" s="39">
        <f t="shared" si="63"/>
        <v>0</v>
      </c>
      <c r="AG96" s="39">
        <f t="shared" si="64"/>
        <v>0</v>
      </c>
      <c r="AH96" s="39">
        <f t="shared" si="65"/>
        <v>0</v>
      </c>
      <c r="AI96" s="39">
        <f t="shared" si="66"/>
        <v>0</v>
      </c>
      <c r="AJ96" s="39">
        <f t="shared" si="67"/>
        <v>0</v>
      </c>
      <c r="AK96" s="39">
        <f t="shared" si="68"/>
        <v>0</v>
      </c>
      <c r="AL96" s="39">
        <f t="shared" si="69"/>
        <v>0</v>
      </c>
      <c r="AM96" s="39">
        <f t="shared" si="70"/>
        <v>0</v>
      </c>
      <c r="AN96" s="39">
        <f t="shared" si="71"/>
        <v>0</v>
      </c>
      <c r="AP96" s="17"/>
      <c r="AQ96" s="89">
        <f t="shared" si="85"/>
        <v>0</v>
      </c>
      <c r="AR96" s="86">
        <f t="shared" si="72"/>
        <v>0</v>
      </c>
      <c r="AS96" s="39">
        <f t="shared" si="73"/>
        <v>0</v>
      </c>
      <c r="AT96" s="39">
        <f t="shared" si="74"/>
        <v>0</v>
      </c>
      <c r="AU96" s="39">
        <f t="shared" si="75"/>
        <v>0</v>
      </c>
      <c r="AV96" s="39">
        <f t="shared" si="76"/>
        <v>0</v>
      </c>
      <c r="AW96" s="39">
        <f t="shared" si="77"/>
        <v>0</v>
      </c>
      <c r="AX96" s="39">
        <f t="shared" si="78"/>
        <v>0</v>
      </c>
      <c r="AY96" s="39">
        <f t="shared" si="79"/>
        <v>0</v>
      </c>
      <c r="AZ96" s="39">
        <f t="shared" si="80"/>
        <v>0</v>
      </c>
      <c r="BA96" s="39">
        <f t="shared" si="81"/>
        <v>0</v>
      </c>
      <c r="BB96" s="39">
        <f t="shared" si="82"/>
        <v>0</v>
      </c>
      <c r="BC96" s="39">
        <f t="shared" si="83"/>
        <v>0</v>
      </c>
    </row>
    <row r="97" spans="1:55" x14ac:dyDescent="0.25">
      <c r="A97" s="20">
        <v>93</v>
      </c>
      <c r="B97" s="20"/>
      <c r="C97" s="29" t="str">
        <f>IF(ISNA(VLOOKUP($B97,'Sales Order'!$B$7:$BF$1109,2,0)),"",VLOOKUP($B97,'Sales Order'!$B$7:$BF$1109,2,0))</f>
        <v/>
      </c>
      <c r="D97" s="30" t="str">
        <f>IF(ISNA(VLOOKUP($B97,'Sales Order'!$B$7:$BF$1109,7,0)),"",VLOOKUP($B97,'Sales Order'!$B$7:$BF$1109,7,0))</f>
        <v/>
      </c>
      <c r="E97" s="31" t="str">
        <f>IF(ISNA(VLOOKUP($B97,'Sales Order'!$B$7:$BF$1109,8,0)),"",VLOOKUP($B97,'Sales Order'!$B$7:$BF$1109,8,0))</f>
        <v/>
      </c>
      <c r="F97" s="30" t="str">
        <f>IF(ISNA(VLOOKUP($B97,'Sales Order'!$B$7:$BF$1109,11,0)),"",VLOOKUP($B97,'Sales Order'!$B$7:$BF$1109,11,0))</f>
        <v/>
      </c>
      <c r="G97" s="30" t="str">
        <f>IF(ISNA(VLOOKUP($B97,'Sales Order'!$B$7:$BF$1109,26,0)),"",VLOOKUP($B97,'Sales Order'!$B$7:$BF$1109,26,0))</f>
        <v/>
      </c>
      <c r="H97" s="24" t="str">
        <f>IF(ISNA(VLOOKUP($B97,'Sales Order'!$B$7:$BF$1109,39,0)),"",VLOOKUP($B97,'Sales Order'!$B$7:$BF$1109,39,0))</f>
        <v/>
      </c>
      <c r="I97" s="30" t="str">
        <f>IF(ISNA(VLOOKUP($B97,'Sales Order'!$B$7:$BF$1109,43,0)),"",VLOOKUP($B97,'Sales Order'!$B$7:$BF$1109,43,0))</f>
        <v/>
      </c>
      <c r="J97" s="38" t="str">
        <f>IF(ISNA(VLOOKUP($B97,'Sales Order'!$B$7:$BF$1109,57,0)),"",VLOOKUP($B97,'Sales Order'!$B$7:$BF$1109,57,0))</f>
        <v/>
      </c>
      <c r="K97" s="25" t="str">
        <f>IF(ISNA(VLOOKUP($B97,'Sales Order'!$B$7:$CA$1109,58,0)),"",VLOOKUP($B97,'Sales Order'!$B$7:$CA$1109,58,0))</f>
        <v/>
      </c>
      <c r="L97" s="20"/>
      <c r="M97" s="20"/>
      <c r="N97" s="20"/>
      <c r="O97" s="30">
        <f t="shared" ref="O97:O104" si="86">ROUND(SUM(AC97:AN97),0)</f>
        <v>0</v>
      </c>
      <c r="P97" s="30">
        <f t="shared" si="54"/>
        <v>0</v>
      </c>
      <c r="Q97" s="33">
        <f t="shared" ref="Q97:Q104" si="87">ROUND(IF(M97="FULL",O97-P97,IF(M97="PARTIAL",O97-P97,IF(M97="NOT PAID",O97*0,IF(M97="MGT APPROVAL",O97*0,0)))),0)</f>
        <v>0</v>
      </c>
      <c r="R97" s="91">
        <f t="shared" si="84"/>
        <v>0</v>
      </c>
      <c r="S97" s="33">
        <f t="shared" ref="S97:S104" si="88">ROUND(Q97-R97,0)</f>
        <v>0</v>
      </c>
      <c r="T97" s="29" t="str">
        <f t="shared" ref="T97:T104" si="89">IF(S97&gt;=1,"PAYABLE PENDING",IF(S97&lt;=0,"NIL",0))</f>
        <v>NIL</v>
      </c>
      <c r="AB97" s="34">
        <f t="shared" ref="AB97:AB104" si="90">IF(E97&lt;=0%,"NIL",IF(E97&lt;=5.99%,0*1,IF(E97&lt;=9.99%,0.02*1,IF(E97&lt;=19.99%,0.04*1,IF(E97&lt;=29.99%,0.05*1,IF(E97&gt;=30%,0.05*1,"0"))))))</f>
        <v>0.05</v>
      </c>
      <c r="AC97" s="39">
        <f t="shared" ref="AC97:AC104" si="91">ROUND(IF(AA97="JAN",(K97*E97)*AB97,0),0)</f>
        <v>0</v>
      </c>
      <c r="AD97" s="39">
        <f t="shared" ref="AD97:AD104" si="92">ROUND(IF(AA97="FEB",(K97*E97)*AB97,0),0)</f>
        <v>0</v>
      </c>
      <c r="AE97" s="39">
        <f t="shared" ref="AE97:AE104" si="93">ROUND(IF(AA97="MAR",(K97*E97)*AB97,0),0)</f>
        <v>0</v>
      </c>
      <c r="AF97" s="39">
        <f t="shared" ref="AF97:AF104" si="94">ROUND(IF(AA97="APR",(K97*E97)*AB97,0),0)</f>
        <v>0</v>
      </c>
      <c r="AG97" s="39">
        <f t="shared" ref="AG97:AG104" si="95">ROUND(IF(AA97="MAY",(K97*E97)*AB97,0),0)</f>
        <v>0</v>
      </c>
      <c r="AH97" s="39">
        <f t="shared" ref="AH97:AH104" si="96">ROUND(IF(AA97="JUN",(K97*E97)*AB97,0),0)</f>
        <v>0</v>
      </c>
      <c r="AI97" s="39">
        <f t="shared" ref="AI97:AI104" si="97">ROUND(IF(AA97="JUL",(K97*E97)*AB97,0),0)</f>
        <v>0</v>
      </c>
      <c r="AJ97" s="39">
        <f t="shared" ref="AJ97:AJ104" si="98">ROUND(IF(AA97="AUG",(K97*E97)*AB97,0),0)</f>
        <v>0</v>
      </c>
      <c r="AK97" s="39">
        <f t="shared" ref="AK97:AK104" si="99">ROUND(IF(AA97="SEP",(K97*E97)*AB97,0),0)</f>
        <v>0</v>
      </c>
      <c r="AL97" s="39">
        <f t="shared" ref="AL97:AL104" si="100">ROUND(IF(AA97="OCT",(K97*E97)*AB97,0),0)</f>
        <v>0</v>
      </c>
      <c r="AM97" s="39">
        <f t="shared" ref="AM97:AM104" si="101">ROUND(IF(AA97="NOV",(K97*E97)*AB97,0),0)</f>
        <v>0</v>
      </c>
      <c r="AN97" s="39">
        <f t="shared" ref="AN97:AN104" si="102">ROUND(IF(AA97="DEC",(K97*E97)*AB97,0),0)</f>
        <v>0</v>
      </c>
      <c r="AQ97" s="89">
        <f t="shared" si="85"/>
        <v>0</v>
      </c>
      <c r="AR97" s="86">
        <f t="shared" si="72"/>
        <v>0</v>
      </c>
      <c r="AS97" s="39">
        <f t="shared" si="73"/>
        <v>0</v>
      </c>
      <c r="AT97" s="39">
        <f t="shared" si="74"/>
        <v>0</v>
      </c>
      <c r="AU97" s="39">
        <f t="shared" si="75"/>
        <v>0</v>
      </c>
      <c r="AV97" s="39">
        <f t="shared" si="76"/>
        <v>0</v>
      </c>
      <c r="AW97" s="39">
        <f t="shared" si="77"/>
        <v>0</v>
      </c>
      <c r="AX97" s="39">
        <f t="shared" si="78"/>
        <v>0</v>
      </c>
      <c r="AY97" s="39">
        <f t="shared" si="79"/>
        <v>0</v>
      </c>
      <c r="AZ97" s="39">
        <f t="shared" si="80"/>
        <v>0</v>
      </c>
      <c r="BA97" s="39">
        <f t="shared" si="81"/>
        <v>0</v>
      </c>
      <c r="BB97" s="39">
        <f t="shared" si="82"/>
        <v>0</v>
      </c>
      <c r="BC97" s="39">
        <f t="shared" si="83"/>
        <v>0</v>
      </c>
    </row>
    <row r="98" spans="1:55" x14ac:dyDescent="0.25">
      <c r="A98" s="20">
        <v>94</v>
      </c>
      <c r="B98" s="20"/>
      <c r="C98" s="29" t="str">
        <f>IF(ISNA(VLOOKUP($B98,'Sales Order'!$B$7:$BF$1109,2,0)),"",VLOOKUP($B98,'Sales Order'!$B$7:$BF$1109,2,0))</f>
        <v/>
      </c>
      <c r="D98" s="30" t="str">
        <f>IF(ISNA(VLOOKUP($B98,'Sales Order'!$B$7:$BF$1109,7,0)),"",VLOOKUP($B98,'Sales Order'!$B$7:$BF$1109,7,0))</f>
        <v/>
      </c>
      <c r="E98" s="31" t="str">
        <f>IF(ISNA(VLOOKUP($B98,'Sales Order'!$B$7:$BF$1109,8,0)),"",VLOOKUP($B98,'Sales Order'!$B$7:$BF$1109,8,0))</f>
        <v/>
      </c>
      <c r="F98" s="30" t="str">
        <f>IF(ISNA(VLOOKUP($B98,'Sales Order'!$B$7:$BF$1109,11,0)),"",VLOOKUP($B98,'Sales Order'!$B$7:$BF$1109,11,0))</f>
        <v/>
      </c>
      <c r="G98" s="30" t="str">
        <f>IF(ISNA(VLOOKUP($B98,'Sales Order'!$B$7:$BF$1109,26,0)),"",VLOOKUP($B98,'Sales Order'!$B$7:$BF$1109,26,0))</f>
        <v/>
      </c>
      <c r="H98" s="24" t="str">
        <f>IF(ISNA(VLOOKUP($B98,'Sales Order'!$B$7:$BF$1109,39,0)),"",VLOOKUP($B98,'Sales Order'!$B$7:$BF$1109,39,0))</f>
        <v/>
      </c>
      <c r="I98" s="30" t="str">
        <f>IF(ISNA(VLOOKUP($B98,'Sales Order'!$B$7:$BF$1109,43,0)),"",VLOOKUP($B98,'Sales Order'!$B$7:$BF$1109,43,0))</f>
        <v/>
      </c>
      <c r="J98" s="38" t="str">
        <f>IF(ISNA(VLOOKUP($B98,'Sales Order'!$B$7:$BF$1109,57,0)),"",VLOOKUP($B98,'Sales Order'!$B$7:$BF$1109,57,0))</f>
        <v/>
      </c>
      <c r="K98" s="25" t="str">
        <f>IF(ISNA(VLOOKUP($B98,'Sales Order'!$B$7:$CA$1109,58,0)),"",VLOOKUP($B98,'Sales Order'!$B$7:$CA$1109,58,0))</f>
        <v/>
      </c>
      <c r="L98" s="20"/>
      <c r="M98" s="20"/>
      <c r="N98" s="20"/>
      <c r="O98" s="30">
        <f t="shared" si="86"/>
        <v>0</v>
      </c>
      <c r="P98" s="30">
        <f t="shared" si="54"/>
        <v>0</v>
      </c>
      <c r="Q98" s="33">
        <f t="shared" si="87"/>
        <v>0</v>
      </c>
      <c r="R98" s="91">
        <f t="shared" si="84"/>
        <v>0</v>
      </c>
      <c r="S98" s="33">
        <f t="shared" si="88"/>
        <v>0</v>
      </c>
      <c r="T98" s="29" t="str">
        <f t="shared" si="89"/>
        <v>NIL</v>
      </c>
      <c r="AB98" s="34">
        <f t="shared" si="90"/>
        <v>0.05</v>
      </c>
      <c r="AC98" s="39">
        <f t="shared" si="91"/>
        <v>0</v>
      </c>
      <c r="AD98" s="39">
        <f t="shared" si="92"/>
        <v>0</v>
      </c>
      <c r="AE98" s="39">
        <f t="shared" si="93"/>
        <v>0</v>
      </c>
      <c r="AF98" s="39">
        <f t="shared" si="94"/>
        <v>0</v>
      </c>
      <c r="AG98" s="39">
        <f t="shared" si="95"/>
        <v>0</v>
      </c>
      <c r="AH98" s="39">
        <f t="shared" si="96"/>
        <v>0</v>
      </c>
      <c r="AI98" s="39">
        <f t="shared" si="97"/>
        <v>0</v>
      </c>
      <c r="AJ98" s="39">
        <f t="shared" si="98"/>
        <v>0</v>
      </c>
      <c r="AK98" s="39">
        <f t="shared" si="99"/>
        <v>0</v>
      </c>
      <c r="AL98" s="39">
        <f t="shared" si="100"/>
        <v>0</v>
      </c>
      <c r="AM98" s="39">
        <f t="shared" si="101"/>
        <v>0</v>
      </c>
      <c r="AN98" s="39">
        <f t="shared" si="102"/>
        <v>0</v>
      </c>
      <c r="AQ98" s="89">
        <f t="shared" si="85"/>
        <v>0</v>
      </c>
      <c r="AR98" s="86">
        <f t="shared" si="72"/>
        <v>0</v>
      </c>
      <c r="AS98" s="39">
        <f t="shared" si="73"/>
        <v>0</v>
      </c>
      <c r="AT98" s="39">
        <f t="shared" si="74"/>
        <v>0</v>
      </c>
      <c r="AU98" s="39">
        <f t="shared" si="75"/>
        <v>0</v>
      </c>
      <c r="AV98" s="39">
        <f t="shared" si="76"/>
        <v>0</v>
      </c>
      <c r="AW98" s="39">
        <f t="shared" si="77"/>
        <v>0</v>
      </c>
      <c r="AX98" s="39">
        <f t="shared" si="78"/>
        <v>0</v>
      </c>
      <c r="AY98" s="39">
        <f t="shared" si="79"/>
        <v>0</v>
      </c>
      <c r="AZ98" s="39">
        <f t="shared" si="80"/>
        <v>0</v>
      </c>
      <c r="BA98" s="39">
        <f t="shared" si="81"/>
        <v>0</v>
      </c>
      <c r="BB98" s="39">
        <f t="shared" si="82"/>
        <v>0</v>
      </c>
      <c r="BC98" s="39">
        <f t="shared" si="83"/>
        <v>0</v>
      </c>
    </row>
    <row r="99" spans="1:55" x14ac:dyDescent="0.25">
      <c r="A99" s="20">
        <v>95</v>
      </c>
      <c r="B99" s="20"/>
      <c r="C99" s="29" t="str">
        <f>IF(ISNA(VLOOKUP($B99,'Sales Order'!$B$7:$BF$1109,2,0)),"",VLOOKUP($B99,'Sales Order'!$B$7:$BF$1109,2,0))</f>
        <v/>
      </c>
      <c r="D99" s="30" t="str">
        <f>IF(ISNA(VLOOKUP($B99,'Sales Order'!$B$7:$BF$1109,7,0)),"",VLOOKUP($B99,'Sales Order'!$B$7:$BF$1109,7,0))</f>
        <v/>
      </c>
      <c r="E99" s="31" t="str">
        <f>IF(ISNA(VLOOKUP($B99,'Sales Order'!$B$7:$BF$1109,8,0)),"",VLOOKUP($B99,'Sales Order'!$B$7:$BF$1109,8,0))</f>
        <v/>
      </c>
      <c r="F99" s="30" t="str">
        <f>IF(ISNA(VLOOKUP($B99,'Sales Order'!$B$7:$BF$1109,11,0)),"",VLOOKUP($B99,'Sales Order'!$B$7:$BF$1109,11,0))</f>
        <v/>
      </c>
      <c r="G99" s="30" t="str">
        <f>IF(ISNA(VLOOKUP($B99,'Sales Order'!$B$7:$BF$1109,26,0)),"",VLOOKUP($B99,'Sales Order'!$B$7:$BF$1109,26,0))</f>
        <v/>
      </c>
      <c r="H99" s="24" t="str">
        <f>IF(ISNA(VLOOKUP($B99,'Sales Order'!$B$7:$BF$1109,39,0)),"",VLOOKUP($B99,'Sales Order'!$B$7:$BF$1109,39,0))</f>
        <v/>
      </c>
      <c r="I99" s="30" t="str">
        <f>IF(ISNA(VLOOKUP($B99,'Sales Order'!$B$7:$BF$1109,43,0)),"",VLOOKUP($B99,'Sales Order'!$B$7:$BF$1109,43,0))</f>
        <v/>
      </c>
      <c r="J99" s="38" t="str">
        <f>IF(ISNA(VLOOKUP($B99,'Sales Order'!$B$7:$BF$1109,57,0)),"",VLOOKUP($B99,'Sales Order'!$B$7:$BF$1109,57,0))</f>
        <v/>
      </c>
      <c r="K99" s="25" t="str">
        <f>IF(ISNA(VLOOKUP($B99,'Sales Order'!$B$7:$CA$1109,58,0)),"",VLOOKUP($B99,'Sales Order'!$B$7:$CA$1109,58,0))</f>
        <v/>
      </c>
      <c r="L99" s="20"/>
      <c r="M99" s="20"/>
      <c r="N99" s="20"/>
      <c r="O99" s="30">
        <f t="shared" si="86"/>
        <v>0</v>
      </c>
      <c r="P99" s="30">
        <f t="shared" si="54"/>
        <v>0</v>
      </c>
      <c r="Q99" s="33">
        <f t="shared" si="87"/>
        <v>0</v>
      </c>
      <c r="R99" s="91">
        <f t="shared" si="84"/>
        <v>0</v>
      </c>
      <c r="S99" s="33">
        <f t="shared" si="88"/>
        <v>0</v>
      </c>
      <c r="T99" s="29" t="str">
        <f t="shared" si="89"/>
        <v>NIL</v>
      </c>
      <c r="AB99" s="34">
        <f t="shared" si="90"/>
        <v>0.05</v>
      </c>
      <c r="AC99" s="39">
        <f t="shared" si="91"/>
        <v>0</v>
      </c>
      <c r="AD99" s="39">
        <f t="shared" si="92"/>
        <v>0</v>
      </c>
      <c r="AE99" s="39">
        <f t="shared" si="93"/>
        <v>0</v>
      </c>
      <c r="AF99" s="39">
        <f t="shared" si="94"/>
        <v>0</v>
      </c>
      <c r="AG99" s="39">
        <f t="shared" si="95"/>
        <v>0</v>
      </c>
      <c r="AH99" s="39">
        <f t="shared" si="96"/>
        <v>0</v>
      </c>
      <c r="AI99" s="39">
        <f t="shared" si="97"/>
        <v>0</v>
      </c>
      <c r="AJ99" s="39">
        <f t="shared" si="98"/>
        <v>0</v>
      </c>
      <c r="AK99" s="39">
        <f t="shared" si="99"/>
        <v>0</v>
      </c>
      <c r="AL99" s="39">
        <f t="shared" si="100"/>
        <v>0</v>
      </c>
      <c r="AM99" s="39">
        <f t="shared" si="101"/>
        <v>0</v>
      </c>
      <c r="AN99" s="39">
        <f t="shared" si="102"/>
        <v>0</v>
      </c>
      <c r="AQ99" s="89">
        <f t="shared" si="85"/>
        <v>0</v>
      </c>
      <c r="AR99" s="86">
        <f t="shared" si="72"/>
        <v>0</v>
      </c>
      <c r="AS99" s="39">
        <f t="shared" si="73"/>
        <v>0</v>
      </c>
      <c r="AT99" s="39">
        <f t="shared" si="74"/>
        <v>0</v>
      </c>
      <c r="AU99" s="39">
        <f t="shared" si="75"/>
        <v>0</v>
      </c>
      <c r="AV99" s="39">
        <f t="shared" si="76"/>
        <v>0</v>
      </c>
      <c r="AW99" s="39">
        <f t="shared" si="77"/>
        <v>0</v>
      </c>
      <c r="AX99" s="39">
        <f t="shared" si="78"/>
        <v>0</v>
      </c>
      <c r="AY99" s="39">
        <f t="shared" si="79"/>
        <v>0</v>
      </c>
      <c r="AZ99" s="39">
        <f t="shared" si="80"/>
        <v>0</v>
      </c>
      <c r="BA99" s="39">
        <f t="shared" si="81"/>
        <v>0</v>
      </c>
      <c r="BB99" s="39">
        <f t="shared" si="82"/>
        <v>0</v>
      </c>
      <c r="BC99" s="39">
        <f t="shared" si="83"/>
        <v>0</v>
      </c>
    </row>
    <row r="100" spans="1:55" x14ac:dyDescent="0.25">
      <c r="A100" s="20">
        <v>96</v>
      </c>
      <c r="B100" s="20"/>
      <c r="C100" s="29" t="str">
        <f>IF(ISNA(VLOOKUP($B100,'Sales Order'!$B$7:$BF$1109,2,0)),"",VLOOKUP($B100,'Sales Order'!$B$7:$BF$1109,2,0))</f>
        <v/>
      </c>
      <c r="D100" s="30" t="str">
        <f>IF(ISNA(VLOOKUP($B100,'Sales Order'!$B$7:$BF$1109,7,0)),"",VLOOKUP($B100,'Sales Order'!$B$7:$BF$1109,7,0))</f>
        <v/>
      </c>
      <c r="E100" s="31" t="str">
        <f>IF(ISNA(VLOOKUP($B100,'Sales Order'!$B$7:$BF$1109,8,0)),"",VLOOKUP($B100,'Sales Order'!$B$7:$BF$1109,8,0))</f>
        <v/>
      </c>
      <c r="F100" s="30" t="str">
        <f>IF(ISNA(VLOOKUP($B100,'Sales Order'!$B$7:$BF$1109,11,0)),"",VLOOKUP($B100,'Sales Order'!$B$7:$BF$1109,11,0))</f>
        <v/>
      </c>
      <c r="G100" s="30" t="str">
        <f>IF(ISNA(VLOOKUP($B100,'Sales Order'!$B$7:$BF$1109,26,0)),"",VLOOKUP($B100,'Sales Order'!$B$7:$BF$1109,26,0))</f>
        <v/>
      </c>
      <c r="H100" s="24" t="str">
        <f>IF(ISNA(VLOOKUP($B100,'Sales Order'!$B$7:$BF$1109,39,0)),"",VLOOKUP($B100,'Sales Order'!$B$7:$BF$1109,39,0))</f>
        <v/>
      </c>
      <c r="I100" s="30" t="str">
        <f>IF(ISNA(VLOOKUP($B100,'Sales Order'!$B$7:$BF$1109,43,0)),"",VLOOKUP($B100,'Sales Order'!$B$7:$BF$1109,43,0))</f>
        <v/>
      </c>
      <c r="J100" s="38" t="str">
        <f>IF(ISNA(VLOOKUP($B100,'Sales Order'!$B$7:$BF$1109,57,0)),"",VLOOKUP($B100,'Sales Order'!$B$7:$BF$1109,57,0))</f>
        <v/>
      </c>
      <c r="K100" s="25" t="str">
        <f>IF(ISNA(VLOOKUP($B100,'Sales Order'!$B$7:$CA$1109,58,0)),"",VLOOKUP($B100,'Sales Order'!$B$7:$CA$1109,58,0))</f>
        <v/>
      </c>
      <c r="L100" s="20"/>
      <c r="M100" s="20"/>
      <c r="N100" s="20"/>
      <c r="O100" s="30">
        <f t="shared" si="86"/>
        <v>0</v>
      </c>
      <c r="P100" s="30">
        <f t="shared" si="54"/>
        <v>0</v>
      </c>
      <c r="Q100" s="33">
        <f t="shared" si="87"/>
        <v>0</v>
      </c>
      <c r="R100" s="91">
        <f t="shared" si="84"/>
        <v>0</v>
      </c>
      <c r="S100" s="33">
        <f t="shared" si="88"/>
        <v>0</v>
      </c>
      <c r="T100" s="29" t="str">
        <f t="shared" si="89"/>
        <v>NIL</v>
      </c>
      <c r="AB100" s="34">
        <f t="shared" si="90"/>
        <v>0.05</v>
      </c>
      <c r="AC100" s="39">
        <f t="shared" si="91"/>
        <v>0</v>
      </c>
      <c r="AD100" s="39">
        <f t="shared" si="92"/>
        <v>0</v>
      </c>
      <c r="AE100" s="39">
        <f t="shared" si="93"/>
        <v>0</v>
      </c>
      <c r="AF100" s="39">
        <f t="shared" si="94"/>
        <v>0</v>
      </c>
      <c r="AG100" s="39">
        <f t="shared" si="95"/>
        <v>0</v>
      </c>
      <c r="AH100" s="39">
        <f t="shared" si="96"/>
        <v>0</v>
      </c>
      <c r="AI100" s="39">
        <f t="shared" si="97"/>
        <v>0</v>
      </c>
      <c r="AJ100" s="39">
        <f t="shared" si="98"/>
        <v>0</v>
      </c>
      <c r="AK100" s="39">
        <f t="shared" si="99"/>
        <v>0</v>
      </c>
      <c r="AL100" s="39">
        <f t="shared" si="100"/>
        <v>0</v>
      </c>
      <c r="AM100" s="39">
        <f t="shared" si="101"/>
        <v>0</v>
      </c>
      <c r="AN100" s="39">
        <f t="shared" si="102"/>
        <v>0</v>
      </c>
      <c r="AQ100" s="89">
        <f t="shared" si="85"/>
        <v>0</v>
      </c>
      <c r="AR100" s="86">
        <f t="shared" si="72"/>
        <v>0</v>
      </c>
      <c r="AS100" s="39">
        <f t="shared" si="73"/>
        <v>0</v>
      </c>
      <c r="AT100" s="39">
        <f t="shared" si="74"/>
        <v>0</v>
      </c>
      <c r="AU100" s="39">
        <f t="shared" si="75"/>
        <v>0</v>
      </c>
      <c r="AV100" s="39">
        <f t="shared" si="76"/>
        <v>0</v>
      </c>
      <c r="AW100" s="39">
        <f t="shared" si="77"/>
        <v>0</v>
      </c>
      <c r="AX100" s="39">
        <f t="shared" si="78"/>
        <v>0</v>
      </c>
      <c r="AY100" s="39">
        <f t="shared" si="79"/>
        <v>0</v>
      </c>
      <c r="AZ100" s="39">
        <f t="shared" si="80"/>
        <v>0</v>
      </c>
      <c r="BA100" s="39">
        <f t="shared" si="81"/>
        <v>0</v>
      </c>
      <c r="BB100" s="39">
        <f t="shared" si="82"/>
        <v>0</v>
      </c>
      <c r="BC100" s="39">
        <f t="shared" si="83"/>
        <v>0</v>
      </c>
    </row>
    <row r="101" spans="1:55" x14ac:dyDescent="0.25">
      <c r="A101" s="20">
        <v>97</v>
      </c>
      <c r="B101" s="20"/>
      <c r="C101" s="29" t="str">
        <f>IF(ISNA(VLOOKUP($B101,'Sales Order'!$B$7:$BF$1109,2,0)),"",VLOOKUP($B101,'Sales Order'!$B$7:$BF$1109,2,0))</f>
        <v/>
      </c>
      <c r="D101" s="30" t="str">
        <f>IF(ISNA(VLOOKUP($B101,'Sales Order'!$B$7:$BF$1109,7,0)),"",VLOOKUP($B101,'Sales Order'!$B$7:$BF$1109,7,0))</f>
        <v/>
      </c>
      <c r="E101" s="31" t="str">
        <f>IF(ISNA(VLOOKUP($B101,'Sales Order'!$B$7:$BF$1109,8,0)),"",VLOOKUP($B101,'Sales Order'!$B$7:$BF$1109,8,0))</f>
        <v/>
      </c>
      <c r="F101" s="30" t="str">
        <f>IF(ISNA(VLOOKUP($B101,'Sales Order'!$B$7:$BF$1109,11,0)),"",VLOOKUP($B101,'Sales Order'!$B$7:$BF$1109,11,0))</f>
        <v/>
      </c>
      <c r="G101" s="30" t="str">
        <f>IF(ISNA(VLOOKUP($B101,'Sales Order'!$B$7:$BF$1109,26,0)),"",VLOOKUP($B101,'Sales Order'!$B$7:$BF$1109,26,0))</f>
        <v/>
      </c>
      <c r="H101" s="24" t="str">
        <f>IF(ISNA(VLOOKUP($B101,'Sales Order'!$B$7:$BF$1109,39,0)),"",VLOOKUP($B101,'Sales Order'!$B$7:$BF$1109,39,0))</f>
        <v/>
      </c>
      <c r="I101" s="30" t="str">
        <f>IF(ISNA(VLOOKUP($B101,'Sales Order'!$B$7:$BF$1109,43,0)),"",VLOOKUP($B101,'Sales Order'!$B$7:$BF$1109,43,0))</f>
        <v/>
      </c>
      <c r="J101" s="38" t="str">
        <f>IF(ISNA(VLOOKUP($B101,'Sales Order'!$B$7:$BF$1109,57,0)),"",VLOOKUP($B101,'Sales Order'!$B$7:$BF$1109,57,0))</f>
        <v/>
      </c>
      <c r="K101" s="25" t="str">
        <f>IF(ISNA(VLOOKUP($B101,'Sales Order'!$B$7:$CA$1109,58,0)),"",VLOOKUP($B101,'Sales Order'!$B$7:$CA$1109,58,0))</f>
        <v/>
      </c>
      <c r="L101" s="20"/>
      <c r="M101" s="20"/>
      <c r="N101" s="20"/>
      <c r="O101" s="30">
        <f t="shared" si="86"/>
        <v>0</v>
      </c>
      <c r="P101" s="30">
        <f t="shared" si="54"/>
        <v>0</v>
      </c>
      <c r="Q101" s="33">
        <f t="shared" si="87"/>
        <v>0</v>
      </c>
      <c r="R101" s="91">
        <f t="shared" si="84"/>
        <v>0</v>
      </c>
      <c r="S101" s="33">
        <f t="shared" si="88"/>
        <v>0</v>
      </c>
      <c r="T101" s="29" t="str">
        <f t="shared" si="89"/>
        <v>NIL</v>
      </c>
      <c r="AB101" s="34">
        <f t="shared" si="90"/>
        <v>0.05</v>
      </c>
      <c r="AC101" s="39">
        <f t="shared" si="91"/>
        <v>0</v>
      </c>
      <c r="AD101" s="39">
        <f t="shared" si="92"/>
        <v>0</v>
      </c>
      <c r="AE101" s="39">
        <f t="shared" si="93"/>
        <v>0</v>
      </c>
      <c r="AF101" s="39">
        <f t="shared" si="94"/>
        <v>0</v>
      </c>
      <c r="AG101" s="39">
        <f t="shared" si="95"/>
        <v>0</v>
      </c>
      <c r="AH101" s="39">
        <f t="shared" si="96"/>
        <v>0</v>
      </c>
      <c r="AI101" s="39">
        <f t="shared" si="97"/>
        <v>0</v>
      </c>
      <c r="AJ101" s="39">
        <f t="shared" si="98"/>
        <v>0</v>
      </c>
      <c r="AK101" s="39">
        <f t="shared" si="99"/>
        <v>0</v>
      </c>
      <c r="AL101" s="39">
        <f t="shared" si="100"/>
        <v>0</v>
      </c>
      <c r="AM101" s="39">
        <f t="shared" si="101"/>
        <v>0</v>
      </c>
      <c r="AN101" s="39">
        <f t="shared" si="102"/>
        <v>0</v>
      </c>
      <c r="AQ101" s="89">
        <f t="shared" si="85"/>
        <v>0</v>
      </c>
      <c r="AR101" s="86">
        <f t="shared" si="72"/>
        <v>0</v>
      </c>
      <c r="AS101" s="39">
        <f t="shared" si="73"/>
        <v>0</v>
      </c>
      <c r="AT101" s="39">
        <f t="shared" si="74"/>
        <v>0</v>
      </c>
      <c r="AU101" s="39">
        <f t="shared" si="75"/>
        <v>0</v>
      </c>
      <c r="AV101" s="39">
        <f t="shared" si="76"/>
        <v>0</v>
      </c>
      <c r="AW101" s="39">
        <f t="shared" si="77"/>
        <v>0</v>
      </c>
      <c r="AX101" s="39">
        <f t="shared" si="78"/>
        <v>0</v>
      </c>
      <c r="AY101" s="39">
        <f t="shared" si="79"/>
        <v>0</v>
      </c>
      <c r="AZ101" s="39">
        <f t="shared" si="80"/>
        <v>0</v>
      </c>
      <c r="BA101" s="39">
        <f t="shared" si="81"/>
        <v>0</v>
      </c>
      <c r="BB101" s="39">
        <f t="shared" si="82"/>
        <v>0</v>
      </c>
      <c r="BC101" s="39">
        <f t="shared" si="83"/>
        <v>0</v>
      </c>
    </row>
    <row r="102" spans="1:55" x14ac:dyDescent="0.25">
      <c r="A102" s="20">
        <v>98</v>
      </c>
      <c r="B102" s="20"/>
      <c r="C102" s="29" t="str">
        <f>IF(ISNA(VLOOKUP($B102,'Sales Order'!$B$7:$BF$1109,2,0)),"",VLOOKUP($B102,'Sales Order'!$B$7:$BF$1109,2,0))</f>
        <v/>
      </c>
      <c r="D102" s="30" t="str">
        <f>IF(ISNA(VLOOKUP($B102,'Sales Order'!$B$7:$BF$1109,7,0)),"",VLOOKUP($B102,'Sales Order'!$B$7:$BF$1109,7,0))</f>
        <v/>
      </c>
      <c r="E102" s="31" t="str">
        <f>IF(ISNA(VLOOKUP($B102,'Sales Order'!$B$7:$BF$1109,8,0)),"",VLOOKUP($B102,'Sales Order'!$B$7:$BF$1109,8,0))</f>
        <v/>
      </c>
      <c r="F102" s="30" t="str">
        <f>IF(ISNA(VLOOKUP($B102,'Sales Order'!$B$7:$BF$1109,11,0)),"",VLOOKUP($B102,'Sales Order'!$B$7:$BF$1109,11,0))</f>
        <v/>
      </c>
      <c r="G102" s="30" t="str">
        <f>IF(ISNA(VLOOKUP($B102,'Sales Order'!$B$7:$BF$1109,26,0)),"",VLOOKUP($B102,'Sales Order'!$B$7:$BF$1109,26,0))</f>
        <v/>
      </c>
      <c r="H102" s="24" t="str">
        <f>IF(ISNA(VLOOKUP($B102,'Sales Order'!$B$7:$BF$1109,39,0)),"",VLOOKUP($B102,'Sales Order'!$B$7:$BF$1109,39,0))</f>
        <v/>
      </c>
      <c r="I102" s="30" t="str">
        <f>IF(ISNA(VLOOKUP($B102,'Sales Order'!$B$7:$BF$1109,43,0)),"",VLOOKUP($B102,'Sales Order'!$B$7:$BF$1109,43,0))</f>
        <v/>
      </c>
      <c r="J102" s="38" t="str">
        <f>IF(ISNA(VLOOKUP($B102,'Sales Order'!$B$7:$BF$1109,57,0)),"",VLOOKUP($B102,'Sales Order'!$B$7:$BF$1109,57,0))</f>
        <v/>
      </c>
      <c r="K102" s="25" t="str">
        <f>IF(ISNA(VLOOKUP($B102,'Sales Order'!$B$7:$CA$1109,58,0)),"",VLOOKUP($B102,'Sales Order'!$B$7:$CA$1109,58,0))</f>
        <v/>
      </c>
      <c r="L102" s="20"/>
      <c r="M102" s="20"/>
      <c r="N102" s="20"/>
      <c r="O102" s="30">
        <f t="shared" si="86"/>
        <v>0</v>
      </c>
      <c r="P102" s="30">
        <f t="shared" si="54"/>
        <v>0</v>
      </c>
      <c r="Q102" s="33">
        <f t="shared" si="87"/>
        <v>0</v>
      </c>
      <c r="R102" s="91">
        <f t="shared" si="84"/>
        <v>0</v>
      </c>
      <c r="S102" s="33">
        <f t="shared" si="88"/>
        <v>0</v>
      </c>
      <c r="T102" s="29" t="str">
        <f t="shared" si="89"/>
        <v>NIL</v>
      </c>
      <c r="AB102" s="34">
        <f t="shared" si="90"/>
        <v>0.05</v>
      </c>
      <c r="AC102" s="39">
        <f t="shared" si="91"/>
        <v>0</v>
      </c>
      <c r="AD102" s="39">
        <f t="shared" si="92"/>
        <v>0</v>
      </c>
      <c r="AE102" s="39">
        <f t="shared" si="93"/>
        <v>0</v>
      </c>
      <c r="AF102" s="39">
        <f t="shared" si="94"/>
        <v>0</v>
      </c>
      <c r="AG102" s="39">
        <f t="shared" si="95"/>
        <v>0</v>
      </c>
      <c r="AH102" s="39">
        <f t="shared" si="96"/>
        <v>0</v>
      </c>
      <c r="AI102" s="39">
        <f t="shared" si="97"/>
        <v>0</v>
      </c>
      <c r="AJ102" s="39">
        <f t="shared" si="98"/>
        <v>0</v>
      </c>
      <c r="AK102" s="39">
        <f t="shared" si="99"/>
        <v>0</v>
      </c>
      <c r="AL102" s="39">
        <f t="shared" si="100"/>
        <v>0</v>
      </c>
      <c r="AM102" s="39">
        <f t="shared" si="101"/>
        <v>0</v>
      </c>
      <c r="AN102" s="39">
        <f t="shared" si="102"/>
        <v>0</v>
      </c>
      <c r="AQ102" s="89">
        <f t="shared" si="85"/>
        <v>0</v>
      </c>
      <c r="AR102" s="86">
        <f t="shared" si="72"/>
        <v>0</v>
      </c>
      <c r="AS102" s="39">
        <f t="shared" si="73"/>
        <v>0</v>
      </c>
      <c r="AT102" s="39">
        <f t="shared" si="74"/>
        <v>0</v>
      </c>
      <c r="AU102" s="39">
        <f t="shared" si="75"/>
        <v>0</v>
      </c>
      <c r="AV102" s="39">
        <f t="shared" si="76"/>
        <v>0</v>
      </c>
      <c r="AW102" s="39">
        <f t="shared" si="77"/>
        <v>0</v>
      </c>
      <c r="AX102" s="39">
        <f t="shared" si="78"/>
        <v>0</v>
      </c>
      <c r="AY102" s="39">
        <f t="shared" si="79"/>
        <v>0</v>
      </c>
      <c r="AZ102" s="39">
        <f t="shared" si="80"/>
        <v>0</v>
      </c>
      <c r="BA102" s="39">
        <f t="shared" si="81"/>
        <v>0</v>
      </c>
      <c r="BB102" s="39">
        <f t="shared" si="82"/>
        <v>0</v>
      </c>
      <c r="BC102" s="39">
        <f t="shared" si="83"/>
        <v>0</v>
      </c>
    </row>
    <row r="103" spans="1:55" x14ac:dyDescent="0.25">
      <c r="A103" s="20">
        <v>99</v>
      </c>
      <c r="B103" s="20"/>
      <c r="C103" s="29" t="str">
        <f>IF(ISNA(VLOOKUP($B103,'Sales Order'!$B$7:$BF$1109,2,0)),"",VLOOKUP($B103,'Sales Order'!$B$7:$BF$1109,2,0))</f>
        <v/>
      </c>
      <c r="D103" s="30" t="str">
        <f>IF(ISNA(VLOOKUP($B103,'Sales Order'!$B$7:$BF$1109,7,0)),"",VLOOKUP($B103,'Sales Order'!$B$7:$BF$1109,7,0))</f>
        <v/>
      </c>
      <c r="E103" s="31" t="str">
        <f>IF(ISNA(VLOOKUP($B103,'Sales Order'!$B$7:$BF$1109,8,0)),"",VLOOKUP($B103,'Sales Order'!$B$7:$BF$1109,8,0))</f>
        <v/>
      </c>
      <c r="F103" s="30" t="str">
        <f>IF(ISNA(VLOOKUP($B103,'Sales Order'!$B$7:$BF$1109,11,0)),"",VLOOKUP($B103,'Sales Order'!$B$7:$BF$1109,11,0))</f>
        <v/>
      </c>
      <c r="G103" s="30" t="str">
        <f>IF(ISNA(VLOOKUP($B103,'Sales Order'!$B$7:$BF$1109,26,0)),"",VLOOKUP($B103,'Sales Order'!$B$7:$BF$1109,26,0))</f>
        <v/>
      </c>
      <c r="H103" s="24" t="str">
        <f>IF(ISNA(VLOOKUP($B103,'Sales Order'!$B$7:$BF$1109,39,0)),"",VLOOKUP($B103,'Sales Order'!$B$7:$BF$1109,39,0))</f>
        <v/>
      </c>
      <c r="I103" s="30" t="str">
        <f>IF(ISNA(VLOOKUP($B103,'Sales Order'!$B$7:$BF$1109,43,0)),"",VLOOKUP($B103,'Sales Order'!$B$7:$BF$1109,43,0))</f>
        <v/>
      </c>
      <c r="J103" s="38" t="str">
        <f>IF(ISNA(VLOOKUP($B103,'Sales Order'!$B$7:$BF$1109,57,0)),"",VLOOKUP($B103,'Sales Order'!$B$7:$BF$1109,57,0))</f>
        <v/>
      </c>
      <c r="K103" s="25" t="str">
        <f>IF(ISNA(VLOOKUP($B103,'Sales Order'!$B$7:$CA$1109,58,0)),"",VLOOKUP($B103,'Sales Order'!$B$7:$CA$1109,58,0))</f>
        <v/>
      </c>
      <c r="L103" s="20"/>
      <c r="M103" s="20"/>
      <c r="N103" s="20"/>
      <c r="O103" s="30">
        <f t="shared" si="86"/>
        <v>0</v>
      </c>
      <c r="P103" s="30">
        <f t="shared" si="54"/>
        <v>0</v>
      </c>
      <c r="Q103" s="33">
        <f t="shared" si="87"/>
        <v>0</v>
      </c>
      <c r="R103" s="91">
        <f t="shared" si="84"/>
        <v>0</v>
      </c>
      <c r="S103" s="33">
        <f t="shared" si="88"/>
        <v>0</v>
      </c>
      <c r="T103" s="29" t="str">
        <f t="shared" si="89"/>
        <v>NIL</v>
      </c>
      <c r="AB103" s="34">
        <f t="shared" si="90"/>
        <v>0.05</v>
      </c>
      <c r="AC103" s="39">
        <f t="shared" si="91"/>
        <v>0</v>
      </c>
      <c r="AD103" s="39">
        <f t="shared" si="92"/>
        <v>0</v>
      </c>
      <c r="AE103" s="39">
        <f t="shared" si="93"/>
        <v>0</v>
      </c>
      <c r="AF103" s="39">
        <f t="shared" si="94"/>
        <v>0</v>
      </c>
      <c r="AG103" s="39">
        <f t="shared" si="95"/>
        <v>0</v>
      </c>
      <c r="AH103" s="39">
        <f t="shared" si="96"/>
        <v>0</v>
      </c>
      <c r="AI103" s="39">
        <f t="shared" si="97"/>
        <v>0</v>
      </c>
      <c r="AJ103" s="39">
        <f t="shared" si="98"/>
        <v>0</v>
      </c>
      <c r="AK103" s="39">
        <f t="shared" si="99"/>
        <v>0</v>
      </c>
      <c r="AL103" s="39">
        <f t="shared" si="100"/>
        <v>0</v>
      </c>
      <c r="AM103" s="39">
        <f t="shared" si="101"/>
        <v>0</v>
      </c>
      <c r="AN103" s="39">
        <f t="shared" si="102"/>
        <v>0</v>
      </c>
      <c r="AQ103" s="89">
        <f t="shared" si="85"/>
        <v>0</v>
      </c>
      <c r="AR103" s="86">
        <f t="shared" si="72"/>
        <v>0</v>
      </c>
      <c r="AS103" s="39">
        <f t="shared" si="73"/>
        <v>0</v>
      </c>
      <c r="AT103" s="39">
        <f t="shared" si="74"/>
        <v>0</v>
      </c>
      <c r="AU103" s="39">
        <f t="shared" si="75"/>
        <v>0</v>
      </c>
      <c r="AV103" s="39">
        <f t="shared" si="76"/>
        <v>0</v>
      </c>
      <c r="AW103" s="39">
        <f t="shared" si="77"/>
        <v>0</v>
      </c>
      <c r="AX103" s="39">
        <f t="shared" si="78"/>
        <v>0</v>
      </c>
      <c r="AY103" s="39">
        <f t="shared" si="79"/>
        <v>0</v>
      </c>
      <c r="AZ103" s="39">
        <f t="shared" si="80"/>
        <v>0</v>
      </c>
      <c r="BA103" s="39">
        <f t="shared" si="81"/>
        <v>0</v>
      </c>
      <c r="BB103" s="39">
        <f t="shared" si="82"/>
        <v>0</v>
      </c>
      <c r="BC103" s="39">
        <f t="shared" si="83"/>
        <v>0</v>
      </c>
    </row>
    <row r="104" spans="1:55" x14ac:dyDescent="0.25">
      <c r="A104" s="20">
        <v>100</v>
      </c>
      <c r="B104" s="20"/>
      <c r="C104" s="29" t="str">
        <f>IF(ISNA(VLOOKUP($B104,'Sales Order'!$B$7:$BF$1109,2,0)),"",VLOOKUP($B104,'Sales Order'!$B$7:$BF$1109,2,0))</f>
        <v/>
      </c>
      <c r="D104" s="30" t="str">
        <f>IF(ISNA(VLOOKUP($B104,'Sales Order'!$B$7:$BF$1109,7,0)),"",VLOOKUP($B104,'Sales Order'!$B$7:$BF$1109,7,0))</f>
        <v/>
      </c>
      <c r="E104" s="31" t="str">
        <f>IF(ISNA(VLOOKUP($B104,'Sales Order'!$B$7:$BF$1109,8,0)),"",VLOOKUP($B104,'Sales Order'!$B$7:$BF$1109,8,0))</f>
        <v/>
      </c>
      <c r="F104" s="30" t="str">
        <f>IF(ISNA(VLOOKUP($B104,'Sales Order'!$B$7:$BF$1109,11,0)),"",VLOOKUP($B104,'Sales Order'!$B$7:$BF$1109,11,0))</f>
        <v/>
      </c>
      <c r="G104" s="30" t="str">
        <f>IF(ISNA(VLOOKUP($B104,'Sales Order'!$B$7:$BF$1109,26,0)),"",VLOOKUP($B104,'Sales Order'!$B$7:$BF$1109,26,0))</f>
        <v/>
      </c>
      <c r="H104" s="24" t="str">
        <f>IF(ISNA(VLOOKUP($B104,'Sales Order'!$B$7:$BF$1109,39,0)),"",VLOOKUP($B104,'Sales Order'!$B$7:$BF$1109,39,0))</f>
        <v/>
      </c>
      <c r="I104" s="30" t="str">
        <f>IF(ISNA(VLOOKUP($B104,'Sales Order'!$B$7:$BF$1109,43,0)),"",VLOOKUP($B104,'Sales Order'!$B$7:$BF$1109,43,0))</f>
        <v/>
      </c>
      <c r="J104" s="38" t="str">
        <f>IF(ISNA(VLOOKUP($B104,'Sales Order'!$B$7:$BF$1109,57,0)),"",VLOOKUP($B104,'Sales Order'!$B$7:$BF$1109,57,0))</f>
        <v/>
      </c>
      <c r="K104" s="25" t="str">
        <f>IF(ISNA(VLOOKUP($B104,'Sales Order'!$B$7:$CA$1109,58,0)),"",VLOOKUP($B104,'Sales Order'!$B$7:$CA$1109,58,0))</f>
        <v/>
      </c>
      <c r="L104" s="20"/>
      <c r="M104" s="20"/>
      <c r="N104" s="20"/>
      <c r="O104" s="30">
        <f t="shared" si="86"/>
        <v>0</v>
      </c>
      <c r="P104" s="30">
        <f t="shared" si="54"/>
        <v>0</v>
      </c>
      <c r="Q104" s="33">
        <f t="shared" si="87"/>
        <v>0</v>
      </c>
      <c r="R104" s="91">
        <f t="shared" si="84"/>
        <v>0</v>
      </c>
      <c r="S104" s="33">
        <f t="shared" si="88"/>
        <v>0</v>
      </c>
      <c r="T104" s="29" t="str">
        <f t="shared" si="89"/>
        <v>NIL</v>
      </c>
      <c r="AB104" s="34">
        <f t="shared" si="90"/>
        <v>0.05</v>
      </c>
      <c r="AC104" s="39">
        <f t="shared" si="91"/>
        <v>0</v>
      </c>
      <c r="AD104" s="39">
        <f t="shared" si="92"/>
        <v>0</v>
      </c>
      <c r="AE104" s="39">
        <f t="shared" si="93"/>
        <v>0</v>
      </c>
      <c r="AF104" s="39">
        <f t="shared" si="94"/>
        <v>0</v>
      </c>
      <c r="AG104" s="39">
        <f t="shared" si="95"/>
        <v>0</v>
      </c>
      <c r="AH104" s="39">
        <f t="shared" si="96"/>
        <v>0</v>
      </c>
      <c r="AI104" s="39">
        <f t="shared" si="97"/>
        <v>0</v>
      </c>
      <c r="AJ104" s="39">
        <f t="shared" si="98"/>
        <v>0</v>
      </c>
      <c r="AK104" s="39">
        <f t="shared" si="99"/>
        <v>0</v>
      </c>
      <c r="AL104" s="39">
        <f t="shared" si="100"/>
        <v>0</v>
      </c>
      <c r="AM104" s="39">
        <f t="shared" si="101"/>
        <v>0</v>
      </c>
      <c r="AN104" s="39">
        <f t="shared" si="102"/>
        <v>0</v>
      </c>
      <c r="AQ104" s="90">
        <f t="shared" si="85"/>
        <v>0</v>
      </c>
      <c r="AR104" s="86">
        <f t="shared" si="72"/>
        <v>0</v>
      </c>
      <c r="AS104" s="39">
        <f t="shared" si="73"/>
        <v>0</v>
      </c>
      <c r="AT104" s="39">
        <f t="shared" si="74"/>
        <v>0</v>
      </c>
      <c r="AU104" s="39">
        <f t="shared" si="75"/>
        <v>0</v>
      </c>
      <c r="AV104" s="39">
        <f t="shared" si="76"/>
        <v>0</v>
      </c>
      <c r="AW104" s="39">
        <f t="shared" si="77"/>
        <v>0</v>
      </c>
      <c r="AX104" s="39">
        <f t="shared" si="78"/>
        <v>0</v>
      </c>
      <c r="AY104" s="39">
        <f t="shared" si="79"/>
        <v>0</v>
      </c>
      <c r="AZ104" s="39">
        <f t="shared" si="80"/>
        <v>0</v>
      </c>
      <c r="BA104" s="39">
        <f t="shared" si="81"/>
        <v>0</v>
      </c>
      <c r="BB104" s="39">
        <f t="shared" si="82"/>
        <v>0</v>
      </c>
      <c r="BC104" s="39">
        <f t="shared" si="83"/>
        <v>0</v>
      </c>
    </row>
  </sheetData>
  <autoFilter ref="A4:BC104"/>
  <dataValidations count="2">
    <dataValidation type="list" allowBlank="1" showInputMessage="1" showErrorMessage="1" sqref="L5:L104">
      <formula1>"APPLICABLE,BILLING PENDING,COLLECTION PENDING,TDS PENDING,PAID IN JAN,PAID IN FEB,PAID IN MAR,PAID IN APR,PAID IN MAY,PAID IN JUN,PAID IN JUL,PAID IN AUG,PAID IN SEP,PAID IN OCT,PAID IN NOV,PAID IN DEC,SC CALC. BUT NOT PAID,NA"</formula1>
    </dataValidation>
    <dataValidation type="list" allowBlank="1" showInputMessage="1" showErrorMessage="1" sqref="M5:M104">
      <formula1>"FULL,PARTIAL,NOT PAID,MGT APPROVAL"</formula1>
    </dataValidation>
  </dataValidation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M74"/>
  <sheetViews>
    <sheetView view="pageBreakPreview" zoomScaleNormal="100" zoomScaleSheetLayoutView="100" workbookViewId="0">
      <selection activeCell="B13" sqref="B13"/>
    </sheetView>
  </sheetViews>
  <sheetFormatPr defaultRowHeight="11.25" x14ac:dyDescent="0.2"/>
  <cols>
    <col min="1" max="1" width="3.7109375" style="92" customWidth="1"/>
    <col min="2" max="2" width="6.85546875" style="92" customWidth="1"/>
    <col min="3" max="3" width="3.28515625" style="93" customWidth="1"/>
    <col min="4" max="4" width="12.85546875" style="92" customWidth="1"/>
    <col min="5" max="5" width="32.28515625" style="92" customWidth="1"/>
    <col min="6" max="6" width="12" style="92" customWidth="1"/>
    <col min="7" max="7" width="6.5703125" style="92" customWidth="1"/>
    <col min="8" max="8" width="6.42578125" style="92" customWidth="1"/>
    <col min="9" max="9" width="12" style="92" bestFit="1" customWidth="1"/>
    <col min="10" max="10" width="9.85546875" style="92" customWidth="1"/>
    <col min="11" max="11" width="9" style="92" customWidth="1"/>
    <col min="12" max="12" width="10.140625" style="92" customWidth="1"/>
    <col min="13" max="13" width="46.28515625" style="92" customWidth="1"/>
    <col min="14" max="14" width="3.42578125" style="92" customWidth="1"/>
    <col min="15" max="16384" width="9.140625" style="92"/>
  </cols>
  <sheetData>
    <row r="2" spans="2:13" ht="10.5" customHeight="1" x14ac:dyDescent="0.2"/>
    <row r="3" spans="2:13" ht="12" thickBot="1" x14ac:dyDescent="0.25"/>
    <row r="4" spans="2:13" ht="12" thickTop="1" x14ac:dyDescent="0.2">
      <c r="D4" s="94"/>
      <c r="E4" s="95"/>
      <c r="F4" s="95"/>
      <c r="G4" s="95"/>
      <c r="H4" s="95"/>
      <c r="I4" s="95"/>
      <c r="J4" s="95"/>
      <c r="K4" s="95"/>
      <c r="L4" s="95"/>
      <c r="M4" s="96"/>
    </row>
    <row r="5" spans="2:13" ht="15" x14ac:dyDescent="0.25">
      <c r="D5" s="138" t="s">
        <v>104</v>
      </c>
      <c r="E5" s="139"/>
      <c r="F5" s="139"/>
      <c r="G5" s="139"/>
      <c r="H5" s="139"/>
      <c r="I5" s="139"/>
      <c r="J5" s="139"/>
      <c r="K5" s="139"/>
      <c r="L5" s="139"/>
      <c r="M5" s="140"/>
    </row>
    <row r="6" spans="2:13" x14ac:dyDescent="0.2">
      <c r="D6" s="97" t="s">
        <v>105</v>
      </c>
      <c r="E6" s="98" t="s">
        <v>50</v>
      </c>
      <c r="F6" s="98"/>
      <c r="G6" s="99"/>
      <c r="H6" s="99"/>
      <c r="I6" s="99"/>
      <c r="J6" s="99"/>
      <c r="K6" s="99"/>
      <c r="L6" s="99"/>
      <c r="M6" s="100"/>
    </row>
    <row r="7" spans="2:13" ht="12" thickBot="1" x14ac:dyDescent="0.25">
      <c r="C7" s="105"/>
      <c r="D7" s="101" t="s">
        <v>106</v>
      </c>
      <c r="E7" s="98" t="s">
        <v>107</v>
      </c>
      <c r="F7" s="102" t="s">
        <v>108</v>
      </c>
      <c r="G7" s="103"/>
      <c r="H7" s="103" t="s">
        <v>109</v>
      </c>
      <c r="I7" s="103"/>
      <c r="J7" s="103"/>
      <c r="K7" s="103"/>
      <c r="L7" s="103"/>
      <c r="M7" s="104"/>
    </row>
    <row r="8" spans="2:13" ht="12" thickTop="1" x14ac:dyDescent="0.2">
      <c r="C8" s="105"/>
      <c r="D8" s="106" t="str">
        <f>Sample!D8</f>
        <v xml:space="preserve">Sales Commission report for the month of May 2015 </v>
      </c>
      <c r="E8" s="107"/>
      <c r="F8" s="107"/>
      <c r="G8" s="107"/>
      <c r="H8" s="107"/>
      <c r="I8" s="107"/>
      <c r="J8" s="107"/>
      <c r="K8" s="107"/>
      <c r="L8" s="108"/>
      <c r="M8" s="109">
        <f ca="1">Sample!M8</f>
        <v>42139</v>
      </c>
    </row>
    <row r="9" spans="2:13" x14ac:dyDescent="0.2">
      <c r="D9" s="110"/>
      <c r="E9" s="111" t="s">
        <v>98</v>
      </c>
      <c r="F9" s="112"/>
      <c r="G9" s="112"/>
      <c r="H9" s="112"/>
      <c r="I9" s="113"/>
      <c r="J9" s="114">
        <f>SUM(J11:J73)</f>
        <v>6250</v>
      </c>
      <c r="K9" s="115">
        <f>SUM(K11:K73)</f>
        <v>5000</v>
      </c>
      <c r="L9" s="116">
        <f>SUM(L11:L73)</f>
        <v>1250</v>
      </c>
      <c r="M9" s="117"/>
    </row>
    <row r="10" spans="2:13" ht="23.25" thickBot="1" x14ac:dyDescent="0.25">
      <c r="D10" s="118" t="s">
        <v>110</v>
      </c>
      <c r="E10" s="119" t="s">
        <v>111</v>
      </c>
      <c r="F10" s="119" t="s">
        <v>36</v>
      </c>
      <c r="G10" s="119" t="s">
        <v>30</v>
      </c>
      <c r="H10" s="119" t="s">
        <v>112</v>
      </c>
      <c r="I10" s="119" t="s">
        <v>113</v>
      </c>
      <c r="J10" s="119" t="s">
        <v>114</v>
      </c>
      <c r="K10" s="120" t="s">
        <v>54</v>
      </c>
      <c r="L10" s="121" t="s">
        <v>57</v>
      </c>
      <c r="M10" s="122" t="s">
        <v>115</v>
      </c>
    </row>
    <row r="11" spans="2:13" ht="12" thickTop="1" x14ac:dyDescent="0.2">
      <c r="B11" s="92">
        <v>11</v>
      </c>
      <c r="D11" s="123" t="str">
        <f>IF(ISNA(VLOOKUP($B11,SCD!$A$5:$BE$2001,2,0)),"",VLOOKUP($B11,SCD!$A$5:$BE$2001,2,0))</f>
        <v>HSB/15/008</v>
      </c>
      <c r="E11" s="124" t="str">
        <f>IF(ISNA(VLOOKUP($B11,SCD!$A$5:$BE$2001,3,0)),"",VLOOKUP($B11,SCD!$A$5:$BE$2001,3,0))</f>
        <v>AAA</v>
      </c>
      <c r="F11" s="130">
        <f>IF(ISNA(VLOOKUP($B11,SCD!$A$5:$BE$2001,6,0)),"",VLOOKUP($B11,SCD!$A$5:$BE$2001,6,0))</f>
        <v>250000</v>
      </c>
      <c r="G11" s="125">
        <f>IF(ISNA(VLOOKUP($B11,SCD!$A$5:$BE$2001,5,0)),"",VLOOKUP($B11,SCD!$A$5:$BE$2001,5,0))</f>
        <v>0.5</v>
      </c>
      <c r="H11" s="125">
        <f>IF(ISNA(VLOOKUP($B11,SCD!$A$5:$BE$2001,28,0)),"",VLOOKUP($B11,SCD!$A$5:$BE$2001,28,0))</f>
        <v>0.05</v>
      </c>
      <c r="I11" s="125" t="str">
        <f>IF(ISNA(VLOOKUP($B11,SCD!$A$5:$BE$2001,13,0)),"",VLOOKUP($B11,SCD!$A$5:$BE$2001,13,0))</f>
        <v>PARTIAL</v>
      </c>
      <c r="J11" s="130">
        <f>IF(ISNA(VLOOKUP($B11,SCD!$A$5:$BE$2001,15,0)),"",VLOOKUP($B11,SCD!$A$5:$BE$2001,15,0))</f>
        <v>6250</v>
      </c>
      <c r="K11" s="130">
        <f>IF(ISNA(VLOOKUP($B11,SCD!$A$5:$BE$2001,16,0)),"",VLOOKUP($B11,SCD!$A$5:$BE$2001,16,0))</f>
        <v>5000</v>
      </c>
      <c r="L11" s="130">
        <f>IF(ISNA(VLOOKUP($B11,SCD!$A$5:$BE$2001,17,0)),"",VLOOKUP($B11,SCD!$A$5:$BE$2001,17,0))</f>
        <v>1250</v>
      </c>
      <c r="M11" s="130" t="str">
        <f>IF(ISNA(VLOOKUP($B11,SCD!$A$5:$BE$2001,21,0)),"",VLOOKUP($B11,SCD!$A$5:$BE$2001,21,0))</f>
        <v>TDS certficate pending 80% paid SC</v>
      </c>
    </row>
    <row r="12" spans="2:13" x14ac:dyDescent="0.2">
      <c r="D12" s="123" t="str">
        <f>IF(ISNA(VLOOKUP($B12,SCD!$A$5:$BE$2001,2,0)),"",VLOOKUP($B12,SCD!$A$5:$BE$2001,2,0))</f>
        <v/>
      </c>
      <c r="E12" s="124" t="str">
        <f>IF(ISNA(VLOOKUP($B12,SCD!$A$5:$BE$2001,3,0)),"",VLOOKUP($B12,SCD!$A$5:$BE$2001,3,0))</f>
        <v/>
      </c>
      <c r="F12" s="130" t="str">
        <f>IF(ISNA(VLOOKUP($B12,SCD!$A$5:$BE$2001,6,0)),"",VLOOKUP($B12,SCD!$A$5:$BE$2001,6,0))</f>
        <v/>
      </c>
      <c r="G12" s="125" t="str">
        <f>IF(ISNA(VLOOKUP($B12,SCD!$A$5:$BE$2001,5,0)),"",VLOOKUP($B12,SCD!$A$5:$BE$2001,5,0))</f>
        <v/>
      </c>
      <c r="H12" s="125" t="str">
        <f>IF(ISNA(VLOOKUP($B12,SCD!$A$5:$BE$2001,28,0)),"",VLOOKUP($B12,SCD!$A$5:$BE$2001,28,0))</f>
        <v/>
      </c>
      <c r="I12" s="125" t="str">
        <f>IF(ISNA(VLOOKUP($B12,SCD!$A$5:$BE$2001,13,0)),"",VLOOKUP($B12,SCD!$A$5:$BE$2001,13,0))</f>
        <v/>
      </c>
      <c r="J12" s="130" t="str">
        <f>IF(ISNA(VLOOKUP($B12,SCD!$A$5:$BE$2001,15,0)),"",VLOOKUP($B12,SCD!$A$5:$BE$2001,15,0))</f>
        <v/>
      </c>
      <c r="K12" s="130" t="str">
        <f>IF(ISNA(VLOOKUP($B12,SCD!$A$5:$BE$2001,16,0)),"",VLOOKUP($B12,SCD!$A$5:$BE$2001,16,0))</f>
        <v/>
      </c>
      <c r="L12" s="130" t="str">
        <f>IF(ISNA(VLOOKUP($B12,SCD!$A$5:$BE$2001,17,0)),"",VLOOKUP($B12,SCD!$A$5:$BE$2001,17,0))</f>
        <v/>
      </c>
      <c r="M12" s="130" t="str">
        <f>IF(ISNA(VLOOKUP($B12,SCD!$A$5:$BE$2001,21,0)),"",VLOOKUP($B12,SCD!$A$5:$BE$2001,21,0))</f>
        <v/>
      </c>
    </row>
    <row r="13" spans="2:13" x14ac:dyDescent="0.2">
      <c r="D13" s="123" t="str">
        <f>IF(ISNA(VLOOKUP($B13,SCD!$A$5:$BE$2001,2,0)),"",VLOOKUP($B13,SCD!$A$5:$BE$2001,2,0))</f>
        <v/>
      </c>
      <c r="E13" s="124" t="str">
        <f>IF(ISNA(VLOOKUP($B13,SCD!$A$5:$BE$2001,3,0)),"",VLOOKUP($B13,SCD!$A$5:$BE$2001,3,0))</f>
        <v/>
      </c>
      <c r="F13" s="130" t="str">
        <f>IF(ISNA(VLOOKUP($B13,SCD!$A$5:$BE$2001,6,0)),"",VLOOKUP($B13,SCD!$A$5:$BE$2001,6,0))</f>
        <v/>
      </c>
      <c r="G13" s="125" t="str">
        <f>IF(ISNA(VLOOKUP($B13,SCD!$A$5:$BE$2001,5,0)),"",VLOOKUP($B13,SCD!$A$5:$BE$2001,5,0))</f>
        <v/>
      </c>
      <c r="H13" s="125" t="str">
        <f>IF(ISNA(VLOOKUP($B13,SCD!$A$5:$BE$2001,28,0)),"",VLOOKUP($B13,SCD!$A$5:$BE$2001,28,0))</f>
        <v/>
      </c>
      <c r="I13" s="125" t="str">
        <f>IF(ISNA(VLOOKUP($B13,SCD!$A$5:$BE$2001,13,0)),"",VLOOKUP($B13,SCD!$A$5:$BE$2001,13,0))</f>
        <v/>
      </c>
      <c r="J13" s="130" t="str">
        <f>IF(ISNA(VLOOKUP($B13,SCD!$A$5:$BE$2001,15,0)),"",VLOOKUP($B13,SCD!$A$5:$BE$2001,15,0))</f>
        <v/>
      </c>
      <c r="K13" s="130" t="str">
        <f>IF(ISNA(VLOOKUP($B13,SCD!$A$5:$BE$2001,16,0)),"",VLOOKUP($B13,SCD!$A$5:$BE$2001,16,0))</f>
        <v/>
      </c>
      <c r="L13" s="130" t="str">
        <f>IF(ISNA(VLOOKUP($B13,SCD!$A$5:$BE$2001,17,0)),"",VLOOKUP($B13,SCD!$A$5:$BE$2001,17,0))</f>
        <v/>
      </c>
      <c r="M13" s="130" t="str">
        <f>IF(ISNA(VLOOKUP($B13,SCD!$A$5:$BE$2001,21,0)),"",VLOOKUP($B13,SCD!$A$5:$BE$2001,21,0))</f>
        <v/>
      </c>
    </row>
    <row r="14" spans="2:13" x14ac:dyDescent="0.2">
      <c r="D14" s="123" t="str">
        <f>IF(ISNA(VLOOKUP($B14,SCD!$A$5:$BE$2001,2,0)),"",VLOOKUP($B14,SCD!$A$5:$BE$2001,2,0))</f>
        <v/>
      </c>
      <c r="E14" s="124" t="str">
        <f>IF(ISNA(VLOOKUP($B14,SCD!$A$5:$BE$2001,3,0)),"",VLOOKUP($B14,SCD!$A$5:$BE$2001,3,0))</f>
        <v/>
      </c>
      <c r="F14" s="130" t="str">
        <f>IF(ISNA(VLOOKUP($B14,SCD!$A$5:$BE$2001,6,0)),"",VLOOKUP($B14,SCD!$A$5:$BE$2001,6,0))</f>
        <v/>
      </c>
      <c r="G14" s="125" t="str">
        <f>IF(ISNA(VLOOKUP($B14,SCD!$A$5:$BE$2001,5,0)),"",VLOOKUP($B14,SCD!$A$5:$BE$2001,5,0))</f>
        <v/>
      </c>
      <c r="H14" s="125" t="str">
        <f>IF(ISNA(VLOOKUP($B14,SCD!$A$5:$BE$2001,28,0)),"",VLOOKUP($B14,SCD!$A$5:$BE$2001,28,0))</f>
        <v/>
      </c>
      <c r="I14" s="125" t="str">
        <f>IF(ISNA(VLOOKUP($B14,SCD!$A$5:$BE$2001,13,0)),"",VLOOKUP($B14,SCD!$A$5:$BE$2001,13,0))</f>
        <v/>
      </c>
      <c r="J14" s="130" t="str">
        <f>IF(ISNA(VLOOKUP($B14,SCD!$A$5:$BE$2001,15,0)),"",VLOOKUP($B14,SCD!$A$5:$BE$2001,15,0))</f>
        <v/>
      </c>
      <c r="K14" s="130" t="str">
        <f>IF(ISNA(VLOOKUP($B14,SCD!$A$5:$BE$2001,16,0)),"",VLOOKUP($B14,SCD!$A$5:$BE$2001,16,0))</f>
        <v/>
      </c>
      <c r="L14" s="130" t="str">
        <f>IF(ISNA(VLOOKUP($B14,SCD!$A$5:$BE$2001,17,0)),"",VLOOKUP($B14,SCD!$A$5:$BE$2001,17,0))</f>
        <v/>
      </c>
      <c r="M14" s="130" t="str">
        <f>IF(ISNA(VLOOKUP($B14,SCD!$A$5:$BE$2001,17,0)),"",VLOOKUP($B14,SCD!$A$5:$BE$2001,17,0))</f>
        <v/>
      </c>
    </row>
    <row r="15" spans="2:13" x14ac:dyDescent="0.2">
      <c r="D15" s="123" t="str">
        <f>IF(ISNA(VLOOKUP($B15,SCD!$A$5:$BE$2001,2,0)),"",VLOOKUP($B15,SCD!$A$5:$BE$2001,2,0))</f>
        <v/>
      </c>
      <c r="E15" s="124" t="str">
        <f>IF(ISNA(VLOOKUP($B15,SCD!$A$5:$BE$2001,3,0)),"",VLOOKUP($B15,SCD!$A$5:$BE$2001,3,0))</f>
        <v/>
      </c>
      <c r="F15" s="130" t="str">
        <f>IF(ISNA(VLOOKUP($B15,SCD!$A$5:$BE$2001,6,0)),"",VLOOKUP($B15,SCD!$A$5:$BE$2001,6,0))</f>
        <v/>
      </c>
      <c r="G15" s="125" t="str">
        <f>IF(ISNA(VLOOKUP($B15,SCD!$A$5:$BE$2001,5,0)),"",VLOOKUP($B15,SCD!$A$5:$BE$2001,5,0))</f>
        <v/>
      </c>
      <c r="H15" s="125" t="str">
        <f>IF(ISNA(VLOOKUP($B15,SCD!$A$5:$BE$2001,28,0)),"",VLOOKUP($B15,SCD!$A$5:$BE$2001,28,0))</f>
        <v/>
      </c>
      <c r="I15" s="125" t="str">
        <f>IF(ISNA(VLOOKUP($B15,SCD!$A$5:$BE$2001,13,0)),"",VLOOKUP($B15,SCD!$A$5:$BE$2001,13,0))</f>
        <v/>
      </c>
      <c r="J15" s="130" t="str">
        <f>IF(ISNA(VLOOKUP($B15,SCD!$A$5:$BE$2001,15,0)),"",VLOOKUP($B15,SCD!$A$5:$BE$2001,15,0))</f>
        <v/>
      </c>
      <c r="K15" s="130" t="str">
        <f>IF(ISNA(VLOOKUP($B15,SCD!$A$5:$BE$2001,16,0)),"",VLOOKUP($B15,SCD!$A$5:$BE$2001,16,0))</f>
        <v/>
      </c>
      <c r="L15" s="130" t="str">
        <f>IF(ISNA(VLOOKUP($B15,SCD!$A$5:$BE$2001,17,0)),"",VLOOKUP($B15,SCD!$A$5:$BE$2001,17,0))</f>
        <v/>
      </c>
      <c r="M15" s="130" t="str">
        <f>IF(ISNA(VLOOKUP($B15,SCD!$A$5:$BE$2001,17,0)),"",VLOOKUP($B15,SCD!$A$5:$BE$2001,17,0))</f>
        <v/>
      </c>
    </row>
    <row r="16" spans="2:13" x14ac:dyDescent="0.2">
      <c r="D16" s="123" t="str">
        <f>IF(ISNA(VLOOKUP($B16,SCD!$A$5:$BE$2001,2,0)),"",VLOOKUP($B16,SCD!$A$5:$BE$2001,2,0))</f>
        <v/>
      </c>
      <c r="E16" s="124" t="str">
        <f>IF(ISNA(VLOOKUP($B16,SCD!$A$5:$BE$2001,3,0)),"",VLOOKUP($B16,SCD!$A$5:$BE$2001,3,0))</f>
        <v/>
      </c>
      <c r="F16" s="130" t="str">
        <f>IF(ISNA(VLOOKUP($B16,SCD!$A$5:$BE$2001,6,0)),"",VLOOKUP($B16,SCD!$A$5:$BE$2001,6,0))</f>
        <v/>
      </c>
      <c r="G16" s="125" t="str">
        <f>IF(ISNA(VLOOKUP($B16,SCD!$A$5:$BE$2001,5,0)),"",VLOOKUP($B16,SCD!$A$5:$BE$2001,5,0))</f>
        <v/>
      </c>
      <c r="H16" s="125" t="str">
        <f>IF(ISNA(VLOOKUP($B16,SCD!$A$5:$BE$2001,28,0)),"",VLOOKUP($B16,SCD!$A$5:$BE$2001,28,0))</f>
        <v/>
      </c>
      <c r="I16" s="125" t="str">
        <f>IF(ISNA(VLOOKUP($B16,SCD!$A$5:$BE$2001,13,0)),"",VLOOKUP($B16,SCD!$A$5:$BE$2001,13,0))</f>
        <v/>
      </c>
      <c r="J16" s="130" t="str">
        <f>IF(ISNA(VLOOKUP($B16,SCD!$A$5:$BE$2001,15,0)),"",VLOOKUP($B16,SCD!$A$5:$BE$2001,15,0))</f>
        <v/>
      </c>
      <c r="K16" s="130" t="str">
        <f>IF(ISNA(VLOOKUP($B16,SCD!$A$5:$BE$2001,16,0)),"",VLOOKUP($B16,SCD!$A$5:$BE$2001,16,0))</f>
        <v/>
      </c>
      <c r="L16" s="130" t="str">
        <f>IF(ISNA(VLOOKUP($B16,SCD!$A$5:$BE$2001,17,0)),"",VLOOKUP($B16,SCD!$A$5:$BE$2001,17,0))</f>
        <v/>
      </c>
      <c r="M16" s="130" t="str">
        <f>IF(ISNA(VLOOKUP($B16,SCD!$A$5:$BE$2001,17,0)),"",VLOOKUP($B16,SCD!$A$5:$BE$2001,17,0))</f>
        <v/>
      </c>
    </row>
    <row r="17" spans="4:13" x14ac:dyDescent="0.2">
      <c r="D17" s="123" t="str">
        <f>IF(ISNA(VLOOKUP($B17,SCD!$A$5:$BE$2001,2,0)),"",VLOOKUP($B17,SCD!$A$5:$BE$2001,2,0))</f>
        <v/>
      </c>
      <c r="E17" s="124" t="str">
        <f>IF(ISNA(VLOOKUP($B17,SCD!$A$5:$BE$2001,3,0)),"",VLOOKUP($B17,SCD!$A$5:$BE$2001,3,0))</f>
        <v/>
      </c>
      <c r="F17" s="130" t="str">
        <f>IF(ISNA(VLOOKUP($B17,SCD!$A$5:$BE$2001,6,0)),"",VLOOKUP($B17,SCD!$A$5:$BE$2001,6,0))</f>
        <v/>
      </c>
      <c r="G17" s="125" t="str">
        <f>IF(ISNA(VLOOKUP($B17,SCD!$A$5:$BE$2001,5,0)),"",VLOOKUP($B17,SCD!$A$5:$BE$2001,5,0))</f>
        <v/>
      </c>
      <c r="H17" s="125" t="str">
        <f>IF(ISNA(VLOOKUP($B17,SCD!$A$5:$BE$2001,28,0)),"",VLOOKUP($B17,SCD!$A$5:$BE$2001,28,0))</f>
        <v/>
      </c>
      <c r="I17" s="125" t="str">
        <f>IF(ISNA(VLOOKUP($B17,SCD!$A$5:$BE$2001,13,0)),"",VLOOKUP($B17,SCD!$A$5:$BE$2001,13,0))</f>
        <v/>
      </c>
      <c r="J17" s="130" t="str">
        <f>IF(ISNA(VLOOKUP($B17,SCD!$A$5:$BE$2001,15,0)),"",VLOOKUP($B17,SCD!$A$5:$BE$2001,15,0))</f>
        <v/>
      </c>
      <c r="K17" s="130" t="str">
        <f>IF(ISNA(VLOOKUP($B17,SCD!$A$5:$BE$2001,16,0)),"",VLOOKUP($B17,SCD!$A$5:$BE$2001,16,0))</f>
        <v/>
      </c>
      <c r="L17" s="130" t="str">
        <f>IF(ISNA(VLOOKUP($B17,SCD!$A$5:$BE$2001,17,0)),"",VLOOKUP($B17,SCD!$A$5:$BE$2001,17,0))</f>
        <v/>
      </c>
      <c r="M17" s="130" t="str">
        <f>IF(ISNA(VLOOKUP($B17,SCD!$A$5:$BE$2001,17,0)),"",VLOOKUP($B17,SCD!$A$5:$BE$2001,17,0))</f>
        <v/>
      </c>
    </row>
    <row r="18" spans="4:13" x14ac:dyDescent="0.2">
      <c r="D18" s="123" t="str">
        <f>IF(ISNA(VLOOKUP($B18,SCD!$A$5:$BE$2001,2,0)),"",VLOOKUP($B18,SCD!$A$5:$BE$2001,2,0))</f>
        <v/>
      </c>
      <c r="E18" s="124" t="str">
        <f>IF(ISNA(VLOOKUP($B18,SCD!$A$5:$BE$2001,3,0)),"",VLOOKUP($B18,SCD!$A$5:$BE$2001,3,0))</f>
        <v/>
      </c>
      <c r="F18" s="130" t="str">
        <f>IF(ISNA(VLOOKUP($B18,SCD!$A$5:$BE$2001,6,0)),"",VLOOKUP($B18,SCD!$A$5:$BE$2001,6,0))</f>
        <v/>
      </c>
      <c r="G18" s="125" t="str">
        <f>IF(ISNA(VLOOKUP($B18,SCD!$A$5:$BE$2001,5,0)),"",VLOOKUP($B18,SCD!$A$5:$BE$2001,5,0))</f>
        <v/>
      </c>
      <c r="H18" s="125" t="str">
        <f>IF(ISNA(VLOOKUP($B18,SCD!$A$5:$BE$2001,28,0)),"",VLOOKUP($B18,SCD!$A$5:$BE$2001,28,0))</f>
        <v/>
      </c>
      <c r="I18" s="125" t="str">
        <f>IF(ISNA(VLOOKUP($B18,SCD!$A$5:$BE$2001,13,0)),"",VLOOKUP($B18,SCD!$A$5:$BE$2001,13,0))</f>
        <v/>
      </c>
      <c r="J18" s="130" t="str">
        <f>IF(ISNA(VLOOKUP($B18,SCD!$A$5:$BE$2001,15,0)),"",VLOOKUP($B18,SCD!$A$5:$BE$2001,15,0))</f>
        <v/>
      </c>
      <c r="K18" s="130" t="str">
        <f>IF(ISNA(VLOOKUP($B18,SCD!$A$5:$BE$2001,16,0)),"",VLOOKUP($B18,SCD!$A$5:$BE$2001,16,0))</f>
        <v/>
      </c>
      <c r="L18" s="130" t="str">
        <f>IF(ISNA(VLOOKUP($B18,SCD!$A$5:$BE$2001,17,0)),"",VLOOKUP($B18,SCD!$A$5:$BE$2001,17,0))</f>
        <v/>
      </c>
      <c r="M18" s="130" t="str">
        <f>IF(ISNA(VLOOKUP($B18,SCD!$A$5:$BE$2001,17,0)),"",VLOOKUP($B18,SCD!$A$5:$BE$2001,17,0))</f>
        <v/>
      </c>
    </row>
    <row r="19" spans="4:13" x14ac:dyDescent="0.2">
      <c r="D19" s="123" t="str">
        <f>IF(ISNA(VLOOKUP($B19,SCD!$A$5:$BE$2001,2,0)),"",VLOOKUP($B19,SCD!$A$5:$BE$2001,2,0))</f>
        <v/>
      </c>
      <c r="E19" s="124" t="str">
        <f>IF(ISNA(VLOOKUP($B19,SCD!$A$5:$BE$2001,3,0)),"",VLOOKUP($B19,SCD!$A$5:$BE$2001,3,0))</f>
        <v/>
      </c>
      <c r="F19" s="130" t="str">
        <f>IF(ISNA(VLOOKUP($B19,SCD!$A$5:$BE$2001,6,0)),"",VLOOKUP($B19,SCD!$A$5:$BE$2001,6,0))</f>
        <v/>
      </c>
      <c r="G19" s="125" t="str">
        <f>IF(ISNA(VLOOKUP($B19,SCD!$A$5:$BE$2001,5,0)),"",VLOOKUP($B19,SCD!$A$5:$BE$2001,5,0))</f>
        <v/>
      </c>
      <c r="H19" s="125" t="str">
        <f>IF(ISNA(VLOOKUP($B19,SCD!$A$5:$BE$2001,28,0)),"",VLOOKUP($B19,SCD!$A$5:$BE$2001,28,0))</f>
        <v/>
      </c>
      <c r="I19" s="125" t="str">
        <f>IF(ISNA(VLOOKUP($B19,SCD!$A$5:$BE$2001,13,0)),"",VLOOKUP($B19,SCD!$A$5:$BE$2001,13,0))</f>
        <v/>
      </c>
      <c r="J19" s="130" t="str">
        <f>IF(ISNA(VLOOKUP($B19,SCD!$A$5:$BE$2001,15,0)),"",VLOOKUP($B19,SCD!$A$5:$BE$2001,15,0))</f>
        <v/>
      </c>
      <c r="K19" s="130" t="str">
        <f>IF(ISNA(VLOOKUP($B19,SCD!$A$5:$BE$2001,16,0)),"",VLOOKUP($B19,SCD!$A$5:$BE$2001,16,0))</f>
        <v/>
      </c>
      <c r="L19" s="130" t="str">
        <f>IF(ISNA(VLOOKUP($B19,SCD!$A$5:$BE$2001,17,0)),"",VLOOKUP($B19,SCD!$A$5:$BE$2001,17,0))</f>
        <v/>
      </c>
      <c r="M19" s="130" t="str">
        <f>IF(ISNA(VLOOKUP($B19,SCD!$A$5:$BE$2001,17,0)),"",VLOOKUP($B19,SCD!$A$5:$BE$2001,17,0))</f>
        <v/>
      </c>
    </row>
    <row r="20" spans="4:13" x14ac:dyDescent="0.2">
      <c r="D20" s="123" t="str">
        <f>IF(ISNA(VLOOKUP($B20,SCD!$A$5:$BE$2001,2,0)),"",VLOOKUP($B20,SCD!$A$5:$BE$2001,2,0))</f>
        <v/>
      </c>
      <c r="E20" s="124" t="str">
        <f>IF(ISNA(VLOOKUP($B20,SCD!$A$5:$BE$2001,3,0)),"",VLOOKUP($B20,SCD!$A$5:$BE$2001,3,0))</f>
        <v/>
      </c>
      <c r="F20" s="130" t="str">
        <f>IF(ISNA(VLOOKUP($B20,SCD!$A$5:$BE$2001,6,0)),"",VLOOKUP($B20,SCD!$A$5:$BE$2001,6,0))</f>
        <v/>
      </c>
      <c r="G20" s="125" t="str">
        <f>IF(ISNA(VLOOKUP($B20,SCD!$A$5:$BE$2001,5,0)),"",VLOOKUP($B20,SCD!$A$5:$BE$2001,5,0))</f>
        <v/>
      </c>
      <c r="H20" s="125" t="str">
        <f>IF(ISNA(VLOOKUP($B20,SCD!$A$5:$BE$2001,28,0)),"",VLOOKUP($B20,SCD!$A$5:$BE$2001,28,0))</f>
        <v/>
      </c>
      <c r="I20" s="125" t="str">
        <f>IF(ISNA(VLOOKUP($B20,SCD!$A$5:$BE$2001,13,0)),"",VLOOKUP($B20,SCD!$A$5:$BE$2001,13,0))</f>
        <v/>
      </c>
      <c r="J20" s="130" t="str">
        <f>IF(ISNA(VLOOKUP($B20,SCD!$A$5:$BE$2001,15,0)),"",VLOOKUP($B20,SCD!$A$5:$BE$2001,15,0))</f>
        <v/>
      </c>
      <c r="K20" s="130" t="str">
        <f>IF(ISNA(VLOOKUP($B20,SCD!$A$5:$BE$2001,16,0)),"",VLOOKUP($B20,SCD!$A$5:$BE$2001,16,0))</f>
        <v/>
      </c>
      <c r="L20" s="130" t="str">
        <f>IF(ISNA(VLOOKUP($B20,SCD!$A$5:$BE$2001,17,0)),"",VLOOKUP($B20,SCD!$A$5:$BE$2001,17,0))</f>
        <v/>
      </c>
      <c r="M20" s="130" t="str">
        <f>IF(ISNA(VLOOKUP($B20,SCD!$A$5:$BE$2001,17,0)),"",VLOOKUP($B20,SCD!$A$5:$BE$2001,17,0))</f>
        <v/>
      </c>
    </row>
    <row r="21" spans="4:13" x14ac:dyDescent="0.2">
      <c r="D21" s="123" t="str">
        <f>IF(ISNA(VLOOKUP($B21,SCD!$A$5:$BE$2001,2,0)),"",VLOOKUP($B21,SCD!$A$5:$BE$2001,2,0))</f>
        <v/>
      </c>
      <c r="E21" s="124" t="str">
        <f>IF(ISNA(VLOOKUP($B21,SCD!$A$5:$BE$2001,3,0)),"",VLOOKUP($B21,SCD!$A$5:$BE$2001,3,0))</f>
        <v/>
      </c>
      <c r="F21" s="130" t="str">
        <f>IF(ISNA(VLOOKUP($B21,SCD!$A$5:$BE$2001,6,0)),"",VLOOKUP($B21,SCD!$A$5:$BE$2001,6,0))</f>
        <v/>
      </c>
      <c r="G21" s="125" t="str">
        <f>IF(ISNA(VLOOKUP($B21,SCD!$A$5:$BE$2001,5,0)),"",VLOOKUP($B21,SCD!$A$5:$BE$2001,5,0))</f>
        <v/>
      </c>
      <c r="H21" s="125" t="str">
        <f>IF(ISNA(VLOOKUP($B21,SCD!$A$5:$BE$2001,28,0)),"",VLOOKUP($B21,SCD!$A$5:$BE$2001,28,0))</f>
        <v/>
      </c>
      <c r="I21" s="125" t="str">
        <f>IF(ISNA(VLOOKUP($B21,SCD!$A$5:$BE$2001,13,0)),"",VLOOKUP($B21,SCD!$A$5:$BE$2001,13,0))</f>
        <v/>
      </c>
      <c r="J21" s="130" t="str">
        <f>IF(ISNA(VLOOKUP($B21,SCD!$A$5:$BE$2001,15,0)),"",VLOOKUP($B21,SCD!$A$5:$BE$2001,15,0))</f>
        <v/>
      </c>
      <c r="K21" s="130" t="str">
        <f>IF(ISNA(VLOOKUP($B21,SCD!$A$5:$BE$2001,16,0)),"",VLOOKUP($B21,SCD!$A$5:$BE$2001,16,0))</f>
        <v/>
      </c>
      <c r="L21" s="130" t="str">
        <f>IF(ISNA(VLOOKUP($B21,SCD!$A$5:$BE$2001,17,0)),"",VLOOKUP($B21,SCD!$A$5:$BE$2001,17,0))</f>
        <v/>
      </c>
      <c r="M21" s="130" t="str">
        <f>IF(ISNA(VLOOKUP($B21,SCD!$A$5:$BE$2001,17,0)),"",VLOOKUP($B21,SCD!$A$5:$BE$2001,17,0))</f>
        <v/>
      </c>
    </row>
    <row r="22" spans="4:13" x14ac:dyDescent="0.2">
      <c r="D22" s="123" t="str">
        <f>IF(ISNA(VLOOKUP($B22,SCD!$A$5:$BE$2001,2,0)),"",VLOOKUP($B22,SCD!$A$5:$BE$2001,2,0))</f>
        <v/>
      </c>
      <c r="E22" s="124" t="str">
        <f>IF(ISNA(VLOOKUP($B22,SCD!$A$5:$BE$2001,3,0)),"",VLOOKUP($B22,SCD!$A$5:$BE$2001,3,0))</f>
        <v/>
      </c>
      <c r="F22" s="130" t="str">
        <f>IF(ISNA(VLOOKUP($B22,SCD!$A$5:$BE$2001,6,0)),"",VLOOKUP($B22,SCD!$A$5:$BE$2001,6,0))</f>
        <v/>
      </c>
      <c r="G22" s="125" t="str">
        <f>IF(ISNA(VLOOKUP($B22,SCD!$A$5:$BE$2001,5,0)),"",VLOOKUP($B22,SCD!$A$5:$BE$2001,5,0))</f>
        <v/>
      </c>
      <c r="H22" s="125" t="str">
        <f>IF(ISNA(VLOOKUP($B22,SCD!$A$5:$BE$2001,28,0)),"",VLOOKUP($B22,SCD!$A$5:$BE$2001,28,0))</f>
        <v/>
      </c>
      <c r="I22" s="125" t="str">
        <f>IF(ISNA(VLOOKUP($B22,SCD!$A$5:$BE$2001,13,0)),"",VLOOKUP($B22,SCD!$A$5:$BE$2001,13,0))</f>
        <v/>
      </c>
      <c r="J22" s="130" t="str">
        <f>IF(ISNA(VLOOKUP($B22,SCD!$A$5:$BE$2001,15,0)),"",VLOOKUP($B22,SCD!$A$5:$BE$2001,15,0))</f>
        <v/>
      </c>
      <c r="K22" s="130" t="str">
        <f>IF(ISNA(VLOOKUP($B22,SCD!$A$5:$BE$2001,16,0)),"",VLOOKUP($B22,SCD!$A$5:$BE$2001,16,0))</f>
        <v/>
      </c>
      <c r="L22" s="130" t="str">
        <f>IF(ISNA(VLOOKUP($B22,SCD!$A$5:$BE$2001,17,0)),"",VLOOKUP($B22,SCD!$A$5:$BE$2001,17,0))</f>
        <v/>
      </c>
      <c r="M22" s="130" t="str">
        <f>IF(ISNA(VLOOKUP($B22,SCD!$A$5:$BE$2001,17,0)),"",VLOOKUP($B22,SCD!$A$5:$BE$2001,17,0))</f>
        <v/>
      </c>
    </row>
    <row r="23" spans="4:13" x14ac:dyDescent="0.2">
      <c r="D23" s="123" t="str">
        <f>IF(ISNA(VLOOKUP($B23,SCD!$A$5:$BE$2001,2,0)),"",VLOOKUP($B23,SCD!$A$5:$BE$2001,2,0))</f>
        <v/>
      </c>
      <c r="E23" s="124" t="str">
        <f>IF(ISNA(VLOOKUP($B23,SCD!$A$5:$BE$2001,3,0)),"",VLOOKUP($B23,SCD!$A$5:$BE$2001,3,0))</f>
        <v/>
      </c>
      <c r="F23" s="130" t="str">
        <f>IF(ISNA(VLOOKUP($B23,SCD!$A$5:$BE$2001,6,0)),"",VLOOKUP($B23,SCD!$A$5:$BE$2001,6,0))</f>
        <v/>
      </c>
      <c r="G23" s="125" t="str">
        <f>IF(ISNA(VLOOKUP($B23,SCD!$A$5:$BE$2001,5,0)),"",VLOOKUP($B23,SCD!$A$5:$BE$2001,5,0))</f>
        <v/>
      </c>
      <c r="H23" s="125" t="str">
        <f>IF(ISNA(VLOOKUP($B23,SCD!$A$5:$BE$2001,28,0)),"",VLOOKUP($B23,SCD!$A$5:$BE$2001,28,0))</f>
        <v/>
      </c>
      <c r="I23" s="125" t="str">
        <f>IF(ISNA(VLOOKUP($B23,SCD!$A$5:$BE$2001,13,0)),"",VLOOKUP($B23,SCD!$A$5:$BE$2001,13,0))</f>
        <v/>
      </c>
      <c r="J23" s="130" t="str">
        <f>IF(ISNA(VLOOKUP($B23,SCD!$A$5:$BE$2001,15,0)),"",VLOOKUP($B23,SCD!$A$5:$BE$2001,15,0))</f>
        <v/>
      </c>
      <c r="K23" s="130" t="str">
        <f>IF(ISNA(VLOOKUP($B23,SCD!$A$5:$BE$2001,16,0)),"",VLOOKUP($B23,SCD!$A$5:$BE$2001,16,0))</f>
        <v/>
      </c>
      <c r="L23" s="130" t="str">
        <f>IF(ISNA(VLOOKUP($B23,SCD!$A$5:$BE$2001,17,0)),"",VLOOKUP($B23,SCD!$A$5:$BE$2001,17,0))</f>
        <v/>
      </c>
      <c r="M23" s="130" t="str">
        <f>IF(ISNA(VLOOKUP($B23,SCD!$A$5:$BE$2001,17,0)),"",VLOOKUP($B23,SCD!$A$5:$BE$2001,17,0))</f>
        <v/>
      </c>
    </row>
    <row r="24" spans="4:13" x14ac:dyDescent="0.2">
      <c r="D24" s="123" t="str">
        <f>IF(ISNA(VLOOKUP($B24,SCD!$A$5:$BE$2001,2,0)),"",VLOOKUP($B24,SCD!$A$5:$BE$2001,2,0))</f>
        <v/>
      </c>
      <c r="E24" s="124" t="str">
        <f>IF(ISNA(VLOOKUP($B24,SCD!$A$5:$BE$2001,3,0)),"",VLOOKUP($B24,SCD!$A$5:$BE$2001,3,0))</f>
        <v/>
      </c>
      <c r="F24" s="130" t="str">
        <f>IF(ISNA(VLOOKUP($B24,SCD!$A$5:$BE$2001,6,0)),"",VLOOKUP($B24,SCD!$A$5:$BE$2001,6,0))</f>
        <v/>
      </c>
      <c r="G24" s="125" t="str">
        <f>IF(ISNA(VLOOKUP($B24,SCD!$A$5:$BE$2001,5,0)),"",VLOOKUP($B24,SCD!$A$5:$BE$2001,5,0))</f>
        <v/>
      </c>
      <c r="H24" s="125" t="str">
        <f>IF(ISNA(VLOOKUP($B24,SCD!$A$5:$BE$2001,28,0)),"",VLOOKUP($B24,SCD!$A$5:$BE$2001,28,0))</f>
        <v/>
      </c>
      <c r="I24" s="125" t="str">
        <f>IF(ISNA(VLOOKUP($B24,SCD!$A$5:$BE$2001,13,0)),"",VLOOKUP($B24,SCD!$A$5:$BE$2001,13,0))</f>
        <v/>
      </c>
      <c r="J24" s="130" t="str">
        <f>IF(ISNA(VLOOKUP($B24,SCD!$A$5:$BE$2001,15,0)),"",VLOOKUP($B24,SCD!$A$5:$BE$2001,15,0))</f>
        <v/>
      </c>
      <c r="K24" s="130" t="str">
        <f>IF(ISNA(VLOOKUP($B24,SCD!$A$5:$BE$2001,16,0)),"",VLOOKUP($B24,SCD!$A$5:$BE$2001,16,0))</f>
        <v/>
      </c>
      <c r="L24" s="130" t="str">
        <f>IF(ISNA(VLOOKUP($B24,SCD!$A$5:$BE$2001,17,0)),"",VLOOKUP($B24,SCD!$A$5:$BE$2001,17,0))</f>
        <v/>
      </c>
      <c r="M24" s="130" t="str">
        <f>IF(ISNA(VLOOKUP($B24,SCD!$A$5:$BE$2001,17,0)),"",VLOOKUP($B24,SCD!$A$5:$BE$2001,17,0))</f>
        <v/>
      </c>
    </row>
    <row r="25" spans="4:13" x14ac:dyDescent="0.2">
      <c r="D25" s="123" t="str">
        <f>IF(ISNA(VLOOKUP($B25,SCD!$A$5:$BE$2001,2,0)),"",VLOOKUP($B25,SCD!$A$5:$BE$2001,2,0))</f>
        <v/>
      </c>
      <c r="E25" s="124" t="str">
        <f>IF(ISNA(VLOOKUP($B25,SCD!$A$5:$BE$2001,3,0)),"",VLOOKUP($B25,SCD!$A$5:$BE$2001,3,0))</f>
        <v/>
      </c>
      <c r="F25" s="130" t="str">
        <f>IF(ISNA(VLOOKUP($B25,SCD!$A$5:$BE$2001,6,0)),"",VLOOKUP($B25,SCD!$A$5:$BE$2001,6,0))</f>
        <v/>
      </c>
      <c r="G25" s="125" t="str">
        <f>IF(ISNA(VLOOKUP($B25,SCD!$A$5:$BE$2001,5,0)),"",VLOOKUP($B25,SCD!$A$5:$BE$2001,5,0))</f>
        <v/>
      </c>
      <c r="H25" s="125" t="str">
        <f>IF(ISNA(VLOOKUP($B25,SCD!$A$5:$BE$2001,28,0)),"",VLOOKUP($B25,SCD!$A$5:$BE$2001,28,0))</f>
        <v/>
      </c>
      <c r="I25" s="125" t="str">
        <f>IF(ISNA(VLOOKUP($B25,SCD!$A$5:$BE$2001,13,0)),"",VLOOKUP($B25,SCD!$A$5:$BE$2001,13,0))</f>
        <v/>
      </c>
      <c r="J25" s="130" t="str">
        <f>IF(ISNA(VLOOKUP($B25,SCD!$A$5:$BE$2001,15,0)),"",VLOOKUP($B25,SCD!$A$5:$BE$2001,15,0))</f>
        <v/>
      </c>
      <c r="K25" s="130" t="str">
        <f>IF(ISNA(VLOOKUP($B25,SCD!$A$5:$BE$2001,16,0)),"",VLOOKUP($B25,SCD!$A$5:$BE$2001,16,0))</f>
        <v/>
      </c>
      <c r="L25" s="130" t="str">
        <f>IF(ISNA(VLOOKUP($B25,SCD!$A$5:$BE$2001,17,0)),"",VLOOKUP($B25,SCD!$A$5:$BE$2001,17,0))</f>
        <v/>
      </c>
      <c r="M25" s="130" t="str">
        <f>IF(ISNA(VLOOKUP($B25,SCD!$A$5:$BE$2001,17,0)),"",VLOOKUP($B25,SCD!$A$5:$BE$2001,17,0))</f>
        <v/>
      </c>
    </row>
    <row r="26" spans="4:13" x14ac:dyDescent="0.2">
      <c r="D26" s="123" t="str">
        <f>IF(ISNA(VLOOKUP($B26,SCD!$A$5:$BE$2001,2,0)),"",VLOOKUP($B26,SCD!$A$5:$BE$2001,2,0))</f>
        <v/>
      </c>
      <c r="E26" s="124" t="str">
        <f>IF(ISNA(VLOOKUP($B26,SCD!$A$5:$BE$2001,3,0)),"",VLOOKUP($B26,SCD!$A$5:$BE$2001,3,0))</f>
        <v/>
      </c>
      <c r="F26" s="130" t="str">
        <f>IF(ISNA(VLOOKUP($B26,SCD!$A$5:$BE$2001,6,0)),"",VLOOKUP($B26,SCD!$A$5:$BE$2001,6,0))</f>
        <v/>
      </c>
      <c r="G26" s="125" t="str">
        <f>IF(ISNA(VLOOKUP($B26,SCD!$A$5:$BE$2001,5,0)),"",VLOOKUP($B26,SCD!$A$5:$BE$2001,5,0))</f>
        <v/>
      </c>
      <c r="H26" s="125" t="str">
        <f>IF(ISNA(VLOOKUP($B26,SCD!$A$5:$BE$2001,28,0)),"",VLOOKUP($B26,SCD!$A$5:$BE$2001,28,0))</f>
        <v/>
      </c>
      <c r="I26" s="125" t="str">
        <f>IF(ISNA(VLOOKUP($B26,SCD!$A$5:$BE$2001,13,0)),"",VLOOKUP($B26,SCD!$A$5:$BE$2001,13,0))</f>
        <v/>
      </c>
      <c r="J26" s="130" t="str">
        <f>IF(ISNA(VLOOKUP($B26,SCD!$A$5:$BE$2001,15,0)),"",VLOOKUP($B26,SCD!$A$5:$BE$2001,15,0))</f>
        <v/>
      </c>
      <c r="K26" s="130" t="str">
        <f>IF(ISNA(VLOOKUP($B26,SCD!$A$5:$BE$2001,16,0)),"",VLOOKUP($B26,SCD!$A$5:$BE$2001,16,0))</f>
        <v/>
      </c>
      <c r="L26" s="130" t="str">
        <f>IF(ISNA(VLOOKUP($B26,SCD!$A$5:$BE$2001,17,0)),"",VLOOKUP($B26,SCD!$A$5:$BE$2001,17,0))</f>
        <v/>
      </c>
      <c r="M26" s="130" t="str">
        <f>IF(ISNA(VLOOKUP($B26,SCD!$A$5:$BE$2001,17,0)),"",VLOOKUP($B26,SCD!$A$5:$BE$2001,17,0))</f>
        <v/>
      </c>
    </row>
    <row r="27" spans="4:13" x14ac:dyDescent="0.2">
      <c r="D27" s="123" t="str">
        <f>IF(ISNA(VLOOKUP($B27,SCD!$A$5:$BE$2001,2,0)),"",VLOOKUP($B27,SCD!$A$5:$BE$2001,2,0))</f>
        <v/>
      </c>
      <c r="E27" s="124" t="str">
        <f>IF(ISNA(VLOOKUP($B27,SCD!$A$5:$BE$2001,3,0)),"",VLOOKUP($B27,SCD!$A$5:$BE$2001,3,0))</f>
        <v/>
      </c>
      <c r="F27" s="130" t="str">
        <f>IF(ISNA(VLOOKUP($B27,SCD!$A$5:$BE$2001,6,0)),"",VLOOKUP($B27,SCD!$A$5:$BE$2001,6,0))</f>
        <v/>
      </c>
      <c r="G27" s="125" t="str">
        <f>IF(ISNA(VLOOKUP($B27,SCD!$A$5:$BE$2001,5,0)),"",VLOOKUP($B27,SCD!$A$5:$BE$2001,5,0))</f>
        <v/>
      </c>
      <c r="H27" s="125" t="str">
        <f>IF(ISNA(VLOOKUP($B27,SCD!$A$5:$BE$2001,28,0)),"",VLOOKUP($B27,SCD!$A$5:$BE$2001,28,0))</f>
        <v/>
      </c>
      <c r="I27" s="125" t="str">
        <f>IF(ISNA(VLOOKUP($B27,SCD!$A$5:$BE$2001,13,0)),"",VLOOKUP($B27,SCD!$A$5:$BE$2001,13,0))</f>
        <v/>
      </c>
      <c r="J27" s="130" t="str">
        <f>IF(ISNA(VLOOKUP($B27,SCD!$A$5:$BE$2001,15,0)),"",VLOOKUP($B27,SCD!$A$5:$BE$2001,15,0))</f>
        <v/>
      </c>
      <c r="K27" s="130" t="str">
        <f>IF(ISNA(VLOOKUP($B27,SCD!$A$5:$BE$2001,16,0)),"",VLOOKUP($B27,SCD!$A$5:$BE$2001,16,0))</f>
        <v/>
      </c>
      <c r="L27" s="130" t="str">
        <f>IF(ISNA(VLOOKUP($B27,SCD!$A$5:$BE$2001,17,0)),"",VLOOKUP($B27,SCD!$A$5:$BE$2001,17,0))</f>
        <v/>
      </c>
      <c r="M27" s="130" t="str">
        <f>IF(ISNA(VLOOKUP($B27,SCD!$A$5:$BE$2001,17,0)),"",VLOOKUP($B27,SCD!$A$5:$BE$2001,17,0))</f>
        <v/>
      </c>
    </row>
    <row r="28" spans="4:13" x14ac:dyDescent="0.2">
      <c r="D28" s="123" t="str">
        <f>IF(ISNA(VLOOKUP($B28,SCD!$A$5:$BE$2001,2,0)),"",VLOOKUP($B28,SCD!$A$5:$BE$2001,2,0))</f>
        <v/>
      </c>
      <c r="E28" s="124" t="str">
        <f>IF(ISNA(VLOOKUP($B28,SCD!$A$5:$BE$2001,3,0)),"",VLOOKUP($B28,SCD!$A$5:$BE$2001,3,0))</f>
        <v/>
      </c>
      <c r="F28" s="130" t="str">
        <f>IF(ISNA(VLOOKUP($B28,SCD!$A$5:$BE$2001,6,0)),"",VLOOKUP($B28,SCD!$A$5:$BE$2001,6,0))</f>
        <v/>
      </c>
      <c r="G28" s="125" t="str">
        <f>IF(ISNA(VLOOKUP($B28,SCD!$A$5:$BE$2001,5,0)),"",VLOOKUP($B28,SCD!$A$5:$BE$2001,5,0))</f>
        <v/>
      </c>
      <c r="H28" s="125" t="str">
        <f>IF(ISNA(VLOOKUP($B28,SCD!$A$5:$BE$2001,28,0)),"",VLOOKUP($B28,SCD!$A$5:$BE$2001,28,0))</f>
        <v/>
      </c>
      <c r="I28" s="125" t="str">
        <f>IF(ISNA(VLOOKUP($B28,SCD!$A$5:$BE$2001,13,0)),"",VLOOKUP($B28,SCD!$A$5:$BE$2001,13,0))</f>
        <v/>
      </c>
      <c r="J28" s="130" t="str">
        <f>IF(ISNA(VLOOKUP($B28,SCD!$A$5:$BE$2001,15,0)),"",VLOOKUP($B28,SCD!$A$5:$BE$2001,15,0))</f>
        <v/>
      </c>
      <c r="K28" s="130" t="str">
        <f>IF(ISNA(VLOOKUP($B28,SCD!$A$5:$BE$2001,16,0)),"",VLOOKUP($B28,SCD!$A$5:$BE$2001,16,0))</f>
        <v/>
      </c>
      <c r="L28" s="130" t="str">
        <f>IF(ISNA(VLOOKUP($B28,SCD!$A$5:$BE$2001,17,0)),"",VLOOKUP($B28,SCD!$A$5:$BE$2001,17,0))</f>
        <v/>
      </c>
      <c r="M28" s="130" t="str">
        <f>IF(ISNA(VLOOKUP($B28,SCD!$A$5:$BE$2001,17,0)),"",VLOOKUP($B28,SCD!$A$5:$BE$2001,17,0))</f>
        <v/>
      </c>
    </row>
    <row r="29" spans="4:13" x14ac:dyDescent="0.2">
      <c r="D29" s="123" t="str">
        <f>IF(ISNA(VLOOKUP($B29,SCD!$A$5:$BE$2001,2,0)),"",VLOOKUP($B29,SCD!$A$5:$BE$2001,2,0))</f>
        <v/>
      </c>
      <c r="E29" s="124" t="str">
        <f>IF(ISNA(VLOOKUP($B29,SCD!$A$5:$BE$2001,3,0)),"",VLOOKUP($B29,SCD!$A$5:$BE$2001,3,0))</f>
        <v/>
      </c>
      <c r="F29" s="130" t="str">
        <f>IF(ISNA(VLOOKUP($B29,SCD!$A$5:$BE$2001,6,0)),"",VLOOKUP($B29,SCD!$A$5:$BE$2001,6,0))</f>
        <v/>
      </c>
      <c r="G29" s="125" t="str">
        <f>IF(ISNA(VLOOKUP($B29,SCD!$A$5:$BE$2001,5,0)),"",VLOOKUP($B29,SCD!$A$5:$BE$2001,5,0))</f>
        <v/>
      </c>
      <c r="H29" s="125" t="str">
        <f>IF(ISNA(VLOOKUP($B29,SCD!$A$5:$BE$2001,28,0)),"",VLOOKUP($B29,SCD!$A$5:$BE$2001,28,0))</f>
        <v/>
      </c>
      <c r="I29" s="125" t="str">
        <f>IF(ISNA(VLOOKUP($B29,SCD!$A$5:$BE$2001,13,0)),"",VLOOKUP($B29,SCD!$A$5:$BE$2001,13,0))</f>
        <v/>
      </c>
      <c r="J29" s="130" t="str">
        <f>IF(ISNA(VLOOKUP($B29,SCD!$A$5:$BE$2001,15,0)),"",VLOOKUP($B29,SCD!$A$5:$BE$2001,15,0))</f>
        <v/>
      </c>
      <c r="K29" s="130" t="str">
        <f>IF(ISNA(VLOOKUP($B29,SCD!$A$5:$BE$2001,16,0)),"",VLOOKUP($B29,SCD!$A$5:$BE$2001,16,0))</f>
        <v/>
      </c>
      <c r="L29" s="130" t="str">
        <f>IF(ISNA(VLOOKUP($B29,SCD!$A$5:$BE$2001,17,0)),"",VLOOKUP($B29,SCD!$A$5:$BE$2001,17,0))</f>
        <v/>
      </c>
      <c r="M29" s="130" t="str">
        <f>IF(ISNA(VLOOKUP($B29,SCD!$A$5:$BE$2001,17,0)),"",VLOOKUP($B29,SCD!$A$5:$BE$2001,17,0))</f>
        <v/>
      </c>
    </row>
    <row r="30" spans="4:13" x14ac:dyDescent="0.2">
      <c r="D30" s="123" t="str">
        <f>IF(ISNA(VLOOKUP($B30,SCD!$A$5:$BE$2001,2,0)),"",VLOOKUP($B30,SCD!$A$5:$BE$2001,2,0))</f>
        <v/>
      </c>
      <c r="E30" s="124" t="str">
        <f>IF(ISNA(VLOOKUP($B30,SCD!$A$5:$BE$2001,3,0)),"",VLOOKUP($B30,SCD!$A$5:$BE$2001,3,0))</f>
        <v/>
      </c>
      <c r="F30" s="130" t="str">
        <f>IF(ISNA(VLOOKUP($B30,SCD!$A$5:$BE$2001,6,0)),"",VLOOKUP($B30,SCD!$A$5:$BE$2001,6,0))</f>
        <v/>
      </c>
      <c r="G30" s="125" t="str">
        <f>IF(ISNA(VLOOKUP($B30,SCD!$A$5:$BE$2001,5,0)),"",VLOOKUP($B30,SCD!$A$5:$BE$2001,5,0))</f>
        <v/>
      </c>
      <c r="H30" s="125" t="str">
        <f>IF(ISNA(VLOOKUP($B30,SCD!$A$5:$BE$2001,28,0)),"",VLOOKUP($B30,SCD!$A$5:$BE$2001,28,0))</f>
        <v/>
      </c>
      <c r="I30" s="125" t="str">
        <f>IF(ISNA(VLOOKUP($B30,SCD!$A$5:$BE$2001,13,0)),"",VLOOKUP($B30,SCD!$A$5:$BE$2001,13,0))</f>
        <v/>
      </c>
      <c r="J30" s="130" t="str">
        <f>IF(ISNA(VLOOKUP($B30,SCD!$A$5:$BE$2001,15,0)),"",VLOOKUP($B30,SCD!$A$5:$BE$2001,15,0))</f>
        <v/>
      </c>
      <c r="K30" s="130" t="str">
        <f>IF(ISNA(VLOOKUP($B30,SCD!$A$5:$BE$2001,16,0)),"",VLOOKUP($B30,SCD!$A$5:$BE$2001,16,0))</f>
        <v/>
      </c>
      <c r="L30" s="130" t="str">
        <f>IF(ISNA(VLOOKUP($B30,SCD!$A$5:$BE$2001,17,0)),"",VLOOKUP($B30,SCD!$A$5:$BE$2001,17,0))</f>
        <v/>
      </c>
      <c r="M30" s="130" t="str">
        <f>IF(ISNA(VLOOKUP($B30,SCD!$A$5:$BE$2001,17,0)),"",VLOOKUP($B30,SCD!$A$5:$BE$2001,17,0))</f>
        <v/>
      </c>
    </row>
    <row r="31" spans="4:13" x14ac:dyDescent="0.2">
      <c r="D31" s="123" t="str">
        <f>IF(ISNA(VLOOKUP($B31,SCD!$A$5:$BE$2001,2,0)),"",VLOOKUP($B31,SCD!$A$5:$BE$2001,2,0))</f>
        <v/>
      </c>
      <c r="E31" s="124" t="str">
        <f>IF(ISNA(VLOOKUP($B31,SCD!$A$5:$BE$2001,3,0)),"",VLOOKUP($B31,SCD!$A$5:$BE$2001,3,0))</f>
        <v/>
      </c>
      <c r="F31" s="130" t="str">
        <f>IF(ISNA(VLOOKUP($B31,SCD!$A$5:$BE$2001,6,0)),"",VLOOKUP($B31,SCD!$A$5:$BE$2001,6,0))</f>
        <v/>
      </c>
      <c r="G31" s="125" t="str">
        <f>IF(ISNA(VLOOKUP($B31,SCD!$A$5:$BE$2001,5,0)),"",VLOOKUP($B31,SCD!$A$5:$BE$2001,5,0))</f>
        <v/>
      </c>
      <c r="H31" s="125" t="str">
        <f>IF(ISNA(VLOOKUP($B31,SCD!$A$5:$BE$2001,28,0)),"",VLOOKUP($B31,SCD!$A$5:$BE$2001,28,0))</f>
        <v/>
      </c>
      <c r="I31" s="125" t="str">
        <f>IF(ISNA(VLOOKUP($B31,SCD!$A$5:$BE$2001,13,0)),"",VLOOKUP($B31,SCD!$A$5:$BE$2001,13,0))</f>
        <v/>
      </c>
      <c r="J31" s="130" t="str">
        <f>IF(ISNA(VLOOKUP($B31,SCD!$A$5:$BE$2001,15,0)),"",VLOOKUP($B31,SCD!$A$5:$BE$2001,15,0))</f>
        <v/>
      </c>
      <c r="K31" s="130" t="str">
        <f>IF(ISNA(VLOOKUP($B31,SCD!$A$5:$BE$2001,16,0)),"",VLOOKUP($B31,SCD!$A$5:$BE$2001,16,0))</f>
        <v/>
      </c>
      <c r="L31" s="130" t="str">
        <f>IF(ISNA(VLOOKUP($B31,SCD!$A$5:$BE$2001,17,0)),"",VLOOKUP($B31,SCD!$A$5:$BE$2001,17,0))</f>
        <v/>
      </c>
      <c r="M31" s="130" t="str">
        <f>IF(ISNA(VLOOKUP($B31,SCD!$A$5:$BE$2001,17,0)),"",VLOOKUP($B31,SCD!$A$5:$BE$2001,17,0))</f>
        <v/>
      </c>
    </row>
    <row r="32" spans="4:13" x14ac:dyDescent="0.2">
      <c r="D32" s="123" t="str">
        <f>IF(ISNA(VLOOKUP($B32,SCD!$A$5:$BE$2001,2,0)),"",VLOOKUP($B32,SCD!$A$5:$BE$2001,2,0))</f>
        <v/>
      </c>
      <c r="E32" s="124" t="str">
        <f>IF(ISNA(VLOOKUP($B32,SCD!$A$5:$BE$2001,3,0)),"",VLOOKUP($B32,SCD!$A$5:$BE$2001,3,0))</f>
        <v/>
      </c>
      <c r="F32" s="130" t="str">
        <f>IF(ISNA(VLOOKUP($B32,SCD!$A$5:$BE$2001,6,0)),"",VLOOKUP($B32,SCD!$A$5:$BE$2001,6,0))</f>
        <v/>
      </c>
      <c r="G32" s="125" t="str">
        <f>IF(ISNA(VLOOKUP($B32,SCD!$A$5:$BE$2001,5,0)),"",VLOOKUP($B32,SCD!$A$5:$BE$2001,5,0))</f>
        <v/>
      </c>
      <c r="H32" s="125" t="str">
        <f>IF(ISNA(VLOOKUP($B32,SCD!$A$5:$BE$2001,28,0)),"",VLOOKUP($B32,SCD!$A$5:$BE$2001,28,0))</f>
        <v/>
      </c>
      <c r="I32" s="125" t="str">
        <f>IF(ISNA(VLOOKUP($B32,SCD!$A$5:$BE$2001,13,0)),"",VLOOKUP($B32,SCD!$A$5:$BE$2001,13,0))</f>
        <v/>
      </c>
      <c r="J32" s="130" t="str">
        <f>IF(ISNA(VLOOKUP($B32,SCD!$A$5:$BE$2001,15,0)),"",VLOOKUP($B32,SCD!$A$5:$BE$2001,15,0))</f>
        <v/>
      </c>
      <c r="K32" s="130" t="str">
        <f>IF(ISNA(VLOOKUP($B32,SCD!$A$5:$BE$2001,16,0)),"",VLOOKUP($B32,SCD!$A$5:$BE$2001,16,0))</f>
        <v/>
      </c>
      <c r="L32" s="130" t="str">
        <f>IF(ISNA(VLOOKUP($B32,SCD!$A$5:$BE$2001,17,0)),"",VLOOKUP($B32,SCD!$A$5:$BE$2001,17,0))</f>
        <v/>
      </c>
      <c r="M32" s="130" t="str">
        <f>IF(ISNA(VLOOKUP($B32,SCD!$A$5:$BE$2001,17,0)),"",VLOOKUP($B32,SCD!$A$5:$BE$2001,17,0))</f>
        <v/>
      </c>
    </row>
    <row r="33" spans="4:13" x14ac:dyDescent="0.2">
      <c r="D33" s="123" t="str">
        <f>IF(ISNA(VLOOKUP($B33,SCD!$A$5:$BE$2001,2,0)),"",VLOOKUP($B33,SCD!$A$5:$BE$2001,2,0))</f>
        <v/>
      </c>
      <c r="E33" s="124" t="str">
        <f>IF(ISNA(VLOOKUP($B33,SCD!$A$5:$BE$2001,3,0)),"",VLOOKUP($B33,SCD!$A$5:$BE$2001,3,0))</f>
        <v/>
      </c>
      <c r="F33" s="130" t="str">
        <f>IF(ISNA(VLOOKUP($B33,SCD!$A$5:$BE$2001,6,0)),"",VLOOKUP($B33,SCD!$A$5:$BE$2001,6,0))</f>
        <v/>
      </c>
      <c r="G33" s="125" t="str">
        <f>IF(ISNA(VLOOKUP($B33,SCD!$A$5:$BE$2001,5,0)),"",VLOOKUP($B33,SCD!$A$5:$BE$2001,5,0))</f>
        <v/>
      </c>
      <c r="H33" s="125" t="str">
        <f>IF(ISNA(VLOOKUP($B33,SCD!$A$5:$BE$2001,28,0)),"",VLOOKUP($B33,SCD!$A$5:$BE$2001,28,0))</f>
        <v/>
      </c>
      <c r="I33" s="125" t="str">
        <f>IF(ISNA(VLOOKUP($B33,SCD!$A$5:$BE$2001,13,0)),"",VLOOKUP($B33,SCD!$A$5:$BE$2001,13,0))</f>
        <v/>
      </c>
      <c r="J33" s="130" t="str">
        <f>IF(ISNA(VLOOKUP($B33,SCD!$A$5:$BE$2001,15,0)),"",VLOOKUP($B33,SCD!$A$5:$BE$2001,15,0))</f>
        <v/>
      </c>
      <c r="K33" s="130" t="str">
        <f>IF(ISNA(VLOOKUP($B33,SCD!$A$5:$BE$2001,16,0)),"",VLOOKUP($B33,SCD!$A$5:$BE$2001,16,0))</f>
        <v/>
      </c>
      <c r="L33" s="130" t="str">
        <f>IF(ISNA(VLOOKUP($B33,SCD!$A$5:$BE$2001,17,0)),"",VLOOKUP($B33,SCD!$A$5:$BE$2001,17,0))</f>
        <v/>
      </c>
      <c r="M33" s="130" t="str">
        <f>IF(ISNA(VLOOKUP($B33,SCD!$A$5:$BE$2001,17,0)),"",VLOOKUP($B33,SCD!$A$5:$BE$2001,17,0))</f>
        <v/>
      </c>
    </row>
    <row r="34" spans="4:13" x14ac:dyDescent="0.2">
      <c r="D34" s="123" t="str">
        <f>IF(ISNA(VLOOKUP($B34,SCD!$A$5:$BE$2001,2,0)),"",VLOOKUP($B34,SCD!$A$5:$BE$2001,2,0))</f>
        <v/>
      </c>
      <c r="E34" s="124" t="str">
        <f>IF(ISNA(VLOOKUP($B34,SCD!$A$5:$BE$2001,3,0)),"",VLOOKUP($B34,SCD!$A$5:$BE$2001,3,0))</f>
        <v/>
      </c>
      <c r="F34" s="130" t="str">
        <f>IF(ISNA(VLOOKUP($B34,SCD!$A$5:$BE$2001,6,0)),"",VLOOKUP($B34,SCD!$A$5:$BE$2001,6,0))</f>
        <v/>
      </c>
      <c r="G34" s="125" t="str">
        <f>IF(ISNA(VLOOKUP($B34,SCD!$A$5:$BE$2001,5,0)),"",VLOOKUP($B34,SCD!$A$5:$BE$2001,5,0))</f>
        <v/>
      </c>
      <c r="H34" s="125" t="str">
        <f>IF(ISNA(VLOOKUP($B34,SCD!$A$5:$BE$2001,28,0)),"",VLOOKUP($B34,SCD!$A$5:$BE$2001,28,0))</f>
        <v/>
      </c>
      <c r="I34" s="125" t="str">
        <f>IF(ISNA(VLOOKUP($B34,SCD!$A$5:$BE$2001,13,0)),"",VLOOKUP($B34,SCD!$A$5:$BE$2001,13,0))</f>
        <v/>
      </c>
      <c r="J34" s="130" t="str">
        <f>IF(ISNA(VLOOKUP($B34,SCD!$A$5:$BE$2001,15,0)),"",VLOOKUP($B34,SCD!$A$5:$BE$2001,15,0))</f>
        <v/>
      </c>
      <c r="K34" s="130" t="str">
        <f>IF(ISNA(VLOOKUP($B34,SCD!$A$5:$BE$2001,16,0)),"",VLOOKUP($B34,SCD!$A$5:$BE$2001,16,0))</f>
        <v/>
      </c>
      <c r="L34" s="130" t="str">
        <f>IF(ISNA(VLOOKUP($B34,SCD!$A$5:$BE$2001,17,0)),"",VLOOKUP($B34,SCD!$A$5:$BE$2001,17,0))</f>
        <v/>
      </c>
      <c r="M34" s="130" t="str">
        <f>IF(ISNA(VLOOKUP($B34,SCD!$A$5:$BE$2001,17,0)),"",VLOOKUP($B34,SCD!$A$5:$BE$2001,17,0))</f>
        <v/>
      </c>
    </row>
    <row r="35" spans="4:13" x14ac:dyDescent="0.2">
      <c r="D35" s="123" t="str">
        <f>IF(ISNA(VLOOKUP($B35,SCD!$A$5:$BE$2001,2,0)),"",VLOOKUP($B35,SCD!$A$5:$BE$2001,2,0))</f>
        <v/>
      </c>
      <c r="E35" s="124" t="str">
        <f>IF(ISNA(VLOOKUP($B35,SCD!$A$5:$BE$2001,3,0)),"",VLOOKUP($B35,SCD!$A$5:$BE$2001,3,0))</f>
        <v/>
      </c>
      <c r="F35" s="130" t="str">
        <f>IF(ISNA(VLOOKUP($B35,SCD!$A$5:$BE$2001,6,0)),"",VLOOKUP($B35,SCD!$A$5:$BE$2001,6,0))</f>
        <v/>
      </c>
      <c r="G35" s="125" t="str">
        <f>IF(ISNA(VLOOKUP($B35,SCD!$A$5:$BE$2001,5,0)),"",VLOOKUP($B35,SCD!$A$5:$BE$2001,5,0))</f>
        <v/>
      </c>
      <c r="H35" s="125" t="str">
        <f>IF(ISNA(VLOOKUP($B35,SCD!$A$5:$BE$2001,28,0)),"",VLOOKUP($B35,SCD!$A$5:$BE$2001,28,0))</f>
        <v/>
      </c>
      <c r="I35" s="125" t="str">
        <f>IF(ISNA(VLOOKUP($B35,SCD!$A$5:$BE$2001,13,0)),"",VLOOKUP($B35,SCD!$A$5:$BE$2001,13,0))</f>
        <v/>
      </c>
      <c r="J35" s="130" t="str">
        <f>IF(ISNA(VLOOKUP($B35,SCD!$A$5:$BE$2001,15,0)),"",VLOOKUP($B35,SCD!$A$5:$BE$2001,15,0))</f>
        <v/>
      </c>
      <c r="K35" s="130" t="str">
        <f>IF(ISNA(VLOOKUP($B35,SCD!$A$5:$BE$2001,16,0)),"",VLOOKUP($B35,SCD!$A$5:$BE$2001,16,0))</f>
        <v/>
      </c>
      <c r="L35" s="130" t="str">
        <f>IF(ISNA(VLOOKUP($B35,SCD!$A$5:$BE$2001,17,0)),"",VLOOKUP($B35,SCD!$A$5:$BE$2001,17,0))</f>
        <v/>
      </c>
      <c r="M35" s="130" t="str">
        <f>IF(ISNA(VLOOKUP($B35,SCD!$A$5:$BE$2001,17,0)),"",VLOOKUP($B35,SCD!$A$5:$BE$2001,17,0))</f>
        <v/>
      </c>
    </row>
    <row r="36" spans="4:13" x14ac:dyDescent="0.2">
      <c r="D36" s="123" t="str">
        <f>IF(ISNA(VLOOKUP($B36,SCD!$A$5:$BE$2001,2,0)),"",VLOOKUP($B36,SCD!$A$5:$BE$2001,2,0))</f>
        <v/>
      </c>
      <c r="E36" s="124" t="str">
        <f>IF(ISNA(VLOOKUP($B36,SCD!$A$5:$BE$2001,3,0)),"",VLOOKUP($B36,SCD!$A$5:$BE$2001,3,0))</f>
        <v/>
      </c>
      <c r="F36" s="130" t="str">
        <f>IF(ISNA(VLOOKUP($B36,SCD!$A$5:$BE$2001,6,0)),"",VLOOKUP($B36,SCD!$A$5:$BE$2001,6,0))</f>
        <v/>
      </c>
      <c r="G36" s="125" t="str">
        <f>IF(ISNA(VLOOKUP($B36,SCD!$A$5:$BE$2001,5,0)),"",VLOOKUP($B36,SCD!$A$5:$BE$2001,5,0))</f>
        <v/>
      </c>
      <c r="H36" s="125" t="str">
        <f>IF(ISNA(VLOOKUP($B36,SCD!$A$5:$BE$2001,28,0)),"",VLOOKUP($B36,SCD!$A$5:$BE$2001,28,0))</f>
        <v/>
      </c>
      <c r="I36" s="125" t="str">
        <f>IF(ISNA(VLOOKUP($B36,SCD!$A$5:$BE$2001,13,0)),"",VLOOKUP($B36,SCD!$A$5:$BE$2001,13,0))</f>
        <v/>
      </c>
      <c r="J36" s="130" t="str">
        <f>IF(ISNA(VLOOKUP($B36,SCD!$A$5:$BE$2001,15,0)),"",VLOOKUP($B36,SCD!$A$5:$BE$2001,15,0))</f>
        <v/>
      </c>
      <c r="K36" s="130" t="str">
        <f>IF(ISNA(VLOOKUP($B36,SCD!$A$5:$BE$2001,16,0)),"",VLOOKUP($B36,SCD!$A$5:$BE$2001,16,0))</f>
        <v/>
      </c>
      <c r="L36" s="130" t="str">
        <f>IF(ISNA(VLOOKUP($B36,SCD!$A$5:$BE$2001,17,0)),"",VLOOKUP($B36,SCD!$A$5:$BE$2001,17,0))</f>
        <v/>
      </c>
      <c r="M36" s="130" t="str">
        <f>IF(ISNA(VLOOKUP($B36,SCD!$A$5:$BE$2001,17,0)),"",VLOOKUP($B36,SCD!$A$5:$BE$2001,17,0))</f>
        <v/>
      </c>
    </row>
    <row r="37" spans="4:13" x14ac:dyDescent="0.2">
      <c r="D37" s="123" t="str">
        <f>IF(ISNA(VLOOKUP($B37,SCD!$A$5:$BE$2001,2,0)),"",VLOOKUP($B37,SCD!$A$5:$BE$2001,2,0))</f>
        <v/>
      </c>
      <c r="E37" s="124" t="str">
        <f>IF(ISNA(VLOOKUP($B37,SCD!$A$5:$BE$2001,3,0)),"",VLOOKUP($B37,SCD!$A$5:$BE$2001,3,0))</f>
        <v/>
      </c>
      <c r="F37" s="130" t="str">
        <f>IF(ISNA(VLOOKUP($B37,SCD!$A$5:$BE$2001,6,0)),"",VLOOKUP($B37,SCD!$A$5:$BE$2001,6,0))</f>
        <v/>
      </c>
      <c r="G37" s="125" t="str">
        <f>IF(ISNA(VLOOKUP($B37,SCD!$A$5:$BE$2001,5,0)),"",VLOOKUP($B37,SCD!$A$5:$BE$2001,5,0))</f>
        <v/>
      </c>
      <c r="H37" s="125" t="str">
        <f>IF(ISNA(VLOOKUP($B37,SCD!$A$5:$BE$2001,28,0)),"",VLOOKUP($B37,SCD!$A$5:$BE$2001,28,0))</f>
        <v/>
      </c>
      <c r="I37" s="125" t="str">
        <f>IF(ISNA(VLOOKUP($B37,SCD!$A$5:$BE$2001,13,0)),"",VLOOKUP($B37,SCD!$A$5:$BE$2001,13,0))</f>
        <v/>
      </c>
      <c r="J37" s="130" t="str">
        <f>IF(ISNA(VLOOKUP($B37,SCD!$A$5:$BE$2001,15,0)),"",VLOOKUP($B37,SCD!$A$5:$BE$2001,15,0))</f>
        <v/>
      </c>
      <c r="K37" s="130" t="str">
        <f>IF(ISNA(VLOOKUP($B37,SCD!$A$5:$BE$2001,16,0)),"",VLOOKUP($B37,SCD!$A$5:$BE$2001,16,0))</f>
        <v/>
      </c>
      <c r="L37" s="130" t="str">
        <f>IF(ISNA(VLOOKUP($B37,SCD!$A$5:$BE$2001,17,0)),"",VLOOKUP($B37,SCD!$A$5:$BE$2001,17,0))</f>
        <v/>
      </c>
      <c r="M37" s="130" t="str">
        <f>IF(ISNA(VLOOKUP($B37,SCD!$A$5:$BE$2001,17,0)),"",VLOOKUP($B37,SCD!$A$5:$BE$2001,17,0))</f>
        <v/>
      </c>
    </row>
    <row r="38" spans="4:13" x14ac:dyDescent="0.2">
      <c r="D38" s="123" t="str">
        <f>IF(ISNA(VLOOKUP($B38,SCD!$A$5:$BE$2001,2,0)),"",VLOOKUP($B38,SCD!$A$5:$BE$2001,2,0))</f>
        <v/>
      </c>
      <c r="E38" s="124" t="str">
        <f>IF(ISNA(VLOOKUP($B38,SCD!$A$5:$BE$2001,3,0)),"",VLOOKUP($B38,SCD!$A$5:$BE$2001,3,0))</f>
        <v/>
      </c>
      <c r="F38" s="130" t="str">
        <f>IF(ISNA(VLOOKUP($B38,SCD!$A$5:$BE$2001,6,0)),"",VLOOKUP($B38,SCD!$A$5:$BE$2001,6,0))</f>
        <v/>
      </c>
      <c r="G38" s="125" t="str">
        <f>IF(ISNA(VLOOKUP($B38,SCD!$A$5:$BE$2001,5,0)),"",VLOOKUP($B38,SCD!$A$5:$BE$2001,5,0))</f>
        <v/>
      </c>
      <c r="H38" s="125" t="str">
        <f>IF(ISNA(VLOOKUP($B38,SCD!$A$5:$BE$2001,28,0)),"",VLOOKUP($B38,SCD!$A$5:$BE$2001,28,0))</f>
        <v/>
      </c>
      <c r="I38" s="125" t="str">
        <f>IF(ISNA(VLOOKUP($B38,SCD!$A$5:$BE$2001,13,0)),"",VLOOKUP($B38,SCD!$A$5:$BE$2001,13,0))</f>
        <v/>
      </c>
      <c r="J38" s="130" t="str">
        <f>IF(ISNA(VLOOKUP($B38,SCD!$A$5:$BE$2001,15,0)),"",VLOOKUP($B38,SCD!$A$5:$BE$2001,15,0))</f>
        <v/>
      </c>
      <c r="K38" s="130" t="str">
        <f>IF(ISNA(VLOOKUP($B38,SCD!$A$5:$BE$2001,16,0)),"",VLOOKUP($B38,SCD!$A$5:$BE$2001,16,0))</f>
        <v/>
      </c>
      <c r="L38" s="130" t="str">
        <f>IF(ISNA(VLOOKUP($B38,SCD!$A$5:$BE$2001,17,0)),"",VLOOKUP($B38,SCD!$A$5:$BE$2001,17,0))</f>
        <v/>
      </c>
      <c r="M38" s="130" t="str">
        <f>IF(ISNA(VLOOKUP($B38,SCD!$A$5:$BE$2001,17,0)),"",VLOOKUP($B38,SCD!$A$5:$BE$2001,17,0))</f>
        <v/>
      </c>
    </row>
    <row r="39" spans="4:13" x14ac:dyDescent="0.2">
      <c r="D39" s="123" t="str">
        <f>IF(ISNA(VLOOKUP($B39,SCD!$A$5:$BE$2001,2,0)),"",VLOOKUP($B39,SCD!$A$5:$BE$2001,2,0))</f>
        <v/>
      </c>
      <c r="E39" s="124" t="str">
        <f>IF(ISNA(VLOOKUP($B39,SCD!$A$5:$BE$2001,3,0)),"",VLOOKUP($B39,SCD!$A$5:$BE$2001,3,0))</f>
        <v/>
      </c>
      <c r="F39" s="130" t="str">
        <f>IF(ISNA(VLOOKUP($B39,SCD!$A$5:$BE$2001,6,0)),"",VLOOKUP($B39,SCD!$A$5:$BE$2001,6,0))</f>
        <v/>
      </c>
      <c r="G39" s="125" t="str">
        <f>IF(ISNA(VLOOKUP($B39,SCD!$A$5:$BE$2001,5,0)),"",VLOOKUP($B39,SCD!$A$5:$BE$2001,5,0))</f>
        <v/>
      </c>
      <c r="H39" s="125" t="str">
        <f>IF(ISNA(VLOOKUP($B39,SCD!$A$5:$BE$2001,28,0)),"",VLOOKUP($B39,SCD!$A$5:$BE$2001,28,0))</f>
        <v/>
      </c>
      <c r="I39" s="125" t="str">
        <f>IF(ISNA(VLOOKUP($B39,SCD!$A$5:$BE$2001,13,0)),"",VLOOKUP($B39,SCD!$A$5:$BE$2001,13,0))</f>
        <v/>
      </c>
      <c r="J39" s="130" t="str">
        <f>IF(ISNA(VLOOKUP($B39,SCD!$A$5:$BE$2001,15,0)),"",VLOOKUP($B39,SCD!$A$5:$BE$2001,15,0))</f>
        <v/>
      </c>
      <c r="K39" s="130" t="str">
        <f>IF(ISNA(VLOOKUP($B39,SCD!$A$5:$BE$2001,16,0)),"",VLOOKUP($B39,SCD!$A$5:$BE$2001,16,0))</f>
        <v/>
      </c>
      <c r="L39" s="130" t="str">
        <f>IF(ISNA(VLOOKUP($B39,SCD!$A$5:$BE$2001,17,0)),"",VLOOKUP($B39,SCD!$A$5:$BE$2001,17,0))</f>
        <v/>
      </c>
      <c r="M39" s="130" t="str">
        <f>IF(ISNA(VLOOKUP($B39,SCD!$A$5:$BE$2001,17,0)),"",VLOOKUP($B39,SCD!$A$5:$BE$2001,17,0))</f>
        <v/>
      </c>
    </row>
    <row r="40" spans="4:13" x14ac:dyDescent="0.2">
      <c r="D40" s="123" t="str">
        <f>IF(ISNA(VLOOKUP($B40,SCD!$A$5:$BE$2001,2,0)),"",VLOOKUP($B40,SCD!$A$5:$BE$2001,2,0))</f>
        <v/>
      </c>
      <c r="E40" s="124" t="str">
        <f>IF(ISNA(VLOOKUP($B40,SCD!$A$5:$BE$2001,3,0)),"",VLOOKUP($B40,SCD!$A$5:$BE$2001,3,0))</f>
        <v/>
      </c>
      <c r="F40" s="130" t="str">
        <f>IF(ISNA(VLOOKUP($B40,SCD!$A$5:$BE$2001,6,0)),"",VLOOKUP($B40,SCD!$A$5:$BE$2001,6,0))</f>
        <v/>
      </c>
      <c r="G40" s="125" t="str">
        <f>IF(ISNA(VLOOKUP($B40,SCD!$A$5:$BE$2001,5,0)),"",VLOOKUP($B40,SCD!$A$5:$BE$2001,5,0))</f>
        <v/>
      </c>
      <c r="H40" s="125" t="str">
        <f>IF(ISNA(VLOOKUP($B40,SCD!$A$5:$BE$2001,28,0)),"",VLOOKUP($B40,SCD!$A$5:$BE$2001,28,0))</f>
        <v/>
      </c>
      <c r="I40" s="125" t="str">
        <f>IF(ISNA(VLOOKUP($B40,SCD!$A$5:$BE$2001,13,0)),"",VLOOKUP($B40,SCD!$A$5:$BE$2001,13,0))</f>
        <v/>
      </c>
      <c r="J40" s="130" t="str">
        <f>IF(ISNA(VLOOKUP($B40,SCD!$A$5:$BE$2001,15,0)),"",VLOOKUP($B40,SCD!$A$5:$BE$2001,15,0))</f>
        <v/>
      </c>
      <c r="K40" s="130" t="str">
        <f>IF(ISNA(VLOOKUP($B40,SCD!$A$5:$BE$2001,16,0)),"",VLOOKUP($B40,SCD!$A$5:$BE$2001,16,0))</f>
        <v/>
      </c>
      <c r="L40" s="130" t="str">
        <f>IF(ISNA(VLOOKUP($B40,SCD!$A$5:$BE$2001,17,0)),"",VLOOKUP($B40,SCD!$A$5:$BE$2001,17,0))</f>
        <v/>
      </c>
      <c r="M40" s="130" t="str">
        <f>IF(ISNA(VLOOKUP($B40,SCD!$A$5:$BE$2001,17,0)),"",VLOOKUP($B40,SCD!$A$5:$BE$2001,17,0))</f>
        <v/>
      </c>
    </row>
    <row r="41" spans="4:13" x14ac:dyDescent="0.2">
      <c r="D41" s="123" t="str">
        <f>IF(ISNA(VLOOKUP($B41,SCD!$A$5:$BE$2001,2,0)),"",VLOOKUP($B41,SCD!$A$5:$BE$2001,2,0))</f>
        <v/>
      </c>
      <c r="E41" s="124" t="str">
        <f>IF(ISNA(VLOOKUP($B41,SCD!$A$5:$BE$2001,3,0)),"",VLOOKUP($B41,SCD!$A$5:$BE$2001,3,0))</f>
        <v/>
      </c>
      <c r="F41" s="130" t="str">
        <f>IF(ISNA(VLOOKUP($B41,SCD!$A$5:$BE$2001,6,0)),"",VLOOKUP($B41,SCD!$A$5:$BE$2001,6,0))</f>
        <v/>
      </c>
      <c r="G41" s="125" t="str">
        <f>IF(ISNA(VLOOKUP($B41,SCD!$A$5:$BE$2001,5,0)),"",VLOOKUP($B41,SCD!$A$5:$BE$2001,5,0))</f>
        <v/>
      </c>
      <c r="H41" s="125" t="str">
        <f>IF(ISNA(VLOOKUP($B41,SCD!$A$5:$BE$2001,28,0)),"",VLOOKUP($B41,SCD!$A$5:$BE$2001,28,0))</f>
        <v/>
      </c>
      <c r="I41" s="125" t="str">
        <f>IF(ISNA(VLOOKUP($B41,SCD!$A$5:$BE$2001,13,0)),"",VLOOKUP($B41,SCD!$A$5:$BE$2001,13,0))</f>
        <v/>
      </c>
      <c r="J41" s="130" t="str">
        <f>IF(ISNA(VLOOKUP($B41,SCD!$A$5:$BE$2001,15,0)),"",VLOOKUP($B41,SCD!$A$5:$BE$2001,15,0))</f>
        <v/>
      </c>
      <c r="K41" s="130" t="str">
        <f>IF(ISNA(VLOOKUP($B41,SCD!$A$5:$BE$2001,16,0)),"",VLOOKUP($B41,SCD!$A$5:$BE$2001,16,0))</f>
        <v/>
      </c>
      <c r="L41" s="130" t="str">
        <f>IF(ISNA(VLOOKUP($B41,SCD!$A$5:$BE$2001,17,0)),"",VLOOKUP($B41,SCD!$A$5:$BE$2001,17,0))</f>
        <v/>
      </c>
      <c r="M41" s="130" t="str">
        <f>IF(ISNA(VLOOKUP($B41,SCD!$A$5:$BE$2001,17,0)),"",VLOOKUP($B41,SCD!$A$5:$BE$2001,17,0))</f>
        <v/>
      </c>
    </row>
    <row r="42" spans="4:13" x14ac:dyDescent="0.2">
      <c r="D42" s="123" t="str">
        <f>IF(ISNA(VLOOKUP($B42,SCD!$A$5:$BE$2001,2,0)),"",VLOOKUP($B42,SCD!$A$5:$BE$2001,2,0))</f>
        <v/>
      </c>
      <c r="E42" s="124" t="str">
        <f>IF(ISNA(VLOOKUP($B42,SCD!$A$5:$BE$2001,3,0)),"",VLOOKUP($B42,SCD!$A$5:$BE$2001,3,0))</f>
        <v/>
      </c>
      <c r="F42" s="130" t="str">
        <f>IF(ISNA(VLOOKUP($B42,SCD!$A$5:$BE$2001,6,0)),"",VLOOKUP($B42,SCD!$A$5:$BE$2001,6,0))</f>
        <v/>
      </c>
      <c r="G42" s="125" t="str">
        <f>IF(ISNA(VLOOKUP($B42,SCD!$A$5:$BE$2001,5,0)),"",VLOOKUP($B42,SCD!$A$5:$BE$2001,5,0))</f>
        <v/>
      </c>
      <c r="H42" s="125" t="str">
        <f>IF(ISNA(VLOOKUP($B42,SCD!$A$5:$BE$2001,28,0)),"",VLOOKUP($B42,SCD!$A$5:$BE$2001,28,0))</f>
        <v/>
      </c>
      <c r="I42" s="125" t="str">
        <f>IF(ISNA(VLOOKUP($B42,SCD!$A$5:$BE$2001,13,0)),"",VLOOKUP($B42,SCD!$A$5:$BE$2001,13,0))</f>
        <v/>
      </c>
      <c r="J42" s="130" t="str">
        <f>IF(ISNA(VLOOKUP($B42,SCD!$A$5:$BE$2001,15,0)),"",VLOOKUP($B42,SCD!$A$5:$BE$2001,15,0))</f>
        <v/>
      </c>
      <c r="K42" s="130" t="str">
        <f>IF(ISNA(VLOOKUP($B42,SCD!$A$5:$BE$2001,16,0)),"",VLOOKUP($B42,SCD!$A$5:$BE$2001,16,0))</f>
        <v/>
      </c>
      <c r="L42" s="130" t="str">
        <f>IF(ISNA(VLOOKUP($B42,SCD!$A$5:$BE$2001,17,0)),"",VLOOKUP($B42,SCD!$A$5:$BE$2001,17,0))</f>
        <v/>
      </c>
      <c r="M42" s="130" t="str">
        <f>IF(ISNA(VLOOKUP($B42,SCD!$A$5:$BE$2001,17,0)),"",VLOOKUP($B42,SCD!$A$5:$BE$2001,17,0))</f>
        <v/>
      </c>
    </row>
    <row r="43" spans="4:13" x14ac:dyDescent="0.2">
      <c r="D43" s="123" t="str">
        <f>IF(ISNA(VLOOKUP($B43,SCD!$A$5:$BE$2001,2,0)),"",VLOOKUP($B43,SCD!$A$5:$BE$2001,2,0))</f>
        <v/>
      </c>
      <c r="E43" s="124" t="str">
        <f>IF(ISNA(VLOOKUP($B43,SCD!$A$5:$BE$2001,3,0)),"",VLOOKUP($B43,SCD!$A$5:$BE$2001,3,0))</f>
        <v/>
      </c>
      <c r="F43" s="130" t="str">
        <f>IF(ISNA(VLOOKUP($B43,SCD!$A$5:$BE$2001,6,0)),"",VLOOKUP($B43,SCD!$A$5:$BE$2001,6,0))</f>
        <v/>
      </c>
      <c r="G43" s="125" t="str">
        <f>IF(ISNA(VLOOKUP($B43,SCD!$A$5:$BE$2001,5,0)),"",VLOOKUP($B43,SCD!$A$5:$BE$2001,5,0))</f>
        <v/>
      </c>
      <c r="H43" s="125" t="str">
        <f>IF(ISNA(VLOOKUP($B43,SCD!$A$5:$BE$2001,28,0)),"",VLOOKUP($B43,SCD!$A$5:$BE$2001,28,0))</f>
        <v/>
      </c>
      <c r="I43" s="125" t="str">
        <f>IF(ISNA(VLOOKUP($B43,SCD!$A$5:$BE$2001,13,0)),"",VLOOKUP($B43,SCD!$A$5:$BE$2001,13,0))</f>
        <v/>
      </c>
      <c r="J43" s="130" t="str">
        <f>IF(ISNA(VLOOKUP($B43,SCD!$A$5:$BE$2001,15,0)),"",VLOOKUP($B43,SCD!$A$5:$BE$2001,15,0))</f>
        <v/>
      </c>
      <c r="K43" s="130" t="str">
        <f>IF(ISNA(VLOOKUP($B43,SCD!$A$5:$BE$2001,16,0)),"",VLOOKUP($B43,SCD!$A$5:$BE$2001,16,0))</f>
        <v/>
      </c>
      <c r="L43" s="130" t="str">
        <f>IF(ISNA(VLOOKUP($B43,SCD!$A$5:$BE$2001,17,0)),"",VLOOKUP($B43,SCD!$A$5:$BE$2001,17,0))</f>
        <v/>
      </c>
      <c r="M43" s="130" t="str">
        <f>IF(ISNA(VLOOKUP($B43,SCD!$A$5:$BE$2001,17,0)),"",VLOOKUP($B43,SCD!$A$5:$BE$2001,17,0))</f>
        <v/>
      </c>
    </row>
    <row r="44" spans="4:13" x14ac:dyDescent="0.2">
      <c r="D44" s="123" t="str">
        <f>IF(ISNA(VLOOKUP($B44,SCD!$A$5:$BE$2001,2,0)),"",VLOOKUP($B44,SCD!$A$5:$BE$2001,2,0))</f>
        <v/>
      </c>
      <c r="E44" s="124" t="str">
        <f>IF(ISNA(VLOOKUP($B44,SCD!$A$5:$BE$2001,3,0)),"",VLOOKUP($B44,SCD!$A$5:$BE$2001,3,0))</f>
        <v/>
      </c>
      <c r="F44" s="130" t="str">
        <f>IF(ISNA(VLOOKUP($B44,SCD!$A$5:$BE$2001,6,0)),"",VLOOKUP($B44,SCD!$A$5:$BE$2001,6,0))</f>
        <v/>
      </c>
      <c r="G44" s="125" t="str">
        <f>IF(ISNA(VLOOKUP($B44,SCD!$A$5:$BE$2001,5,0)),"",VLOOKUP($B44,SCD!$A$5:$BE$2001,5,0))</f>
        <v/>
      </c>
      <c r="H44" s="125" t="str">
        <f>IF(ISNA(VLOOKUP($B44,SCD!$A$5:$BE$2001,28,0)),"",VLOOKUP($B44,SCD!$A$5:$BE$2001,28,0))</f>
        <v/>
      </c>
      <c r="I44" s="125" t="str">
        <f>IF(ISNA(VLOOKUP($B44,SCD!$A$5:$BE$2001,13,0)),"",VLOOKUP($B44,SCD!$A$5:$BE$2001,13,0))</f>
        <v/>
      </c>
      <c r="J44" s="130" t="str">
        <f>IF(ISNA(VLOOKUP($B44,SCD!$A$5:$BE$2001,15,0)),"",VLOOKUP($B44,SCD!$A$5:$BE$2001,15,0))</f>
        <v/>
      </c>
      <c r="K44" s="130" t="str">
        <f>IF(ISNA(VLOOKUP($B44,SCD!$A$5:$BE$2001,16,0)),"",VLOOKUP($B44,SCD!$A$5:$BE$2001,16,0))</f>
        <v/>
      </c>
      <c r="L44" s="130" t="str">
        <f>IF(ISNA(VLOOKUP($B44,SCD!$A$5:$BE$2001,17,0)),"",VLOOKUP($B44,SCD!$A$5:$BE$2001,17,0))</f>
        <v/>
      </c>
      <c r="M44" s="130" t="str">
        <f>IF(ISNA(VLOOKUP($B44,SCD!$A$5:$BE$2001,17,0)),"",VLOOKUP($B44,SCD!$A$5:$BE$2001,17,0))</f>
        <v/>
      </c>
    </row>
    <row r="45" spans="4:13" x14ac:dyDescent="0.2">
      <c r="D45" s="123" t="str">
        <f>IF(ISNA(VLOOKUP($B45,SCD!$A$5:$BE$2001,2,0)),"",VLOOKUP($B45,SCD!$A$5:$BE$2001,2,0))</f>
        <v/>
      </c>
      <c r="E45" s="124" t="str">
        <f>IF(ISNA(VLOOKUP($B45,SCD!$A$5:$BE$2001,3,0)),"",VLOOKUP($B45,SCD!$A$5:$BE$2001,3,0))</f>
        <v/>
      </c>
      <c r="F45" s="130" t="str">
        <f>IF(ISNA(VLOOKUP($B45,SCD!$A$5:$BE$2001,6,0)),"",VLOOKUP($B45,SCD!$A$5:$BE$2001,6,0))</f>
        <v/>
      </c>
      <c r="G45" s="125" t="str">
        <f>IF(ISNA(VLOOKUP($B45,SCD!$A$5:$BE$2001,5,0)),"",VLOOKUP($B45,SCD!$A$5:$BE$2001,5,0))</f>
        <v/>
      </c>
      <c r="H45" s="125" t="str">
        <f>IF(ISNA(VLOOKUP($B45,SCD!$A$5:$BE$2001,28,0)),"",VLOOKUP($B45,SCD!$A$5:$BE$2001,28,0))</f>
        <v/>
      </c>
      <c r="I45" s="125" t="str">
        <f>IF(ISNA(VLOOKUP($B45,SCD!$A$5:$BE$2001,13,0)),"",VLOOKUP($B45,SCD!$A$5:$BE$2001,13,0))</f>
        <v/>
      </c>
      <c r="J45" s="130" t="str">
        <f>IF(ISNA(VLOOKUP($B45,SCD!$A$5:$BE$2001,15,0)),"",VLOOKUP($B45,SCD!$A$5:$BE$2001,15,0))</f>
        <v/>
      </c>
      <c r="K45" s="130" t="str">
        <f>IF(ISNA(VLOOKUP($B45,SCD!$A$5:$BE$2001,16,0)),"",VLOOKUP($B45,SCD!$A$5:$BE$2001,16,0))</f>
        <v/>
      </c>
      <c r="L45" s="130" t="str">
        <f>IF(ISNA(VLOOKUP($B45,SCD!$A$5:$BE$2001,17,0)),"",VLOOKUP($B45,SCD!$A$5:$BE$2001,17,0))</f>
        <v/>
      </c>
      <c r="M45" s="130" t="str">
        <f>IF(ISNA(VLOOKUP($B45,SCD!$A$5:$BE$2001,17,0)),"",VLOOKUP($B45,SCD!$A$5:$BE$2001,17,0))</f>
        <v/>
      </c>
    </row>
    <row r="46" spans="4:13" x14ac:dyDescent="0.2">
      <c r="D46" s="123" t="str">
        <f>IF(ISNA(VLOOKUP($B46,SCD!$A$5:$BE$2001,2,0)),"",VLOOKUP($B46,SCD!$A$5:$BE$2001,2,0))</f>
        <v/>
      </c>
      <c r="E46" s="124" t="str">
        <f>IF(ISNA(VLOOKUP($B46,SCD!$A$5:$BE$2001,3,0)),"",VLOOKUP($B46,SCD!$A$5:$BE$2001,3,0))</f>
        <v/>
      </c>
      <c r="F46" s="130" t="str">
        <f>IF(ISNA(VLOOKUP($B46,SCD!$A$5:$BE$2001,6,0)),"",VLOOKUP($B46,SCD!$A$5:$BE$2001,6,0))</f>
        <v/>
      </c>
      <c r="G46" s="125" t="str">
        <f>IF(ISNA(VLOOKUP($B46,SCD!$A$5:$BE$2001,5,0)),"",VLOOKUP($B46,SCD!$A$5:$BE$2001,5,0))</f>
        <v/>
      </c>
      <c r="H46" s="125" t="str">
        <f>IF(ISNA(VLOOKUP($B46,SCD!$A$5:$BE$2001,28,0)),"",VLOOKUP($B46,SCD!$A$5:$BE$2001,28,0))</f>
        <v/>
      </c>
      <c r="I46" s="125" t="str">
        <f>IF(ISNA(VLOOKUP($B46,SCD!$A$5:$BE$2001,13,0)),"",VLOOKUP($B46,SCD!$A$5:$BE$2001,13,0))</f>
        <v/>
      </c>
      <c r="J46" s="130" t="str">
        <f>IF(ISNA(VLOOKUP($B46,SCD!$A$5:$BE$2001,15,0)),"",VLOOKUP($B46,SCD!$A$5:$BE$2001,15,0))</f>
        <v/>
      </c>
      <c r="K46" s="130" t="str">
        <f>IF(ISNA(VLOOKUP($B46,SCD!$A$5:$BE$2001,16,0)),"",VLOOKUP($B46,SCD!$A$5:$BE$2001,16,0))</f>
        <v/>
      </c>
      <c r="L46" s="130" t="str">
        <f>IF(ISNA(VLOOKUP($B46,SCD!$A$5:$BE$2001,17,0)),"",VLOOKUP($B46,SCD!$A$5:$BE$2001,17,0))</f>
        <v/>
      </c>
      <c r="M46" s="130" t="str">
        <f>IF(ISNA(VLOOKUP($B46,SCD!$A$5:$BE$2001,17,0)),"",VLOOKUP($B46,SCD!$A$5:$BE$2001,17,0))</f>
        <v/>
      </c>
    </row>
    <row r="47" spans="4:13" x14ac:dyDescent="0.2">
      <c r="D47" s="123" t="str">
        <f>IF(ISNA(VLOOKUP($B47,SCD!$A$5:$BE$2001,2,0)),"",VLOOKUP($B47,SCD!$A$5:$BE$2001,2,0))</f>
        <v/>
      </c>
      <c r="E47" s="124" t="str">
        <f>IF(ISNA(VLOOKUP($B47,SCD!$A$5:$BE$2001,3,0)),"",VLOOKUP($B47,SCD!$A$5:$BE$2001,3,0))</f>
        <v/>
      </c>
      <c r="F47" s="130" t="str">
        <f>IF(ISNA(VLOOKUP($B47,SCD!$A$5:$BE$2001,6,0)),"",VLOOKUP($B47,SCD!$A$5:$BE$2001,6,0))</f>
        <v/>
      </c>
      <c r="G47" s="125" t="str">
        <f>IF(ISNA(VLOOKUP($B47,SCD!$A$5:$BE$2001,5,0)),"",VLOOKUP($B47,SCD!$A$5:$BE$2001,5,0))</f>
        <v/>
      </c>
      <c r="H47" s="125" t="str">
        <f>IF(ISNA(VLOOKUP($B47,SCD!$A$5:$BE$2001,28,0)),"",VLOOKUP($B47,SCD!$A$5:$BE$2001,28,0))</f>
        <v/>
      </c>
      <c r="I47" s="125" t="str">
        <f>IF(ISNA(VLOOKUP($B47,SCD!$A$5:$BE$2001,13,0)),"",VLOOKUP($B47,SCD!$A$5:$BE$2001,13,0))</f>
        <v/>
      </c>
      <c r="J47" s="130" t="str">
        <f>IF(ISNA(VLOOKUP($B47,SCD!$A$5:$BE$2001,15,0)),"",VLOOKUP($B47,SCD!$A$5:$BE$2001,15,0))</f>
        <v/>
      </c>
      <c r="K47" s="130" t="str">
        <f>IF(ISNA(VLOOKUP($B47,SCD!$A$5:$BE$2001,16,0)),"",VLOOKUP($B47,SCD!$A$5:$BE$2001,16,0))</f>
        <v/>
      </c>
      <c r="L47" s="130" t="str">
        <f>IF(ISNA(VLOOKUP($B47,SCD!$A$5:$BE$2001,17,0)),"",VLOOKUP($B47,SCD!$A$5:$BE$2001,17,0))</f>
        <v/>
      </c>
      <c r="M47" s="130" t="str">
        <f>IF(ISNA(VLOOKUP($B47,SCD!$A$5:$BE$2001,17,0)),"",VLOOKUP($B47,SCD!$A$5:$BE$2001,17,0))</f>
        <v/>
      </c>
    </row>
    <row r="48" spans="4:13" x14ac:dyDescent="0.2">
      <c r="D48" s="123" t="str">
        <f>IF(ISNA(VLOOKUP($B48,SCD!$A$5:$BE$2001,2,0)),"",VLOOKUP($B48,SCD!$A$5:$BE$2001,2,0))</f>
        <v/>
      </c>
      <c r="E48" s="124" t="str">
        <f>IF(ISNA(VLOOKUP($B48,SCD!$A$5:$BE$2001,3,0)),"",VLOOKUP($B48,SCD!$A$5:$BE$2001,3,0))</f>
        <v/>
      </c>
      <c r="F48" s="130" t="str">
        <f>IF(ISNA(VLOOKUP($B48,SCD!$A$5:$BE$2001,6,0)),"",VLOOKUP($B48,SCD!$A$5:$BE$2001,6,0))</f>
        <v/>
      </c>
      <c r="G48" s="125" t="str">
        <f>IF(ISNA(VLOOKUP($B48,SCD!$A$5:$BE$2001,5,0)),"",VLOOKUP($B48,SCD!$A$5:$BE$2001,5,0))</f>
        <v/>
      </c>
      <c r="H48" s="125" t="str">
        <f>IF(ISNA(VLOOKUP($B48,SCD!$A$5:$BE$2001,28,0)),"",VLOOKUP($B48,SCD!$A$5:$BE$2001,28,0))</f>
        <v/>
      </c>
      <c r="I48" s="125" t="str">
        <f>IF(ISNA(VLOOKUP($B48,SCD!$A$5:$BE$2001,13,0)),"",VLOOKUP($B48,SCD!$A$5:$BE$2001,13,0))</f>
        <v/>
      </c>
      <c r="J48" s="130" t="str">
        <f>IF(ISNA(VLOOKUP($B48,SCD!$A$5:$BE$2001,15,0)),"",VLOOKUP($B48,SCD!$A$5:$BE$2001,15,0))</f>
        <v/>
      </c>
      <c r="K48" s="130" t="str">
        <f>IF(ISNA(VLOOKUP($B48,SCD!$A$5:$BE$2001,16,0)),"",VLOOKUP($B48,SCD!$A$5:$BE$2001,16,0))</f>
        <v/>
      </c>
      <c r="L48" s="130" t="str">
        <f>IF(ISNA(VLOOKUP($B48,SCD!$A$5:$BE$2001,17,0)),"",VLOOKUP($B48,SCD!$A$5:$BE$2001,17,0))</f>
        <v/>
      </c>
      <c r="M48" s="130" t="str">
        <f>IF(ISNA(VLOOKUP($B48,SCD!$A$5:$BE$2001,17,0)),"",VLOOKUP($B48,SCD!$A$5:$BE$2001,17,0))</f>
        <v/>
      </c>
    </row>
    <row r="49" spans="4:13" x14ac:dyDescent="0.2">
      <c r="D49" s="123" t="str">
        <f>IF(ISNA(VLOOKUP($B49,SCD!$A$5:$BE$2001,2,0)),"",VLOOKUP($B49,SCD!$A$5:$BE$2001,2,0))</f>
        <v/>
      </c>
      <c r="E49" s="124" t="str">
        <f>IF(ISNA(VLOOKUP($B49,SCD!$A$5:$BE$2001,3,0)),"",VLOOKUP($B49,SCD!$A$5:$BE$2001,3,0))</f>
        <v/>
      </c>
      <c r="F49" s="130" t="str">
        <f>IF(ISNA(VLOOKUP($B49,SCD!$A$5:$BE$2001,6,0)),"",VLOOKUP($B49,SCD!$A$5:$BE$2001,6,0))</f>
        <v/>
      </c>
      <c r="G49" s="125" t="str">
        <f>IF(ISNA(VLOOKUP($B49,SCD!$A$5:$BE$2001,5,0)),"",VLOOKUP($B49,SCD!$A$5:$BE$2001,5,0))</f>
        <v/>
      </c>
      <c r="H49" s="125" t="str">
        <f>IF(ISNA(VLOOKUP($B49,SCD!$A$5:$BE$2001,28,0)),"",VLOOKUP($B49,SCD!$A$5:$BE$2001,28,0))</f>
        <v/>
      </c>
      <c r="I49" s="125" t="str">
        <f>IF(ISNA(VLOOKUP($B49,SCD!$A$5:$BE$2001,13,0)),"",VLOOKUP($B49,SCD!$A$5:$BE$2001,13,0))</f>
        <v/>
      </c>
      <c r="J49" s="130" t="str">
        <f>IF(ISNA(VLOOKUP($B49,SCD!$A$5:$BE$2001,15,0)),"",VLOOKUP($B49,SCD!$A$5:$BE$2001,15,0))</f>
        <v/>
      </c>
      <c r="K49" s="130" t="str">
        <f>IF(ISNA(VLOOKUP($B49,SCD!$A$5:$BE$2001,16,0)),"",VLOOKUP($B49,SCD!$A$5:$BE$2001,16,0))</f>
        <v/>
      </c>
      <c r="L49" s="130" t="str">
        <f>IF(ISNA(VLOOKUP($B49,SCD!$A$5:$BE$2001,17,0)),"",VLOOKUP($B49,SCD!$A$5:$BE$2001,17,0))</f>
        <v/>
      </c>
      <c r="M49" s="130" t="str">
        <f>IF(ISNA(VLOOKUP($B49,SCD!$A$5:$BE$2001,17,0)),"",VLOOKUP($B49,SCD!$A$5:$BE$2001,17,0))</f>
        <v/>
      </c>
    </row>
    <row r="50" spans="4:13" x14ac:dyDescent="0.2">
      <c r="D50" s="123" t="str">
        <f>IF(ISNA(VLOOKUP($B50,SCD!$A$5:$BE$2001,2,0)),"",VLOOKUP($B50,SCD!$A$5:$BE$2001,2,0))</f>
        <v/>
      </c>
      <c r="E50" s="124" t="str">
        <f>IF(ISNA(VLOOKUP($B50,SCD!$A$5:$BE$2001,3,0)),"",VLOOKUP($B50,SCD!$A$5:$BE$2001,3,0))</f>
        <v/>
      </c>
      <c r="F50" s="130" t="str">
        <f>IF(ISNA(VLOOKUP($B50,SCD!$A$5:$BE$2001,6,0)),"",VLOOKUP($B50,SCD!$A$5:$BE$2001,6,0))</f>
        <v/>
      </c>
      <c r="G50" s="125" t="str">
        <f>IF(ISNA(VLOOKUP($B50,SCD!$A$5:$BE$2001,5,0)),"",VLOOKUP($B50,SCD!$A$5:$BE$2001,5,0))</f>
        <v/>
      </c>
      <c r="H50" s="125" t="str">
        <f>IF(ISNA(VLOOKUP($B50,SCD!$A$5:$BE$2001,28,0)),"",VLOOKUP($B50,SCD!$A$5:$BE$2001,28,0))</f>
        <v/>
      </c>
      <c r="I50" s="125" t="str">
        <f>IF(ISNA(VLOOKUP($B50,SCD!$A$5:$BE$2001,13,0)),"",VLOOKUP($B50,SCD!$A$5:$BE$2001,13,0))</f>
        <v/>
      </c>
      <c r="J50" s="130" t="str">
        <f>IF(ISNA(VLOOKUP($B50,SCD!$A$5:$BE$2001,15,0)),"",VLOOKUP($B50,SCD!$A$5:$BE$2001,15,0))</f>
        <v/>
      </c>
      <c r="K50" s="130" t="str">
        <f>IF(ISNA(VLOOKUP($B50,SCD!$A$5:$BE$2001,16,0)),"",VLOOKUP($B50,SCD!$A$5:$BE$2001,16,0))</f>
        <v/>
      </c>
      <c r="L50" s="130" t="str">
        <f>IF(ISNA(VLOOKUP($B50,SCD!$A$5:$BE$2001,17,0)),"",VLOOKUP($B50,SCD!$A$5:$BE$2001,17,0))</f>
        <v/>
      </c>
      <c r="M50" s="130" t="str">
        <f>IF(ISNA(VLOOKUP($B50,SCD!$A$5:$BE$2001,17,0)),"",VLOOKUP($B50,SCD!$A$5:$BE$2001,17,0))</f>
        <v/>
      </c>
    </row>
    <row r="51" spans="4:13" x14ac:dyDescent="0.2">
      <c r="D51" s="123" t="str">
        <f>IF(ISNA(VLOOKUP($B51,SCD!$A$5:$BE$2001,2,0)),"",VLOOKUP($B51,SCD!$A$5:$BE$2001,2,0))</f>
        <v/>
      </c>
      <c r="E51" s="124" t="str">
        <f>IF(ISNA(VLOOKUP($B51,SCD!$A$5:$BE$2001,3,0)),"",VLOOKUP($B51,SCD!$A$5:$BE$2001,3,0))</f>
        <v/>
      </c>
      <c r="F51" s="130" t="str">
        <f>IF(ISNA(VLOOKUP($B51,SCD!$A$5:$BE$2001,6,0)),"",VLOOKUP($B51,SCD!$A$5:$BE$2001,6,0))</f>
        <v/>
      </c>
      <c r="G51" s="125" t="str">
        <f>IF(ISNA(VLOOKUP($B51,SCD!$A$5:$BE$2001,5,0)),"",VLOOKUP($B51,SCD!$A$5:$BE$2001,5,0))</f>
        <v/>
      </c>
      <c r="H51" s="125" t="str">
        <f>IF(ISNA(VLOOKUP($B51,SCD!$A$5:$BE$2001,28,0)),"",VLOOKUP($B51,SCD!$A$5:$BE$2001,28,0))</f>
        <v/>
      </c>
      <c r="I51" s="125" t="str">
        <f>IF(ISNA(VLOOKUP($B51,SCD!$A$5:$BE$2001,13,0)),"",VLOOKUP($B51,SCD!$A$5:$BE$2001,13,0))</f>
        <v/>
      </c>
      <c r="J51" s="130" t="str">
        <f>IF(ISNA(VLOOKUP($B51,SCD!$A$5:$BE$2001,15,0)),"",VLOOKUP($B51,SCD!$A$5:$BE$2001,15,0))</f>
        <v/>
      </c>
      <c r="K51" s="130" t="str">
        <f>IF(ISNA(VLOOKUP($B51,SCD!$A$5:$BE$2001,16,0)),"",VLOOKUP($B51,SCD!$A$5:$BE$2001,16,0))</f>
        <v/>
      </c>
      <c r="L51" s="130" t="str">
        <f>IF(ISNA(VLOOKUP($B51,SCD!$A$5:$BE$2001,17,0)),"",VLOOKUP($B51,SCD!$A$5:$BE$2001,17,0))</f>
        <v/>
      </c>
      <c r="M51" s="130" t="str">
        <f>IF(ISNA(VLOOKUP($B51,SCD!$A$5:$BE$2001,17,0)),"",VLOOKUP($B51,SCD!$A$5:$BE$2001,17,0))</f>
        <v/>
      </c>
    </row>
    <row r="52" spans="4:13" x14ac:dyDescent="0.2">
      <c r="D52" s="123" t="str">
        <f>IF(ISNA(VLOOKUP($B52,SCD!$A$5:$BE$2001,2,0)),"",VLOOKUP($B52,SCD!$A$5:$BE$2001,2,0))</f>
        <v/>
      </c>
      <c r="E52" s="124" t="str">
        <f>IF(ISNA(VLOOKUP($B52,SCD!$A$5:$BE$2001,3,0)),"",VLOOKUP($B52,SCD!$A$5:$BE$2001,3,0))</f>
        <v/>
      </c>
      <c r="F52" s="130" t="str">
        <f>IF(ISNA(VLOOKUP($B52,SCD!$A$5:$BE$2001,6,0)),"",VLOOKUP($B52,SCD!$A$5:$BE$2001,6,0))</f>
        <v/>
      </c>
      <c r="G52" s="125" t="str">
        <f>IF(ISNA(VLOOKUP($B52,SCD!$A$5:$BE$2001,5,0)),"",VLOOKUP($B52,SCD!$A$5:$BE$2001,5,0))</f>
        <v/>
      </c>
      <c r="H52" s="125" t="str">
        <f>IF(ISNA(VLOOKUP($B52,SCD!$A$5:$BE$2001,28,0)),"",VLOOKUP($B52,SCD!$A$5:$BE$2001,28,0))</f>
        <v/>
      </c>
      <c r="I52" s="125" t="str">
        <f>IF(ISNA(VLOOKUP($B52,SCD!$A$5:$BE$2001,13,0)),"",VLOOKUP($B52,SCD!$A$5:$BE$2001,13,0))</f>
        <v/>
      </c>
      <c r="J52" s="130" t="str">
        <f>IF(ISNA(VLOOKUP($B52,SCD!$A$5:$BE$2001,15,0)),"",VLOOKUP($B52,SCD!$A$5:$BE$2001,15,0))</f>
        <v/>
      </c>
      <c r="K52" s="130" t="str">
        <f>IF(ISNA(VLOOKUP($B52,SCD!$A$5:$BE$2001,16,0)),"",VLOOKUP($B52,SCD!$A$5:$BE$2001,16,0))</f>
        <v/>
      </c>
      <c r="L52" s="130" t="str">
        <f>IF(ISNA(VLOOKUP($B52,SCD!$A$5:$BE$2001,17,0)),"",VLOOKUP($B52,SCD!$A$5:$BE$2001,17,0))</f>
        <v/>
      </c>
      <c r="M52" s="130" t="str">
        <f>IF(ISNA(VLOOKUP($B52,SCD!$A$5:$BE$2001,17,0)),"",VLOOKUP($B52,SCD!$A$5:$BE$2001,17,0))</f>
        <v/>
      </c>
    </row>
    <row r="53" spans="4:13" x14ac:dyDescent="0.2">
      <c r="D53" s="123" t="str">
        <f>IF(ISNA(VLOOKUP($B53,SCD!$A$5:$BE$2001,2,0)),"",VLOOKUP($B53,SCD!$A$5:$BE$2001,2,0))</f>
        <v/>
      </c>
      <c r="E53" s="124" t="str">
        <f>IF(ISNA(VLOOKUP($B53,SCD!$A$5:$BE$2001,3,0)),"",VLOOKUP($B53,SCD!$A$5:$BE$2001,3,0))</f>
        <v/>
      </c>
      <c r="F53" s="130" t="str">
        <f>IF(ISNA(VLOOKUP($B53,SCD!$A$5:$BE$2001,6,0)),"",VLOOKUP($B53,SCD!$A$5:$BE$2001,6,0))</f>
        <v/>
      </c>
      <c r="G53" s="125" t="str">
        <f>IF(ISNA(VLOOKUP($B53,SCD!$A$5:$BE$2001,5,0)),"",VLOOKUP($B53,SCD!$A$5:$BE$2001,5,0))</f>
        <v/>
      </c>
      <c r="H53" s="125" t="str">
        <f>IF(ISNA(VLOOKUP($B53,SCD!$A$5:$BE$2001,28,0)),"",VLOOKUP($B53,SCD!$A$5:$BE$2001,28,0))</f>
        <v/>
      </c>
      <c r="I53" s="125" t="str">
        <f>IF(ISNA(VLOOKUP($B53,SCD!$A$5:$BE$2001,13,0)),"",VLOOKUP($B53,SCD!$A$5:$BE$2001,13,0))</f>
        <v/>
      </c>
      <c r="J53" s="130" t="str">
        <f>IF(ISNA(VLOOKUP($B53,SCD!$A$5:$BE$2001,15,0)),"",VLOOKUP($B53,SCD!$A$5:$BE$2001,15,0))</f>
        <v/>
      </c>
      <c r="K53" s="130" t="str">
        <f>IF(ISNA(VLOOKUP($B53,SCD!$A$5:$BE$2001,16,0)),"",VLOOKUP($B53,SCD!$A$5:$BE$2001,16,0))</f>
        <v/>
      </c>
      <c r="L53" s="130" t="str">
        <f>IF(ISNA(VLOOKUP($B53,SCD!$A$5:$BE$2001,17,0)),"",VLOOKUP($B53,SCD!$A$5:$BE$2001,17,0))</f>
        <v/>
      </c>
      <c r="M53" s="130" t="str">
        <f>IF(ISNA(VLOOKUP($B53,SCD!$A$5:$BE$2001,17,0)),"",VLOOKUP($B53,SCD!$A$5:$BE$2001,17,0))</f>
        <v/>
      </c>
    </row>
    <row r="54" spans="4:13" x14ac:dyDescent="0.2">
      <c r="D54" s="123" t="str">
        <f>IF(ISNA(VLOOKUP($B54,SCD!$A$5:$BE$2001,2,0)),"",VLOOKUP($B54,SCD!$A$5:$BE$2001,2,0))</f>
        <v/>
      </c>
      <c r="E54" s="124" t="str">
        <f>IF(ISNA(VLOOKUP($B54,SCD!$A$5:$BE$2001,3,0)),"",VLOOKUP($B54,SCD!$A$5:$BE$2001,3,0))</f>
        <v/>
      </c>
      <c r="F54" s="130" t="str">
        <f>IF(ISNA(VLOOKUP($B54,SCD!$A$5:$BE$2001,6,0)),"",VLOOKUP($B54,SCD!$A$5:$BE$2001,6,0))</f>
        <v/>
      </c>
      <c r="G54" s="125" t="str">
        <f>IF(ISNA(VLOOKUP($B54,SCD!$A$5:$BE$2001,5,0)),"",VLOOKUP($B54,SCD!$A$5:$BE$2001,5,0))</f>
        <v/>
      </c>
      <c r="H54" s="125" t="str">
        <f>IF(ISNA(VLOOKUP($B54,SCD!$A$5:$BE$2001,28,0)),"",VLOOKUP($B54,SCD!$A$5:$BE$2001,28,0))</f>
        <v/>
      </c>
      <c r="I54" s="125" t="str">
        <f>IF(ISNA(VLOOKUP($B54,SCD!$A$5:$BE$2001,13,0)),"",VLOOKUP($B54,SCD!$A$5:$BE$2001,13,0))</f>
        <v/>
      </c>
      <c r="J54" s="130" t="str">
        <f>IF(ISNA(VLOOKUP($B54,SCD!$A$5:$BE$2001,15,0)),"",VLOOKUP($B54,SCD!$A$5:$BE$2001,15,0))</f>
        <v/>
      </c>
      <c r="K54" s="130" t="str">
        <f>IF(ISNA(VLOOKUP($B54,SCD!$A$5:$BE$2001,16,0)),"",VLOOKUP($B54,SCD!$A$5:$BE$2001,16,0))</f>
        <v/>
      </c>
      <c r="L54" s="130" t="str">
        <f>IF(ISNA(VLOOKUP($B54,SCD!$A$5:$BE$2001,17,0)),"",VLOOKUP($B54,SCD!$A$5:$BE$2001,17,0))</f>
        <v/>
      </c>
      <c r="M54" s="130" t="str">
        <f>IF(ISNA(VLOOKUP($B54,SCD!$A$5:$BE$2001,17,0)),"",VLOOKUP($B54,SCD!$A$5:$BE$2001,17,0))</f>
        <v/>
      </c>
    </row>
    <row r="55" spans="4:13" x14ac:dyDescent="0.2">
      <c r="D55" s="123" t="str">
        <f>IF(ISNA(VLOOKUP($B55,SCD!$A$5:$BE$2001,2,0)),"",VLOOKUP($B55,SCD!$A$5:$BE$2001,2,0))</f>
        <v/>
      </c>
      <c r="E55" s="124" t="str">
        <f>IF(ISNA(VLOOKUP($B55,SCD!$A$5:$BE$2001,3,0)),"",VLOOKUP($B55,SCD!$A$5:$BE$2001,3,0))</f>
        <v/>
      </c>
      <c r="F55" s="130" t="str">
        <f>IF(ISNA(VLOOKUP($B55,SCD!$A$5:$BE$2001,6,0)),"",VLOOKUP($B55,SCD!$A$5:$BE$2001,6,0))</f>
        <v/>
      </c>
      <c r="G55" s="125" t="str">
        <f>IF(ISNA(VLOOKUP($B55,SCD!$A$5:$BE$2001,5,0)),"",VLOOKUP($B55,SCD!$A$5:$BE$2001,5,0))</f>
        <v/>
      </c>
      <c r="H55" s="125" t="str">
        <f>IF(ISNA(VLOOKUP($B55,SCD!$A$5:$BE$2001,28,0)),"",VLOOKUP($B55,SCD!$A$5:$BE$2001,28,0))</f>
        <v/>
      </c>
      <c r="I55" s="125" t="str">
        <f>IF(ISNA(VLOOKUP($B55,SCD!$A$5:$BE$2001,13,0)),"",VLOOKUP($B55,SCD!$A$5:$BE$2001,13,0))</f>
        <v/>
      </c>
      <c r="J55" s="130" t="str">
        <f>IF(ISNA(VLOOKUP($B55,SCD!$A$5:$BE$2001,15,0)),"",VLOOKUP($B55,SCD!$A$5:$BE$2001,15,0))</f>
        <v/>
      </c>
      <c r="K55" s="130" t="str">
        <f>IF(ISNA(VLOOKUP($B55,SCD!$A$5:$BE$2001,16,0)),"",VLOOKUP($B55,SCD!$A$5:$BE$2001,16,0))</f>
        <v/>
      </c>
      <c r="L55" s="130" t="str">
        <f>IF(ISNA(VLOOKUP($B55,SCD!$A$5:$BE$2001,17,0)),"",VLOOKUP($B55,SCD!$A$5:$BE$2001,17,0))</f>
        <v/>
      </c>
      <c r="M55" s="130" t="str">
        <f>IF(ISNA(VLOOKUP($B55,SCD!$A$5:$BE$2001,17,0)),"",VLOOKUP($B55,SCD!$A$5:$BE$2001,17,0))</f>
        <v/>
      </c>
    </row>
    <row r="56" spans="4:13" x14ac:dyDescent="0.2">
      <c r="D56" s="123" t="str">
        <f>IF(ISNA(VLOOKUP($B56,SCD!$A$5:$BE$2001,2,0)),"",VLOOKUP($B56,SCD!$A$5:$BE$2001,2,0))</f>
        <v/>
      </c>
      <c r="E56" s="124" t="str">
        <f>IF(ISNA(VLOOKUP($B56,SCD!$A$5:$BE$2001,3,0)),"",VLOOKUP($B56,SCD!$A$5:$BE$2001,3,0))</f>
        <v/>
      </c>
      <c r="F56" s="130" t="str">
        <f>IF(ISNA(VLOOKUP($B56,SCD!$A$5:$BE$2001,6,0)),"",VLOOKUP($B56,SCD!$A$5:$BE$2001,6,0))</f>
        <v/>
      </c>
      <c r="G56" s="125" t="str">
        <f>IF(ISNA(VLOOKUP($B56,SCD!$A$5:$BE$2001,5,0)),"",VLOOKUP($B56,SCD!$A$5:$BE$2001,5,0))</f>
        <v/>
      </c>
      <c r="H56" s="125" t="str">
        <f>IF(ISNA(VLOOKUP($B56,SCD!$A$5:$BE$2001,28,0)),"",VLOOKUP($B56,SCD!$A$5:$BE$2001,28,0))</f>
        <v/>
      </c>
      <c r="I56" s="125" t="str">
        <f>IF(ISNA(VLOOKUP($B56,SCD!$A$5:$BE$2001,13,0)),"",VLOOKUP($B56,SCD!$A$5:$BE$2001,13,0))</f>
        <v/>
      </c>
      <c r="J56" s="130" t="str">
        <f>IF(ISNA(VLOOKUP($B56,SCD!$A$5:$BE$2001,15,0)),"",VLOOKUP($B56,SCD!$A$5:$BE$2001,15,0))</f>
        <v/>
      </c>
      <c r="K56" s="130" t="str">
        <f>IF(ISNA(VLOOKUP($B56,SCD!$A$5:$BE$2001,16,0)),"",VLOOKUP($B56,SCD!$A$5:$BE$2001,16,0))</f>
        <v/>
      </c>
      <c r="L56" s="130" t="str">
        <f>IF(ISNA(VLOOKUP($B56,SCD!$A$5:$BE$2001,17,0)),"",VLOOKUP($B56,SCD!$A$5:$BE$2001,17,0))</f>
        <v/>
      </c>
      <c r="M56" s="130" t="str">
        <f>IF(ISNA(VLOOKUP($B56,SCD!$A$5:$BE$2001,17,0)),"",VLOOKUP($B56,SCD!$A$5:$BE$2001,17,0))</f>
        <v/>
      </c>
    </row>
    <row r="57" spans="4:13" x14ac:dyDescent="0.2">
      <c r="D57" s="123" t="str">
        <f>IF(ISNA(VLOOKUP($B57,SCD!$A$5:$BE$2001,2,0)),"",VLOOKUP($B57,SCD!$A$5:$BE$2001,2,0))</f>
        <v/>
      </c>
      <c r="E57" s="124" t="str">
        <f>IF(ISNA(VLOOKUP($B57,SCD!$A$5:$BE$2001,3,0)),"",VLOOKUP($B57,SCD!$A$5:$BE$2001,3,0))</f>
        <v/>
      </c>
      <c r="F57" s="130" t="str">
        <f>IF(ISNA(VLOOKUP($B57,SCD!$A$5:$BE$2001,6,0)),"",VLOOKUP($B57,SCD!$A$5:$BE$2001,6,0))</f>
        <v/>
      </c>
      <c r="G57" s="125" t="str">
        <f>IF(ISNA(VLOOKUP($B57,SCD!$A$5:$BE$2001,5,0)),"",VLOOKUP($B57,SCD!$A$5:$BE$2001,5,0))</f>
        <v/>
      </c>
      <c r="H57" s="125" t="str">
        <f>IF(ISNA(VLOOKUP($B57,SCD!$A$5:$BE$2001,28,0)),"",VLOOKUP($B57,SCD!$A$5:$BE$2001,28,0))</f>
        <v/>
      </c>
      <c r="I57" s="125" t="str">
        <f>IF(ISNA(VLOOKUP($B57,SCD!$A$5:$BE$2001,13,0)),"",VLOOKUP($B57,SCD!$A$5:$BE$2001,13,0))</f>
        <v/>
      </c>
      <c r="J57" s="130" t="str">
        <f>IF(ISNA(VLOOKUP($B57,SCD!$A$5:$BE$2001,15,0)),"",VLOOKUP($B57,SCD!$A$5:$BE$2001,15,0))</f>
        <v/>
      </c>
      <c r="K57" s="130" t="str">
        <f>IF(ISNA(VLOOKUP($B57,SCD!$A$5:$BE$2001,16,0)),"",VLOOKUP($B57,SCD!$A$5:$BE$2001,16,0))</f>
        <v/>
      </c>
      <c r="L57" s="130" t="str">
        <f>IF(ISNA(VLOOKUP($B57,SCD!$A$5:$BE$2001,17,0)),"",VLOOKUP($B57,SCD!$A$5:$BE$2001,17,0))</f>
        <v/>
      </c>
      <c r="M57" s="130" t="str">
        <f>IF(ISNA(VLOOKUP($B57,SCD!$A$5:$BE$2001,17,0)),"",VLOOKUP($B57,SCD!$A$5:$BE$2001,17,0))</f>
        <v/>
      </c>
    </row>
    <row r="58" spans="4:13" x14ac:dyDescent="0.2">
      <c r="D58" s="123" t="str">
        <f>IF(ISNA(VLOOKUP($B58,SCD!$A$5:$BE$2001,2,0)),"",VLOOKUP($B58,SCD!$A$5:$BE$2001,2,0))</f>
        <v/>
      </c>
      <c r="E58" s="124" t="str">
        <f>IF(ISNA(VLOOKUP($B58,SCD!$A$5:$BE$2001,3,0)),"",VLOOKUP($B58,SCD!$A$5:$BE$2001,3,0))</f>
        <v/>
      </c>
      <c r="F58" s="130" t="str">
        <f>IF(ISNA(VLOOKUP($B58,SCD!$A$5:$BE$2001,6,0)),"",VLOOKUP($B58,SCD!$A$5:$BE$2001,6,0))</f>
        <v/>
      </c>
      <c r="G58" s="125" t="str">
        <f>IF(ISNA(VLOOKUP($B58,SCD!$A$5:$BE$2001,5,0)),"",VLOOKUP($B58,SCD!$A$5:$BE$2001,5,0))</f>
        <v/>
      </c>
      <c r="H58" s="125" t="str">
        <f>IF(ISNA(VLOOKUP($B58,SCD!$A$5:$BE$2001,28,0)),"",VLOOKUP($B58,SCD!$A$5:$BE$2001,28,0))</f>
        <v/>
      </c>
      <c r="I58" s="125" t="str">
        <f>IF(ISNA(VLOOKUP($B58,SCD!$A$5:$BE$2001,13,0)),"",VLOOKUP($B58,SCD!$A$5:$BE$2001,13,0))</f>
        <v/>
      </c>
      <c r="J58" s="130" t="str">
        <f>IF(ISNA(VLOOKUP($B58,SCD!$A$5:$BE$2001,15,0)),"",VLOOKUP($B58,SCD!$A$5:$BE$2001,15,0))</f>
        <v/>
      </c>
      <c r="K58" s="130" t="str">
        <f>IF(ISNA(VLOOKUP($B58,SCD!$A$5:$BE$2001,16,0)),"",VLOOKUP($B58,SCD!$A$5:$BE$2001,16,0))</f>
        <v/>
      </c>
      <c r="L58" s="130" t="str">
        <f>IF(ISNA(VLOOKUP($B58,SCD!$A$5:$BE$2001,17,0)),"",VLOOKUP($B58,SCD!$A$5:$BE$2001,17,0))</f>
        <v/>
      </c>
      <c r="M58" s="130" t="str">
        <f>IF(ISNA(VLOOKUP($B58,SCD!$A$5:$BE$2001,17,0)),"",VLOOKUP($B58,SCD!$A$5:$BE$2001,17,0))</f>
        <v/>
      </c>
    </row>
    <row r="59" spans="4:13" x14ac:dyDescent="0.2">
      <c r="D59" s="123" t="str">
        <f>IF(ISNA(VLOOKUP($B59,SCD!$A$5:$BE$2001,2,0)),"",VLOOKUP($B59,SCD!$A$5:$BE$2001,2,0))</f>
        <v/>
      </c>
      <c r="E59" s="124" t="str">
        <f>IF(ISNA(VLOOKUP($B59,SCD!$A$5:$BE$2001,3,0)),"",VLOOKUP($B59,SCD!$A$5:$BE$2001,3,0))</f>
        <v/>
      </c>
      <c r="F59" s="130" t="str">
        <f>IF(ISNA(VLOOKUP($B59,SCD!$A$5:$BE$2001,6,0)),"",VLOOKUP($B59,SCD!$A$5:$BE$2001,6,0))</f>
        <v/>
      </c>
      <c r="G59" s="125" t="str">
        <f>IF(ISNA(VLOOKUP($B59,SCD!$A$5:$BE$2001,5,0)),"",VLOOKUP($B59,SCD!$A$5:$BE$2001,5,0))</f>
        <v/>
      </c>
      <c r="H59" s="125" t="str">
        <f>IF(ISNA(VLOOKUP($B59,SCD!$A$5:$BE$2001,28,0)),"",VLOOKUP($B59,SCD!$A$5:$BE$2001,28,0))</f>
        <v/>
      </c>
      <c r="I59" s="125" t="str">
        <f>IF(ISNA(VLOOKUP($B59,SCD!$A$5:$BE$2001,13,0)),"",VLOOKUP($B59,SCD!$A$5:$BE$2001,13,0))</f>
        <v/>
      </c>
      <c r="J59" s="130" t="str">
        <f>IF(ISNA(VLOOKUP($B59,SCD!$A$5:$BE$2001,15,0)),"",VLOOKUP($B59,SCD!$A$5:$BE$2001,15,0))</f>
        <v/>
      </c>
      <c r="K59" s="130" t="str">
        <f>IF(ISNA(VLOOKUP($B59,SCD!$A$5:$BE$2001,16,0)),"",VLOOKUP($B59,SCD!$A$5:$BE$2001,16,0))</f>
        <v/>
      </c>
      <c r="L59" s="130" t="str">
        <f>IF(ISNA(VLOOKUP($B59,SCD!$A$5:$BE$2001,17,0)),"",VLOOKUP($B59,SCD!$A$5:$BE$2001,17,0))</f>
        <v/>
      </c>
      <c r="M59" s="130" t="str">
        <f>IF(ISNA(VLOOKUP($B59,SCD!$A$5:$BE$2001,17,0)),"",VLOOKUP($B59,SCD!$A$5:$BE$2001,17,0))</f>
        <v/>
      </c>
    </row>
    <row r="60" spans="4:13" x14ac:dyDescent="0.2">
      <c r="D60" s="123" t="str">
        <f>IF(ISNA(VLOOKUP($B60,SCD!$A$5:$BE$2001,2,0)),"",VLOOKUP($B60,SCD!$A$5:$BE$2001,2,0))</f>
        <v/>
      </c>
      <c r="E60" s="124" t="str">
        <f>IF(ISNA(VLOOKUP($B60,SCD!$A$5:$BE$2001,3,0)),"",VLOOKUP($B60,SCD!$A$5:$BE$2001,3,0))</f>
        <v/>
      </c>
      <c r="F60" s="130" t="str">
        <f>IF(ISNA(VLOOKUP($B60,SCD!$A$5:$BE$2001,6,0)),"",VLOOKUP($B60,SCD!$A$5:$BE$2001,6,0))</f>
        <v/>
      </c>
      <c r="G60" s="125" t="str">
        <f>IF(ISNA(VLOOKUP($B60,SCD!$A$5:$BE$2001,5,0)),"",VLOOKUP($B60,SCD!$A$5:$BE$2001,5,0))</f>
        <v/>
      </c>
      <c r="H60" s="125" t="str">
        <f>IF(ISNA(VLOOKUP($B60,SCD!$A$5:$BE$2001,28,0)),"",VLOOKUP($B60,SCD!$A$5:$BE$2001,28,0))</f>
        <v/>
      </c>
      <c r="I60" s="125" t="str">
        <f>IF(ISNA(VLOOKUP($B60,SCD!$A$5:$BE$2001,13,0)),"",VLOOKUP($B60,SCD!$A$5:$BE$2001,13,0))</f>
        <v/>
      </c>
      <c r="J60" s="130" t="str">
        <f>IF(ISNA(VLOOKUP($B60,SCD!$A$5:$BE$2001,15,0)),"",VLOOKUP($B60,SCD!$A$5:$BE$2001,15,0))</f>
        <v/>
      </c>
      <c r="K60" s="130" t="str">
        <f>IF(ISNA(VLOOKUP($B60,SCD!$A$5:$BE$2001,16,0)),"",VLOOKUP($B60,SCD!$A$5:$BE$2001,16,0))</f>
        <v/>
      </c>
      <c r="L60" s="130" t="str">
        <f>IF(ISNA(VLOOKUP($B60,SCD!$A$5:$BE$2001,17,0)),"",VLOOKUP($B60,SCD!$A$5:$BE$2001,17,0))</f>
        <v/>
      </c>
      <c r="M60" s="130" t="str">
        <f>IF(ISNA(VLOOKUP($B60,SCD!$A$5:$BE$2001,17,0)),"",VLOOKUP($B60,SCD!$A$5:$BE$2001,17,0))</f>
        <v/>
      </c>
    </row>
    <row r="61" spans="4:13" x14ac:dyDescent="0.2">
      <c r="D61" s="123" t="str">
        <f>IF(ISNA(VLOOKUP($B61,SCD!$A$5:$BE$2001,2,0)),"",VLOOKUP($B61,SCD!$A$5:$BE$2001,2,0))</f>
        <v/>
      </c>
      <c r="E61" s="124" t="str">
        <f>IF(ISNA(VLOOKUP($B61,SCD!$A$5:$BE$2001,3,0)),"",VLOOKUP($B61,SCD!$A$5:$BE$2001,3,0))</f>
        <v/>
      </c>
      <c r="F61" s="130" t="str">
        <f>IF(ISNA(VLOOKUP($B61,SCD!$A$5:$BE$2001,6,0)),"",VLOOKUP($B61,SCD!$A$5:$BE$2001,6,0))</f>
        <v/>
      </c>
      <c r="G61" s="125" t="str">
        <f>IF(ISNA(VLOOKUP($B61,SCD!$A$5:$BE$2001,5,0)),"",VLOOKUP($B61,SCD!$A$5:$BE$2001,5,0))</f>
        <v/>
      </c>
      <c r="H61" s="125" t="str">
        <f>IF(ISNA(VLOOKUP($B61,SCD!$A$5:$BE$2001,28,0)),"",VLOOKUP($B61,SCD!$A$5:$BE$2001,28,0))</f>
        <v/>
      </c>
      <c r="I61" s="125" t="str">
        <f>IF(ISNA(VLOOKUP($B61,SCD!$A$5:$BE$2001,13,0)),"",VLOOKUP($B61,SCD!$A$5:$BE$2001,13,0))</f>
        <v/>
      </c>
      <c r="J61" s="130" t="str">
        <f>IF(ISNA(VLOOKUP($B61,SCD!$A$5:$BE$2001,15,0)),"",VLOOKUP($B61,SCD!$A$5:$BE$2001,15,0))</f>
        <v/>
      </c>
      <c r="K61" s="130" t="str">
        <f>IF(ISNA(VLOOKUP($B61,SCD!$A$5:$BE$2001,16,0)),"",VLOOKUP($B61,SCD!$A$5:$BE$2001,16,0))</f>
        <v/>
      </c>
      <c r="L61" s="130" t="str">
        <f>IF(ISNA(VLOOKUP($B61,SCD!$A$5:$BE$2001,17,0)),"",VLOOKUP($B61,SCD!$A$5:$BE$2001,17,0))</f>
        <v/>
      </c>
      <c r="M61" s="130" t="str">
        <f>IF(ISNA(VLOOKUP($B61,SCD!$A$5:$BE$2001,17,0)),"",VLOOKUP($B61,SCD!$A$5:$BE$2001,17,0))</f>
        <v/>
      </c>
    </row>
    <row r="62" spans="4:13" x14ac:dyDescent="0.2">
      <c r="D62" s="123" t="str">
        <f>IF(ISNA(VLOOKUP($B62,SCD!$A$5:$BE$2001,2,0)),"",VLOOKUP($B62,SCD!$A$5:$BE$2001,2,0))</f>
        <v/>
      </c>
      <c r="E62" s="124" t="str">
        <f>IF(ISNA(VLOOKUP($B62,SCD!$A$5:$BE$2001,3,0)),"",VLOOKUP($B62,SCD!$A$5:$BE$2001,3,0))</f>
        <v/>
      </c>
      <c r="F62" s="130" t="str">
        <f>IF(ISNA(VLOOKUP($B62,SCD!$A$5:$BE$2001,6,0)),"",VLOOKUP($B62,SCD!$A$5:$BE$2001,6,0))</f>
        <v/>
      </c>
      <c r="G62" s="125" t="str">
        <f>IF(ISNA(VLOOKUP($B62,SCD!$A$5:$BE$2001,5,0)),"",VLOOKUP($B62,SCD!$A$5:$BE$2001,5,0))</f>
        <v/>
      </c>
      <c r="H62" s="125" t="str">
        <f>IF(ISNA(VLOOKUP($B62,SCD!$A$5:$BE$2001,28,0)),"",VLOOKUP($B62,SCD!$A$5:$BE$2001,28,0))</f>
        <v/>
      </c>
      <c r="I62" s="125" t="str">
        <f>IF(ISNA(VLOOKUP($B62,SCD!$A$5:$BE$2001,13,0)),"",VLOOKUP($B62,SCD!$A$5:$BE$2001,13,0))</f>
        <v/>
      </c>
      <c r="J62" s="130" t="str">
        <f>IF(ISNA(VLOOKUP($B62,SCD!$A$5:$BE$2001,15,0)),"",VLOOKUP($B62,SCD!$A$5:$BE$2001,15,0))</f>
        <v/>
      </c>
      <c r="K62" s="130" t="str">
        <f>IF(ISNA(VLOOKUP($B62,SCD!$A$5:$BE$2001,16,0)),"",VLOOKUP($B62,SCD!$A$5:$BE$2001,16,0))</f>
        <v/>
      </c>
      <c r="L62" s="130" t="str">
        <f>IF(ISNA(VLOOKUP($B62,SCD!$A$5:$BE$2001,17,0)),"",VLOOKUP($B62,SCD!$A$5:$BE$2001,17,0))</f>
        <v/>
      </c>
      <c r="M62" s="130" t="str">
        <f>IF(ISNA(VLOOKUP($B62,SCD!$A$5:$BE$2001,17,0)),"",VLOOKUP($B62,SCD!$A$5:$BE$2001,17,0))</f>
        <v/>
      </c>
    </row>
    <row r="63" spans="4:13" x14ac:dyDescent="0.2">
      <c r="D63" s="123" t="str">
        <f>IF(ISNA(VLOOKUP($B63,SCD!$A$5:$BE$2001,2,0)),"",VLOOKUP($B63,SCD!$A$5:$BE$2001,2,0))</f>
        <v/>
      </c>
      <c r="E63" s="124" t="str">
        <f>IF(ISNA(VLOOKUP($B63,SCD!$A$5:$BE$2001,3,0)),"",VLOOKUP($B63,SCD!$A$5:$BE$2001,3,0))</f>
        <v/>
      </c>
      <c r="F63" s="130" t="str">
        <f>IF(ISNA(VLOOKUP($B63,SCD!$A$5:$BE$2001,6,0)),"",VLOOKUP($B63,SCD!$A$5:$BE$2001,6,0))</f>
        <v/>
      </c>
      <c r="G63" s="125" t="str">
        <f>IF(ISNA(VLOOKUP($B63,SCD!$A$5:$BE$2001,5,0)),"",VLOOKUP($B63,SCD!$A$5:$BE$2001,5,0))</f>
        <v/>
      </c>
      <c r="H63" s="125" t="str">
        <f>IF(ISNA(VLOOKUP($B63,SCD!$A$5:$BE$2001,28,0)),"",VLOOKUP($B63,SCD!$A$5:$BE$2001,28,0))</f>
        <v/>
      </c>
      <c r="I63" s="125" t="str">
        <f>IF(ISNA(VLOOKUP($B63,SCD!$A$5:$BE$2001,13,0)),"",VLOOKUP($B63,SCD!$A$5:$BE$2001,13,0))</f>
        <v/>
      </c>
      <c r="J63" s="130" t="str">
        <f>IF(ISNA(VLOOKUP($B63,SCD!$A$5:$BE$2001,15,0)),"",VLOOKUP($B63,SCD!$A$5:$BE$2001,15,0))</f>
        <v/>
      </c>
      <c r="K63" s="130" t="str">
        <f>IF(ISNA(VLOOKUP($B63,SCD!$A$5:$BE$2001,16,0)),"",VLOOKUP($B63,SCD!$A$5:$BE$2001,16,0))</f>
        <v/>
      </c>
      <c r="L63" s="130" t="str">
        <f>IF(ISNA(VLOOKUP($B63,SCD!$A$5:$BE$2001,17,0)),"",VLOOKUP($B63,SCD!$A$5:$BE$2001,17,0))</f>
        <v/>
      </c>
      <c r="M63" s="130" t="str">
        <f>IF(ISNA(VLOOKUP($B63,SCD!$A$5:$BE$2001,17,0)),"",VLOOKUP($B63,SCD!$A$5:$BE$2001,17,0))</f>
        <v/>
      </c>
    </row>
    <row r="64" spans="4:13" x14ac:dyDescent="0.2">
      <c r="D64" s="123" t="str">
        <f>IF(ISNA(VLOOKUP($B64,SCD!$A$5:$BE$2001,2,0)),"",VLOOKUP($B64,SCD!$A$5:$BE$2001,2,0))</f>
        <v/>
      </c>
      <c r="E64" s="124" t="str">
        <f>IF(ISNA(VLOOKUP($B64,SCD!$A$5:$BE$2001,3,0)),"",VLOOKUP($B64,SCD!$A$5:$BE$2001,3,0))</f>
        <v/>
      </c>
      <c r="F64" s="130" t="str">
        <f>IF(ISNA(VLOOKUP($B64,SCD!$A$5:$BE$2001,6,0)),"",VLOOKUP($B64,SCD!$A$5:$BE$2001,6,0))</f>
        <v/>
      </c>
      <c r="G64" s="125" t="str">
        <f>IF(ISNA(VLOOKUP($B64,SCD!$A$5:$BE$2001,5,0)),"",VLOOKUP($B64,SCD!$A$5:$BE$2001,5,0))</f>
        <v/>
      </c>
      <c r="H64" s="125" t="str">
        <f>IF(ISNA(VLOOKUP($B64,SCD!$A$5:$BE$2001,28,0)),"",VLOOKUP($B64,SCD!$A$5:$BE$2001,28,0))</f>
        <v/>
      </c>
      <c r="I64" s="125" t="str">
        <f>IF(ISNA(VLOOKUP($B64,SCD!$A$5:$BE$2001,13,0)),"",VLOOKUP($B64,SCD!$A$5:$BE$2001,13,0))</f>
        <v/>
      </c>
      <c r="J64" s="130" t="str">
        <f>IF(ISNA(VLOOKUP($B64,SCD!$A$5:$BE$2001,15,0)),"",VLOOKUP($B64,SCD!$A$5:$BE$2001,15,0))</f>
        <v/>
      </c>
      <c r="K64" s="130" t="str">
        <f>IF(ISNA(VLOOKUP($B64,SCD!$A$5:$BE$2001,16,0)),"",VLOOKUP($B64,SCD!$A$5:$BE$2001,16,0))</f>
        <v/>
      </c>
      <c r="L64" s="130" t="str">
        <f>IF(ISNA(VLOOKUP($B64,SCD!$A$5:$BE$2001,17,0)),"",VLOOKUP($B64,SCD!$A$5:$BE$2001,17,0))</f>
        <v/>
      </c>
      <c r="M64" s="130" t="str">
        <f>IF(ISNA(VLOOKUP($B64,SCD!$A$5:$BE$2001,17,0)),"",VLOOKUP($B64,SCD!$A$5:$BE$2001,17,0))</f>
        <v/>
      </c>
    </row>
    <row r="65" spans="4:13" x14ac:dyDescent="0.2">
      <c r="D65" s="123" t="str">
        <f>IF(ISNA(VLOOKUP($B65,SCD!$A$5:$BE$2001,2,0)),"",VLOOKUP($B65,SCD!$A$5:$BE$2001,2,0))</f>
        <v/>
      </c>
      <c r="E65" s="124" t="str">
        <f>IF(ISNA(VLOOKUP($B65,SCD!$A$5:$BE$2001,3,0)),"",VLOOKUP($B65,SCD!$A$5:$BE$2001,3,0))</f>
        <v/>
      </c>
      <c r="F65" s="130" t="str">
        <f>IF(ISNA(VLOOKUP($B65,SCD!$A$5:$BE$2001,6,0)),"",VLOOKUP($B65,SCD!$A$5:$BE$2001,6,0))</f>
        <v/>
      </c>
      <c r="G65" s="125" t="str">
        <f>IF(ISNA(VLOOKUP($B65,SCD!$A$5:$BE$2001,5,0)),"",VLOOKUP($B65,SCD!$A$5:$BE$2001,5,0))</f>
        <v/>
      </c>
      <c r="H65" s="125" t="str">
        <f>IF(ISNA(VLOOKUP($B65,SCD!$A$5:$BE$2001,28,0)),"",VLOOKUP($B65,SCD!$A$5:$BE$2001,28,0))</f>
        <v/>
      </c>
      <c r="I65" s="125" t="str">
        <f>IF(ISNA(VLOOKUP($B65,SCD!$A$5:$BE$2001,13,0)),"",VLOOKUP($B65,SCD!$A$5:$BE$2001,13,0))</f>
        <v/>
      </c>
      <c r="J65" s="130" t="str">
        <f>IF(ISNA(VLOOKUP($B65,SCD!$A$5:$BE$2001,15,0)),"",VLOOKUP($B65,SCD!$A$5:$BE$2001,15,0))</f>
        <v/>
      </c>
      <c r="K65" s="130" t="str">
        <f>IF(ISNA(VLOOKUP($B65,SCD!$A$5:$BE$2001,16,0)),"",VLOOKUP($B65,SCD!$A$5:$BE$2001,16,0))</f>
        <v/>
      </c>
      <c r="L65" s="130" t="str">
        <f>IF(ISNA(VLOOKUP($B65,SCD!$A$5:$BE$2001,17,0)),"",VLOOKUP($B65,SCD!$A$5:$BE$2001,17,0))</f>
        <v/>
      </c>
      <c r="M65" s="130" t="str">
        <f>IF(ISNA(VLOOKUP($B65,SCD!$A$5:$BE$2001,17,0)),"",VLOOKUP($B65,SCD!$A$5:$BE$2001,17,0))</f>
        <v/>
      </c>
    </row>
    <row r="66" spans="4:13" x14ac:dyDescent="0.2">
      <c r="D66" s="123" t="str">
        <f>IF(ISNA(VLOOKUP($B66,SCD!$A$5:$BE$2001,2,0)),"",VLOOKUP($B66,SCD!$A$5:$BE$2001,2,0))</f>
        <v/>
      </c>
      <c r="E66" s="124" t="str">
        <f>IF(ISNA(VLOOKUP($B66,SCD!$A$5:$BE$2001,3,0)),"",VLOOKUP($B66,SCD!$A$5:$BE$2001,3,0))</f>
        <v/>
      </c>
      <c r="F66" s="130" t="str">
        <f>IF(ISNA(VLOOKUP($B66,SCD!$A$5:$BE$2001,6,0)),"",VLOOKUP($B66,SCD!$A$5:$BE$2001,6,0))</f>
        <v/>
      </c>
      <c r="G66" s="125" t="str">
        <f>IF(ISNA(VLOOKUP($B66,SCD!$A$5:$BE$2001,5,0)),"",VLOOKUP($B66,SCD!$A$5:$BE$2001,5,0))</f>
        <v/>
      </c>
      <c r="H66" s="125" t="str">
        <f>IF(ISNA(VLOOKUP($B66,SCD!$A$5:$BE$2001,28,0)),"",VLOOKUP($B66,SCD!$A$5:$BE$2001,28,0))</f>
        <v/>
      </c>
      <c r="I66" s="125" t="str">
        <f>IF(ISNA(VLOOKUP($B66,SCD!$A$5:$BE$2001,13,0)),"",VLOOKUP($B66,SCD!$A$5:$BE$2001,13,0))</f>
        <v/>
      </c>
      <c r="J66" s="130" t="str">
        <f>IF(ISNA(VLOOKUP($B66,SCD!$A$5:$BE$2001,15,0)),"",VLOOKUP($B66,SCD!$A$5:$BE$2001,15,0))</f>
        <v/>
      </c>
      <c r="K66" s="130" t="str">
        <f>IF(ISNA(VLOOKUP($B66,SCD!$A$5:$BE$2001,16,0)),"",VLOOKUP($B66,SCD!$A$5:$BE$2001,16,0))</f>
        <v/>
      </c>
      <c r="L66" s="130" t="str">
        <f>IF(ISNA(VLOOKUP($B66,SCD!$A$5:$BE$2001,17,0)),"",VLOOKUP($B66,SCD!$A$5:$BE$2001,17,0))</f>
        <v/>
      </c>
      <c r="M66" s="130" t="str">
        <f>IF(ISNA(VLOOKUP($B66,SCD!$A$5:$BE$2001,17,0)),"",VLOOKUP($B66,SCD!$A$5:$BE$2001,17,0))</f>
        <v/>
      </c>
    </row>
    <row r="67" spans="4:13" x14ac:dyDescent="0.2">
      <c r="D67" s="123" t="str">
        <f>IF(ISNA(VLOOKUP($B67,SCD!$A$5:$BE$2001,2,0)),"",VLOOKUP($B67,SCD!$A$5:$BE$2001,2,0))</f>
        <v/>
      </c>
      <c r="E67" s="124" t="str">
        <f>IF(ISNA(VLOOKUP($B67,SCD!$A$5:$BE$2001,3,0)),"",VLOOKUP($B67,SCD!$A$5:$BE$2001,3,0))</f>
        <v/>
      </c>
      <c r="F67" s="130" t="str">
        <f>IF(ISNA(VLOOKUP($B67,SCD!$A$5:$BE$2001,6,0)),"",VLOOKUP($B67,SCD!$A$5:$BE$2001,6,0))</f>
        <v/>
      </c>
      <c r="G67" s="125" t="str">
        <f>IF(ISNA(VLOOKUP($B67,SCD!$A$5:$BE$2001,5,0)),"",VLOOKUP($B67,SCD!$A$5:$BE$2001,5,0))</f>
        <v/>
      </c>
      <c r="H67" s="125" t="str">
        <f>IF(ISNA(VLOOKUP($B67,SCD!$A$5:$BE$2001,28,0)),"",VLOOKUP($B67,SCD!$A$5:$BE$2001,28,0))</f>
        <v/>
      </c>
      <c r="I67" s="125" t="str">
        <f>IF(ISNA(VLOOKUP($B67,SCD!$A$5:$BE$2001,13,0)),"",VLOOKUP($B67,SCD!$A$5:$BE$2001,13,0))</f>
        <v/>
      </c>
      <c r="J67" s="130" t="str">
        <f>IF(ISNA(VLOOKUP($B67,SCD!$A$5:$BE$2001,15,0)),"",VLOOKUP($B67,SCD!$A$5:$BE$2001,15,0))</f>
        <v/>
      </c>
      <c r="K67" s="130" t="str">
        <f>IF(ISNA(VLOOKUP($B67,SCD!$A$5:$BE$2001,16,0)),"",VLOOKUP($B67,SCD!$A$5:$BE$2001,16,0))</f>
        <v/>
      </c>
      <c r="L67" s="130" t="str">
        <f>IF(ISNA(VLOOKUP($B67,SCD!$A$5:$BE$2001,17,0)),"",VLOOKUP($B67,SCD!$A$5:$BE$2001,17,0))</f>
        <v/>
      </c>
      <c r="M67" s="130" t="str">
        <f>IF(ISNA(VLOOKUP($B67,SCD!$A$5:$BE$2001,17,0)),"",VLOOKUP($B67,SCD!$A$5:$BE$2001,17,0))</f>
        <v/>
      </c>
    </row>
    <row r="68" spans="4:13" x14ac:dyDescent="0.2">
      <c r="D68" s="123" t="str">
        <f>IF(ISNA(VLOOKUP($B68,SCD!$A$5:$BE$2001,2,0)),"",VLOOKUP($B68,SCD!$A$5:$BE$2001,2,0))</f>
        <v/>
      </c>
      <c r="E68" s="124" t="str">
        <f>IF(ISNA(VLOOKUP($B68,SCD!$A$5:$BE$2001,3,0)),"",VLOOKUP($B68,SCD!$A$5:$BE$2001,3,0))</f>
        <v/>
      </c>
      <c r="F68" s="130" t="str">
        <f>IF(ISNA(VLOOKUP($B68,SCD!$A$5:$BE$2001,6,0)),"",VLOOKUP($B68,SCD!$A$5:$BE$2001,6,0))</f>
        <v/>
      </c>
      <c r="G68" s="125" t="str">
        <f>IF(ISNA(VLOOKUP($B68,SCD!$A$5:$BE$2001,5,0)),"",VLOOKUP($B68,SCD!$A$5:$BE$2001,5,0))</f>
        <v/>
      </c>
      <c r="H68" s="125" t="str">
        <f>IF(ISNA(VLOOKUP($B68,SCD!$A$5:$BE$2001,28,0)),"",VLOOKUP($B68,SCD!$A$5:$BE$2001,28,0))</f>
        <v/>
      </c>
      <c r="I68" s="125" t="str">
        <f>IF(ISNA(VLOOKUP($B68,SCD!$A$5:$BE$2001,13,0)),"",VLOOKUP($B68,SCD!$A$5:$BE$2001,13,0))</f>
        <v/>
      </c>
      <c r="J68" s="130" t="str">
        <f>IF(ISNA(VLOOKUP($B68,SCD!$A$5:$BE$2001,15,0)),"",VLOOKUP($B68,SCD!$A$5:$BE$2001,15,0))</f>
        <v/>
      </c>
      <c r="K68" s="130" t="str">
        <f>IF(ISNA(VLOOKUP($B68,SCD!$A$5:$BE$2001,16,0)),"",VLOOKUP($B68,SCD!$A$5:$BE$2001,16,0))</f>
        <v/>
      </c>
      <c r="L68" s="130" t="str">
        <f>IF(ISNA(VLOOKUP($B68,SCD!$A$5:$BE$2001,17,0)),"",VLOOKUP($B68,SCD!$A$5:$BE$2001,17,0))</f>
        <v/>
      </c>
      <c r="M68" s="130" t="str">
        <f>IF(ISNA(VLOOKUP($B68,SCD!$A$5:$BE$2001,17,0)),"",VLOOKUP($B68,SCD!$A$5:$BE$2001,17,0))</f>
        <v/>
      </c>
    </row>
    <row r="69" spans="4:13" x14ac:dyDescent="0.2">
      <c r="D69" s="123" t="str">
        <f>IF(ISNA(VLOOKUP($B69,SCD!$A$5:$BE$2001,2,0)),"",VLOOKUP($B69,SCD!$A$5:$BE$2001,2,0))</f>
        <v/>
      </c>
      <c r="E69" s="124" t="str">
        <f>IF(ISNA(VLOOKUP($B69,SCD!$A$5:$BE$2001,3,0)),"",VLOOKUP($B69,SCD!$A$5:$BE$2001,3,0))</f>
        <v/>
      </c>
      <c r="F69" s="130" t="str">
        <f>IF(ISNA(VLOOKUP($B69,SCD!$A$5:$BE$2001,6,0)),"",VLOOKUP($B69,SCD!$A$5:$BE$2001,6,0))</f>
        <v/>
      </c>
      <c r="G69" s="125" t="str">
        <f>IF(ISNA(VLOOKUP($B69,SCD!$A$5:$BE$2001,5,0)),"",VLOOKUP($B69,SCD!$A$5:$BE$2001,5,0))</f>
        <v/>
      </c>
      <c r="H69" s="125" t="str">
        <f>IF(ISNA(VLOOKUP($B69,SCD!$A$5:$BE$2001,28,0)),"",VLOOKUP($B69,SCD!$A$5:$BE$2001,28,0))</f>
        <v/>
      </c>
      <c r="I69" s="125" t="str">
        <f>IF(ISNA(VLOOKUP($B69,SCD!$A$5:$BE$2001,13,0)),"",VLOOKUP($B69,SCD!$A$5:$BE$2001,13,0))</f>
        <v/>
      </c>
      <c r="J69" s="130" t="str">
        <f>IF(ISNA(VLOOKUP($B69,SCD!$A$5:$BE$2001,15,0)),"",VLOOKUP($B69,SCD!$A$5:$BE$2001,15,0))</f>
        <v/>
      </c>
      <c r="K69" s="130" t="str">
        <f>IF(ISNA(VLOOKUP($B69,SCD!$A$5:$BE$2001,16,0)),"",VLOOKUP($B69,SCD!$A$5:$BE$2001,16,0))</f>
        <v/>
      </c>
      <c r="L69" s="130" t="str">
        <f>IF(ISNA(VLOOKUP($B69,SCD!$A$5:$BE$2001,17,0)),"",VLOOKUP($B69,SCD!$A$5:$BE$2001,17,0))</f>
        <v/>
      </c>
      <c r="M69" s="130" t="str">
        <f>IF(ISNA(VLOOKUP($B69,SCD!$A$5:$BE$2001,17,0)),"",VLOOKUP($B69,SCD!$A$5:$BE$2001,17,0))</f>
        <v/>
      </c>
    </row>
    <row r="70" spans="4:13" x14ac:dyDescent="0.2">
      <c r="D70" s="123" t="str">
        <f>IF(ISNA(VLOOKUP($B70,SCD!$A$5:$BE$2001,2,0)),"",VLOOKUP($B70,SCD!$A$5:$BE$2001,2,0))</f>
        <v/>
      </c>
      <c r="E70" s="124" t="str">
        <f>IF(ISNA(VLOOKUP($B70,SCD!$A$5:$BE$2001,3,0)),"",VLOOKUP($B70,SCD!$A$5:$BE$2001,3,0))</f>
        <v/>
      </c>
      <c r="F70" s="130" t="str">
        <f>IF(ISNA(VLOOKUP($B70,SCD!$A$5:$BE$2001,6,0)),"",VLOOKUP($B70,SCD!$A$5:$BE$2001,6,0))</f>
        <v/>
      </c>
      <c r="G70" s="125" t="str">
        <f>IF(ISNA(VLOOKUP($B70,SCD!$A$5:$BE$2001,5,0)),"",VLOOKUP($B70,SCD!$A$5:$BE$2001,5,0))</f>
        <v/>
      </c>
      <c r="H70" s="125" t="str">
        <f>IF(ISNA(VLOOKUP($B70,SCD!$A$5:$BE$2001,28,0)),"",VLOOKUP($B70,SCD!$A$5:$BE$2001,28,0))</f>
        <v/>
      </c>
      <c r="I70" s="125" t="str">
        <f>IF(ISNA(VLOOKUP($B70,SCD!$A$5:$BE$2001,13,0)),"",VLOOKUP($B70,SCD!$A$5:$BE$2001,13,0))</f>
        <v/>
      </c>
      <c r="J70" s="130" t="str">
        <f>IF(ISNA(VLOOKUP($B70,SCD!$A$5:$BE$2001,15,0)),"",VLOOKUP($B70,SCD!$A$5:$BE$2001,15,0))</f>
        <v/>
      </c>
      <c r="K70" s="130" t="str">
        <f>IF(ISNA(VLOOKUP($B70,SCD!$A$5:$BE$2001,16,0)),"",VLOOKUP($B70,SCD!$A$5:$BE$2001,16,0))</f>
        <v/>
      </c>
      <c r="L70" s="130" t="str">
        <f>IF(ISNA(VLOOKUP($B70,SCD!$A$5:$BE$2001,17,0)),"",VLOOKUP($B70,SCD!$A$5:$BE$2001,17,0))</f>
        <v/>
      </c>
      <c r="M70" s="130" t="str">
        <f>IF(ISNA(VLOOKUP($B70,SCD!$A$5:$BE$2001,17,0)),"",VLOOKUP($B70,SCD!$A$5:$BE$2001,17,0))</f>
        <v/>
      </c>
    </row>
    <row r="71" spans="4:13" x14ac:dyDescent="0.2">
      <c r="D71" s="123" t="str">
        <f>IF(ISNA(VLOOKUP($B71,SCD!$A$5:$BE$2001,2,0)),"",VLOOKUP($B71,SCD!$A$5:$BE$2001,2,0))</f>
        <v/>
      </c>
      <c r="E71" s="124" t="str">
        <f>IF(ISNA(VLOOKUP($B71,SCD!$A$5:$BE$2001,3,0)),"",VLOOKUP($B71,SCD!$A$5:$BE$2001,3,0))</f>
        <v/>
      </c>
      <c r="F71" s="130" t="str">
        <f>IF(ISNA(VLOOKUP($B71,SCD!$A$5:$BE$2001,6,0)),"",VLOOKUP($B71,SCD!$A$5:$BE$2001,6,0))</f>
        <v/>
      </c>
      <c r="G71" s="125" t="str">
        <f>IF(ISNA(VLOOKUP($B71,SCD!$A$5:$BE$2001,5,0)),"",VLOOKUP($B71,SCD!$A$5:$BE$2001,5,0))</f>
        <v/>
      </c>
      <c r="H71" s="125" t="str">
        <f>IF(ISNA(VLOOKUP($B71,SCD!$A$5:$BE$2001,28,0)),"",VLOOKUP($B71,SCD!$A$5:$BE$2001,28,0))</f>
        <v/>
      </c>
      <c r="I71" s="125" t="str">
        <f>IF(ISNA(VLOOKUP($B71,SCD!$A$5:$BE$2001,13,0)),"",VLOOKUP($B71,SCD!$A$5:$BE$2001,13,0))</f>
        <v/>
      </c>
      <c r="J71" s="130" t="str">
        <f>IF(ISNA(VLOOKUP($B71,SCD!$A$5:$BE$2001,15,0)),"",VLOOKUP($B71,SCD!$A$5:$BE$2001,15,0))</f>
        <v/>
      </c>
      <c r="K71" s="130" t="str">
        <f>IF(ISNA(VLOOKUP($B71,SCD!$A$5:$BE$2001,16,0)),"",VLOOKUP($B71,SCD!$A$5:$BE$2001,16,0))</f>
        <v/>
      </c>
      <c r="L71" s="130" t="str">
        <f>IF(ISNA(VLOOKUP($B71,SCD!$A$5:$BE$2001,17,0)),"",VLOOKUP($B71,SCD!$A$5:$BE$2001,17,0))</f>
        <v/>
      </c>
      <c r="M71" s="130" t="str">
        <f>IF(ISNA(VLOOKUP($B71,SCD!$A$5:$BE$2001,17,0)),"",VLOOKUP($B71,SCD!$A$5:$BE$2001,17,0))</f>
        <v/>
      </c>
    </row>
    <row r="72" spans="4:13" x14ac:dyDescent="0.2">
      <c r="D72" s="123" t="str">
        <f>IF(ISNA(VLOOKUP($B72,SCD!$A$5:$BE$2001,2,0)),"",VLOOKUP($B72,SCD!$A$5:$BE$2001,2,0))</f>
        <v/>
      </c>
      <c r="E72" s="124" t="str">
        <f>IF(ISNA(VLOOKUP($B72,SCD!$A$5:$BE$2001,3,0)),"",VLOOKUP($B72,SCD!$A$5:$BE$2001,3,0))</f>
        <v/>
      </c>
      <c r="F72" s="130" t="str">
        <f>IF(ISNA(VLOOKUP($B72,SCD!$A$5:$BE$2001,6,0)),"",VLOOKUP($B72,SCD!$A$5:$BE$2001,6,0))</f>
        <v/>
      </c>
      <c r="G72" s="125" t="str">
        <f>IF(ISNA(VLOOKUP($B72,SCD!$A$5:$BE$2001,5,0)),"",VLOOKUP($B72,SCD!$A$5:$BE$2001,5,0))</f>
        <v/>
      </c>
      <c r="H72" s="125" t="str">
        <f>IF(ISNA(VLOOKUP($B72,SCD!$A$5:$BE$2001,28,0)),"",VLOOKUP($B72,SCD!$A$5:$BE$2001,28,0))</f>
        <v/>
      </c>
      <c r="I72" s="125" t="str">
        <f>IF(ISNA(VLOOKUP($B72,SCD!$A$5:$BE$2001,13,0)),"",VLOOKUP($B72,SCD!$A$5:$BE$2001,13,0))</f>
        <v/>
      </c>
      <c r="J72" s="130" t="str">
        <f>IF(ISNA(VLOOKUP($B72,SCD!$A$5:$BE$2001,15,0)),"",VLOOKUP($B72,SCD!$A$5:$BE$2001,15,0))</f>
        <v/>
      </c>
      <c r="K72" s="130" t="str">
        <f>IF(ISNA(VLOOKUP($B72,SCD!$A$5:$BE$2001,16,0)),"",VLOOKUP($B72,SCD!$A$5:$BE$2001,16,0))</f>
        <v/>
      </c>
      <c r="L72" s="130" t="str">
        <f>IF(ISNA(VLOOKUP($B72,SCD!$A$5:$BE$2001,17,0)),"",VLOOKUP($B72,SCD!$A$5:$BE$2001,17,0))</f>
        <v/>
      </c>
      <c r="M72" s="130" t="str">
        <f>IF(ISNA(VLOOKUP($B72,SCD!$A$5:$BE$2001,17,0)),"",VLOOKUP($B72,SCD!$A$5:$BE$2001,17,0))</f>
        <v/>
      </c>
    </row>
    <row r="73" spans="4:13" ht="12" thickBot="1" x14ac:dyDescent="0.25">
      <c r="D73" s="126"/>
      <c r="E73" s="127"/>
      <c r="F73" s="127"/>
      <c r="G73" s="128"/>
      <c r="H73" s="128"/>
      <c r="I73" s="128"/>
      <c r="J73" s="128"/>
      <c r="K73" s="128"/>
      <c r="L73" s="128"/>
      <c r="M73" s="129"/>
    </row>
    <row r="74" spans="4:13" ht="12" thickTop="1" x14ac:dyDescent="0.2"/>
  </sheetData>
  <mergeCells count="1">
    <mergeCell ref="D5:M5"/>
  </mergeCells>
  <pageMargins left="0.7" right="0.7" top="0.75" bottom="0.75" header="0.3" footer="0.3"/>
  <pageSetup scale="5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4</xdr:col>
                    <xdr:colOff>1428750</xdr:colOff>
                    <xdr:row>5</xdr:row>
                    <xdr:rowOff>85725</xdr:rowOff>
                  </from>
                  <to>
                    <xdr:col>4</xdr:col>
                    <xdr:colOff>1657350</xdr:colOff>
                    <xdr:row>7</xdr:row>
                    <xdr:rowOff>9525</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6</xdr:col>
                    <xdr:colOff>19050</xdr:colOff>
                    <xdr:row>5</xdr:row>
                    <xdr:rowOff>114300</xdr:rowOff>
                  </from>
                  <to>
                    <xdr:col>6</xdr:col>
                    <xdr:colOff>247650</xdr:colOff>
                    <xdr:row>6</xdr:row>
                    <xdr:rowOff>142875</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8</xdr:col>
                    <xdr:colOff>438150</xdr:colOff>
                    <xdr:row>5</xdr:row>
                    <xdr:rowOff>95250</xdr:rowOff>
                  </from>
                  <to>
                    <xdr:col>8</xdr:col>
                    <xdr:colOff>666750</xdr:colOff>
                    <xdr:row>6</xdr:row>
                    <xdr:rowOff>123825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M74"/>
  <sheetViews>
    <sheetView view="pageBreakPreview" zoomScaleNormal="100" zoomScaleSheetLayoutView="100" workbookViewId="0">
      <selection activeCell="E22" sqref="E22"/>
    </sheetView>
  </sheetViews>
  <sheetFormatPr defaultRowHeight="11.25" x14ac:dyDescent="0.2"/>
  <cols>
    <col min="1" max="1" width="3.7109375" style="92" customWidth="1"/>
    <col min="2" max="2" width="6.85546875" style="92" customWidth="1"/>
    <col min="3" max="3" width="3.28515625" style="93" customWidth="1"/>
    <col min="4" max="4" width="12.85546875" style="92" customWidth="1"/>
    <col min="5" max="5" width="32.28515625" style="92" customWidth="1"/>
    <col min="6" max="6" width="12" style="92" customWidth="1"/>
    <col min="7" max="7" width="6.5703125" style="92" customWidth="1"/>
    <col min="8" max="8" width="6.42578125" style="92" customWidth="1"/>
    <col min="9" max="9" width="12" style="92" bestFit="1" customWidth="1"/>
    <col min="10" max="10" width="9.85546875" style="92" customWidth="1"/>
    <col min="11" max="11" width="9" style="92" customWidth="1"/>
    <col min="12" max="12" width="10.140625" style="92" customWidth="1"/>
    <col min="13" max="13" width="46.28515625" style="92" customWidth="1"/>
    <col min="14" max="14" width="3.42578125" style="92" customWidth="1"/>
    <col min="15" max="16384" width="9.140625" style="92"/>
  </cols>
  <sheetData>
    <row r="2" spans="2:13" ht="10.5" customHeight="1" x14ac:dyDescent="0.2"/>
    <row r="3" spans="2:13" ht="12" thickBot="1" x14ac:dyDescent="0.25"/>
    <row r="4" spans="2:13" ht="12" thickTop="1" x14ac:dyDescent="0.2">
      <c r="D4" s="94"/>
      <c r="E4" s="95"/>
      <c r="F4" s="95"/>
      <c r="G4" s="95"/>
      <c r="H4" s="95"/>
      <c r="I4" s="95"/>
      <c r="J4" s="95"/>
      <c r="K4" s="95"/>
      <c r="L4" s="95"/>
      <c r="M4" s="96"/>
    </row>
    <row r="5" spans="2:13" ht="15" x14ac:dyDescent="0.25">
      <c r="D5" s="138" t="s">
        <v>104</v>
      </c>
      <c r="E5" s="139"/>
      <c r="F5" s="139"/>
      <c r="G5" s="139"/>
      <c r="H5" s="139"/>
      <c r="I5" s="139"/>
      <c r="J5" s="139"/>
      <c r="K5" s="139"/>
      <c r="L5" s="139"/>
      <c r="M5" s="140"/>
    </row>
    <row r="6" spans="2:13" x14ac:dyDescent="0.2">
      <c r="D6" s="97" t="s">
        <v>105</v>
      </c>
      <c r="E6" s="98" t="s">
        <v>51</v>
      </c>
      <c r="F6" s="98"/>
      <c r="G6" s="99"/>
      <c r="H6" s="99"/>
      <c r="I6" s="99"/>
      <c r="J6" s="99"/>
      <c r="K6" s="99"/>
      <c r="L6" s="99"/>
      <c r="M6" s="100"/>
    </row>
    <row r="7" spans="2:13" ht="12" thickBot="1" x14ac:dyDescent="0.25">
      <c r="C7" s="105"/>
      <c r="D7" s="101" t="s">
        <v>106</v>
      </c>
      <c r="E7" s="98" t="s">
        <v>107</v>
      </c>
      <c r="F7" s="102" t="s">
        <v>108</v>
      </c>
      <c r="G7" s="103"/>
      <c r="H7" s="103" t="s">
        <v>109</v>
      </c>
      <c r="I7" s="103"/>
      <c r="J7" s="103"/>
      <c r="K7" s="103"/>
      <c r="L7" s="103"/>
      <c r="M7" s="104"/>
    </row>
    <row r="8" spans="2:13" ht="12" thickTop="1" x14ac:dyDescent="0.2">
      <c r="C8" s="105"/>
      <c r="D8" s="106" t="str">
        <f>Sample!D8</f>
        <v xml:space="preserve">Sales Commission report for the month of May 2015 </v>
      </c>
      <c r="E8" s="107"/>
      <c r="F8" s="107"/>
      <c r="G8" s="107"/>
      <c r="H8" s="107"/>
      <c r="I8" s="107"/>
      <c r="J8" s="107"/>
      <c r="K8" s="107"/>
      <c r="L8" s="108"/>
      <c r="M8" s="109">
        <f ca="1">Sample!M8</f>
        <v>42139</v>
      </c>
    </row>
    <row r="9" spans="2:13" x14ac:dyDescent="0.2">
      <c r="D9" s="110"/>
      <c r="E9" s="111" t="s">
        <v>98</v>
      </c>
      <c r="F9" s="112"/>
      <c r="G9" s="112"/>
      <c r="H9" s="112"/>
      <c r="I9" s="113"/>
      <c r="J9" s="114">
        <f>SUM(J11:J73)</f>
        <v>15475</v>
      </c>
      <c r="K9" s="115">
        <f>SUM(K11:K73)</f>
        <v>14318</v>
      </c>
      <c r="L9" s="116">
        <f>SUM(L11:L73)</f>
        <v>220</v>
      </c>
      <c r="M9" s="117"/>
    </row>
    <row r="10" spans="2:13" ht="23.25" thickBot="1" x14ac:dyDescent="0.25">
      <c r="D10" s="118" t="s">
        <v>110</v>
      </c>
      <c r="E10" s="119" t="s">
        <v>111</v>
      </c>
      <c r="F10" s="119" t="s">
        <v>36</v>
      </c>
      <c r="G10" s="119" t="s">
        <v>30</v>
      </c>
      <c r="H10" s="119" t="s">
        <v>112</v>
      </c>
      <c r="I10" s="119" t="s">
        <v>113</v>
      </c>
      <c r="J10" s="119" t="s">
        <v>114</v>
      </c>
      <c r="K10" s="120" t="s">
        <v>54</v>
      </c>
      <c r="L10" s="121" t="s">
        <v>57</v>
      </c>
      <c r="M10" s="122" t="s">
        <v>115</v>
      </c>
    </row>
    <row r="11" spans="2:13" ht="12" thickTop="1" x14ac:dyDescent="0.2">
      <c r="B11" s="92">
        <v>2</v>
      </c>
      <c r="D11" s="123" t="str">
        <f>IF(ISNA(VLOOKUP($B11,SCD!$A$5:$BE$2001,2,0)),"",VLOOKUP($B11,SCD!$A$5:$BE$2001,2,0))</f>
        <v>HSB/14/002</v>
      </c>
      <c r="E11" s="124" t="str">
        <f>IF(ISNA(VLOOKUP($B11,SCD!$A$5:$BE$2001,3,0)),"",VLOOKUP($B11,SCD!$A$5:$BE$2001,3,0))</f>
        <v>BBB</v>
      </c>
      <c r="F11" s="130">
        <f>IF(ISNA(VLOOKUP($B11,SCD!$A$5:$BE$2001,6,0)),"",VLOOKUP($B11,SCD!$A$5:$BE$2001,6,0))</f>
        <v>150000</v>
      </c>
      <c r="G11" s="125">
        <f>IF(ISNA(VLOOKUP($B11,SCD!$A$5:$BE$2001,5,0)),"",VLOOKUP($B11,SCD!$A$5:$BE$2001,5,0))</f>
        <v>0.25</v>
      </c>
      <c r="H11" s="125">
        <f>IF(ISNA(VLOOKUP($B11,SCD!$A$5:$BE$2001,28,0)),"",VLOOKUP($B11,SCD!$A$5:$BE$2001,28,0))</f>
        <v>0.05</v>
      </c>
      <c r="I11" s="125" t="str">
        <f>IF(ISNA(VLOOKUP($B11,SCD!$A$5:$BE$2001,13,0)),"",VLOOKUP($B11,SCD!$A$5:$BE$2001,13,0))</f>
        <v>MGT APPROVAL</v>
      </c>
      <c r="J11" s="130">
        <f>IF(ISNA(VLOOKUP($B11,SCD!$A$5:$BE$2001,15,0)),"",VLOOKUP($B11,SCD!$A$5:$BE$2001,15,0))</f>
        <v>1875</v>
      </c>
      <c r="K11" s="130">
        <f>IF(ISNA(VLOOKUP($B11,SCD!$A$5:$BE$2001,16,0)),"",VLOOKUP($B11,SCD!$A$5:$BE$2001,16,0))</f>
        <v>938</v>
      </c>
      <c r="L11" s="130">
        <f>IF(ISNA(VLOOKUP($B11,SCD!$A$5:$BE$2001,17,0)),"",VLOOKUP($B11,SCD!$A$5:$BE$2001,17,0))</f>
        <v>0</v>
      </c>
      <c r="M11" s="130" t="str">
        <f>IF(ISNA(VLOOKUP($B11,SCD!$A$5:$BE$2001,21,0)),"",VLOOKUP($B11,SCD!$A$5:$BE$2001,21,0))</f>
        <v xml:space="preserve">MGT approved 50% of GP </v>
      </c>
    </row>
    <row r="12" spans="2:13" x14ac:dyDescent="0.2">
      <c r="B12" s="92">
        <v>4</v>
      </c>
      <c r="D12" s="123" t="str">
        <f>IF(ISNA(VLOOKUP($B12,SCD!$A$5:$BE$2001,2,0)),"",VLOOKUP($B12,SCD!$A$5:$BE$2001,2,0))</f>
        <v>HSB/15/001</v>
      </c>
      <c r="E12" s="124" t="str">
        <f>IF(ISNA(VLOOKUP($B12,SCD!$A$5:$BE$2001,3,0)),"",VLOOKUP($B12,SCD!$A$5:$BE$2001,3,0))</f>
        <v>BBB</v>
      </c>
      <c r="F12" s="130">
        <f>IF(ISNA(VLOOKUP($B12,SCD!$A$5:$BE$2001,6,0)),"",VLOOKUP($B12,SCD!$A$5:$BE$2001,6,0))</f>
        <v>110000</v>
      </c>
      <c r="G12" s="125">
        <f>IF(ISNA(VLOOKUP($B12,SCD!$A$5:$BE$2001,5,0)),"",VLOOKUP($B12,SCD!$A$5:$BE$2001,5,0))</f>
        <v>0.2</v>
      </c>
      <c r="H12" s="125">
        <f>IF(ISNA(VLOOKUP($B12,SCD!$A$5:$BE$2001,28,0)),"",VLOOKUP($B12,SCD!$A$5:$BE$2001,28,0))</f>
        <v>0.05</v>
      </c>
      <c r="I12" s="125" t="str">
        <f>IF(ISNA(VLOOKUP($B12,SCD!$A$5:$BE$2001,13,0)),"",VLOOKUP($B12,SCD!$A$5:$BE$2001,13,0))</f>
        <v>PARTIAL</v>
      </c>
      <c r="J12" s="130">
        <f>IF(ISNA(VLOOKUP($B12,SCD!$A$5:$BE$2001,15,0)),"",VLOOKUP($B12,SCD!$A$5:$BE$2001,15,0))</f>
        <v>1100</v>
      </c>
      <c r="K12" s="130">
        <f>IF(ISNA(VLOOKUP($B12,SCD!$A$5:$BE$2001,16,0)),"",VLOOKUP($B12,SCD!$A$5:$BE$2001,16,0))</f>
        <v>880</v>
      </c>
      <c r="L12" s="130">
        <f>IF(ISNA(VLOOKUP($B12,SCD!$A$5:$BE$2001,17,0)),"",VLOOKUP($B12,SCD!$A$5:$BE$2001,17,0))</f>
        <v>220</v>
      </c>
      <c r="M12" s="130" t="str">
        <f>IF(ISNA(VLOOKUP($B12,SCD!$A$5:$BE$2001,21,0)),"",VLOOKUP($B12,SCD!$A$5:$BE$2001,21,0))</f>
        <v>TDS certficate pending 80% paid SC</v>
      </c>
    </row>
    <row r="13" spans="2:13" x14ac:dyDescent="0.2">
      <c r="B13" s="92">
        <v>6</v>
      </c>
      <c r="D13" s="123" t="str">
        <f>IF(ISNA(VLOOKUP($B13,SCD!$A$5:$BE$2001,2,0)),"",VLOOKUP($B13,SCD!$A$5:$BE$2001,2,0))</f>
        <v>HSB/15/003</v>
      </c>
      <c r="E13" s="124" t="str">
        <f>IF(ISNA(VLOOKUP($B13,SCD!$A$5:$BE$2001,3,0)),"",VLOOKUP($B13,SCD!$A$5:$BE$2001,3,0))</f>
        <v>BBB</v>
      </c>
      <c r="F13" s="130">
        <f>IF(ISNA(VLOOKUP($B13,SCD!$A$5:$BE$2001,6,0)),"",VLOOKUP($B13,SCD!$A$5:$BE$2001,6,0))</f>
        <v>500000</v>
      </c>
      <c r="G13" s="125">
        <f>IF(ISNA(VLOOKUP($B13,SCD!$A$5:$BE$2001,5,0)),"",VLOOKUP($B13,SCD!$A$5:$BE$2001,5,0))</f>
        <v>0.5</v>
      </c>
      <c r="H13" s="125">
        <f>IF(ISNA(VLOOKUP($B13,SCD!$A$5:$BE$2001,28,0)),"",VLOOKUP($B13,SCD!$A$5:$BE$2001,28,0))</f>
        <v>0.05</v>
      </c>
      <c r="I13" s="125" t="str">
        <f>IF(ISNA(VLOOKUP($B13,SCD!$A$5:$BE$2001,13,0)),"",VLOOKUP($B13,SCD!$A$5:$BE$2001,13,0))</f>
        <v>FULL</v>
      </c>
      <c r="J13" s="130">
        <f>IF(ISNA(VLOOKUP($B13,SCD!$A$5:$BE$2001,15,0)),"",VLOOKUP($B13,SCD!$A$5:$BE$2001,15,0))</f>
        <v>12500</v>
      </c>
      <c r="K13" s="130">
        <f>IF(ISNA(VLOOKUP($B13,SCD!$A$5:$BE$2001,16,0)),"",VLOOKUP($B13,SCD!$A$5:$BE$2001,16,0))</f>
        <v>12500</v>
      </c>
      <c r="L13" s="130">
        <f>IF(ISNA(VLOOKUP($B13,SCD!$A$5:$BE$2001,17,0)),"",VLOOKUP($B13,SCD!$A$5:$BE$2001,17,0))</f>
        <v>0</v>
      </c>
      <c r="M13" s="130">
        <f>IF(ISNA(VLOOKUP($B13,SCD!$A$5:$BE$2001,21,0)),"",VLOOKUP($B13,SCD!$A$5:$BE$2001,21,0))</f>
        <v>0</v>
      </c>
    </row>
    <row r="14" spans="2:13" x14ac:dyDescent="0.2">
      <c r="D14" s="123" t="str">
        <f>IF(ISNA(VLOOKUP($B14,SCD!$A$5:$BE$2001,2,0)),"",VLOOKUP($B14,SCD!$A$5:$BE$2001,2,0))</f>
        <v/>
      </c>
      <c r="E14" s="124" t="str">
        <f>IF(ISNA(VLOOKUP($B14,SCD!$A$5:$BE$2001,3,0)),"",VLOOKUP($B14,SCD!$A$5:$BE$2001,3,0))</f>
        <v/>
      </c>
      <c r="F14" s="130" t="str">
        <f>IF(ISNA(VLOOKUP($B14,SCD!$A$5:$BE$2001,6,0)),"",VLOOKUP($B14,SCD!$A$5:$BE$2001,6,0))</f>
        <v/>
      </c>
      <c r="G14" s="125" t="str">
        <f>IF(ISNA(VLOOKUP($B14,SCD!$A$5:$BE$2001,5,0)),"",VLOOKUP($B14,SCD!$A$5:$BE$2001,5,0))</f>
        <v/>
      </c>
      <c r="H14" s="125" t="str">
        <f>IF(ISNA(VLOOKUP($B14,SCD!$A$5:$BE$2001,28,0)),"",VLOOKUP($B14,SCD!$A$5:$BE$2001,28,0))</f>
        <v/>
      </c>
      <c r="I14" s="125" t="str">
        <f>IF(ISNA(VLOOKUP($B14,SCD!$A$5:$BE$2001,13,0)),"",VLOOKUP($B14,SCD!$A$5:$BE$2001,13,0))</f>
        <v/>
      </c>
      <c r="J14" s="130" t="str">
        <f>IF(ISNA(VLOOKUP($B14,SCD!$A$5:$BE$2001,15,0)),"",VLOOKUP($B14,SCD!$A$5:$BE$2001,15,0))</f>
        <v/>
      </c>
      <c r="K14" s="130" t="str">
        <f>IF(ISNA(VLOOKUP($B14,SCD!$A$5:$BE$2001,16,0)),"",VLOOKUP($B14,SCD!$A$5:$BE$2001,16,0))</f>
        <v/>
      </c>
      <c r="L14" s="130" t="str">
        <f>IF(ISNA(VLOOKUP($B14,SCD!$A$5:$BE$2001,17,0)),"",VLOOKUP($B14,SCD!$A$5:$BE$2001,17,0))</f>
        <v/>
      </c>
      <c r="M14" s="130" t="str">
        <f>IF(ISNA(VLOOKUP($B14,SCD!$A$5:$BE$2001,17,0)),"",VLOOKUP($B14,SCD!$A$5:$BE$2001,17,0))</f>
        <v/>
      </c>
    </row>
    <row r="15" spans="2:13" x14ac:dyDescent="0.2">
      <c r="D15" s="123" t="str">
        <f>IF(ISNA(VLOOKUP($B15,SCD!$A$5:$BE$2001,2,0)),"",VLOOKUP($B15,SCD!$A$5:$BE$2001,2,0))</f>
        <v/>
      </c>
      <c r="E15" s="124" t="str">
        <f>IF(ISNA(VLOOKUP($B15,SCD!$A$5:$BE$2001,3,0)),"",VLOOKUP($B15,SCD!$A$5:$BE$2001,3,0))</f>
        <v/>
      </c>
      <c r="F15" s="130" t="str">
        <f>IF(ISNA(VLOOKUP($B15,SCD!$A$5:$BE$2001,6,0)),"",VLOOKUP($B15,SCD!$A$5:$BE$2001,6,0))</f>
        <v/>
      </c>
      <c r="G15" s="125" t="str">
        <f>IF(ISNA(VLOOKUP($B15,SCD!$A$5:$BE$2001,5,0)),"",VLOOKUP($B15,SCD!$A$5:$BE$2001,5,0))</f>
        <v/>
      </c>
      <c r="H15" s="125" t="str">
        <f>IF(ISNA(VLOOKUP($B15,SCD!$A$5:$BE$2001,28,0)),"",VLOOKUP($B15,SCD!$A$5:$BE$2001,28,0))</f>
        <v/>
      </c>
      <c r="I15" s="125" t="str">
        <f>IF(ISNA(VLOOKUP($B15,SCD!$A$5:$BE$2001,13,0)),"",VLOOKUP($B15,SCD!$A$5:$BE$2001,13,0))</f>
        <v/>
      </c>
      <c r="J15" s="130" t="str">
        <f>IF(ISNA(VLOOKUP($B15,SCD!$A$5:$BE$2001,15,0)),"",VLOOKUP($B15,SCD!$A$5:$BE$2001,15,0))</f>
        <v/>
      </c>
      <c r="K15" s="130" t="str">
        <f>IF(ISNA(VLOOKUP($B15,SCD!$A$5:$BE$2001,16,0)),"",VLOOKUP($B15,SCD!$A$5:$BE$2001,16,0))</f>
        <v/>
      </c>
      <c r="L15" s="130" t="str">
        <f>IF(ISNA(VLOOKUP($B15,SCD!$A$5:$BE$2001,17,0)),"",VLOOKUP($B15,SCD!$A$5:$BE$2001,17,0))</f>
        <v/>
      </c>
      <c r="M15" s="130" t="str">
        <f>IF(ISNA(VLOOKUP($B15,SCD!$A$5:$BE$2001,17,0)),"",VLOOKUP($B15,SCD!$A$5:$BE$2001,17,0))</f>
        <v/>
      </c>
    </row>
    <row r="16" spans="2:13" x14ac:dyDescent="0.2">
      <c r="D16" s="123" t="str">
        <f>IF(ISNA(VLOOKUP($B16,SCD!$A$5:$BE$2001,2,0)),"",VLOOKUP($B16,SCD!$A$5:$BE$2001,2,0))</f>
        <v/>
      </c>
      <c r="E16" s="124" t="str">
        <f>IF(ISNA(VLOOKUP($B16,SCD!$A$5:$BE$2001,3,0)),"",VLOOKUP($B16,SCD!$A$5:$BE$2001,3,0))</f>
        <v/>
      </c>
      <c r="F16" s="130" t="str">
        <f>IF(ISNA(VLOOKUP($B16,SCD!$A$5:$BE$2001,6,0)),"",VLOOKUP($B16,SCD!$A$5:$BE$2001,6,0))</f>
        <v/>
      </c>
      <c r="G16" s="125" t="str">
        <f>IF(ISNA(VLOOKUP($B16,SCD!$A$5:$BE$2001,5,0)),"",VLOOKUP($B16,SCD!$A$5:$BE$2001,5,0))</f>
        <v/>
      </c>
      <c r="H16" s="125" t="str">
        <f>IF(ISNA(VLOOKUP($B16,SCD!$A$5:$BE$2001,28,0)),"",VLOOKUP($B16,SCD!$A$5:$BE$2001,28,0))</f>
        <v/>
      </c>
      <c r="I16" s="125" t="str">
        <f>IF(ISNA(VLOOKUP($B16,SCD!$A$5:$BE$2001,13,0)),"",VLOOKUP($B16,SCD!$A$5:$BE$2001,13,0))</f>
        <v/>
      </c>
      <c r="J16" s="130" t="str">
        <f>IF(ISNA(VLOOKUP($B16,SCD!$A$5:$BE$2001,15,0)),"",VLOOKUP($B16,SCD!$A$5:$BE$2001,15,0))</f>
        <v/>
      </c>
      <c r="K16" s="130" t="str">
        <f>IF(ISNA(VLOOKUP($B16,SCD!$A$5:$BE$2001,16,0)),"",VLOOKUP($B16,SCD!$A$5:$BE$2001,16,0))</f>
        <v/>
      </c>
      <c r="L16" s="130" t="str">
        <f>IF(ISNA(VLOOKUP($B16,SCD!$A$5:$BE$2001,17,0)),"",VLOOKUP($B16,SCD!$A$5:$BE$2001,17,0))</f>
        <v/>
      </c>
      <c r="M16" s="130" t="str">
        <f>IF(ISNA(VLOOKUP($B16,SCD!$A$5:$BE$2001,17,0)),"",VLOOKUP($B16,SCD!$A$5:$BE$2001,17,0))</f>
        <v/>
      </c>
    </row>
    <row r="17" spans="4:13" x14ac:dyDescent="0.2">
      <c r="D17" s="123" t="str">
        <f>IF(ISNA(VLOOKUP($B17,SCD!$A$5:$BE$2001,2,0)),"",VLOOKUP($B17,SCD!$A$5:$BE$2001,2,0))</f>
        <v/>
      </c>
      <c r="E17" s="124" t="str">
        <f>IF(ISNA(VLOOKUP($B17,SCD!$A$5:$BE$2001,3,0)),"",VLOOKUP($B17,SCD!$A$5:$BE$2001,3,0))</f>
        <v/>
      </c>
      <c r="F17" s="130" t="str">
        <f>IF(ISNA(VLOOKUP($B17,SCD!$A$5:$BE$2001,6,0)),"",VLOOKUP($B17,SCD!$A$5:$BE$2001,6,0))</f>
        <v/>
      </c>
      <c r="G17" s="125" t="str">
        <f>IF(ISNA(VLOOKUP($B17,SCD!$A$5:$BE$2001,5,0)),"",VLOOKUP($B17,SCD!$A$5:$BE$2001,5,0))</f>
        <v/>
      </c>
      <c r="H17" s="125" t="str">
        <f>IF(ISNA(VLOOKUP($B17,SCD!$A$5:$BE$2001,28,0)),"",VLOOKUP($B17,SCD!$A$5:$BE$2001,28,0))</f>
        <v/>
      </c>
      <c r="I17" s="125" t="str">
        <f>IF(ISNA(VLOOKUP($B17,SCD!$A$5:$BE$2001,13,0)),"",VLOOKUP($B17,SCD!$A$5:$BE$2001,13,0))</f>
        <v/>
      </c>
      <c r="J17" s="130" t="str">
        <f>IF(ISNA(VLOOKUP($B17,SCD!$A$5:$BE$2001,15,0)),"",VLOOKUP($B17,SCD!$A$5:$BE$2001,15,0))</f>
        <v/>
      </c>
      <c r="K17" s="130" t="str">
        <f>IF(ISNA(VLOOKUP($B17,SCD!$A$5:$BE$2001,16,0)),"",VLOOKUP($B17,SCD!$A$5:$BE$2001,16,0))</f>
        <v/>
      </c>
      <c r="L17" s="130" t="str">
        <f>IF(ISNA(VLOOKUP($B17,SCD!$A$5:$BE$2001,17,0)),"",VLOOKUP($B17,SCD!$A$5:$BE$2001,17,0))</f>
        <v/>
      </c>
      <c r="M17" s="130" t="str">
        <f>IF(ISNA(VLOOKUP($B17,SCD!$A$5:$BE$2001,17,0)),"",VLOOKUP($B17,SCD!$A$5:$BE$2001,17,0))</f>
        <v/>
      </c>
    </row>
    <row r="18" spans="4:13" x14ac:dyDescent="0.2">
      <c r="D18" s="123" t="str">
        <f>IF(ISNA(VLOOKUP($B18,SCD!$A$5:$BE$2001,2,0)),"",VLOOKUP($B18,SCD!$A$5:$BE$2001,2,0))</f>
        <v/>
      </c>
      <c r="E18" s="124" t="str">
        <f>IF(ISNA(VLOOKUP($B18,SCD!$A$5:$BE$2001,3,0)),"",VLOOKUP($B18,SCD!$A$5:$BE$2001,3,0))</f>
        <v/>
      </c>
      <c r="F18" s="130" t="str">
        <f>IF(ISNA(VLOOKUP($B18,SCD!$A$5:$BE$2001,6,0)),"",VLOOKUP($B18,SCD!$A$5:$BE$2001,6,0))</f>
        <v/>
      </c>
      <c r="G18" s="125" t="str">
        <f>IF(ISNA(VLOOKUP($B18,SCD!$A$5:$BE$2001,5,0)),"",VLOOKUP($B18,SCD!$A$5:$BE$2001,5,0))</f>
        <v/>
      </c>
      <c r="H18" s="125" t="str">
        <f>IF(ISNA(VLOOKUP($B18,SCD!$A$5:$BE$2001,28,0)),"",VLOOKUP($B18,SCD!$A$5:$BE$2001,28,0))</f>
        <v/>
      </c>
      <c r="I18" s="125" t="str">
        <f>IF(ISNA(VLOOKUP($B18,SCD!$A$5:$BE$2001,13,0)),"",VLOOKUP($B18,SCD!$A$5:$BE$2001,13,0))</f>
        <v/>
      </c>
      <c r="J18" s="130" t="str">
        <f>IF(ISNA(VLOOKUP($B18,SCD!$A$5:$BE$2001,15,0)),"",VLOOKUP($B18,SCD!$A$5:$BE$2001,15,0))</f>
        <v/>
      </c>
      <c r="K18" s="130" t="str">
        <f>IF(ISNA(VLOOKUP($B18,SCD!$A$5:$BE$2001,16,0)),"",VLOOKUP($B18,SCD!$A$5:$BE$2001,16,0))</f>
        <v/>
      </c>
      <c r="L18" s="130" t="str">
        <f>IF(ISNA(VLOOKUP($B18,SCD!$A$5:$BE$2001,17,0)),"",VLOOKUP($B18,SCD!$A$5:$BE$2001,17,0))</f>
        <v/>
      </c>
      <c r="M18" s="130" t="str">
        <f>IF(ISNA(VLOOKUP($B18,SCD!$A$5:$BE$2001,17,0)),"",VLOOKUP($B18,SCD!$A$5:$BE$2001,17,0))</f>
        <v/>
      </c>
    </row>
    <row r="19" spans="4:13" x14ac:dyDescent="0.2">
      <c r="D19" s="123" t="str">
        <f>IF(ISNA(VLOOKUP($B19,SCD!$A$5:$BE$2001,2,0)),"",VLOOKUP($B19,SCD!$A$5:$BE$2001,2,0))</f>
        <v/>
      </c>
      <c r="E19" s="124" t="str">
        <f>IF(ISNA(VLOOKUP($B19,SCD!$A$5:$BE$2001,3,0)),"",VLOOKUP($B19,SCD!$A$5:$BE$2001,3,0))</f>
        <v/>
      </c>
      <c r="F19" s="130" t="str">
        <f>IF(ISNA(VLOOKUP($B19,SCD!$A$5:$BE$2001,6,0)),"",VLOOKUP($B19,SCD!$A$5:$BE$2001,6,0))</f>
        <v/>
      </c>
      <c r="G19" s="125" t="str">
        <f>IF(ISNA(VLOOKUP($B19,SCD!$A$5:$BE$2001,5,0)),"",VLOOKUP($B19,SCD!$A$5:$BE$2001,5,0))</f>
        <v/>
      </c>
      <c r="H19" s="125" t="str">
        <f>IF(ISNA(VLOOKUP($B19,SCD!$A$5:$BE$2001,28,0)),"",VLOOKUP($B19,SCD!$A$5:$BE$2001,28,0))</f>
        <v/>
      </c>
      <c r="I19" s="125" t="str">
        <f>IF(ISNA(VLOOKUP($B19,SCD!$A$5:$BE$2001,13,0)),"",VLOOKUP($B19,SCD!$A$5:$BE$2001,13,0))</f>
        <v/>
      </c>
      <c r="J19" s="130" t="str">
        <f>IF(ISNA(VLOOKUP($B19,SCD!$A$5:$BE$2001,15,0)),"",VLOOKUP($B19,SCD!$A$5:$BE$2001,15,0))</f>
        <v/>
      </c>
      <c r="K19" s="130" t="str">
        <f>IF(ISNA(VLOOKUP($B19,SCD!$A$5:$BE$2001,16,0)),"",VLOOKUP($B19,SCD!$A$5:$BE$2001,16,0))</f>
        <v/>
      </c>
      <c r="L19" s="130" t="str">
        <f>IF(ISNA(VLOOKUP($B19,SCD!$A$5:$BE$2001,17,0)),"",VLOOKUP($B19,SCD!$A$5:$BE$2001,17,0))</f>
        <v/>
      </c>
      <c r="M19" s="130" t="str">
        <f>IF(ISNA(VLOOKUP($B19,SCD!$A$5:$BE$2001,17,0)),"",VLOOKUP($B19,SCD!$A$5:$BE$2001,17,0))</f>
        <v/>
      </c>
    </row>
    <row r="20" spans="4:13" x14ac:dyDescent="0.2">
      <c r="D20" s="123" t="str">
        <f>IF(ISNA(VLOOKUP($B20,SCD!$A$5:$BE$2001,2,0)),"",VLOOKUP($B20,SCD!$A$5:$BE$2001,2,0))</f>
        <v/>
      </c>
      <c r="E20" s="124" t="str">
        <f>IF(ISNA(VLOOKUP($B20,SCD!$A$5:$BE$2001,3,0)),"",VLOOKUP($B20,SCD!$A$5:$BE$2001,3,0))</f>
        <v/>
      </c>
      <c r="F20" s="130" t="str">
        <f>IF(ISNA(VLOOKUP($B20,SCD!$A$5:$BE$2001,6,0)),"",VLOOKUP($B20,SCD!$A$5:$BE$2001,6,0))</f>
        <v/>
      </c>
      <c r="G20" s="125" t="str">
        <f>IF(ISNA(VLOOKUP($B20,SCD!$A$5:$BE$2001,5,0)),"",VLOOKUP($B20,SCD!$A$5:$BE$2001,5,0))</f>
        <v/>
      </c>
      <c r="H20" s="125" t="str">
        <f>IF(ISNA(VLOOKUP($B20,SCD!$A$5:$BE$2001,28,0)),"",VLOOKUP($B20,SCD!$A$5:$BE$2001,28,0))</f>
        <v/>
      </c>
      <c r="I20" s="125" t="str">
        <f>IF(ISNA(VLOOKUP($B20,SCD!$A$5:$BE$2001,13,0)),"",VLOOKUP($B20,SCD!$A$5:$BE$2001,13,0))</f>
        <v/>
      </c>
      <c r="J20" s="130" t="str">
        <f>IF(ISNA(VLOOKUP($B20,SCD!$A$5:$BE$2001,15,0)),"",VLOOKUP($B20,SCD!$A$5:$BE$2001,15,0))</f>
        <v/>
      </c>
      <c r="K20" s="130" t="str">
        <f>IF(ISNA(VLOOKUP($B20,SCD!$A$5:$BE$2001,16,0)),"",VLOOKUP($B20,SCD!$A$5:$BE$2001,16,0))</f>
        <v/>
      </c>
      <c r="L20" s="130" t="str">
        <f>IF(ISNA(VLOOKUP($B20,SCD!$A$5:$BE$2001,17,0)),"",VLOOKUP($B20,SCD!$A$5:$BE$2001,17,0))</f>
        <v/>
      </c>
      <c r="M20" s="130" t="str">
        <f>IF(ISNA(VLOOKUP($B20,SCD!$A$5:$BE$2001,17,0)),"",VLOOKUP($B20,SCD!$A$5:$BE$2001,17,0))</f>
        <v/>
      </c>
    </row>
    <row r="21" spans="4:13" x14ac:dyDescent="0.2">
      <c r="D21" s="123" t="str">
        <f>IF(ISNA(VLOOKUP($B21,SCD!$A$5:$BE$2001,2,0)),"",VLOOKUP($B21,SCD!$A$5:$BE$2001,2,0))</f>
        <v/>
      </c>
      <c r="E21" s="124" t="str">
        <f>IF(ISNA(VLOOKUP($B21,SCD!$A$5:$BE$2001,3,0)),"",VLOOKUP($B21,SCD!$A$5:$BE$2001,3,0))</f>
        <v/>
      </c>
      <c r="F21" s="130" t="str">
        <f>IF(ISNA(VLOOKUP($B21,SCD!$A$5:$BE$2001,6,0)),"",VLOOKUP($B21,SCD!$A$5:$BE$2001,6,0))</f>
        <v/>
      </c>
      <c r="G21" s="125" t="str">
        <f>IF(ISNA(VLOOKUP($B21,SCD!$A$5:$BE$2001,5,0)),"",VLOOKUP($B21,SCD!$A$5:$BE$2001,5,0))</f>
        <v/>
      </c>
      <c r="H21" s="125" t="str">
        <f>IF(ISNA(VLOOKUP($B21,SCD!$A$5:$BE$2001,28,0)),"",VLOOKUP($B21,SCD!$A$5:$BE$2001,28,0))</f>
        <v/>
      </c>
      <c r="I21" s="125" t="str">
        <f>IF(ISNA(VLOOKUP($B21,SCD!$A$5:$BE$2001,13,0)),"",VLOOKUP($B21,SCD!$A$5:$BE$2001,13,0))</f>
        <v/>
      </c>
      <c r="J21" s="130" t="str">
        <f>IF(ISNA(VLOOKUP($B21,SCD!$A$5:$BE$2001,15,0)),"",VLOOKUP($B21,SCD!$A$5:$BE$2001,15,0))</f>
        <v/>
      </c>
      <c r="K21" s="130" t="str">
        <f>IF(ISNA(VLOOKUP($B21,SCD!$A$5:$BE$2001,16,0)),"",VLOOKUP($B21,SCD!$A$5:$BE$2001,16,0))</f>
        <v/>
      </c>
      <c r="L21" s="130" t="str">
        <f>IF(ISNA(VLOOKUP($B21,SCD!$A$5:$BE$2001,17,0)),"",VLOOKUP($B21,SCD!$A$5:$BE$2001,17,0))</f>
        <v/>
      </c>
      <c r="M21" s="130" t="str">
        <f>IF(ISNA(VLOOKUP($B21,SCD!$A$5:$BE$2001,17,0)),"",VLOOKUP($B21,SCD!$A$5:$BE$2001,17,0))</f>
        <v/>
      </c>
    </row>
    <row r="22" spans="4:13" x14ac:dyDescent="0.2">
      <c r="D22" s="123" t="str">
        <f>IF(ISNA(VLOOKUP($B22,SCD!$A$5:$BE$2001,2,0)),"",VLOOKUP($B22,SCD!$A$5:$BE$2001,2,0))</f>
        <v/>
      </c>
      <c r="E22" s="124" t="str">
        <f>IF(ISNA(VLOOKUP($B22,SCD!$A$5:$BE$2001,3,0)),"",VLOOKUP($B22,SCD!$A$5:$BE$2001,3,0))</f>
        <v/>
      </c>
      <c r="F22" s="130" t="str">
        <f>IF(ISNA(VLOOKUP($B22,SCD!$A$5:$BE$2001,6,0)),"",VLOOKUP($B22,SCD!$A$5:$BE$2001,6,0))</f>
        <v/>
      </c>
      <c r="G22" s="125" t="str">
        <f>IF(ISNA(VLOOKUP($B22,SCD!$A$5:$BE$2001,5,0)),"",VLOOKUP($B22,SCD!$A$5:$BE$2001,5,0))</f>
        <v/>
      </c>
      <c r="H22" s="125" t="str">
        <f>IF(ISNA(VLOOKUP($B22,SCD!$A$5:$BE$2001,28,0)),"",VLOOKUP($B22,SCD!$A$5:$BE$2001,28,0))</f>
        <v/>
      </c>
      <c r="I22" s="125" t="str">
        <f>IF(ISNA(VLOOKUP($B22,SCD!$A$5:$BE$2001,13,0)),"",VLOOKUP($B22,SCD!$A$5:$BE$2001,13,0))</f>
        <v/>
      </c>
      <c r="J22" s="130" t="str">
        <f>IF(ISNA(VLOOKUP($B22,SCD!$A$5:$BE$2001,15,0)),"",VLOOKUP($B22,SCD!$A$5:$BE$2001,15,0))</f>
        <v/>
      </c>
      <c r="K22" s="130" t="str">
        <f>IF(ISNA(VLOOKUP($B22,SCD!$A$5:$BE$2001,16,0)),"",VLOOKUP($B22,SCD!$A$5:$BE$2001,16,0))</f>
        <v/>
      </c>
      <c r="L22" s="130" t="str">
        <f>IF(ISNA(VLOOKUP($B22,SCD!$A$5:$BE$2001,17,0)),"",VLOOKUP($B22,SCD!$A$5:$BE$2001,17,0))</f>
        <v/>
      </c>
      <c r="M22" s="130" t="str">
        <f>IF(ISNA(VLOOKUP($B22,SCD!$A$5:$BE$2001,17,0)),"",VLOOKUP($B22,SCD!$A$5:$BE$2001,17,0))</f>
        <v/>
      </c>
    </row>
    <row r="23" spans="4:13" x14ac:dyDescent="0.2">
      <c r="D23" s="123" t="str">
        <f>IF(ISNA(VLOOKUP($B23,SCD!$A$5:$BE$2001,2,0)),"",VLOOKUP($B23,SCD!$A$5:$BE$2001,2,0))</f>
        <v/>
      </c>
      <c r="E23" s="124" t="str">
        <f>IF(ISNA(VLOOKUP($B23,SCD!$A$5:$BE$2001,3,0)),"",VLOOKUP($B23,SCD!$A$5:$BE$2001,3,0))</f>
        <v/>
      </c>
      <c r="F23" s="130" t="str">
        <f>IF(ISNA(VLOOKUP($B23,SCD!$A$5:$BE$2001,6,0)),"",VLOOKUP($B23,SCD!$A$5:$BE$2001,6,0))</f>
        <v/>
      </c>
      <c r="G23" s="125" t="str">
        <f>IF(ISNA(VLOOKUP($B23,SCD!$A$5:$BE$2001,5,0)),"",VLOOKUP($B23,SCD!$A$5:$BE$2001,5,0))</f>
        <v/>
      </c>
      <c r="H23" s="125" t="str">
        <f>IF(ISNA(VLOOKUP($B23,SCD!$A$5:$BE$2001,28,0)),"",VLOOKUP($B23,SCD!$A$5:$BE$2001,28,0))</f>
        <v/>
      </c>
      <c r="I23" s="125" t="str">
        <f>IF(ISNA(VLOOKUP($B23,SCD!$A$5:$BE$2001,13,0)),"",VLOOKUP($B23,SCD!$A$5:$BE$2001,13,0))</f>
        <v/>
      </c>
      <c r="J23" s="130" t="str">
        <f>IF(ISNA(VLOOKUP($B23,SCD!$A$5:$BE$2001,15,0)),"",VLOOKUP($B23,SCD!$A$5:$BE$2001,15,0))</f>
        <v/>
      </c>
      <c r="K23" s="130" t="str">
        <f>IF(ISNA(VLOOKUP($B23,SCD!$A$5:$BE$2001,16,0)),"",VLOOKUP($B23,SCD!$A$5:$BE$2001,16,0))</f>
        <v/>
      </c>
      <c r="L23" s="130" t="str">
        <f>IF(ISNA(VLOOKUP($B23,SCD!$A$5:$BE$2001,17,0)),"",VLOOKUP($B23,SCD!$A$5:$BE$2001,17,0))</f>
        <v/>
      </c>
      <c r="M23" s="130" t="str">
        <f>IF(ISNA(VLOOKUP($B23,SCD!$A$5:$BE$2001,17,0)),"",VLOOKUP($B23,SCD!$A$5:$BE$2001,17,0))</f>
        <v/>
      </c>
    </row>
    <row r="24" spans="4:13" x14ac:dyDescent="0.2">
      <c r="D24" s="123" t="str">
        <f>IF(ISNA(VLOOKUP($B24,SCD!$A$5:$BE$2001,2,0)),"",VLOOKUP($B24,SCD!$A$5:$BE$2001,2,0))</f>
        <v/>
      </c>
      <c r="E24" s="124" t="str">
        <f>IF(ISNA(VLOOKUP($B24,SCD!$A$5:$BE$2001,3,0)),"",VLOOKUP($B24,SCD!$A$5:$BE$2001,3,0))</f>
        <v/>
      </c>
      <c r="F24" s="130" t="str">
        <f>IF(ISNA(VLOOKUP($B24,SCD!$A$5:$BE$2001,6,0)),"",VLOOKUP($B24,SCD!$A$5:$BE$2001,6,0))</f>
        <v/>
      </c>
      <c r="G24" s="125" t="str">
        <f>IF(ISNA(VLOOKUP($B24,SCD!$A$5:$BE$2001,5,0)),"",VLOOKUP($B24,SCD!$A$5:$BE$2001,5,0))</f>
        <v/>
      </c>
      <c r="H24" s="125" t="str">
        <f>IF(ISNA(VLOOKUP($B24,SCD!$A$5:$BE$2001,28,0)),"",VLOOKUP($B24,SCD!$A$5:$BE$2001,28,0))</f>
        <v/>
      </c>
      <c r="I24" s="125" t="str">
        <f>IF(ISNA(VLOOKUP($B24,SCD!$A$5:$BE$2001,13,0)),"",VLOOKUP($B24,SCD!$A$5:$BE$2001,13,0))</f>
        <v/>
      </c>
      <c r="J24" s="130" t="str">
        <f>IF(ISNA(VLOOKUP($B24,SCD!$A$5:$BE$2001,15,0)),"",VLOOKUP($B24,SCD!$A$5:$BE$2001,15,0))</f>
        <v/>
      </c>
      <c r="K24" s="130" t="str">
        <f>IF(ISNA(VLOOKUP($B24,SCD!$A$5:$BE$2001,16,0)),"",VLOOKUP($B24,SCD!$A$5:$BE$2001,16,0))</f>
        <v/>
      </c>
      <c r="L24" s="130" t="str">
        <f>IF(ISNA(VLOOKUP($B24,SCD!$A$5:$BE$2001,17,0)),"",VLOOKUP($B24,SCD!$A$5:$BE$2001,17,0))</f>
        <v/>
      </c>
      <c r="M24" s="130" t="str">
        <f>IF(ISNA(VLOOKUP($B24,SCD!$A$5:$BE$2001,17,0)),"",VLOOKUP($B24,SCD!$A$5:$BE$2001,17,0))</f>
        <v/>
      </c>
    </row>
    <row r="25" spans="4:13" x14ac:dyDescent="0.2">
      <c r="D25" s="123" t="str">
        <f>IF(ISNA(VLOOKUP($B25,SCD!$A$5:$BE$2001,2,0)),"",VLOOKUP($B25,SCD!$A$5:$BE$2001,2,0))</f>
        <v/>
      </c>
      <c r="E25" s="124" t="str">
        <f>IF(ISNA(VLOOKUP($B25,SCD!$A$5:$BE$2001,3,0)),"",VLOOKUP($B25,SCD!$A$5:$BE$2001,3,0))</f>
        <v/>
      </c>
      <c r="F25" s="130" t="str">
        <f>IF(ISNA(VLOOKUP($B25,SCD!$A$5:$BE$2001,6,0)),"",VLOOKUP($B25,SCD!$A$5:$BE$2001,6,0))</f>
        <v/>
      </c>
      <c r="G25" s="125" t="str">
        <f>IF(ISNA(VLOOKUP($B25,SCD!$A$5:$BE$2001,5,0)),"",VLOOKUP($B25,SCD!$A$5:$BE$2001,5,0))</f>
        <v/>
      </c>
      <c r="H25" s="125" t="str">
        <f>IF(ISNA(VLOOKUP($B25,SCD!$A$5:$BE$2001,28,0)),"",VLOOKUP($B25,SCD!$A$5:$BE$2001,28,0))</f>
        <v/>
      </c>
      <c r="I25" s="125" t="str">
        <f>IF(ISNA(VLOOKUP($B25,SCD!$A$5:$BE$2001,13,0)),"",VLOOKUP($B25,SCD!$A$5:$BE$2001,13,0))</f>
        <v/>
      </c>
      <c r="J25" s="130" t="str">
        <f>IF(ISNA(VLOOKUP($B25,SCD!$A$5:$BE$2001,15,0)),"",VLOOKUP($B25,SCD!$A$5:$BE$2001,15,0))</f>
        <v/>
      </c>
      <c r="K25" s="130" t="str">
        <f>IF(ISNA(VLOOKUP($B25,SCD!$A$5:$BE$2001,16,0)),"",VLOOKUP($B25,SCD!$A$5:$BE$2001,16,0))</f>
        <v/>
      </c>
      <c r="L25" s="130" t="str">
        <f>IF(ISNA(VLOOKUP($B25,SCD!$A$5:$BE$2001,17,0)),"",VLOOKUP($B25,SCD!$A$5:$BE$2001,17,0))</f>
        <v/>
      </c>
      <c r="M25" s="130" t="str">
        <f>IF(ISNA(VLOOKUP($B25,SCD!$A$5:$BE$2001,17,0)),"",VLOOKUP($B25,SCD!$A$5:$BE$2001,17,0))</f>
        <v/>
      </c>
    </row>
    <row r="26" spans="4:13" x14ac:dyDescent="0.2">
      <c r="D26" s="123" t="str">
        <f>IF(ISNA(VLOOKUP($B26,SCD!$A$5:$BE$2001,2,0)),"",VLOOKUP($B26,SCD!$A$5:$BE$2001,2,0))</f>
        <v/>
      </c>
      <c r="E26" s="124" t="str">
        <f>IF(ISNA(VLOOKUP($B26,SCD!$A$5:$BE$2001,3,0)),"",VLOOKUP($B26,SCD!$A$5:$BE$2001,3,0))</f>
        <v/>
      </c>
      <c r="F26" s="130" t="str">
        <f>IF(ISNA(VLOOKUP($B26,SCD!$A$5:$BE$2001,6,0)),"",VLOOKUP($B26,SCD!$A$5:$BE$2001,6,0))</f>
        <v/>
      </c>
      <c r="G26" s="125" t="str">
        <f>IF(ISNA(VLOOKUP($B26,SCD!$A$5:$BE$2001,5,0)),"",VLOOKUP($B26,SCD!$A$5:$BE$2001,5,0))</f>
        <v/>
      </c>
      <c r="H26" s="125" t="str">
        <f>IF(ISNA(VLOOKUP($B26,SCD!$A$5:$BE$2001,28,0)),"",VLOOKUP($B26,SCD!$A$5:$BE$2001,28,0))</f>
        <v/>
      </c>
      <c r="I26" s="125" t="str">
        <f>IF(ISNA(VLOOKUP($B26,SCD!$A$5:$BE$2001,13,0)),"",VLOOKUP($B26,SCD!$A$5:$BE$2001,13,0))</f>
        <v/>
      </c>
      <c r="J26" s="130" t="str">
        <f>IF(ISNA(VLOOKUP($B26,SCD!$A$5:$BE$2001,15,0)),"",VLOOKUP($B26,SCD!$A$5:$BE$2001,15,0))</f>
        <v/>
      </c>
      <c r="K26" s="130" t="str">
        <f>IF(ISNA(VLOOKUP($B26,SCD!$A$5:$BE$2001,16,0)),"",VLOOKUP($B26,SCD!$A$5:$BE$2001,16,0))</f>
        <v/>
      </c>
      <c r="L26" s="130" t="str">
        <f>IF(ISNA(VLOOKUP($B26,SCD!$A$5:$BE$2001,17,0)),"",VLOOKUP($B26,SCD!$A$5:$BE$2001,17,0))</f>
        <v/>
      </c>
      <c r="M26" s="130" t="str">
        <f>IF(ISNA(VLOOKUP($B26,SCD!$A$5:$BE$2001,17,0)),"",VLOOKUP($B26,SCD!$A$5:$BE$2001,17,0))</f>
        <v/>
      </c>
    </row>
    <row r="27" spans="4:13" x14ac:dyDescent="0.2">
      <c r="D27" s="123" t="str">
        <f>IF(ISNA(VLOOKUP($B27,SCD!$A$5:$BE$2001,2,0)),"",VLOOKUP($B27,SCD!$A$5:$BE$2001,2,0))</f>
        <v/>
      </c>
      <c r="E27" s="124" t="str">
        <f>IF(ISNA(VLOOKUP($B27,SCD!$A$5:$BE$2001,3,0)),"",VLOOKUP($B27,SCD!$A$5:$BE$2001,3,0))</f>
        <v/>
      </c>
      <c r="F27" s="130" t="str">
        <f>IF(ISNA(VLOOKUP($B27,SCD!$A$5:$BE$2001,6,0)),"",VLOOKUP($B27,SCD!$A$5:$BE$2001,6,0))</f>
        <v/>
      </c>
      <c r="G27" s="125" t="str">
        <f>IF(ISNA(VLOOKUP($B27,SCD!$A$5:$BE$2001,5,0)),"",VLOOKUP($B27,SCD!$A$5:$BE$2001,5,0))</f>
        <v/>
      </c>
      <c r="H27" s="125" t="str">
        <f>IF(ISNA(VLOOKUP($B27,SCD!$A$5:$BE$2001,28,0)),"",VLOOKUP($B27,SCD!$A$5:$BE$2001,28,0))</f>
        <v/>
      </c>
      <c r="I27" s="125" t="str">
        <f>IF(ISNA(VLOOKUP($B27,SCD!$A$5:$BE$2001,13,0)),"",VLOOKUP($B27,SCD!$A$5:$BE$2001,13,0))</f>
        <v/>
      </c>
      <c r="J27" s="130" t="str">
        <f>IF(ISNA(VLOOKUP($B27,SCD!$A$5:$BE$2001,15,0)),"",VLOOKUP($B27,SCD!$A$5:$BE$2001,15,0))</f>
        <v/>
      </c>
      <c r="K27" s="130" t="str">
        <f>IF(ISNA(VLOOKUP($B27,SCD!$A$5:$BE$2001,16,0)),"",VLOOKUP($B27,SCD!$A$5:$BE$2001,16,0))</f>
        <v/>
      </c>
      <c r="L27" s="130" t="str">
        <f>IF(ISNA(VLOOKUP($B27,SCD!$A$5:$BE$2001,17,0)),"",VLOOKUP($B27,SCD!$A$5:$BE$2001,17,0))</f>
        <v/>
      </c>
      <c r="M27" s="130" t="str">
        <f>IF(ISNA(VLOOKUP($B27,SCD!$A$5:$BE$2001,17,0)),"",VLOOKUP($B27,SCD!$A$5:$BE$2001,17,0))</f>
        <v/>
      </c>
    </row>
    <row r="28" spans="4:13" x14ac:dyDescent="0.2">
      <c r="D28" s="123" t="str">
        <f>IF(ISNA(VLOOKUP($B28,SCD!$A$5:$BE$2001,2,0)),"",VLOOKUP($B28,SCD!$A$5:$BE$2001,2,0))</f>
        <v/>
      </c>
      <c r="E28" s="124" t="str">
        <f>IF(ISNA(VLOOKUP($B28,SCD!$A$5:$BE$2001,3,0)),"",VLOOKUP($B28,SCD!$A$5:$BE$2001,3,0))</f>
        <v/>
      </c>
      <c r="F28" s="130" t="str">
        <f>IF(ISNA(VLOOKUP($B28,SCD!$A$5:$BE$2001,6,0)),"",VLOOKUP($B28,SCD!$A$5:$BE$2001,6,0))</f>
        <v/>
      </c>
      <c r="G28" s="125" t="str">
        <f>IF(ISNA(VLOOKUP($B28,SCD!$A$5:$BE$2001,5,0)),"",VLOOKUP($B28,SCD!$A$5:$BE$2001,5,0))</f>
        <v/>
      </c>
      <c r="H28" s="125" t="str">
        <f>IF(ISNA(VLOOKUP($B28,SCD!$A$5:$BE$2001,28,0)),"",VLOOKUP($B28,SCD!$A$5:$BE$2001,28,0))</f>
        <v/>
      </c>
      <c r="I28" s="125" t="str">
        <f>IF(ISNA(VLOOKUP($B28,SCD!$A$5:$BE$2001,13,0)),"",VLOOKUP($B28,SCD!$A$5:$BE$2001,13,0))</f>
        <v/>
      </c>
      <c r="J28" s="130" t="str">
        <f>IF(ISNA(VLOOKUP($B28,SCD!$A$5:$BE$2001,15,0)),"",VLOOKUP($B28,SCD!$A$5:$BE$2001,15,0))</f>
        <v/>
      </c>
      <c r="K28" s="130" t="str">
        <f>IF(ISNA(VLOOKUP($B28,SCD!$A$5:$BE$2001,16,0)),"",VLOOKUP($B28,SCD!$A$5:$BE$2001,16,0))</f>
        <v/>
      </c>
      <c r="L28" s="130" t="str">
        <f>IF(ISNA(VLOOKUP($B28,SCD!$A$5:$BE$2001,17,0)),"",VLOOKUP($B28,SCD!$A$5:$BE$2001,17,0))</f>
        <v/>
      </c>
      <c r="M28" s="130" t="str">
        <f>IF(ISNA(VLOOKUP($B28,SCD!$A$5:$BE$2001,17,0)),"",VLOOKUP($B28,SCD!$A$5:$BE$2001,17,0))</f>
        <v/>
      </c>
    </row>
    <row r="29" spans="4:13" x14ac:dyDescent="0.2">
      <c r="D29" s="123" t="str">
        <f>IF(ISNA(VLOOKUP($B29,SCD!$A$5:$BE$2001,2,0)),"",VLOOKUP($B29,SCD!$A$5:$BE$2001,2,0))</f>
        <v/>
      </c>
      <c r="E29" s="124" t="str">
        <f>IF(ISNA(VLOOKUP($B29,SCD!$A$5:$BE$2001,3,0)),"",VLOOKUP($B29,SCD!$A$5:$BE$2001,3,0))</f>
        <v/>
      </c>
      <c r="F29" s="130" t="str">
        <f>IF(ISNA(VLOOKUP($B29,SCD!$A$5:$BE$2001,6,0)),"",VLOOKUP($B29,SCD!$A$5:$BE$2001,6,0))</f>
        <v/>
      </c>
      <c r="G29" s="125" t="str">
        <f>IF(ISNA(VLOOKUP($B29,SCD!$A$5:$BE$2001,5,0)),"",VLOOKUP($B29,SCD!$A$5:$BE$2001,5,0))</f>
        <v/>
      </c>
      <c r="H29" s="125" t="str">
        <f>IF(ISNA(VLOOKUP($B29,SCD!$A$5:$BE$2001,28,0)),"",VLOOKUP($B29,SCD!$A$5:$BE$2001,28,0))</f>
        <v/>
      </c>
      <c r="I29" s="125" t="str">
        <f>IF(ISNA(VLOOKUP($B29,SCD!$A$5:$BE$2001,13,0)),"",VLOOKUP($B29,SCD!$A$5:$BE$2001,13,0))</f>
        <v/>
      </c>
      <c r="J29" s="130" t="str">
        <f>IF(ISNA(VLOOKUP($B29,SCD!$A$5:$BE$2001,15,0)),"",VLOOKUP($B29,SCD!$A$5:$BE$2001,15,0))</f>
        <v/>
      </c>
      <c r="K29" s="130" t="str">
        <f>IF(ISNA(VLOOKUP($B29,SCD!$A$5:$BE$2001,16,0)),"",VLOOKUP($B29,SCD!$A$5:$BE$2001,16,0))</f>
        <v/>
      </c>
      <c r="L29" s="130" t="str">
        <f>IF(ISNA(VLOOKUP($B29,SCD!$A$5:$BE$2001,17,0)),"",VLOOKUP($B29,SCD!$A$5:$BE$2001,17,0))</f>
        <v/>
      </c>
      <c r="M29" s="130" t="str">
        <f>IF(ISNA(VLOOKUP($B29,SCD!$A$5:$BE$2001,17,0)),"",VLOOKUP($B29,SCD!$A$5:$BE$2001,17,0))</f>
        <v/>
      </c>
    </row>
    <row r="30" spans="4:13" x14ac:dyDescent="0.2">
      <c r="D30" s="123" t="str">
        <f>IF(ISNA(VLOOKUP($B30,SCD!$A$5:$BE$2001,2,0)),"",VLOOKUP($B30,SCD!$A$5:$BE$2001,2,0))</f>
        <v/>
      </c>
      <c r="E30" s="124" t="str">
        <f>IF(ISNA(VLOOKUP($B30,SCD!$A$5:$BE$2001,3,0)),"",VLOOKUP($B30,SCD!$A$5:$BE$2001,3,0))</f>
        <v/>
      </c>
      <c r="F30" s="130" t="str">
        <f>IF(ISNA(VLOOKUP($B30,SCD!$A$5:$BE$2001,6,0)),"",VLOOKUP($B30,SCD!$A$5:$BE$2001,6,0))</f>
        <v/>
      </c>
      <c r="G30" s="125" t="str">
        <f>IF(ISNA(VLOOKUP($B30,SCD!$A$5:$BE$2001,5,0)),"",VLOOKUP($B30,SCD!$A$5:$BE$2001,5,0))</f>
        <v/>
      </c>
      <c r="H30" s="125" t="str">
        <f>IF(ISNA(VLOOKUP($B30,SCD!$A$5:$BE$2001,28,0)),"",VLOOKUP($B30,SCD!$A$5:$BE$2001,28,0))</f>
        <v/>
      </c>
      <c r="I30" s="125" t="str">
        <f>IF(ISNA(VLOOKUP($B30,SCD!$A$5:$BE$2001,13,0)),"",VLOOKUP($B30,SCD!$A$5:$BE$2001,13,0))</f>
        <v/>
      </c>
      <c r="J30" s="130" t="str">
        <f>IF(ISNA(VLOOKUP($B30,SCD!$A$5:$BE$2001,15,0)),"",VLOOKUP($B30,SCD!$A$5:$BE$2001,15,0))</f>
        <v/>
      </c>
      <c r="K30" s="130" t="str">
        <f>IF(ISNA(VLOOKUP($B30,SCD!$A$5:$BE$2001,16,0)),"",VLOOKUP($B30,SCD!$A$5:$BE$2001,16,0))</f>
        <v/>
      </c>
      <c r="L30" s="130" t="str">
        <f>IF(ISNA(VLOOKUP($B30,SCD!$A$5:$BE$2001,17,0)),"",VLOOKUP($B30,SCD!$A$5:$BE$2001,17,0))</f>
        <v/>
      </c>
      <c r="M30" s="130" t="str">
        <f>IF(ISNA(VLOOKUP($B30,SCD!$A$5:$BE$2001,17,0)),"",VLOOKUP($B30,SCD!$A$5:$BE$2001,17,0))</f>
        <v/>
      </c>
    </row>
    <row r="31" spans="4:13" x14ac:dyDescent="0.2">
      <c r="D31" s="123" t="str">
        <f>IF(ISNA(VLOOKUP($B31,SCD!$A$5:$BE$2001,2,0)),"",VLOOKUP($B31,SCD!$A$5:$BE$2001,2,0))</f>
        <v/>
      </c>
      <c r="E31" s="124" t="str">
        <f>IF(ISNA(VLOOKUP($B31,SCD!$A$5:$BE$2001,3,0)),"",VLOOKUP($B31,SCD!$A$5:$BE$2001,3,0))</f>
        <v/>
      </c>
      <c r="F31" s="130" t="str">
        <f>IF(ISNA(VLOOKUP($B31,SCD!$A$5:$BE$2001,6,0)),"",VLOOKUP($B31,SCD!$A$5:$BE$2001,6,0))</f>
        <v/>
      </c>
      <c r="G31" s="125" t="str">
        <f>IF(ISNA(VLOOKUP($B31,SCD!$A$5:$BE$2001,5,0)),"",VLOOKUP($B31,SCD!$A$5:$BE$2001,5,0))</f>
        <v/>
      </c>
      <c r="H31" s="125" t="str">
        <f>IF(ISNA(VLOOKUP($B31,SCD!$A$5:$BE$2001,28,0)),"",VLOOKUP($B31,SCD!$A$5:$BE$2001,28,0))</f>
        <v/>
      </c>
      <c r="I31" s="125" t="str">
        <f>IF(ISNA(VLOOKUP($B31,SCD!$A$5:$BE$2001,13,0)),"",VLOOKUP($B31,SCD!$A$5:$BE$2001,13,0))</f>
        <v/>
      </c>
      <c r="J31" s="130" t="str">
        <f>IF(ISNA(VLOOKUP($B31,SCD!$A$5:$BE$2001,15,0)),"",VLOOKUP($B31,SCD!$A$5:$BE$2001,15,0))</f>
        <v/>
      </c>
      <c r="K31" s="130" t="str">
        <f>IF(ISNA(VLOOKUP($B31,SCD!$A$5:$BE$2001,16,0)),"",VLOOKUP($B31,SCD!$A$5:$BE$2001,16,0))</f>
        <v/>
      </c>
      <c r="L31" s="130" t="str">
        <f>IF(ISNA(VLOOKUP($B31,SCD!$A$5:$BE$2001,17,0)),"",VLOOKUP($B31,SCD!$A$5:$BE$2001,17,0))</f>
        <v/>
      </c>
      <c r="M31" s="130" t="str">
        <f>IF(ISNA(VLOOKUP($B31,SCD!$A$5:$BE$2001,17,0)),"",VLOOKUP($B31,SCD!$A$5:$BE$2001,17,0))</f>
        <v/>
      </c>
    </row>
    <row r="32" spans="4:13" x14ac:dyDescent="0.2">
      <c r="D32" s="123" t="str">
        <f>IF(ISNA(VLOOKUP($B32,SCD!$A$5:$BE$2001,2,0)),"",VLOOKUP($B32,SCD!$A$5:$BE$2001,2,0))</f>
        <v/>
      </c>
      <c r="E32" s="124" t="str">
        <f>IF(ISNA(VLOOKUP($B32,SCD!$A$5:$BE$2001,3,0)),"",VLOOKUP($B32,SCD!$A$5:$BE$2001,3,0))</f>
        <v/>
      </c>
      <c r="F32" s="130" t="str">
        <f>IF(ISNA(VLOOKUP($B32,SCD!$A$5:$BE$2001,6,0)),"",VLOOKUP($B32,SCD!$A$5:$BE$2001,6,0))</f>
        <v/>
      </c>
      <c r="G32" s="125" t="str">
        <f>IF(ISNA(VLOOKUP($B32,SCD!$A$5:$BE$2001,5,0)),"",VLOOKUP($B32,SCD!$A$5:$BE$2001,5,0))</f>
        <v/>
      </c>
      <c r="H32" s="125" t="str">
        <f>IF(ISNA(VLOOKUP($B32,SCD!$A$5:$BE$2001,28,0)),"",VLOOKUP($B32,SCD!$A$5:$BE$2001,28,0))</f>
        <v/>
      </c>
      <c r="I32" s="125" t="str">
        <f>IF(ISNA(VLOOKUP($B32,SCD!$A$5:$BE$2001,13,0)),"",VLOOKUP($B32,SCD!$A$5:$BE$2001,13,0))</f>
        <v/>
      </c>
      <c r="J32" s="130" t="str">
        <f>IF(ISNA(VLOOKUP($B32,SCD!$A$5:$BE$2001,15,0)),"",VLOOKUP($B32,SCD!$A$5:$BE$2001,15,0))</f>
        <v/>
      </c>
      <c r="K32" s="130" t="str">
        <f>IF(ISNA(VLOOKUP($B32,SCD!$A$5:$BE$2001,16,0)),"",VLOOKUP($B32,SCD!$A$5:$BE$2001,16,0))</f>
        <v/>
      </c>
      <c r="L32" s="130" t="str">
        <f>IF(ISNA(VLOOKUP($B32,SCD!$A$5:$BE$2001,17,0)),"",VLOOKUP($B32,SCD!$A$5:$BE$2001,17,0))</f>
        <v/>
      </c>
      <c r="M32" s="130" t="str">
        <f>IF(ISNA(VLOOKUP($B32,SCD!$A$5:$BE$2001,17,0)),"",VLOOKUP($B32,SCD!$A$5:$BE$2001,17,0))</f>
        <v/>
      </c>
    </row>
    <row r="33" spans="4:13" x14ac:dyDescent="0.2">
      <c r="D33" s="123" t="str">
        <f>IF(ISNA(VLOOKUP($B33,SCD!$A$5:$BE$2001,2,0)),"",VLOOKUP($B33,SCD!$A$5:$BE$2001,2,0))</f>
        <v/>
      </c>
      <c r="E33" s="124" t="str">
        <f>IF(ISNA(VLOOKUP($B33,SCD!$A$5:$BE$2001,3,0)),"",VLOOKUP($B33,SCD!$A$5:$BE$2001,3,0))</f>
        <v/>
      </c>
      <c r="F33" s="130" t="str">
        <f>IF(ISNA(VLOOKUP($B33,SCD!$A$5:$BE$2001,6,0)),"",VLOOKUP($B33,SCD!$A$5:$BE$2001,6,0))</f>
        <v/>
      </c>
      <c r="G33" s="125" t="str">
        <f>IF(ISNA(VLOOKUP($B33,SCD!$A$5:$BE$2001,5,0)),"",VLOOKUP($B33,SCD!$A$5:$BE$2001,5,0))</f>
        <v/>
      </c>
      <c r="H33" s="125" t="str">
        <f>IF(ISNA(VLOOKUP($B33,SCD!$A$5:$BE$2001,28,0)),"",VLOOKUP($B33,SCD!$A$5:$BE$2001,28,0))</f>
        <v/>
      </c>
      <c r="I33" s="125" t="str">
        <f>IF(ISNA(VLOOKUP($B33,SCD!$A$5:$BE$2001,13,0)),"",VLOOKUP($B33,SCD!$A$5:$BE$2001,13,0))</f>
        <v/>
      </c>
      <c r="J33" s="130" t="str">
        <f>IF(ISNA(VLOOKUP($B33,SCD!$A$5:$BE$2001,15,0)),"",VLOOKUP($B33,SCD!$A$5:$BE$2001,15,0))</f>
        <v/>
      </c>
      <c r="K33" s="130" t="str">
        <f>IF(ISNA(VLOOKUP($B33,SCD!$A$5:$BE$2001,16,0)),"",VLOOKUP($B33,SCD!$A$5:$BE$2001,16,0))</f>
        <v/>
      </c>
      <c r="L33" s="130" t="str">
        <f>IF(ISNA(VLOOKUP($B33,SCD!$A$5:$BE$2001,17,0)),"",VLOOKUP($B33,SCD!$A$5:$BE$2001,17,0))</f>
        <v/>
      </c>
      <c r="M33" s="130" t="str">
        <f>IF(ISNA(VLOOKUP($B33,SCD!$A$5:$BE$2001,17,0)),"",VLOOKUP($B33,SCD!$A$5:$BE$2001,17,0))</f>
        <v/>
      </c>
    </row>
    <row r="34" spans="4:13" x14ac:dyDescent="0.2">
      <c r="D34" s="123" t="str">
        <f>IF(ISNA(VLOOKUP($B34,SCD!$A$5:$BE$2001,2,0)),"",VLOOKUP($B34,SCD!$A$5:$BE$2001,2,0))</f>
        <v/>
      </c>
      <c r="E34" s="124" t="str">
        <f>IF(ISNA(VLOOKUP($B34,SCD!$A$5:$BE$2001,3,0)),"",VLOOKUP($B34,SCD!$A$5:$BE$2001,3,0))</f>
        <v/>
      </c>
      <c r="F34" s="130" t="str">
        <f>IF(ISNA(VLOOKUP($B34,SCD!$A$5:$BE$2001,6,0)),"",VLOOKUP($B34,SCD!$A$5:$BE$2001,6,0))</f>
        <v/>
      </c>
      <c r="G34" s="125" t="str">
        <f>IF(ISNA(VLOOKUP($B34,SCD!$A$5:$BE$2001,5,0)),"",VLOOKUP($B34,SCD!$A$5:$BE$2001,5,0))</f>
        <v/>
      </c>
      <c r="H34" s="125" t="str">
        <f>IF(ISNA(VLOOKUP($B34,SCD!$A$5:$BE$2001,28,0)),"",VLOOKUP($B34,SCD!$A$5:$BE$2001,28,0))</f>
        <v/>
      </c>
      <c r="I34" s="125" t="str">
        <f>IF(ISNA(VLOOKUP($B34,SCD!$A$5:$BE$2001,13,0)),"",VLOOKUP($B34,SCD!$A$5:$BE$2001,13,0))</f>
        <v/>
      </c>
      <c r="J34" s="130" t="str">
        <f>IF(ISNA(VLOOKUP($B34,SCD!$A$5:$BE$2001,15,0)),"",VLOOKUP($B34,SCD!$A$5:$BE$2001,15,0))</f>
        <v/>
      </c>
      <c r="K34" s="130" t="str">
        <f>IF(ISNA(VLOOKUP($B34,SCD!$A$5:$BE$2001,16,0)),"",VLOOKUP($B34,SCD!$A$5:$BE$2001,16,0))</f>
        <v/>
      </c>
      <c r="L34" s="130" t="str">
        <f>IF(ISNA(VLOOKUP($B34,SCD!$A$5:$BE$2001,17,0)),"",VLOOKUP($B34,SCD!$A$5:$BE$2001,17,0))</f>
        <v/>
      </c>
      <c r="M34" s="130" t="str">
        <f>IF(ISNA(VLOOKUP($B34,SCD!$A$5:$BE$2001,17,0)),"",VLOOKUP($B34,SCD!$A$5:$BE$2001,17,0))</f>
        <v/>
      </c>
    </row>
    <row r="35" spans="4:13" x14ac:dyDescent="0.2">
      <c r="D35" s="123" t="str">
        <f>IF(ISNA(VLOOKUP($B35,SCD!$A$5:$BE$2001,2,0)),"",VLOOKUP($B35,SCD!$A$5:$BE$2001,2,0))</f>
        <v/>
      </c>
      <c r="E35" s="124" t="str">
        <f>IF(ISNA(VLOOKUP($B35,SCD!$A$5:$BE$2001,3,0)),"",VLOOKUP($B35,SCD!$A$5:$BE$2001,3,0))</f>
        <v/>
      </c>
      <c r="F35" s="130" t="str">
        <f>IF(ISNA(VLOOKUP($B35,SCD!$A$5:$BE$2001,6,0)),"",VLOOKUP($B35,SCD!$A$5:$BE$2001,6,0))</f>
        <v/>
      </c>
      <c r="G35" s="125" t="str">
        <f>IF(ISNA(VLOOKUP($B35,SCD!$A$5:$BE$2001,5,0)),"",VLOOKUP($B35,SCD!$A$5:$BE$2001,5,0))</f>
        <v/>
      </c>
      <c r="H35" s="125" t="str">
        <f>IF(ISNA(VLOOKUP($B35,SCD!$A$5:$BE$2001,28,0)),"",VLOOKUP($B35,SCD!$A$5:$BE$2001,28,0))</f>
        <v/>
      </c>
      <c r="I35" s="125" t="str">
        <f>IF(ISNA(VLOOKUP($B35,SCD!$A$5:$BE$2001,13,0)),"",VLOOKUP($B35,SCD!$A$5:$BE$2001,13,0))</f>
        <v/>
      </c>
      <c r="J35" s="130" t="str">
        <f>IF(ISNA(VLOOKUP($B35,SCD!$A$5:$BE$2001,15,0)),"",VLOOKUP($B35,SCD!$A$5:$BE$2001,15,0))</f>
        <v/>
      </c>
      <c r="K35" s="130" t="str">
        <f>IF(ISNA(VLOOKUP($B35,SCD!$A$5:$BE$2001,16,0)),"",VLOOKUP($B35,SCD!$A$5:$BE$2001,16,0))</f>
        <v/>
      </c>
      <c r="L35" s="130" t="str">
        <f>IF(ISNA(VLOOKUP($B35,SCD!$A$5:$BE$2001,17,0)),"",VLOOKUP($B35,SCD!$A$5:$BE$2001,17,0))</f>
        <v/>
      </c>
      <c r="M35" s="130" t="str">
        <f>IF(ISNA(VLOOKUP($B35,SCD!$A$5:$BE$2001,17,0)),"",VLOOKUP($B35,SCD!$A$5:$BE$2001,17,0))</f>
        <v/>
      </c>
    </row>
    <row r="36" spans="4:13" x14ac:dyDescent="0.2">
      <c r="D36" s="123" t="str">
        <f>IF(ISNA(VLOOKUP($B36,SCD!$A$5:$BE$2001,2,0)),"",VLOOKUP($B36,SCD!$A$5:$BE$2001,2,0))</f>
        <v/>
      </c>
      <c r="E36" s="124" t="str">
        <f>IF(ISNA(VLOOKUP($B36,SCD!$A$5:$BE$2001,3,0)),"",VLOOKUP($B36,SCD!$A$5:$BE$2001,3,0))</f>
        <v/>
      </c>
      <c r="F36" s="130" t="str">
        <f>IF(ISNA(VLOOKUP($B36,SCD!$A$5:$BE$2001,6,0)),"",VLOOKUP($B36,SCD!$A$5:$BE$2001,6,0))</f>
        <v/>
      </c>
      <c r="G36" s="125" t="str">
        <f>IF(ISNA(VLOOKUP($B36,SCD!$A$5:$BE$2001,5,0)),"",VLOOKUP($B36,SCD!$A$5:$BE$2001,5,0))</f>
        <v/>
      </c>
      <c r="H36" s="125" t="str">
        <f>IF(ISNA(VLOOKUP($B36,SCD!$A$5:$BE$2001,28,0)),"",VLOOKUP($B36,SCD!$A$5:$BE$2001,28,0))</f>
        <v/>
      </c>
      <c r="I36" s="125" t="str">
        <f>IF(ISNA(VLOOKUP($B36,SCD!$A$5:$BE$2001,13,0)),"",VLOOKUP($B36,SCD!$A$5:$BE$2001,13,0))</f>
        <v/>
      </c>
      <c r="J36" s="130" t="str">
        <f>IF(ISNA(VLOOKUP($B36,SCD!$A$5:$BE$2001,15,0)),"",VLOOKUP($B36,SCD!$A$5:$BE$2001,15,0))</f>
        <v/>
      </c>
      <c r="K36" s="130" t="str">
        <f>IF(ISNA(VLOOKUP($B36,SCD!$A$5:$BE$2001,16,0)),"",VLOOKUP($B36,SCD!$A$5:$BE$2001,16,0))</f>
        <v/>
      </c>
      <c r="L36" s="130" t="str">
        <f>IF(ISNA(VLOOKUP($B36,SCD!$A$5:$BE$2001,17,0)),"",VLOOKUP($B36,SCD!$A$5:$BE$2001,17,0))</f>
        <v/>
      </c>
      <c r="M36" s="130" t="str">
        <f>IF(ISNA(VLOOKUP($B36,SCD!$A$5:$BE$2001,17,0)),"",VLOOKUP($B36,SCD!$A$5:$BE$2001,17,0))</f>
        <v/>
      </c>
    </row>
    <row r="37" spans="4:13" x14ac:dyDescent="0.2">
      <c r="D37" s="123" t="str">
        <f>IF(ISNA(VLOOKUP($B37,SCD!$A$5:$BE$2001,2,0)),"",VLOOKUP($B37,SCD!$A$5:$BE$2001,2,0))</f>
        <v/>
      </c>
      <c r="E37" s="124" t="str">
        <f>IF(ISNA(VLOOKUP($B37,SCD!$A$5:$BE$2001,3,0)),"",VLOOKUP($B37,SCD!$A$5:$BE$2001,3,0))</f>
        <v/>
      </c>
      <c r="F37" s="130" t="str">
        <f>IF(ISNA(VLOOKUP($B37,SCD!$A$5:$BE$2001,6,0)),"",VLOOKUP($B37,SCD!$A$5:$BE$2001,6,0))</f>
        <v/>
      </c>
      <c r="G37" s="125" t="str">
        <f>IF(ISNA(VLOOKUP($B37,SCD!$A$5:$BE$2001,5,0)),"",VLOOKUP($B37,SCD!$A$5:$BE$2001,5,0))</f>
        <v/>
      </c>
      <c r="H37" s="125" t="str">
        <f>IF(ISNA(VLOOKUP($B37,SCD!$A$5:$BE$2001,28,0)),"",VLOOKUP($B37,SCD!$A$5:$BE$2001,28,0))</f>
        <v/>
      </c>
      <c r="I37" s="125" t="str">
        <f>IF(ISNA(VLOOKUP($B37,SCD!$A$5:$BE$2001,13,0)),"",VLOOKUP($B37,SCD!$A$5:$BE$2001,13,0))</f>
        <v/>
      </c>
      <c r="J37" s="130" t="str">
        <f>IF(ISNA(VLOOKUP($B37,SCD!$A$5:$BE$2001,15,0)),"",VLOOKUP($B37,SCD!$A$5:$BE$2001,15,0))</f>
        <v/>
      </c>
      <c r="K37" s="130" t="str">
        <f>IF(ISNA(VLOOKUP($B37,SCD!$A$5:$BE$2001,16,0)),"",VLOOKUP($B37,SCD!$A$5:$BE$2001,16,0))</f>
        <v/>
      </c>
      <c r="L37" s="130" t="str">
        <f>IF(ISNA(VLOOKUP($B37,SCD!$A$5:$BE$2001,17,0)),"",VLOOKUP($B37,SCD!$A$5:$BE$2001,17,0))</f>
        <v/>
      </c>
      <c r="M37" s="130" t="str">
        <f>IF(ISNA(VLOOKUP($B37,SCD!$A$5:$BE$2001,17,0)),"",VLOOKUP($B37,SCD!$A$5:$BE$2001,17,0))</f>
        <v/>
      </c>
    </row>
    <row r="38" spans="4:13" x14ac:dyDescent="0.2">
      <c r="D38" s="123" t="str">
        <f>IF(ISNA(VLOOKUP($B38,SCD!$A$5:$BE$2001,2,0)),"",VLOOKUP($B38,SCD!$A$5:$BE$2001,2,0))</f>
        <v/>
      </c>
      <c r="E38" s="124" t="str">
        <f>IF(ISNA(VLOOKUP($B38,SCD!$A$5:$BE$2001,3,0)),"",VLOOKUP($B38,SCD!$A$5:$BE$2001,3,0))</f>
        <v/>
      </c>
      <c r="F38" s="130" t="str">
        <f>IF(ISNA(VLOOKUP($B38,SCD!$A$5:$BE$2001,6,0)),"",VLOOKUP($B38,SCD!$A$5:$BE$2001,6,0))</f>
        <v/>
      </c>
      <c r="G38" s="125" t="str">
        <f>IF(ISNA(VLOOKUP($B38,SCD!$A$5:$BE$2001,5,0)),"",VLOOKUP($B38,SCD!$A$5:$BE$2001,5,0))</f>
        <v/>
      </c>
      <c r="H38" s="125" t="str">
        <f>IF(ISNA(VLOOKUP($B38,SCD!$A$5:$BE$2001,28,0)),"",VLOOKUP($B38,SCD!$A$5:$BE$2001,28,0))</f>
        <v/>
      </c>
      <c r="I38" s="125" t="str">
        <f>IF(ISNA(VLOOKUP($B38,SCD!$A$5:$BE$2001,13,0)),"",VLOOKUP($B38,SCD!$A$5:$BE$2001,13,0))</f>
        <v/>
      </c>
      <c r="J38" s="130" t="str">
        <f>IF(ISNA(VLOOKUP($B38,SCD!$A$5:$BE$2001,15,0)),"",VLOOKUP($B38,SCD!$A$5:$BE$2001,15,0))</f>
        <v/>
      </c>
      <c r="K38" s="130" t="str">
        <f>IF(ISNA(VLOOKUP($B38,SCD!$A$5:$BE$2001,16,0)),"",VLOOKUP($B38,SCD!$A$5:$BE$2001,16,0))</f>
        <v/>
      </c>
      <c r="L38" s="130" t="str">
        <f>IF(ISNA(VLOOKUP($B38,SCD!$A$5:$BE$2001,17,0)),"",VLOOKUP($B38,SCD!$A$5:$BE$2001,17,0))</f>
        <v/>
      </c>
      <c r="M38" s="130" t="str">
        <f>IF(ISNA(VLOOKUP($B38,SCD!$A$5:$BE$2001,17,0)),"",VLOOKUP($B38,SCD!$A$5:$BE$2001,17,0))</f>
        <v/>
      </c>
    </row>
    <row r="39" spans="4:13" x14ac:dyDescent="0.2">
      <c r="D39" s="123" t="str">
        <f>IF(ISNA(VLOOKUP($B39,SCD!$A$5:$BE$2001,2,0)),"",VLOOKUP($B39,SCD!$A$5:$BE$2001,2,0))</f>
        <v/>
      </c>
      <c r="E39" s="124" t="str">
        <f>IF(ISNA(VLOOKUP($B39,SCD!$A$5:$BE$2001,3,0)),"",VLOOKUP($B39,SCD!$A$5:$BE$2001,3,0))</f>
        <v/>
      </c>
      <c r="F39" s="130" t="str">
        <f>IF(ISNA(VLOOKUP($B39,SCD!$A$5:$BE$2001,6,0)),"",VLOOKUP($B39,SCD!$A$5:$BE$2001,6,0))</f>
        <v/>
      </c>
      <c r="G39" s="125" t="str">
        <f>IF(ISNA(VLOOKUP($B39,SCD!$A$5:$BE$2001,5,0)),"",VLOOKUP($B39,SCD!$A$5:$BE$2001,5,0))</f>
        <v/>
      </c>
      <c r="H39" s="125" t="str">
        <f>IF(ISNA(VLOOKUP($B39,SCD!$A$5:$BE$2001,28,0)),"",VLOOKUP($B39,SCD!$A$5:$BE$2001,28,0))</f>
        <v/>
      </c>
      <c r="I39" s="125" t="str">
        <f>IF(ISNA(VLOOKUP($B39,SCD!$A$5:$BE$2001,13,0)),"",VLOOKUP($B39,SCD!$A$5:$BE$2001,13,0))</f>
        <v/>
      </c>
      <c r="J39" s="130" t="str">
        <f>IF(ISNA(VLOOKUP($B39,SCD!$A$5:$BE$2001,15,0)),"",VLOOKUP($B39,SCD!$A$5:$BE$2001,15,0))</f>
        <v/>
      </c>
      <c r="K39" s="130" t="str">
        <f>IF(ISNA(VLOOKUP($B39,SCD!$A$5:$BE$2001,16,0)),"",VLOOKUP($B39,SCD!$A$5:$BE$2001,16,0))</f>
        <v/>
      </c>
      <c r="L39" s="130" t="str">
        <f>IF(ISNA(VLOOKUP($B39,SCD!$A$5:$BE$2001,17,0)),"",VLOOKUP($B39,SCD!$A$5:$BE$2001,17,0))</f>
        <v/>
      </c>
      <c r="M39" s="130" t="str">
        <f>IF(ISNA(VLOOKUP($B39,SCD!$A$5:$BE$2001,17,0)),"",VLOOKUP($B39,SCD!$A$5:$BE$2001,17,0))</f>
        <v/>
      </c>
    </row>
    <row r="40" spans="4:13" x14ac:dyDescent="0.2">
      <c r="D40" s="123" t="str">
        <f>IF(ISNA(VLOOKUP($B40,SCD!$A$5:$BE$2001,2,0)),"",VLOOKUP($B40,SCD!$A$5:$BE$2001,2,0))</f>
        <v/>
      </c>
      <c r="E40" s="124" t="str">
        <f>IF(ISNA(VLOOKUP($B40,SCD!$A$5:$BE$2001,3,0)),"",VLOOKUP($B40,SCD!$A$5:$BE$2001,3,0))</f>
        <v/>
      </c>
      <c r="F40" s="130" t="str">
        <f>IF(ISNA(VLOOKUP($B40,SCD!$A$5:$BE$2001,6,0)),"",VLOOKUP($B40,SCD!$A$5:$BE$2001,6,0))</f>
        <v/>
      </c>
      <c r="G40" s="125" t="str">
        <f>IF(ISNA(VLOOKUP($B40,SCD!$A$5:$BE$2001,5,0)),"",VLOOKUP($B40,SCD!$A$5:$BE$2001,5,0))</f>
        <v/>
      </c>
      <c r="H40" s="125" t="str">
        <f>IF(ISNA(VLOOKUP($B40,SCD!$A$5:$BE$2001,28,0)),"",VLOOKUP($B40,SCD!$A$5:$BE$2001,28,0))</f>
        <v/>
      </c>
      <c r="I40" s="125" t="str">
        <f>IF(ISNA(VLOOKUP($B40,SCD!$A$5:$BE$2001,13,0)),"",VLOOKUP($B40,SCD!$A$5:$BE$2001,13,0))</f>
        <v/>
      </c>
      <c r="J40" s="130" t="str">
        <f>IF(ISNA(VLOOKUP($B40,SCD!$A$5:$BE$2001,15,0)),"",VLOOKUP($B40,SCD!$A$5:$BE$2001,15,0))</f>
        <v/>
      </c>
      <c r="K40" s="130" t="str">
        <f>IF(ISNA(VLOOKUP($B40,SCD!$A$5:$BE$2001,16,0)),"",VLOOKUP($B40,SCD!$A$5:$BE$2001,16,0))</f>
        <v/>
      </c>
      <c r="L40" s="130" t="str">
        <f>IF(ISNA(VLOOKUP($B40,SCD!$A$5:$BE$2001,17,0)),"",VLOOKUP($B40,SCD!$A$5:$BE$2001,17,0))</f>
        <v/>
      </c>
      <c r="M40" s="130" t="str">
        <f>IF(ISNA(VLOOKUP($B40,SCD!$A$5:$BE$2001,17,0)),"",VLOOKUP($B40,SCD!$A$5:$BE$2001,17,0))</f>
        <v/>
      </c>
    </row>
    <row r="41" spans="4:13" x14ac:dyDescent="0.2">
      <c r="D41" s="123" t="str">
        <f>IF(ISNA(VLOOKUP($B41,SCD!$A$5:$BE$2001,2,0)),"",VLOOKUP($B41,SCD!$A$5:$BE$2001,2,0))</f>
        <v/>
      </c>
      <c r="E41" s="124" t="str">
        <f>IF(ISNA(VLOOKUP($B41,SCD!$A$5:$BE$2001,3,0)),"",VLOOKUP($B41,SCD!$A$5:$BE$2001,3,0))</f>
        <v/>
      </c>
      <c r="F41" s="130" t="str">
        <f>IF(ISNA(VLOOKUP($B41,SCD!$A$5:$BE$2001,6,0)),"",VLOOKUP($B41,SCD!$A$5:$BE$2001,6,0))</f>
        <v/>
      </c>
      <c r="G41" s="125" t="str">
        <f>IF(ISNA(VLOOKUP($B41,SCD!$A$5:$BE$2001,5,0)),"",VLOOKUP($B41,SCD!$A$5:$BE$2001,5,0))</f>
        <v/>
      </c>
      <c r="H41" s="125" t="str">
        <f>IF(ISNA(VLOOKUP($B41,SCD!$A$5:$BE$2001,28,0)),"",VLOOKUP($B41,SCD!$A$5:$BE$2001,28,0))</f>
        <v/>
      </c>
      <c r="I41" s="125" t="str">
        <f>IF(ISNA(VLOOKUP($B41,SCD!$A$5:$BE$2001,13,0)),"",VLOOKUP($B41,SCD!$A$5:$BE$2001,13,0))</f>
        <v/>
      </c>
      <c r="J41" s="130" t="str">
        <f>IF(ISNA(VLOOKUP($B41,SCD!$A$5:$BE$2001,15,0)),"",VLOOKUP($B41,SCD!$A$5:$BE$2001,15,0))</f>
        <v/>
      </c>
      <c r="K41" s="130" t="str">
        <f>IF(ISNA(VLOOKUP($B41,SCD!$A$5:$BE$2001,16,0)),"",VLOOKUP($B41,SCD!$A$5:$BE$2001,16,0))</f>
        <v/>
      </c>
      <c r="L41" s="130" t="str">
        <f>IF(ISNA(VLOOKUP($B41,SCD!$A$5:$BE$2001,17,0)),"",VLOOKUP($B41,SCD!$A$5:$BE$2001,17,0))</f>
        <v/>
      </c>
      <c r="M41" s="130" t="str">
        <f>IF(ISNA(VLOOKUP($B41,SCD!$A$5:$BE$2001,17,0)),"",VLOOKUP($B41,SCD!$A$5:$BE$2001,17,0))</f>
        <v/>
      </c>
    </row>
    <row r="42" spans="4:13" x14ac:dyDescent="0.2">
      <c r="D42" s="123" t="str">
        <f>IF(ISNA(VLOOKUP($B42,SCD!$A$5:$BE$2001,2,0)),"",VLOOKUP($B42,SCD!$A$5:$BE$2001,2,0))</f>
        <v/>
      </c>
      <c r="E42" s="124" t="str">
        <f>IF(ISNA(VLOOKUP($B42,SCD!$A$5:$BE$2001,3,0)),"",VLOOKUP($B42,SCD!$A$5:$BE$2001,3,0))</f>
        <v/>
      </c>
      <c r="F42" s="130" t="str">
        <f>IF(ISNA(VLOOKUP($B42,SCD!$A$5:$BE$2001,6,0)),"",VLOOKUP($B42,SCD!$A$5:$BE$2001,6,0))</f>
        <v/>
      </c>
      <c r="G42" s="125" t="str">
        <f>IF(ISNA(VLOOKUP($B42,SCD!$A$5:$BE$2001,5,0)),"",VLOOKUP($B42,SCD!$A$5:$BE$2001,5,0))</f>
        <v/>
      </c>
      <c r="H42" s="125" t="str">
        <f>IF(ISNA(VLOOKUP($B42,SCD!$A$5:$BE$2001,28,0)),"",VLOOKUP($B42,SCD!$A$5:$BE$2001,28,0))</f>
        <v/>
      </c>
      <c r="I42" s="125" t="str">
        <f>IF(ISNA(VLOOKUP($B42,SCD!$A$5:$BE$2001,13,0)),"",VLOOKUP($B42,SCD!$A$5:$BE$2001,13,0))</f>
        <v/>
      </c>
      <c r="J42" s="130" t="str">
        <f>IF(ISNA(VLOOKUP($B42,SCD!$A$5:$BE$2001,15,0)),"",VLOOKUP($B42,SCD!$A$5:$BE$2001,15,0))</f>
        <v/>
      </c>
      <c r="K42" s="130" t="str">
        <f>IF(ISNA(VLOOKUP($B42,SCD!$A$5:$BE$2001,16,0)),"",VLOOKUP($B42,SCD!$A$5:$BE$2001,16,0))</f>
        <v/>
      </c>
      <c r="L42" s="130" t="str">
        <f>IF(ISNA(VLOOKUP($B42,SCD!$A$5:$BE$2001,17,0)),"",VLOOKUP($B42,SCD!$A$5:$BE$2001,17,0))</f>
        <v/>
      </c>
      <c r="M42" s="130" t="str">
        <f>IF(ISNA(VLOOKUP($B42,SCD!$A$5:$BE$2001,17,0)),"",VLOOKUP($B42,SCD!$A$5:$BE$2001,17,0))</f>
        <v/>
      </c>
    </row>
    <row r="43" spans="4:13" x14ac:dyDescent="0.2">
      <c r="D43" s="123" t="str">
        <f>IF(ISNA(VLOOKUP($B43,SCD!$A$5:$BE$2001,2,0)),"",VLOOKUP($B43,SCD!$A$5:$BE$2001,2,0))</f>
        <v/>
      </c>
      <c r="E43" s="124" t="str">
        <f>IF(ISNA(VLOOKUP($B43,SCD!$A$5:$BE$2001,3,0)),"",VLOOKUP($B43,SCD!$A$5:$BE$2001,3,0))</f>
        <v/>
      </c>
      <c r="F43" s="130" t="str">
        <f>IF(ISNA(VLOOKUP($B43,SCD!$A$5:$BE$2001,6,0)),"",VLOOKUP($B43,SCD!$A$5:$BE$2001,6,0))</f>
        <v/>
      </c>
      <c r="G43" s="125" t="str">
        <f>IF(ISNA(VLOOKUP($B43,SCD!$A$5:$BE$2001,5,0)),"",VLOOKUP($B43,SCD!$A$5:$BE$2001,5,0))</f>
        <v/>
      </c>
      <c r="H43" s="125" t="str">
        <f>IF(ISNA(VLOOKUP($B43,SCD!$A$5:$BE$2001,28,0)),"",VLOOKUP($B43,SCD!$A$5:$BE$2001,28,0))</f>
        <v/>
      </c>
      <c r="I43" s="125" t="str">
        <f>IF(ISNA(VLOOKUP($B43,SCD!$A$5:$BE$2001,13,0)),"",VLOOKUP($B43,SCD!$A$5:$BE$2001,13,0))</f>
        <v/>
      </c>
      <c r="J43" s="130" t="str">
        <f>IF(ISNA(VLOOKUP($B43,SCD!$A$5:$BE$2001,15,0)),"",VLOOKUP($B43,SCD!$A$5:$BE$2001,15,0))</f>
        <v/>
      </c>
      <c r="K43" s="130" t="str">
        <f>IF(ISNA(VLOOKUP($B43,SCD!$A$5:$BE$2001,16,0)),"",VLOOKUP($B43,SCD!$A$5:$BE$2001,16,0))</f>
        <v/>
      </c>
      <c r="L43" s="130" t="str">
        <f>IF(ISNA(VLOOKUP($B43,SCD!$A$5:$BE$2001,17,0)),"",VLOOKUP($B43,SCD!$A$5:$BE$2001,17,0))</f>
        <v/>
      </c>
      <c r="M43" s="130" t="str">
        <f>IF(ISNA(VLOOKUP($B43,SCD!$A$5:$BE$2001,17,0)),"",VLOOKUP($B43,SCD!$A$5:$BE$2001,17,0))</f>
        <v/>
      </c>
    </row>
    <row r="44" spans="4:13" x14ac:dyDescent="0.2">
      <c r="D44" s="123" t="str">
        <f>IF(ISNA(VLOOKUP($B44,SCD!$A$5:$BE$2001,2,0)),"",VLOOKUP($B44,SCD!$A$5:$BE$2001,2,0))</f>
        <v/>
      </c>
      <c r="E44" s="124" t="str">
        <f>IF(ISNA(VLOOKUP($B44,SCD!$A$5:$BE$2001,3,0)),"",VLOOKUP($B44,SCD!$A$5:$BE$2001,3,0))</f>
        <v/>
      </c>
      <c r="F44" s="130" t="str">
        <f>IF(ISNA(VLOOKUP($B44,SCD!$A$5:$BE$2001,6,0)),"",VLOOKUP($B44,SCD!$A$5:$BE$2001,6,0))</f>
        <v/>
      </c>
      <c r="G44" s="125" t="str">
        <f>IF(ISNA(VLOOKUP($B44,SCD!$A$5:$BE$2001,5,0)),"",VLOOKUP($B44,SCD!$A$5:$BE$2001,5,0))</f>
        <v/>
      </c>
      <c r="H44" s="125" t="str">
        <f>IF(ISNA(VLOOKUP($B44,SCD!$A$5:$BE$2001,28,0)),"",VLOOKUP($B44,SCD!$A$5:$BE$2001,28,0))</f>
        <v/>
      </c>
      <c r="I44" s="125" t="str">
        <f>IF(ISNA(VLOOKUP($B44,SCD!$A$5:$BE$2001,13,0)),"",VLOOKUP($B44,SCD!$A$5:$BE$2001,13,0))</f>
        <v/>
      </c>
      <c r="J44" s="130" t="str">
        <f>IF(ISNA(VLOOKUP($B44,SCD!$A$5:$BE$2001,15,0)),"",VLOOKUP($B44,SCD!$A$5:$BE$2001,15,0))</f>
        <v/>
      </c>
      <c r="K44" s="130" t="str">
        <f>IF(ISNA(VLOOKUP($B44,SCD!$A$5:$BE$2001,16,0)),"",VLOOKUP($B44,SCD!$A$5:$BE$2001,16,0))</f>
        <v/>
      </c>
      <c r="L44" s="130" t="str">
        <f>IF(ISNA(VLOOKUP($B44,SCD!$A$5:$BE$2001,17,0)),"",VLOOKUP($B44,SCD!$A$5:$BE$2001,17,0))</f>
        <v/>
      </c>
      <c r="M44" s="130" t="str">
        <f>IF(ISNA(VLOOKUP($B44,SCD!$A$5:$BE$2001,17,0)),"",VLOOKUP($B44,SCD!$A$5:$BE$2001,17,0))</f>
        <v/>
      </c>
    </row>
    <row r="45" spans="4:13" x14ac:dyDescent="0.2">
      <c r="D45" s="123" t="str">
        <f>IF(ISNA(VLOOKUP($B45,SCD!$A$5:$BE$2001,2,0)),"",VLOOKUP($B45,SCD!$A$5:$BE$2001,2,0))</f>
        <v/>
      </c>
      <c r="E45" s="124" t="str">
        <f>IF(ISNA(VLOOKUP($B45,SCD!$A$5:$BE$2001,3,0)),"",VLOOKUP($B45,SCD!$A$5:$BE$2001,3,0))</f>
        <v/>
      </c>
      <c r="F45" s="130" t="str">
        <f>IF(ISNA(VLOOKUP($B45,SCD!$A$5:$BE$2001,6,0)),"",VLOOKUP($B45,SCD!$A$5:$BE$2001,6,0))</f>
        <v/>
      </c>
      <c r="G45" s="125" t="str">
        <f>IF(ISNA(VLOOKUP($B45,SCD!$A$5:$BE$2001,5,0)),"",VLOOKUP($B45,SCD!$A$5:$BE$2001,5,0))</f>
        <v/>
      </c>
      <c r="H45" s="125" t="str">
        <f>IF(ISNA(VLOOKUP($B45,SCD!$A$5:$BE$2001,28,0)),"",VLOOKUP($B45,SCD!$A$5:$BE$2001,28,0))</f>
        <v/>
      </c>
      <c r="I45" s="125" t="str">
        <f>IF(ISNA(VLOOKUP($B45,SCD!$A$5:$BE$2001,13,0)),"",VLOOKUP($B45,SCD!$A$5:$BE$2001,13,0))</f>
        <v/>
      </c>
      <c r="J45" s="130" t="str">
        <f>IF(ISNA(VLOOKUP($B45,SCD!$A$5:$BE$2001,15,0)),"",VLOOKUP($B45,SCD!$A$5:$BE$2001,15,0))</f>
        <v/>
      </c>
      <c r="K45" s="130" t="str">
        <f>IF(ISNA(VLOOKUP($B45,SCD!$A$5:$BE$2001,16,0)),"",VLOOKUP($B45,SCD!$A$5:$BE$2001,16,0))</f>
        <v/>
      </c>
      <c r="L45" s="130" t="str">
        <f>IF(ISNA(VLOOKUP($B45,SCD!$A$5:$BE$2001,17,0)),"",VLOOKUP($B45,SCD!$A$5:$BE$2001,17,0))</f>
        <v/>
      </c>
      <c r="M45" s="130" t="str">
        <f>IF(ISNA(VLOOKUP($B45,SCD!$A$5:$BE$2001,17,0)),"",VLOOKUP($B45,SCD!$A$5:$BE$2001,17,0))</f>
        <v/>
      </c>
    </row>
    <row r="46" spans="4:13" x14ac:dyDescent="0.2">
      <c r="D46" s="123" t="str">
        <f>IF(ISNA(VLOOKUP($B46,SCD!$A$5:$BE$2001,2,0)),"",VLOOKUP($B46,SCD!$A$5:$BE$2001,2,0))</f>
        <v/>
      </c>
      <c r="E46" s="124" t="str">
        <f>IF(ISNA(VLOOKUP($B46,SCD!$A$5:$BE$2001,3,0)),"",VLOOKUP($B46,SCD!$A$5:$BE$2001,3,0))</f>
        <v/>
      </c>
      <c r="F46" s="130" t="str">
        <f>IF(ISNA(VLOOKUP($B46,SCD!$A$5:$BE$2001,6,0)),"",VLOOKUP($B46,SCD!$A$5:$BE$2001,6,0))</f>
        <v/>
      </c>
      <c r="G46" s="125" t="str">
        <f>IF(ISNA(VLOOKUP($B46,SCD!$A$5:$BE$2001,5,0)),"",VLOOKUP($B46,SCD!$A$5:$BE$2001,5,0))</f>
        <v/>
      </c>
      <c r="H46" s="125" t="str">
        <f>IF(ISNA(VLOOKUP($B46,SCD!$A$5:$BE$2001,28,0)),"",VLOOKUP($B46,SCD!$A$5:$BE$2001,28,0))</f>
        <v/>
      </c>
      <c r="I46" s="125" t="str">
        <f>IF(ISNA(VLOOKUP($B46,SCD!$A$5:$BE$2001,13,0)),"",VLOOKUP($B46,SCD!$A$5:$BE$2001,13,0))</f>
        <v/>
      </c>
      <c r="J46" s="130" t="str">
        <f>IF(ISNA(VLOOKUP($B46,SCD!$A$5:$BE$2001,15,0)),"",VLOOKUP($B46,SCD!$A$5:$BE$2001,15,0))</f>
        <v/>
      </c>
      <c r="K46" s="130" t="str">
        <f>IF(ISNA(VLOOKUP($B46,SCD!$A$5:$BE$2001,16,0)),"",VLOOKUP($B46,SCD!$A$5:$BE$2001,16,0))</f>
        <v/>
      </c>
      <c r="L46" s="130" t="str">
        <f>IF(ISNA(VLOOKUP($B46,SCD!$A$5:$BE$2001,17,0)),"",VLOOKUP($B46,SCD!$A$5:$BE$2001,17,0))</f>
        <v/>
      </c>
      <c r="M46" s="130" t="str">
        <f>IF(ISNA(VLOOKUP($B46,SCD!$A$5:$BE$2001,17,0)),"",VLOOKUP($B46,SCD!$A$5:$BE$2001,17,0))</f>
        <v/>
      </c>
    </row>
    <row r="47" spans="4:13" x14ac:dyDescent="0.2">
      <c r="D47" s="123" t="str">
        <f>IF(ISNA(VLOOKUP($B47,SCD!$A$5:$BE$2001,2,0)),"",VLOOKUP($B47,SCD!$A$5:$BE$2001,2,0))</f>
        <v/>
      </c>
      <c r="E47" s="124" t="str">
        <f>IF(ISNA(VLOOKUP($B47,SCD!$A$5:$BE$2001,3,0)),"",VLOOKUP($B47,SCD!$A$5:$BE$2001,3,0))</f>
        <v/>
      </c>
      <c r="F47" s="130" t="str">
        <f>IF(ISNA(VLOOKUP($B47,SCD!$A$5:$BE$2001,6,0)),"",VLOOKUP($B47,SCD!$A$5:$BE$2001,6,0))</f>
        <v/>
      </c>
      <c r="G47" s="125" t="str">
        <f>IF(ISNA(VLOOKUP($B47,SCD!$A$5:$BE$2001,5,0)),"",VLOOKUP($B47,SCD!$A$5:$BE$2001,5,0))</f>
        <v/>
      </c>
      <c r="H47" s="125" t="str">
        <f>IF(ISNA(VLOOKUP($B47,SCD!$A$5:$BE$2001,28,0)),"",VLOOKUP($B47,SCD!$A$5:$BE$2001,28,0))</f>
        <v/>
      </c>
      <c r="I47" s="125" t="str">
        <f>IF(ISNA(VLOOKUP($B47,SCD!$A$5:$BE$2001,13,0)),"",VLOOKUP($B47,SCD!$A$5:$BE$2001,13,0))</f>
        <v/>
      </c>
      <c r="J47" s="130" t="str">
        <f>IF(ISNA(VLOOKUP($B47,SCD!$A$5:$BE$2001,15,0)),"",VLOOKUP($B47,SCD!$A$5:$BE$2001,15,0))</f>
        <v/>
      </c>
      <c r="K47" s="130" t="str">
        <f>IF(ISNA(VLOOKUP($B47,SCD!$A$5:$BE$2001,16,0)),"",VLOOKUP($B47,SCD!$A$5:$BE$2001,16,0))</f>
        <v/>
      </c>
      <c r="L47" s="130" t="str">
        <f>IF(ISNA(VLOOKUP($B47,SCD!$A$5:$BE$2001,17,0)),"",VLOOKUP($B47,SCD!$A$5:$BE$2001,17,0))</f>
        <v/>
      </c>
      <c r="M47" s="130" t="str">
        <f>IF(ISNA(VLOOKUP($B47,SCD!$A$5:$BE$2001,17,0)),"",VLOOKUP($B47,SCD!$A$5:$BE$2001,17,0))</f>
        <v/>
      </c>
    </row>
    <row r="48" spans="4:13" x14ac:dyDescent="0.2">
      <c r="D48" s="123" t="str">
        <f>IF(ISNA(VLOOKUP($B48,SCD!$A$5:$BE$2001,2,0)),"",VLOOKUP($B48,SCD!$A$5:$BE$2001,2,0))</f>
        <v/>
      </c>
      <c r="E48" s="124" t="str">
        <f>IF(ISNA(VLOOKUP($B48,SCD!$A$5:$BE$2001,3,0)),"",VLOOKUP($B48,SCD!$A$5:$BE$2001,3,0))</f>
        <v/>
      </c>
      <c r="F48" s="130" t="str">
        <f>IF(ISNA(VLOOKUP($B48,SCD!$A$5:$BE$2001,6,0)),"",VLOOKUP($B48,SCD!$A$5:$BE$2001,6,0))</f>
        <v/>
      </c>
      <c r="G48" s="125" t="str">
        <f>IF(ISNA(VLOOKUP($B48,SCD!$A$5:$BE$2001,5,0)),"",VLOOKUP($B48,SCD!$A$5:$BE$2001,5,0))</f>
        <v/>
      </c>
      <c r="H48" s="125" t="str">
        <f>IF(ISNA(VLOOKUP($B48,SCD!$A$5:$BE$2001,28,0)),"",VLOOKUP($B48,SCD!$A$5:$BE$2001,28,0))</f>
        <v/>
      </c>
      <c r="I48" s="125" t="str">
        <f>IF(ISNA(VLOOKUP($B48,SCD!$A$5:$BE$2001,13,0)),"",VLOOKUP($B48,SCD!$A$5:$BE$2001,13,0))</f>
        <v/>
      </c>
      <c r="J48" s="130" t="str">
        <f>IF(ISNA(VLOOKUP($B48,SCD!$A$5:$BE$2001,15,0)),"",VLOOKUP($B48,SCD!$A$5:$BE$2001,15,0))</f>
        <v/>
      </c>
      <c r="K48" s="130" t="str">
        <f>IF(ISNA(VLOOKUP($B48,SCD!$A$5:$BE$2001,16,0)),"",VLOOKUP($B48,SCD!$A$5:$BE$2001,16,0))</f>
        <v/>
      </c>
      <c r="L48" s="130" t="str">
        <f>IF(ISNA(VLOOKUP($B48,SCD!$A$5:$BE$2001,17,0)),"",VLOOKUP($B48,SCD!$A$5:$BE$2001,17,0))</f>
        <v/>
      </c>
      <c r="M48" s="130" t="str">
        <f>IF(ISNA(VLOOKUP($B48,SCD!$A$5:$BE$2001,17,0)),"",VLOOKUP($B48,SCD!$A$5:$BE$2001,17,0))</f>
        <v/>
      </c>
    </row>
    <row r="49" spans="4:13" x14ac:dyDescent="0.2">
      <c r="D49" s="123" t="str">
        <f>IF(ISNA(VLOOKUP($B49,SCD!$A$5:$BE$2001,2,0)),"",VLOOKUP($B49,SCD!$A$5:$BE$2001,2,0))</f>
        <v/>
      </c>
      <c r="E49" s="124" t="str">
        <f>IF(ISNA(VLOOKUP($B49,SCD!$A$5:$BE$2001,3,0)),"",VLOOKUP($B49,SCD!$A$5:$BE$2001,3,0))</f>
        <v/>
      </c>
      <c r="F49" s="130" t="str">
        <f>IF(ISNA(VLOOKUP($B49,SCD!$A$5:$BE$2001,6,0)),"",VLOOKUP($B49,SCD!$A$5:$BE$2001,6,0))</f>
        <v/>
      </c>
      <c r="G49" s="125" t="str">
        <f>IF(ISNA(VLOOKUP($B49,SCD!$A$5:$BE$2001,5,0)),"",VLOOKUP($B49,SCD!$A$5:$BE$2001,5,0))</f>
        <v/>
      </c>
      <c r="H49" s="125" t="str">
        <f>IF(ISNA(VLOOKUP($B49,SCD!$A$5:$BE$2001,28,0)),"",VLOOKUP($B49,SCD!$A$5:$BE$2001,28,0))</f>
        <v/>
      </c>
      <c r="I49" s="125" t="str">
        <f>IF(ISNA(VLOOKUP($B49,SCD!$A$5:$BE$2001,13,0)),"",VLOOKUP($B49,SCD!$A$5:$BE$2001,13,0))</f>
        <v/>
      </c>
      <c r="J49" s="130" t="str">
        <f>IF(ISNA(VLOOKUP($B49,SCD!$A$5:$BE$2001,15,0)),"",VLOOKUP($B49,SCD!$A$5:$BE$2001,15,0))</f>
        <v/>
      </c>
      <c r="K49" s="130" t="str">
        <f>IF(ISNA(VLOOKUP($B49,SCD!$A$5:$BE$2001,16,0)),"",VLOOKUP($B49,SCD!$A$5:$BE$2001,16,0))</f>
        <v/>
      </c>
      <c r="L49" s="130" t="str">
        <f>IF(ISNA(VLOOKUP($B49,SCD!$A$5:$BE$2001,17,0)),"",VLOOKUP($B49,SCD!$A$5:$BE$2001,17,0))</f>
        <v/>
      </c>
      <c r="M49" s="130" t="str">
        <f>IF(ISNA(VLOOKUP($B49,SCD!$A$5:$BE$2001,17,0)),"",VLOOKUP($B49,SCD!$A$5:$BE$2001,17,0))</f>
        <v/>
      </c>
    </row>
    <row r="50" spans="4:13" x14ac:dyDescent="0.2">
      <c r="D50" s="123" t="str">
        <f>IF(ISNA(VLOOKUP($B50,SCD!$A$5:$BE$2001,2,0)),"",VLOOKUP($B50,SCD!$A$5:$BE$2001,2,0))</f>
        <v/>
      </c>
      <c r="E50" s="124" t="str">
        <f>IF(ISNA(VLOOKUP($B50,SCD!$A$5:$BE$2001,3,0)),"",VLOOKUP($B50,SCD!$A$5:$BE$2001,3,0))</f>
        <v/>
      </c>
      <c r="F50" s="130" t="str">
        <f>IF(ISNA(VLOOKUP($B50,SCD!$A$5:$BE$2001,6,0)),"",VLOOKUP($B50,SCD!$A$5:$BE$2001,6,0))</f>
        <v/>
      </c>
      <c r="G50" s="125" t="str">
        <f>IF(ISNA(VLOOKUP($B50,SCD!$A$5:$BE$2001,5,0)),"",VLOOKUP($B50,SCD!$A$5:$BE$2001,5,0))</f>
        <v/>
      </c>
      <c r="H50" s="125" t="str">
        <f>IF(ISNA(VLOOKUP($B50,SCD!$A$5:$BE$2001,28,0)),"",VLOOKUP($B50,SCD!$A$5:$BE$2001,28,0))</f>
        <v/>
      </c>
      <c r="I50" s="125" t="str">
        <f>IF(ISNA(VLOOKUP($B50,SCD!$A$5:$BE$2001,13,0)),"",VLOOKUP($B50,SCD!$A$5:$BE$2001,13,0))</f>
        <v/>
      </c>
      <c r="J50" s="130" t="str">
        <f>IF(ISNA(VLOOKUP($B50,SCD!$A$5:$BE$2001,15,0)),"",VLOOKUP($B50,SCD!$A$5:$BE$2001,15,0))</f>
        <v/>
      </c>
      <c r="K50" s="130" t="str">
        <f>IF(ISNA(VLOOKUP($B50,SCD!$A$5:$BE$2001,16,0)),"",VLOOKUP($B50,SCD!$A$5:$BE$2001,16,0))</f>
        <v/>
      </c>
      <c r="L50" s="130" t="str">
        <f>IF(ISNA(VLOOKUP($B50,SCD!$A$5:$BE$2001,17,0)),"",VLOOKUP($B50,SCD!$A$5:$BE$2001,17,0))</f>
        <v/>
      </c>
      <c r="M50" s="130" t="str">
        <f>IF(ISNA(VLOOKUP($B50,SCD!$A$5:$BE$2001,17,0)),"",VLOOKUP($B50,SCD!$A$5:$BE$2001,17,0))</f>
        <v/>
      </c>
    </row>
    <row r="51" spans="4:13" x14ac:dyDescent="0.2">
      <c r="D51" s="123" t="str">
        <f>IF(ISNA(VLOOKUP($B51,SCD!$A$5:$BE$2001,2,0)),"",VLOOKUP($B51,SCD!$A$5:$BE$2001,2,0))</f>
        <v/>
      </c>
      <c r="E51" s="124" t="str">
        <f>IF(ISNA(VLOOKUP($B51,SCD!$A$5:$BE$2001,3,0)),"",VLOOKUP($B51,SCD!$A$5:$BE$2001,3,0))</f>
        <v/>
      </c>
      <c r="F51" s="130" t="str">
        <f>IF(ISNA(VLOOKUP($B51,SCD!$A$5:$BE$2001,6,0)),"",VLOOKUP($B51,SCD!$A$5:$BE$2001,6,0))</f>
        <v/>
      </c>
      <c r="G51" s="125" t="str">
        <f>IF(ISNA(VLOOKUP($B51,SCD!$A$5:$BE$2001,5,0)),"",VLOOKUP($B51,SCD!$A$5:$BE$2001,5,0))</f>
        <v/>
      </c>
      <c r="H51" s="125" t="str">
        <f>IF(ISNA(VLOOKUP($B51,SCD!$A$5:$BE$2001,28,0)),"",VLOOKUP($B51,SCD!$A$5:$BE$2001,28,0))</f>
        <v/>
      </c>
      <c r="I51" s="125" t="str">
        <f>IF(ISNA(VLOOKUP($B51,SCD!$A$5:$BE$2001,13,0)),"",VLOOKUP($B51,SCD!$A$5:$BE$2001,13,0))</f>
        <v/>
      </c>
      <c r="J51" s="130" t="str">
        <f>IF(ISNA(VLOOKUP($B51,SCD!$A$5:$BE$2001,15,0)),"",VLOOKUP($B51,SCD!$A$5:$BE$2001,15,0))</f>
        <v/>
      </c>
      <c r="K51" s="130" t="str">
        <f>IF(ISNA(VLOOKUP($B51,SCD!$A$5:$BE$2001,16,0)),"",VLOOKUP($B51,SCD!$A$5:$BE$2001,16,0))</f>
        <v/>
      </c>
      <c r="L51" s="130" t="str">
        <f>IF(ISNA(VLOOKUP($B51,SCD!$A$5:$BE$2001,17,0)),"",VLOOKUP($B51,SCD!$A$5:$BE$2001,17,0))</f>
        <v/>
      </c>
      <c r="M51" s="130" t="str">
        <f>IF(ISNA(VLOOKUP($B51,SCD!$A$5:$BE$2001,17,0)),"",VLOOKUP($B51,SCD!$A$5:$BE$2001,17,0))</f>
        <v/>
      </c>
    </row>
    <row r="52" spans="4:13" x14ac:dyDescent="0.2">
      <c r="D52" s="123" t="str">
        <f>IF(ISNA(VLOOKUP($B52,SCD!$A$5:$BE$2001,2,0)),"",VLOOKUP($B52,SCD!$A$5:$BE$2001,2,0))</f>
        <v/>
      </c>
      <c r="E52" s="124" t="str">
        <f>IF(ISNA(VLOOKUP($B52,SCD!$A$5:$BE$2001,3,0)),"",VLOOKUP($B52,SCD!$A$5:$BE$2001,3,0))</f>
        <v/>
      </c>
      <c r="F52" s="130" t="str">
        <f>IF(ISNA(VLOOKUP($B52,SCD!$A$5:$BE$2001,6,0)),"",VLOOKUP($B52,SCD!$A$5:$BE$2001,6,0))</f>
        <v/>
      </c>
      <c r="G52" s="125" t="str">
        <f>IF(ISNA(VLOOKUP($B52,SCD!$A$5:$BE$2001,5,0)),"",VLOOKUP($B52,SCD!$A$5:$BE$2001,5,0))</f>
        <v/>
      </c>
      <c r="H52" s="125" t="str">
        <f>IF(ISNA(VLOOKUP($B52,SCD!$A$5:$BE$2001,28,0)),"",VLOOKUP($B52,SCD!$A$5:$BE$2001,28,0))</f>
        <v/>
      </c>
      <c r="I52" s="125" t="str">
        <f>IF(ISNA(VLOOKUP($B52,SCD!$A$5:$BE$2001,13,0)),"",VLOOKUP($B52,SCD!$A$5:$BE$2001,13,0))</f>
        <v/>
      </c>
      <c r="J52" s="130" t="str">
        <f>IF(ISNA(VLOOKUP($B52,SCD!$A$5:$BE$2001,15,0)),"",VLOOKUP($B52,SCD!$A$5:$BE$2001,15,0))</f>
        <v/>
      </c>
      <c r="K52" s="130" t="str">
        <f>IF(ISNA(VLOOKUP($B52,SCD!$A$5:$BE$2001,16,0)),"",VLOOKUP($B52,SCD!$A$5:$BE$2001,16,0))</f>
        <v/>
      </c>
      <c r="L52" s="130" t="str">
        <f>IF(ISNA(VLOOKUP($B52,SCD!$A$5:$BE$2001,17,0)),"",VLOOKUP($B52,SCD!$A$5:$BE$2001,17,0))</f>
        <v/>
      </c>
      <c r="M52" s="130" t="str">
        <f>IF(ISNA(VLOOKUP($B52,SCD!$A$5:$BE$2001,17,0)),"",VLOOKUP($B52,SCD!$A$5:$BE$2001,17,0))</f>
        <v/>
      </c>
    </row>
    <row r="53" spans="4:13" x14ac:dyDescent="0.2">
      <c r="D53" s="123" t="str">
        <f>IF(ISNA(VLOOKUP($B53,SCD!$A$5:$BE$2001,2,0)),"",VLOOKUP($B53,SCD!$A$5:$BE$2001,2,0))</f>
        <v/>
      </c>
      <c r="E53" s="124" t="str">
        <f>IF(ISNA(VLOOKUP($B53,SCD!$A$5:$BE$2001,3,0)),"",VLOOKUP($B53,SCD!$A$5:$BE$2001,3,0))</f>
        <v/>
      </c>
      <c r="F53" s="130" t="str">
        <f>IF(ISNA(VLOOKUP($B53,SCD!$A$5:$BE$2001,6,0)),"",VLOOKUP($B53,SCD!$A$5:$BE$2001,6,0))</f>
        <v/>
      </c>
      <c r="G53" s="125" t="str">
        <f>IF(ISNA(VLOOKUP($B53,SCD!$A$5:$BE$2001,5,0)),"",VLOOKUP($B53,SCD!$A$5:$BE$2001,5,0))</f>
        <v/>
      </c>
      <c r="H53" s="125" t="str">
        <f>IF(ISNA(VLOOKUP($B53,SCD!$A$5:$BE$2001,28,0)),"",VLOOKUP($B53,SCD!$A$5:$BE$2001,28,0))</f>
        <v/>
      </c>
      <c r="I53" s="125" t="str">
        <f>IF(ISNA(VLOOKUP($B53,SCD!$A$5:$BE$2001,13,0)),"",VLOOKUP($B53,SCD!$A$5:$BE$2001,13,0))</f>
        <v/>
      </c>
      <c r="J53" s="130" t="str">
        <f>IF(ISNA(VLOOKUP($B53,SCD!$A$5:$BE$2001,15,0)),"",VLOOKUP($B53,SCD!$A$5:$BE$2001,15,0))</f>
        <v/>
      </c>
      <c r="K53" s="130" t="str">
        <f>IF(ISNA(VLOOKUP($B53,SCD!$A$5:$BE$2001,16,0)),"",VLOOKUP($B53,SCD!$A$5:$BE$2001,16,0))</f>
        <v/>
      </c>
      <c r="L53" s="130" t="str">
        <f>IF(ISNA(VLOOKUP($B53,SCD!$A$5:$BE$2001,17,0)),"",VLOOKUP($B53,SCD!$A$5:$BE$2001,17,0))</f>
        <v/>
      </c>
      <c r="M53" s="130" t="str">
        <f>IF(ISNA(VLOOKUP($B53,SCD!$A$5:$BE$2001,17,0)),"",VLOOKUP($B53,SCD!$A$5:$BE$2001,17,0))</f>
        <v/>
      </c>
    </row>
    <row r="54" spans="4:13" x14ac:dyDescent="0.2">
      <c r="D54" s="123" t="str">
        <f>IF(ISNA(VLOOKUP($B54,SCD!$A$5:$BE$2001,2,0)),"",VLOOKUP($B54,SCD!$A$5:$BE$2001,2,0))</f>
        <v/>
      </c>
      <c r="E54" s="124" t="str">
        <f>IF(ISNA(VLOOKUP($B54,SCD!$A$5:$BE$2001,3,0)),"",VLOOKUP($B54,SCD!$A$5:$BE$2001,3,0))</f>
        <v/>
      </c>
      <c r="F54" s="130" t="str">
        <f>IF(ISNA(VLOOKUP($B54,SCD!$A$5:$BE$2001,6,0)),"",VLOOKUP($B54,SCD!$A$5:$BE$2001,6,0))</f>
        <v/>
      </c>
      <c r="G54" s="125" t="str">
        <f>IF(ISNA(VLOOKUP($B54,SCD!$A$5:$BE$2001,5,0)),"",VLOOKUP($B54,SCD!$A$5:$BE$2001,5,0))</f>
        <v/>
      </c>
      <c r="H54" s="125" t="str">
        <f>IF(ISNA(VLOOKUP($B54,SCD!$A$5:$BE$2001,28,0)),"",VLOOKUP($B54,SCD!$A$5:$BE$2001,28,0))</f>
        <v/>
      </c>
      <c r="I54" s="125" t="str">
        <f>IF(ISNA(VLOOKUP($B54,SCD!$A$5:$BE$2001,13,0)),"",VLOOKUP($B54,SCD!$A$5:$BE$2001,13,0))</f>
        <v/>
      </c>
      <c r="J54" s="130" t="str">
        <f>IF(ISNA(VLOOKUP($B54,SCD!$A$5:$BE$2001,15,0)),"",VLOOKUP($B54,SCD!$A$5:$BE$2001,15,0))</f>
        <v/>
      </c>
      <c r="K54" s="130" t="str">
        <f>IF(ISNA(VLOOKUP($B54,SCD!$A$5:$BE$2001,16,0)),"",VLOOKUP($B54,SCD!$A$5:$BE$2001,16,0))</f>
        <v/>
      </c>
      <c r="L54" s="130" t="str">
        <f>IF(ISNA(VLOOKUP($B54,SCD!$A$5:$BE$2001,17,0)),"",VLOOKUP($B54,SCD!$A$5:$BE$2001,17,0))</f>
        <v/>
      </c>
      <c r="M54" s="130" t="str">
        <f>IF(ISNA(VLOOKUP($B54,SCD!$A$5:$BE$2001,17,0)),"",VLOOKUP($B54,SCD!$A$5:$BE$2001,17,0))</f>
        <v/>
      </c>
    </row>
    <row r="55" spans="4:13" x14ac:dyDescent="0.2">
      <c r="D55" s="123" t="str">
        <f>IF(ISNA(VLOOKUP($B55,SCD!$A$5:$BE$2001,2,0)),"",VLOOKUP($B55,SCD!$A$5:$BE$2001,2,0))</f>
        <v/>
      </c>
      <c r="E55" s="124" t="str">
        <f>IF(ISNA(VLOOKUP($B55,SCD!$A$5:$BE$2001,3,0)),"",VLOOKUP($B55,SCD!$A$5:$BE$2001,3,0))</f>
        <v/>
      </c>
      <c r="F55" s="130" t="str">
        <f>IF(ISNA(VLOOKUP($B55,SCD!$A$5:$BE$2001,6,0)),"",VLOOKUP($B55,SCD!$A$5:$BE$2001,6,0))</f>
        <v/>
      </c>
      <c r="G55" s="125" t="str">
        <f>IF(ISNA(VLOOKUP($B55,SCD!$A$5:$BE$2001,5,0)),"",VLOOKUP($B55,SCD!$A$5:$BE$2001,5,0))</f>
        <v/>
      </c>
      <c r="H55" s="125" t="str">
        <f>IF(ISNA(VLOOKUP($B55,SCD!$A$5:$BE$2001,28,0)),"",VLOOKUP($B55,SCD!$A$5:$BE$2001,28,0))</f>
        <v/>
      </c>
      <c r="I55" s="125" t="str">
        <f>IF(ISNA(VLOOKUP($B55,SCD!$A$5:$BE$2001,13,0)),"",VLOOKUP($B55,SCD!$A$5:$BE$2001,13,0))</f>
        <v/>
      </c>
      <c r="J55" s="130" t="str">
        <f>IF(ISNA(VLOOKUP($B55,SCD!$A$5:$BE$2001,15,0)),"",VLOOKUP($B55,SCD!$A$5:$BE$2001,15,0))</f>
        <v/>
      </c>
      <c r="K55" s="130" t="str">
        <f>IF(ISNA(VLOOKUP($B55,SCD!$A$5:$BE$2001,16,0)),"",VLOOKUP($B55,SCD!$A$5:$BE$2001,16,0))</f>
        <v/>
      </c>
      <c r="L55" s="130" t="str">
        <f>IF(ISNA(VLOOKUP($B55,SCD!$A$5:$BE$2001,17,0)),"",VLOOKUP($B55,SCD!$A$5:$BE$2001,17,0))</f>
        <v/>
      </c>
      <c r="M55" s="130" t="str">
        <f>IF(ISNA(VLOOKUP($B55,SCD!$A$5:$BE$2001,17,0)),"",VLOOKUP($B55,SCD!$A$5:$BE$2001,17,0))</f>
        <v/>
      </c>
    </row>
    <row r="56" spans="4:13" x14ac:dyDescent="0.2">
      <c r="D56" s="123" t="str">
        <f>IF(ISNA(VLOOKUP($B56,SCD!$A$5:$BE$2001,2,0)),"",VLOOKUP($B56,SCD!$A$5:$BE$2001,2,0))</f>
        <v/>
      </c>
      <c r="E56" s="124" t="str">
        <f>IF(ISNA(VLOOKUP($B56,SCD!$A$5:$BE$2001,3,0)),"",VLOOKUP($B56,SCD!$A$5:$BE$2001,3,0))</f>
        <v/>
      </c>
      <c r="F56" s="130" t="str">
        <f>IF(ISNA(VLOOKUP($B56,SCD!$A$5:$BE$2001,6,0)),"",VLOOKUP($B56,SCD!$A$5:$BE$2001,6,0))</f>
        <v/>
      </c>
      <c r="G56" s="125" t="str">
        <f>IF(ISNA(VLOOKUP($B56,SCD!$A$5:$BE$2001,5,0)),"",VLOOKUP($B56,SCD!$A$5:$BE$2001,5,0))</f>
        <v/>
      </c>
      <c r="H56" s="125" t="str">
        <f>IF(ISNA(VLOOKUP($B56,SCD!$A$5:$BE$2001,28,0)),"",VLOOKUP($B56,SCD!$A$5:$BE$2001,28,0))</f>
        <v/>
      </c>
      <c r="I56" s="125" t="str">
        <f>IF(ISNA(VLOOKUP($B56,SCD!$A$5:$BE$2001,13,0)),"",VLOOKUP($B56,SCD!$A$5:$BE$2001,13,0))</f>
        <v/>
      </c>
      <c r="J56" s="130" t="str">
        <f>IF(ISNA(VLOOKUP($B56,SCD!$A$5:$BE$2001,15,0)),"",VLOOKUP($B56,SCD!$A$5:$BE$2001,15,0))</f>
        <v/>
      </c>
      <c r="K56" s="130" t="str">
        <f>IF(ISNA(VLOOKUP($B56,SCD!$A$5:$BE$2001,16,0)),"",VLOOKUP($B56,SCD!$A$5:$BE$2001,16,0))</f>
        <v/>
      </c>
      <c r="L56" s="130" t="str">
        <f>IF(ISNA(VLOOKUP($B56,SCD!$A$5:$BE$2001,17,0)),"",VLOOKUP($B56,SCD!$A$5:$BE$2001,17,0))</f>
        <v/>
      </c>
      <c r="M56" s="130" t="str">
        <f>IF(ISNA(VLOOKUP($B56,SCD!$A$5:$BE$2001,17,0)),"",VLOOKUP($B56,SCD!$A$5:$BE$2001,17,0))</f>
        <v/>
      </c>
    </row>
    <row r="57" spans="4:13" x14ac:dyDescent="0.2">
      <c r="D57" s="123" t="str">
        <f>IF(ISNA(VLOOKUP($B57,SCD!$A$5:$BE$2001,2,0)),"",VLOOKUP($B57,SCD!$A$5:$BE$2001,2,0))</f>
        <v/>
      </c>
      <c r="E57" s="124" t="str">
        <f>IF(ISNA(VLOOKUP($B57,SCD!$A$5:$BE$2001,3,0)),"",VLOOKUP($B57,SCD!$A$5:$BE$2001,3,0))</f>
        <v/>
      </c>
      <c r="F57" s="130" t="str">
        <f>IF(ISNA(VLOOKUP($B57,SCD!$A$5:$BE$2001,6,0)),"",VLOOKUP($B57,SCD!$A$5:$BE$2001,6,0))</f>
        <v/>
      </c>
      <c r="G57" s="125" t="str">
        <f>IF(ISNA(VLOOKUP($B57,SCD!$A$5:$BE$2001,5,0)),"",VLOOKUP($B57,SCD!$A$5:$BE$2001,5,0))</f>
        <v/>
      </c>
      <c r="H57" s="125" t="str">
        <f>IF(ISNA(VLOOKUP($B57,SCD!$A$5:$BE$2001,28,0)),"",VLOOKUP($B57,SCD!$A$5:$BE$2001,28,0))</f>
        <v/>
      </c>
      <c r="I57" s="125" t="str">
        <f>IF(ISNA(VLOOKUP($B57,SCD!$A$5:$BE$2001,13,0)),"",VLOOKUP($B57,SCD!$A$5:$BE$2001,13,0))</f>
        <v/>
      </c>
      <c r="J57" s="130" t="str">
        <f>IF(ISNA(VLOOKUP($B57,SCD!$A$5:$BE$2001,15,0)),"",VLOOKUP($B57,SCD!$A$5:$BE$2001,15,0))</f>
        <v/>
      </c>
      <c r="K57" s="130" t="str">
        <f>IF(ISNA(VLOOKUP($B57,SCD!$A$5:$BE$2001,16,0)),"",VLOOKUP($B57,SCD!$A$5:$BE$2001,16,0))</f>
        <v/>
      </c>
      <c r="L57" s="130" t="str">
        <f>IF(ISNA(VLOOKUP($B57,SCD!$A$5:$BE$2001,17,0)),"",VLOOKUP($B57,SCD!$A$5:$BE$2001,17,0))</f>
        <v/>
      </c>
      <c r="M57" s="130" t="str">
        <f>IF(ISNA(VLOOKUP($B57,SCD!$A$5:$BE$2001,17,0)),"",VLOOKUP($B57,SCD!$A$5:$BE$2001,17,0))</f>
        <v/>
      </c>
    </row>
    <row r="58" spans="4:13" x14ac:dyDescent="0.2">
      <c r="D58" s="123" t="str">
        <f>IF(ISNA(VLOOKUP($B58,SCD!$A$5:$BE$2001,2,0)),"",VLOOKUP($B58,SCD!$A$5:$BE$2001,2,0))</f>
        <v/>
      </c>
      <c r="E58" s="124" t="str">
        <f>IF(ISNA(VLOOKUP($B58,SCD!$A$5:$BE$2001,3,0)),"",VLOOKUP($B58,SCD!$A$5:$BE$2001,3,0))</f>
        <v/>
      </c>
      <c r="F58" s="130" t="str">
        <f>IF(ISNA(VLOOKUP($B58,SCD!$A$5:$BE$2001,6,0)),"",VLOOKUP($B58,SCD!$A$5:$BE$2001,6,0))</f>
        <v/>
      </c>
      <c r="G58" s="125" t="str">
        <f>IF(ISNA(VLOOKUP($B58,SCD!$A$5:$BE$2001,5,0)),"",VLOOKUP($B58,SCD!$A$5:$BE$2001,5,0))</f>
        <v/>
      </c>
      <c r="H58" s="125" t="str">
        <f>IF(ISNA(VLOOKUP($B58,SCD!$A$5:$BE$2001,28,0)),"",VLOOKUP($B58,SCD!$A$5:$BE$2001,28,0))</f>
        <v/>
      </c>
      <c r="I58" s="125" t="str">
        <f>IF(ISNA(VLOOKUP($B58,SCD!$A$5:$BE$2001,13,0)),"",VLOOKUP($B58,SCD!$A$5:$BE$2001,13,0))</f>
        <v/>
      </c>
      <c r="J58" s="130" t="str">
        <f>IF(ISNA(VLOOKUP($B58,SCD!$A$5:$BE$2001,15,0)),"",VLOOKUP($B58,SCD!$A$5:$BE$2001,15,0))</f>
        <v/>
      </c>
      <c r="K58" s="130" t="str">
        <f>IF(ISNA(VLOOKUP($B58,SCD!$A$5:$BE$2001,16,0)),"",VLOOKUP($B58,SCD!$A$5:$BE$2001,16,0))</f>
        <v/>
      </c>
      <c r="L58" s="130" t="str">
        <f>IF(ISNA(VLOOKUP($B58,SCD!$A$5:$BE$2001,17,0)),"",VLOOKUP($B58,SCD!$A$5:$BE$2001,17,0))</f>
        <v/>
      </c>
      <c r="M58" s="130" t="str">
        <f>IF(ISNA(VLOOKUP($B58,SCD!$A$5:$BE$2001,17,0)),"",VLOOKUP($B58,SCD!$A$5:$BE$2001,17,0))</f>
        <v/>
      </c>
    </row>
    <row r="59" spans="4:13" x14ac:dyDescent="0.2">
      <c r="D59" s="123" t="str">
        <f>IF(ISNA(VLOOKUP($B59,SCD!$A$5:$BE$2001,2,0)),"",VLOOKUP($B59,SCD!$A$5:$BE$2001,2,0))</f>
        <v/>
      </c>
      <c r="E59" s="124" t="str">
        <f>IF(ISNA(VLOOKUP($B59,SCD!$A$5:$BE$2001,3,0)),"",VLOOKUP($B59,SCD!$A$5:$BE$2001,3,0))</f>
        <v/>
      </c>
      <c r="F59" s="130" t="str">
        <f>IF(ISNA(VLOOKUP($B59,SCD!$A$5:$BE$2001,6,0)),"",VLOOKUP($B59,SCD!$A$5:$BE$2001,6,0))</f>
        <v/>
      </c>
      <c r="G59" s="125" t="str">
        <f>IF(ISNA(VLOOKUP($B59,SCD!$A$5:$BE$2001,5,0)),"",VLOOKUP($B59,SCD!$A$5:$BE$2001,5,0))</f>
        <v/>
      </c>
      <c r="H59" s="125" t="str">
        <f>IF(ISNA(VLOOKUP($B59,SCD!$A$5:$BE$2001,28,0)),"",VLOOKUP($B59,SCD!$A$5:$BE$2001,28,0))</f>
        <v/>
      </c>
      <c r="I59" s="125" t="str">
        <f>IF(ISNA(VLOOKUP($B59,SCD!$A$5:$BE$2001,13,0)),"",VLOOKUP($B59,SCD!$A$5:$BE$2001,13,0))</f>
        <v/>
      </c>
      <c r="J59" s="130" t="str">
        <f>IF(ISNA(VLOOKUP($B59,SCD!$A$5:$BE$2001,15,0)),"",VLOOKUP($B59,SCD!$A$5:$BE$2001,15,0))</f>
        <v/>
      </c>
      <c r="K59" s="130" t="str">
        <f>IF(ISNA(VLOOKUP($B59,SCD!$A$5:$BE$2001,16,0)),"",VLOOKUP($B59,SCD!$A$5:$BE$2001,16,0))</f>
        <v/>
      </c>
      <c r="L59" s="130" t="str">
        <f>IF(ISNA(VLOOKUP($B59,SCD!$A$5:$BE$2001,17,0)),"",VLOOKUP($B59,SCD!$A$5:$BE$2001,17,0))</f>
        <v/>
      </c>
      <c r="M59" s="130" t="str">
        <f>IF(ISNA(VLOOKUP($B59,SCD!$A$5:$BE$2001,17,0)),"",VLOOKUP($B59,SCD!$A$5:$BE$2001,17,0))</f>
        <v/>
      </c>
    </row>
    <row r="60" spans="4:13" x14ac:dyDescent="0.2">
      <c r="D60" s="123" t="str">
        <f>IF(ISNA(VLOOKUP($B60,SCD!$A$5:$BE$2001,2,0)),"",VLOOKUP($B60,SCD!$A$5:$BE$2001,2,0))</f>
        <v/>
      </c>
      <c r="E60" s="124" t="str">
        <f>IF(ISNA(VLOOKUP($B60,SCD!$A$5:$BE$2001,3,0)),"",VLOOKUP($B60,SCD!$A$5:$BE$2001,3,0))</f>
        <v/>
      </c>
      <c r="F60" s="130" t="str">
        <f>IF(ISNA(VLOOKUP($B60,SCD!$A$5:$BE$2001,6,0)),"",VLOOKUP($B60,SCD!$A$5:$BE$2001,6,0))</f>
        <v/>
      </c>
      <c r="G60" s="125" t="str">
        <f>IF(ISNA(VLOOKUP($B60,SCD!$A$5:$BE$2001,5,0)),"",VLOOKUP($B60,SCD!$A$5:$BE$2001,5,0))</f>
        <v/>
      </c>
      <c r="H60" s="125" t="str">
        <f>IF(ISNA(VLOOKUP($B60,SCD!$A$5:$BE$2001,28,0)),"",VLOOKUP($B60,SCD!$A$5:$BE$2001,28,0))</f>
        <v/>
      </c>
      <c r="I60" s="125" t="str">
        <f>IF(ISNA(VLOOKUP($B60,SCD!$A$5:$BE$2001,13,0)),"",VLOOKUP($B60,SCD!$A$5:$BE$2001,13,0))</f>
        <v/>
      </c>
      <c r="J60" s="130" t="str">
        <f>IF(ISNA(VLOOKUP($B60,SCD!$A$5:$BE$2001,15,0)),"",VLOOKUP($B60,SCD!$A$5:$BE$2001,15,0))</f>
        <v/>
      </c>
      <c r="K60" s="130" t="str">
        <f>IF(ISNA(VLOOKUP($B60,SCD!$A$5:$BE$2001,16,0)),"",VLOOKUP($B60,SCD!$A$5:$BE$2001,16,0))</f>
        <v/>
      </c>
      <c r="L60" s="130" t="str">
        <f>IF(ISNA(VLOOKUP($B60,SCD!$A$5:$BE$2001,17,0)),"",VLOOKUP($B60,SCD!$A$5:$BE$2001,17,0))</f>
        <v/>
      </c>
      <c r="M60" s="130" t="str">
        <f>IF(ISNA(VLOOKUP($B60,SCD!$A$5:$BE$2001,17,0)),"",VLOOKUP($B60,SCD!$A$5:$BE$2001,17,0))</f>
        <v/>
      </c>
    </row>
    <row r="61" spans="4:13" x14ac:dyDescent="0.2">
      <c r="D61" s="123" t="str">
        <f>IF(ISNA(VLOOKUP($B61,SCD!$A$5:$BE$2001,2,0)),"",VLOOKUP($B61,SCD!$A$5:$BE$2001,2,0))</f>
        <v/>
      </c>
      <c r="E61" s="124" t="str">
        <f>IF(ISNA(VLOOKUP($B61,SCD!$A$5:$BE$2001,3,0)),"",VLOOKUP($B61,SCD!$A$5:$BE$2001,3,0))</f>
        <v/>
      </c>
      <c r="F61" s="130" t="str">
        <f>IF(ISNA(VLOOKUP($B61,SCD!$A$5:$BE$2001,6,0)),"",VLOOKUP($B61,SCD!$A$5:$BE$2001,6,0))</f>
        <v/>
      </c>
      <c r="G61" s="125" t="str">
        <f>IF(ISNA(VLOOKUP($B61,SCD!$A$5:$BE$2001,5,0)),"",VLOOKUP($B61,SCD!$A$5:$BE$2001,5,0))</f>
        <v/>
      </c>
      <c r="H61" s="125" t="str">
        <f>IF(ISNA(VLOOKUP($B61,SCD!$A$5:$BE$2001,28,0)),"",VLOOKUP($B61,SCD!$A$5:$BE$2001,28,0))</f>
        <v/>
      </c>
      <c r="I61" s="125" t="str">
        <f>IF(ISNA(VLOOKUP($B61,SCD!$A$5:$BE$2001,13,0)),"",VLOOKUP($B61,SCD!$A$5:$BE$2001,13,0))</f>
        <v/>
      </c>
      <c r="J61" s="130" t="str">
        <f>IF(ISNA(VLOOKUP($B61,SCD!$A$5:$BE$2001,15,0)),"",VLOOKUP($B61,SCD!$A$5:$BE$2001,15,0))</f>
        <v/>
      </c>
      <c r="K61" s="130" t="str">
        <f>IF(ISNA(VLOOKUP($B61,SCD!$A$5:$BE$2001,16,0)),"",VLOOKUP($B61,SCD!$A$5:$BE$2001,16,0))</f>
        <v/>
      </c>
      <c r="L61" s="130" t="str">
        <f>IF(ISNA(VLOOKUP($B61,SCD!$A$5:$BE$2001,17,0)),"",VLOOKUP($B61,SCD!$A$5:$BE$2001,17,0))</f>
        <v/>
      </c>
      <c r="M61" s="130" t="str">
        <f>IF(ISNA(VLOOKUP($B61,SCD!$A$5:$BE$2001,17,0)),"",VLOOKUP($B61,SCD!$A$5:$BE$2001,17,0))</f>
        <v/>
      </c>
    </row>
    <row r="62" spans="4:13" x14ac:dyDescent="0.2">
      <c r="D62" s="123" t="str">
        <f>IF(ISNA(VLOOKUP($B62,SCD!$A$5:$BE$2001,2,0)),"",VLOOKUP($B62,SCD!$A$5:$BE$2001,2,0))</f>
        <v/>
      </c>
      <c r="E62" s="124" t="str">
        <f>IF(ISNA(VLOOKUP($B62,SCD!$A$5:$BE$2001,3,0)),"",VLOOKUP($B62,SCD!$A$5:$BE$2001,3,0))</f>
        <v/>
      </c>
      <c r="F62" s="130" t="str">
        <f>IF(ISNA(VLOOKUP($B62,SCD!$A$5:$BE$2001,6,0)),"",VLOOKUP($B62,SCD!$A$5:$BE$2001,6,0))</f>
        <v/>
      </c>
      <c r="G62" s="125" t="str">
        <f>IF(ISNA(VLOOKUP($B62,SCD!$A$5:$BE$2001,5,0)),"",VLOOKUP($B62,SCD!$A$5:$BE$2001,5,0))</f>
        <v/>
      </c>
      <c r="H62" s="125" t="str">
        <f>IF(ISNA(VLOOKUP($B62,SCD!$A$5:$BE$2001,28,0)),"",VLOOKUP($B62,SCD!$A$5:$BE$2001,28,0))</f>
        <v/>
      </c>
      <c r="I62" s="125" t="str">
        <f>IF(ISNA(VLOOKUP($B62,SCD!$A$5:$BE$2001,13,0)),"",VLOOKUP($B62,SCD!$A$5:$BE$2001,13,0))</f>
        <v/>
      </c>
      <c r="J62" s="130" t="str">
        <f>IF(ISNA(VLOOKUP($B62,SCD!$A$5:$BE$2001,15,0)),"",VLOOKUP($B62,SCD!$A$5:$BE$2001,15,0))</f>
        <v/>
      </c>
      <c r="K62" s="130" t="str">
        <f>IF(ISNA(VLOOKUP($B62,SCD!$A$5:$BE$2001,16,0)),"",VLOOKUP($B62,SCD!$A$5:$BE$2001,16,0))</f>
        <v/>
      </c>
      <c r="L62" s="130" t="str">
        <f>IF(ISNA(VLOOKUP($B62,SCD!$A$5:$BE$2001,17,0)),"",VLOOKUP($B62,SCD!$A$5:$BE$2001,17,0))</f>
        <v/>
      </c>
      <c r="M62" s="130" t="str">
        <f>IF(ISNA(VLOOKUP($B62,SCD!$A$5:$BE$2001,17,0)),"",VLOOKUP($B62,SCD!$A$5:$BE$2001,17,0))</f>
        <v/>
      </c>
    </row>
    <row r="63" spans="4:13" x14ac:dyDescent="0.2">
      <c r="D63" s="123" t="str">
        <f>IF(ISNA(VLOOKUP($B63,SCD!$A$5:$BE$2001,2,0)),"",VLOOKUP($B63,SCD!$A$5:$BE$2001,2,0))</f>
        <v/>
      </c>
      <c r="E63" s="124" t="str">
        <f>IF(ISNA(VLOOKUP($B63,SCD!$A$5:$BE$2001,3,0)),"",VLOOKUP($B63,SCD!$A$5:$BE$2001,3,0))</f>
        <v/>
      </c>
      <c r="F63" s="130" t="str">
        <f>IF(ISNA(VLOOKUP($B63,SCD!$A$5:$BE$2001,6,0)),"",VLOOKUP($B63,SCD!$A$5:$BE$2001,6,0))</f>
        <v/>
      </c>
      <c r="G63" s="125" t="str">
        <f>IF(ISNA(VLOOKUP($B63,SCD!$A$5:$BE$2001,5,0)),"",VLOOKUP($B63,SCD!$A$5:$BE$2001,5,0))</f>
        <v/>
      </c>
      <c r="H63" s="125" t="str">
        <f>IF(ISNA(VLOOKUP($B63,SCD!$A$5:$BE$2001,28,0)),"",VLOOKUP($B63,SCD!$A$5:$BE$2001,28,0))</f>
        <v/>
      </c>
      <c r="I63" s="125" t="str">
        <f>IF(ISNA(VLOOKUP($B63,SCD!$A$5:$BE$2001,13,0)),"",VLOOKUP($B63,SCD!$A$5:$BE$2001,13,0))</f>
        <v/>
      </c>
      <c r="J63" s="130" t="str">
        <f>IF(ISNA(VLOOKUP($B63,SCD!$A$5:$BE$2001,15,0)),"",VLOOKUP($B63,SCD!$A$5:$BE$2001,15,0))</f>
        <v/>
      </c>
      <c r="K63" s="130" t="str">
        <f>IF(ISNA(VLOOKUP($B63,SCD!$A$5:$BE$2001,16,0)),"",VLOOKUP($B63,SCD!$A$5:$BE$2001,16,0))</f>
        <v/>
      </c>
      <c r="L63" s="130" t="str">
        <f>IF(ISNA(VLOOKUP($B63,SCD!$A$5:$BE$2001,17,0)),"",VLOOKUP($B63,SCD!$A$5:$BE$2001,17,0))</f>
        <v/>
      </c>
      <c r="M63" s="130" t="str">
        <f>IF(ISNA(VLOOKUP($B63,SCD!$A$5:$BE$2001,17,0)),"",VLOOKUP($B63,SCD!$A$5:$BE$2001,17,0))</f>
        <v/>
      </c>
    </row>
    <row r="64" spans="4:13" x14ac:dyDescent="0.2">
      <c r="D64" s="123" t="str">
        <f>IF(ISNA(VLOOKUP($B64,SCD!$A$5:$BE$2001,2,0)),"",VLOOKUP($B64,SCD!$A$5:$BE$2001,2,0))</f>
        <v/>
      </c>
      <c r="E64" s="124" t="str">
        <f>IF(ISNA(VLOOKUP($B64,SCD!$A$5:$BE$2001,3,0)),"",VLOOKUP($B64,SCD!$A$5:$BE$2001,3,0))</f>
        <v/>
      </c>
      <c r="F64" s="130" t="str">
        <f>IF(ISNA(VLOOKUP($B64,SCD!$A$5:$BE$2001,6,0)),"",VLOOKUP($B64,SCD!$A$5:$BE$2001,6,0))</f>
        <v/>
      </c>
      <c r="G64" s="125" t="str">
        <f>IF(ISNA(VLOOKUP($B64,SCD!$A$5:$BE$2001,5,0)),"",VLOOKUP($B64,SCD!$A$5:$BE$2001,5,0))</f>
        <v/>
      </c>
      <c r="H64" s="125" t="str">
        <f>IF(ISNA(VLOOKUP($B64,SCD!$A$5:$BE$2001,28,0)),"",VLOOKUP($B64,SCD!$A$5:$BE$2001,28,0))</f>
        <v/>
      </c>
      <c r="I64" s="125" t="str">
        <f>IF(ISNA(VLOOKUP($B64,SCD!$A$5:$BE$2001,13,0)),"",VLOOKUP($B64,SCD!$A$5:$BE$2001,13,0))</f>
        <v/>
      </c>
      <c r="J64" s="130" t="str">
        <f>IF(ISNA(VLOOKUP($B64,SCD!$A$5:$BE$2001,15,0)),"",VLOOKUP($B64,SCD!$A$5:$BE$2001,15,0))</f>
        <v/>
      </c>
      <c r="K64" s="130" t="str">
        <f>IF(ISNA(VLOOKUP($B64,SCD!$A$5:$BE$2001,16,0)),"",VLOOKUP($B64,SCD!$A$5:$BE$2001,16,0))</f>
        <v/>
      </c>
      <c r="L64" s="130" t="str">
        <f>IF(ISNA(VLOOKUP($B64,SCD!$A$5:$BE$2001,17,0)),"",VLOOKUP($B64,SCD!$A$5:$BE$2001,17,0))</f>
        <v/>
      </c>
      <c r="M64" s="130" t="str">
        <f>IF(ISNA(VLOOKUP($B64,SCD!$A$5:$BE$2001,17,0)),"",VLOOKUP($B64,SCD!$A$5:$BE$2001,17,0))</f>
        <v/>
      </c>
    </row>
    <row r="65" spans="4:13" x14ac:dyDescent="0.2">
      <c r="D65" s="123" t="str">
        <f>IF(ISNA(VLOOKUP($B65,SCD!$A$5:$BE$2001,2,0)),"",VLOOKUP($B65,SCD!$A$5:$BE$2001,2,0))</f>
        <v/>
      </c>
      <c r="E65" s="124" t="str">
        <f>IF(ISNA(VLOOKUP($B65,SCD!$A$5:$BE$2001,3,0)),"",VLOOKUP($B65,SCD!$A$5:$BE$2001,3,0))</f>
        <v/>
      </c>
      <c r="F65" s="130" t="str">
        <f>IF(ISNA(VLOOKUP($B65,SCD!$A$5:$BE$2001,6,0)),"",VLOOKUP($B65,SCD!$A$5:$BE$2001,6,0))</f>
        <v/>
      </c>
      <c r="G65" s="125" t="str">
        <f>IF(ISNA(VLOOKUP($B65,SCD!$A$5:$BE$2001,5,0)),"",VLOOKUP($B65,SCD!$A$5:$BE$2001,5,0))</f>
        <v/>
      </c>
      <c r="H65" s="125" t="str">
        <f>IF(ISNA(VLOOKUP($B65,SCD!$A$5:$BE$2001,28,0)),"",VLOOKUP($B65,SCD!$A$5:$BE$2001,28,0))</f>
        <v/>
      </c>
      <c r="I65" s="125" t="str">
        <f>IF(ISNA(VLOOKUP($B65,SCD!$A$5:$BE$2001,13,0)),"",VLOOKUP($B65,SCD!$A$5:$BE$2001,13,0))</f>
        <v/>
      </c>
      <c r="J65" s="130" t="str">
        <f>IF(ISNA(VLOOKUP($B65,SCD!$A$5:$BE$2001,15,0)),"",VLOOKUP($B65,SCD!$A$5:$BE$2001,15,0))</f>
        <v/>
      </c>
      <c r="K65" s="130" t="str">
        <f>IF(ISNA(VLOOKUP($B65,SCD!$A$5:$BE$2001,16,0)),"",VLOOKUP($B65,SCD!$A$5:$BE$2001,16,0))</f>
        <v/>
      </c>
      <c r="L65" s="130" t="str">
        <f>IF(ISNA(VLOOKUP($B65,SCD!$A$5:$BE$2001,17,0)),"",VLOOKUP($B65,SCD!$A$5:$BE$2001,17,0))</f>
        <v/>
      </c>
      <c r="M65" s="130" t="str">
        <f>IF(ISNA(VLOOKUP($B65,SCD!$A$5:$BE$2001,17,0)),"",VLOOKUP($B65,SCD!$A$5:$BE$2001,17,0))</f>
        <v/>
      </c>
    </row>
    <row r="66" spans="4:13" x14ac:dyDescent="0.2">
      <c r="D66" s="123" t="str">
        <f>IF(ISNA(VLOOKUP($B66,SCD!$A$5:$BE$2001,2,0)),"",VLOOKUP($B66,SCD!$A$5:$BE$2001,2,0))</f>
        <v/>
      </c>
      <c r="E66" s="124" t="str">
        <f>IF(ISNA(VLOOKUP($B66,SCD!$A$5:$BE$2001,3,0)),"",VLOOKUP($B66,SCD!$A$5:$BE$2001,3,0))</f>
        <v/>
      </c>
      <c r="F66" s="130" t="str">
        <f>IF(ISNA(VLOOKUP($B66,SCD!$A$5:$BE$2001,6,0)),"",VLOOKUP($B66,SCD!$A$5:$BE$2001,6,0))</f>
        <v/>
      </c>
      <c r="G66" s="125" t="str">
        <f>IF(ISNA(VLOOKUP($B66,SCD!$A$5:$BE$2001,5,0)),"",VLOOKUP($B66,SCD!$A$5:$BE$2001,5,0))</f>
        <v/>
      </c>
      <c r="H66" s="125" t="str">
        <f>IF(ISNA(VLOOKUP($B66,SCD!$A$5:$BE$2001,28,0)),"",VLOOKUP($B66,SCD!$A$5:$BE$2001,28,0))</f>
        <v/>
      </c>
      <c r="I66" s="125" t="str">
        <f>IF(ISNA(VLOOKUP($B66,SCD!$A$5:$BE$2001,13,0)),"",VLOOKUP($B66,SCD!$A$5:$BE$2001,13,0))</f>
        <v/>
      </c>
      <c r="J66" s="130" t="str">
        <f>IF(ISNA(VLOOKUP($B66,SCD!$A$5:$BE$2001,15,0)),"",VLOOKUP($B66,SCD!$A$5:$BE$2001,15,0))</f>
        <v/>
      </c>
      <c r="K66" s="130" t="str">
        <f>IF(ISNA(VLOOKUP($B66,SCD!$A$5:$BE$2001,16,0)),"",VLOOKUP($B66,SCD!$A$5:$BE$2001,16,0))</f>
        <v/>
      </c>
      <c r="L66" s="130" t="str">
        <f>IF(ISNA(VLOOKUP($B66,SCD!$A$5:$BE$2001,17,0)),"",VLOOKUP($B66,SCD!$A$5:$BE$2001,17,0))</f>
        <v/>
      </c>
      <c r="M66" s="130" t="str">
        <f>IF(ISNA(VLOOKUP($B66,SCD!$A$5:$BE$2001,17,0)),"",VLOOKUP($B66,SCD!$A$5:$BE$2001,17,0))</f>
        <v/>
      </c>
    </row>
    <row r="67" spans="4:13" x14ac:dyDescent="0.2">
      <c r="D67" s="123" t="str">
        <f>IF(ISNA(VLOOKUP($B67,SCD!$A$5:$BE$2001,2,0)),"",VLOOKUP($B67,SCD!$A$5:$BE$2001,2,0))</f>
        <v/>
      </c>
      <c r="E67" s="124" t="str">
        <f>IF(ISNA(VLOOKUP($B67,SCD!$A$5:$BE$2001,3,0)),"",VLOOKUP($B67,SCD!$A$5:$BE$2001,3,0))</f>
        <v/>
      </c>
      <c r="F67" s="130" t="str">
        <f>IF(ISNA(VLOOKUP($B67,SCD!$A$5:$BE$2001,6,0)),"",VLOOKUP($B67,SCD!$A$5:$BE$2001,6,0))</f>
        <v/>
      </c>
      <c r="G67" s="125" t="str">
        <f>IF(ISNA(VLOOKUP($B67,SCD!$A$5:$BE$2001,5,0)),"",VLOOKUP($B67,SCD!$A$5:$BE$2001,5,0))</f>
        <v/>
      </c>
      <c r="H67" s="125" t="str">
        <f>IF(ISNA(VLOOKUP($B67,SCD!$A$5:$BE$2001,28,0)),"",VLOOKUP($B67,SCD!$A$5:$BE$2001,28,0))</f>
        <v/>
      </c>
      <c r="I67" s="125" t="str">
        <f>IF(ISNA(VLOOKUP($B67,SCD!$A$5:$BE$2001,13,0)),"",VLOOKUP($B67,SCD!$A$5:$BE$2001,13,0))</f>
        <v/>
      </c>
      <c r="J67" s="130" t="str">
        <f>IF(ISNA(VLOOKUP($B67,SCD!$A$5:$BE$2001,15,0)),"",VLOOKUP($B67,SCD!$A$5:$BE$2001,15,0))</f>
        <v/>
      </c>
      <c r="K67" s="130" t="str">
        <f>IF(ISNA(VLOOKUP($B67,SCD!$A$5:$BE$2001,16,0)),"",VLOOKUP($B67,SCD!$A$5:$BE$2001,16,0))</f>
        <v/>
      </c>
      <c r="L67" s="130" t="str">
        <f>IF(ISNA(VLOOKUP($B67,SCD!$A$5:$BE$2001,17,0)),"",VLOOKUP($B67,SCD!$A$5:$BE$2001,17,0))</f>
        <v/>
      </c>
      <c r="M67" s="130" t="str">
        <f>IF(ISNA(VLOOKUP($B67,SCD!$A$5:$BE$2001,17,0)),"",VLOOKUP($B67,SCD!$A$5:$BE$2001,17,0))</f>
        <v/>
      </c>
    </row>
    <row r="68" spans="4:13" x14ac:dyDescent="0.2">
      <c r="D68" s="123" t="str">
        <f>IF(ISNA(VLOOKUP($B68,SCD!$A$5:$BE$2001,2,0)),"",VLOOKUP($B68,SCD!$A$5:$BE$2001,2,0))</f>
        <v/>
      </c>
      <c r="E68" s="124" t="str">
        <f>IF(ISNA(VLOOKUP($B68,SCD!$A$5:$BE$2001,3,0)),"",VLOOKUP($B68,SCD!$A$5:$BE$2001,3,0))</f>
        <v/>
      </c>
      <c r="F68" s="130" t="str">
        <f>IF(ISNA(VLOOKUP($B68,SCD!$A$5:$BE$2001,6,0)),"",VLOOKUP($B68,SCD!$A$5:$BE$2001,6,0))</f>
        <v/>
      </c>
      <c r="G68" s="125" t="str">
        <f>IF(ISNA(VLOOKUP($B68,SCD!$A$5:$BE$2001,5,0)),"",VLOOKUP($B68,SCD!$A$5:$BE$2001,5,0))</f>
        <v/>
      </c>
      <c r="H68" s="125" t="str">
        <f>IF(ISNA(VLOOKUP($B68,SCD!$A$5:$BE$2001,28,0)),"",VLOOKUP($B68,SCD!$A$5:$BE$2001,28,0))</f>
        <v/>
      </c>
      <c r="I68" s="125" t="str">
        <f>IF(ISNA(VLOOKUP($B68,SCD!$A$5:$BE$2001,13,0)),"",VLOOKUP($B68,SCD!$A$5:$BE$2001,13,0))</f>
        <v/>
      </c>
      <c r="J68" s="130" t="str">
        <f>IF(ISNA(VLOOKUP($B68,SCD!$A$5:$BE$2001,15,0)),"",VLOOKUP($B68,SCD!$A$5:$BE$2001,15,0))</f>
        <v/>
      </c>
      <c r="K68" s="130" t="str">
        <f>IF(ISNA(VLOOKUP($B68,SCD!$A$5:$BE$2001,16,0)),"",VLOOKUP($B68,SCD!$A$5:$BE$2001,16,0))</f>
        <v/>
      </c>
      <c r="L68" s="130" t="str">
        <f>IF(ISNA(VLOOKUP($B68,SCD!$A$5:$BE$2001,17,0)),"",VLOOKUP($B68,SCD!$A$5:$BE$2001,17,0))</f>
        <v/>
      </c>
      <c r="M68" s="130" t="str">
        <f>IF(ISNA(VLOOKUP($B68,SCD!$A$5:$BE$2001,17,0)),"",VLOOKUP($B68,SCD!$A$5:$BE$2001,17,0))</f>
        <v/>
      </c>
    </row>
    <row r="69" spans="4:13" x14ac:dyDescent="0.2">
      <c r="D69" s="123" t="str">
        <f>IF(ISNA(VLOOKUP($B69,SCD!$A$5:$BE$2001,2,0)),"",VLOOKUP($B69,SCD!$A$5:$BE$2001,2,0))</f>
        <v/>
      </c>
      <c r="E69" s="124" t="str">
        <f>IF(ISNA(VLOOKUP($B69,SCD!$A$5:$BE$2001,3,0)),"",VLOOKUP($B69,SCD!$A$5:$BE$2001,3,0))</f>
        <v/>
      </c>
      <c r="F69" s="130" t="str">
        <f>IF(ISNA(VLOOKUP($B69,SCD!$A$5:$BE$2001,6,0)),"",VLOOKUP($B69,SCD!$A$5:$BE$2001,6,0))</f>
        <v/>
      </c>
      <c r="G69" s="125" t="str">
        <f>IF(ISNA(VLOOKUP($B69,SCD!$A$5:$BE$2001,5,0)),"",VLOOKUP($B69,SCD!$A$5:$BE$2001,5,0))</f>
        <v/>
      </c>
      <c r="H69" s="125" t="str">
        <f>IF(ISNA(VLOOKUP($B69,SCD!$A$5:$BE$2001,28,0)),"",VLOOKUP($B69,SCD!$A$5:$BE$2001,28,0))</f>
        <v/>
      </c>
      <c r="I69" s="125" t="str">
        <f>IF(ISNA(VLOOKUP($B69,SCD!$A$5:$BE$2001,13,0)),"",VLOOKUP($B69,SCD!$A$5:$BE$2001,13,0))</f>
        <v/>
      </c>
      <c r="J69" s="130" t="str">
        <f>IF(ISNA(VLOOKUP($B69,SCD!$A$5:$BE$2001,15,0)),"",VLOOKUP($B69,SCD!$A$5:$BE$2001,15,0))</f>
        <v/>
      </c>
      <c r="K69" s="130" t="str">
        <f>IF(ISNA(VLOOKUP($B69,SCD!$A$5:$BE$2001,16,0)),"",VLOOKUP($B69,SCD!$A$5:$BE$2001,16,0))</f>
        <v/>
      </c>
      <c r="L69" s="130" t="str">
        <f>IF(ISNA(VLOOKUP($B69,SCD!$A$5:$BE$2001,17,0)),"",VLOOKUP($B69,SCD!$A$5:$BE$2001,17,0))</f>
        <v/>
      </c>
      <c r="M69" s="130" t="str">
        <f>IF(ISNA(VLOOKUP($B69,SCD!$A$5:$BE$2001,17,0)),"",VLOOKUP($B69,SCD!$A$5:$BE$2001,17,0))</f>
        <v/>
      </c>
    </row>
    <row r="70" spans="4:13" x14ac:dyDescent="0.2">
      <c r="D70" s="123" t="str">
        <f>IF(ISNA(VLOOKUP($B70,SCD!$A$5:$BE$2001,2,0)),"",VLOOKUP($B70,SCD!$A$5:$BE$2001,2,0))</f>
        <v/>
      </c>
      <c r="E70" s="124" t="str">
        <f>IF(ISNA(VLOOKUP($B70,SCD!$A$5:$BE$2001,3,0)),"",VLOOKUP($B70,SCD!$A$5:$BE$2001,3,0))</f>
        <v/>
      </c>
      <c r="F70" s="130" t="str">
        <f>IF(ISNA(VLOOKUP($B70,SCD!$A$5:$BE$2001,6,0)),"",VLOOKUP($B70,SCD!$A$5:$BE$2001,6,0))</f>
        <v/>
      </c>
      <c r="G70" s="125" t="str">
        <f>IF(ISNA(VLOOKUP($B70,SCD!$A$5:$BE$2001,5,0)),"",VLOOKUP($B70,SCD!$A$5:$BE$2001,5,0))</f>
        <v/>
      </c>
      <c r="H70" s="125" t="str">
        <f>IF(ISNA(VLOOKUP($B70,SCD!$A$5:$BE$2001,28,0)),"",VLOOKUP($B70,SCD!$A$5:$BE$2001,28,0))</f>
        <v/>
      </c>
      <c r="I70" s="125" t="str">
        <f>IF(ISNA(VLOOKUP($B70,SCD!$A$5:$BE$2001,13,0)),"",VLOOKUP($B70,SCD!$A$5:$BE$2001,13,0))</f>
        <v/>
      </c>
      <c r="J70" s="130" t="str">
        <f>IF(ISNA(VLOOKUP($B70,SCD!$A$5:$BE$2001,15,0)),"",VLOOKUP($B70,SCD!$A$5:$BE$2001,15,0))</f>
        <v/>
      </c>
      <c r="K70" s="130" t="str">
        <f>IF(ISNA(VLOOKUP($B70,SCD!$A$5:$BE$2001,16,0)),"",VLOOKUP($B70,SCD!$A$5:$BE$2001,16,0))</f>
        <v/>
      </c>
      <c r="L70" s="130" t="str">
        <f>IF(ISNA(VLOOKUP($B70,SCD!$A$5:$BE$2001,17,0)),"",VLOOKUP($B70,SCD!$A$5:$BE$2001,17,0))</f>
        <v/>
      </c>
      <c r="M70" s="130" t="str">
        <f>IF(ISNA(VLOOKUP($B70,SCD!$A$5:$BE$2001,17,0)),"",VLOOKUP($B70,SCD!$A$5:$BE$2001,17,0))</f>
        <v/>
      </c>
    </row>
    <row r="71" spans="4:13" x14ac:dyDescent="0.2">
      <c r="D71" s="123" t="str">
        <f>IF(ISNA(VLOOKUP($B71,SCD!$A$5:$BE$2001,2,0)),"",VLOOKUP($B71,SCD!$A$5:$BE$2001,2,0))</f>
        <v/>
      </c>
      <c r="E71" s="124" t="str">
        <f>IF(ISNA(VLOOKUP($B71,SCD!$A$5:$BE$2001,3,0)),"",VLOOKUP($B71,SCD!$A$5:$BE$2001,3,0))</f>
        <v/>
      </c>
      <c r="F71" s="130" t="str">
        <f>IF(ISNA(VLOOKUP($B71,SCD!$A$5:$BE$2001,6,0)),"",VLOOKUP($B71,SCD!$A$5:$BE$2001,6,0))</f>
        <v/>
      </c>
      <c r="G71" s="125" t="str">
        <f>IF(ISNA(VLOOKUP($B71,SCD!$A$5:$BE$2001,5,0)),"",VLOOKUP($B71,SCD!$A$5:$BE$2001,5,0))</f>
        <v/>
      </c>
      <c r="H71" s="125" t="str">
        <f>IF(ISNA(VLOOKUP($B71,SCD!$A$5:$BE$2001,28,0)),"",VLOOKUP($B71,SCD!$A$5:$BE$2001,28,0))</f>
        <v/>
      </c>
      <c r="I71" s="125" t="str">
        <f>IF(ISNA(VLOOKUP($B71,SCD!$A$5:$BE$2001,13,0)),"",VLOOKUP($B71,SCD!$A$5:$BE$2001,13,0))</f>
        <v/>
      </c>
      <c r="J71" s="130" t="str">
        <f>IF(ISNA(VLOOKUP($B71,SCD!$A$5:$BE$2001,15,0)),"",VLOOKUP($B71,SCD!$A$5:$BE$2001,15,0))</f>
        <v/>
      </c>
      <c r="K71" s="130" t="str">
        <f>IF(ISNA(VLOOKUP($B71,SCD!$A$5:$BE$2001,16,0)),"",VLOOKUP($B71,SCD!$A$5:$BE$2001,16,0))</f>
        <v/>
      </c>
      <c r="L71" s="130" t="str">
        <f>IF(ISNA(VLOOKUP($B71,SCD!$A$5:$BE$2001,17,0)),"",VLOOKUP($B71,SCD!$A$5:$BE$2001,17,0))</f>
        <v/>
      </c>
      <c r="M71" s="130" t="str">
        <f>IF(ISNA(VLOOKUP($B71,SCD!$A$5:$BE$2001,17,0)),"",VLOOKUP($B71,SCD!$A$5:$BE$2001,17,0))</f>
        <v/>
      </c>
    </row>
    <row r="72" spans="4:13" x14ac:dyDescent="0.2">
      <c r="D72" s="123" t="str">
        <f>IF(ISNA(VLOOKUP($B72,SCD!$A$5:$BE$2001,2,0)),"",VLOOKUP($B72,SCD!$A$5:$BE$2001,2,0))</f>
        <v/>
      </c>
      <c r="E72" s="124" t="str">
        <f>IF(ISNA(VLOOKUP($B72,SCD!$A$5:$BE$2001,3,0)),"",VLOOKUP($B72,SCD!$A$5:$BE$2001,3,0))</f>
        <v/>
      </c>
      <c r="F72" s="130" t="str">
        <f>IF(ISNA(VLOOKUP($B72,SCD!$A$5:$BE$2001,6,0)),"",VLOOKUP($B72,SCD!$A$5:$BE$2001,6,0))</f>
        <v/>
      </c>
      <c r="G72" s="125" t="str">
        <f>IF(ISNA(VLOOKUP($B72,SCD!$A$5:$BE$2001,5,0)),"",VLOOKUP($B72,SCD!$A$5:$BE$2001,5,0))</f>
        <v/>
      </c>
      <c r="H72" s="125" t="str">
        <f>IF(ISNA(VLOOKUP($B72,SCD!$A$5:$BE$2001,28,0)),"",VLOOKUP($B72,SCD!$A$5:$BE$2001,28,0))</f>
        <v/>
      </c>
      <c r="I72" s="125" t="str">
        <f>IF(ISNA(VLOOKUP($B72,SCD!$A$5:$BE$2001,13,0)),"",VLOOKUP($B72,SCD!$A$5:$BE$2001,13,0))</f>
        <v/>
      </c>
      <c r="J72" s="130" t="str">
        <f>IF(ISNA(VLOOKUP($B72,SCD!$A$5:$BE$2001,15,0)),"",VLOOKUP($B72,SCD!$A$5:$BE$2001,15,0))</f>
        <v/>
      </c>
      <c r="K72" s="130" t="str">
        <f>IF(ISNA(VLOOKUP($B72,SCD!$A$5:$BE$2001,16,0)),"",VLOOKUP($B72,SCD!$A$5:$BE$2001,16,0))</f>
        <v/>
      </c>
      <c r="L72" s="130" t="str">
        <f>IF(ISNA(VLOOKUP($B72,SCD!$A$5:$BE$2001,17,0)),"",VLOOKUP($B72,SCD!$A$5:$BE$2001,17,0))</f>
        <v/>
      </c>
      <c r="M72" s="130" t="str">
        <f>IF(ISNA(VLOOKUP($B72,SCD!$A$5:$BE$2001,17,0)),"",VLOOKUP($B72,SCD!$A$5:$BE$2001,17,0))</f>
        <v/>
      </c>
    </row>
    <row r="73" spans="4:13" ht="12" thickBot="1" x14ac:dyDescent="0.25">
      <c r="D73" s="126"/>
      <c r="E73" s="127"/>
      <c r="F73" s="127"/>
      <c r="G73" s="128"/>
      <c r="H73" s="128"/>
      <c r="I73" s="128"/>
      <c r="J73" s="128"/>
      <c r="K73" s="128"/>
      <c r="L73" s="128"/>
      <c r="M73" s="129"/>
    </row>
    <row r="74" spans="4:13" ht="12" thickTop="1" x14ac:dyDescent="0.2"/>
  </sheetData>
  <mergeCells count="1">
    <mergeCell ref="D5:M5"/>
  </mergeCells>
  <pageMargins left="0.7" right="0.7" top="0.75" bottom="0.75" header="0.3" footer="0.3"/>
  <pageSetup scale="5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4</xdr:col>
                    <xdr:colOff>1428750</xdr:colOff>
                    <xdr:row>5</xdr:row>
                    <xdr:rowOff>85725</xdr:rowOff>
                  </from>
                  <to>
                    <xdr:col>4</xdr:col>
                    <xdr:colOff>1657350</xdr:colOff>
                    <xdr:row>7</xdr:row>
                    <xdr:rowOff>9525</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6</xdr:col>
                    <xdr:colOff>19050</xdr:colOff>
                    <xdr:row>5</xdr:row>
                    <xdr:rowOff>114300</xdr:rowOff>
                  </from>
                  <to>
                    <xdr:col>6</xdr:col>
                    <xdr:colOff>247650</xdr:colOff>
                    <xdr:row>6</xdr:row>
                    <xdr:rowOff>142875</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8</xdr:col>
                    <xdr:colOff>438150</xdr:colOff>
                    <xdr:row>5</xdr:row>
                    <xdr:rowOff>95250</xdr:rowOff>
                  </from>
                  <to>
                    <xdr:col>8</xdr:col>
                    <xdr:colOff>666750</xdr:colOff>
                    <xdr:row>6</xdr:row>
                    <xdr:rowOff>123825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M74"/>
  <sheetViews>
    <sheetView view="pageBreakPreview" zoomScaleNormal="100" zoomScaleSheetLayoutView="100" workbookViewId="0">
      <selection activeCell="M8" sqref="M8"/>
    </sheetView>
  </sheetViews>
  <sheetFormatPr defaultRowHeight="11.25" x14ac:dyDescent="0.2"/>
  <cols>
    <col min="1" max="1" width="3.7109375" style="92" customWidth="1"/>
    <col min="2" max="2" width="6.85546875" style="92" customWidth="1"/>
    <col min="3" max="3" width="3.28515625" style="93" customWidth="1"/>
    <col min="4" max="4" width="12.85546875" style="92" customWidth="1"/>
    <col min="5" max="5" width="32.28515625" style="92" customWidth="1"/>
    <col min="6" max="6" width="12" style="92" customWidth="1"/>
    <col min="7" max="7" width="6.5703125" style="92" customWidth="1"/>
    <col min="8" max="8" width="6.42578125" style="92" customWidth="1"/>
    <col min="9" max="9" width="12" style="92" bestFit="1" customWidth="1"/>
    <col min="10" max="10" width="9.85546875" style="92" customWidth="1"/>
    <col min="11" max="11" width="9" style="92" customWidth="1"/>
    <col min="12" max="12" width="10.140625" style="92" customWidth="1"/>
    <col min="13" max="13" width="46.28515625" style="92" customWidth="1"/>
    <col min="14" max="14" width="3.42578125" style="92" customWidth="1"/>
    <col min="15" max="16384" width="9.140625" style="92"/>
  </cols>
  <sheetData>
    <row r="2" spans="2:13" ht="10.5" customHeight="1" x14ac:dyDescent="0.2"/>
    <row r="3" spans="2:13" ht="12" thickBot="1" x14ac:dyDescent="0.25"/>
    <row r="4" spans="2:13" ht="12" thickTop="1" x14ac:dyDescent="0.2">
      <c r="D4" s="94"/>
      <c r="E4" s="95"/>
      <c r="F4" s="95"/>
      <c r="G4" s="95"/>
      <c r="H4" s="95"/>
      <c r="I4" s="95"/>
      <c r="J4" s="95"/>
      <c r="K4" s="95"/>
      <c r="L4" s="95"/>
      <c r="M4" s="96"/>
    </row>
    <row r="5" spans="2:13" ht="15" x14ac:dyDescent="0.25">
      <c r="D5" s="138" t="s">
        <v>104</v>
      </c>
      <c r="E5" s="139"/>
      <c r="F5" s="139"/>
      <c r="G5" s="139"/>
      <c r="H5" s="139"/>
      <c r="I5" s="139"/>
      <c r="J5" s="139"/>
      <c r="K5" s="139"/>
      <c r="L5" s="139"/>
      <c r="M5" s="140"/>
    </row>
    <row r="6" spans="2:13" x14ac:dyDescent="0.2">
      <c r="D6" s="97" t="s">
        <v>105</v>
      </c>
      <c r="E6" s="98"/>
      <c r="F6" s="98"/>
      <c r="G6" s="99"/>
      <c r="H6" s="99"/>
      <c r="I6" s="99"/>
      <c r="J6" s="99"/>
      <c r="K6" s="99"/>
      <c r="L6" s="99"/>
      <c r="M6" s="100"/>
    </row>
    <row r="7" spans="2:13" ht="12" thickBot="1" x14ac:dyDescent="0.25">
      <c r="C7" s="105"/>
      <c r="D7" s="101" t="s">
        <v>106</v>
      </c>
      <c r="E7" s="98" t="s">
        <v>107</v>
      </c>
      <c r="F7" s="102" t="s">
        <v>108</v>
      </c>
      <c r="G7" s="103"/>
      <c r="H7" s="103" t="s">
        <v>109</v>
      </c>
      <c r="I7" s="103"/>
      <c r="J7" s="103"/>
      <c r="K7" s="103"/>
      <c r="L7" s="103"/>
      <c r="M7" s="104"/>
    </row>
    <row r="8" spans="2:13" ht="12" thickTop="1" x14ac:dyDescent="0.2">
      <c r="C8" s="105"/>
      <c r="D8" s="106" t="s">
        <v>119</v>
      </c>
      <c r="E8" s="107"/>
      <c r="F8" s="107"/>
      <c r="G8" s="107"/>
      <c r="H8" s="107"/>
      <c r="I8" s="107"/>
      <c r="J8" s="107"/>
      <c r="K8" s="107"/>
      <c r="L8" s="108"/>
      <c r="M8" s="109">
        <f ca="1">TODAY()</f>
        <v>42139</v>
      </c>
    </row>
    <row r="9" spans="2:13" x14ac:dyDescent="0.2">
      <c r="D9" s="110"/>
      <c r="E9" s="111" t="s">
        <v>98</v>
      </c>
      <c r="F9" s="112"/>
      <c r="G9" s="112"/>
      <c r="H9" s="112"/>
      <c r="I9" s="113"/>
      <c r="J9" s="114">
        <f>SUM(J11:J73)</f>
        <v>2975</v>
      </c>
      <c r="K9" s="115">
        <f>SUM(K11:K73)</f>
        <v>1818</v>
      </c>
      <c r="L9" s="116">
        <f>SUM(L11:L73)</f>
        <v>220</v>
      </c>
      <c r="M9" s="117"/>
    </row>
    <row r="10" spans="2:13" ht="23.25" thickBot="1" x14ac:dyDescent="0.25">
      <c r="D10" s="118" t="s">
        <v>110</v>
      </c>
      <c r="E10" s="119" t="s">
        <v>111</v>
      </c>
      <c r="F10" s="119" t="s">
        <v>36</v>
      </c>
      <c r="G10" s="119" t="s">
        <v>30</v>
      </c>
      <c r="H10" s="119" t="s">
        <v>112</v>
      </c>
      <c r="I10" s="119" t="s">
        <v>113</v>
      </c>
      <c r="J10" s="119" t="s">
        <v>114</v>
      </c>
      <c r="K10" s="120" t="s">
        <v>54</v>
      </c>
      <c r="L10" s="121" t="s">
        <v>57</v>
      </c>
      <c r="M10" s="122" t="s">
        <v>115</v>
      </c>
    </row>
    <row r="11" spans="2:13" ht="12" thickTop="1" x14ac:dyDescent="0.2">
      <c r="B11" s="92">
        <v>2</v>
      </c>
      <c r="D11" s="123" t="str">
        <f>IF(ISNA(VLOOKUP($B11,SCD!$A$5:$BE$2001,2,0)),"",VLOOKUP($B11,SCD!$A$5:$BE$2001,2,0))</f>
        <v>HSB/14/002</v>
      </c>
      <c r="E11" s="124" t="str">
        <f>IF(ISNA(VLOOKUP($B11,SCD!$A$5:$BE$2001,3,0)),"",VLOOKUP($B11,SCD!$A$5:$BE$2001,3,0))</f>
        <v>BBB</v>
      </c>
      <c r="F11" s="130">
        <f>IF(ISNA(VLOOKUP($B11,SCD!$A$5:$BE$2001,6,0)),"",VLOOKUP($B11,SCD!$A$5:$BE$2001,6,0))</f>
        <v>150000</v>
      </c>
      <c r="G11" s="125">
        <f>IF(ISNA(VLOOKUP($B11,SCD!$A$5:$BE$2001,5,0)),"",VLOOKUP($B11,SCD!$A$5:$BE$2001,5,0))</f>
        <v>0.25</v>
      </c>
      <c r="H11" s="125">
        <f>IF(ISNA(VLOOKUP($B11,SCD!$A$5:$BE$2001,28,0)),"",VLOOKUP($B11,SCD!$A$5:$BE$2001,28,0))</f>
        <v>0.05</v>
      </c>
      <c r="I11" s="125" t="str">
        <f>IF(ISNA(VLOOKUP($B11,SCD!$A$5:$BE$2001,13,0)),"",VLOOKUP($B11,SCD!$A$5:$BE$2001,13,0))</f>
        <v>MGT APPROVAL</v>
      </c>
      <c r="J11" s="130">
        <f>IF(ISNA(VLOOKUP($B11,SCD!$A$5:$BE$2001,15,0)),"",VLOOKUP($B11,SCD!$A$5:$BE$2001,15,0))</f>
        <v>1875</v>
      </c>
      <c r="K11" s="130">
        <f>IF(ISNA(VLOOKUP($B11,SCD!$A$5:$BE$2001,16,0)),"",VLOOKUP($B11,SCD!$A$5:$BE$2001,16,0))</f>
        <v>938</v>
      </c>
      <c r="L11" s="130">
        <f>IF(ISNA(VLOOKUP($B11,SCD!$A$5:$BE$2001,17,0)),"",VLOOKUP($B11,SCD!$A$5:$BE$2001,17,0))</f>
        <v>0</v>
      </c>
      <c r="M11" s="130" t="str">
        <f>IF(ISNA(VLOOKUP($B11,SCD!$A$5:$BE$2001,21,0)),"",VLOOKUP($B11,SCD!$A$5:$BE$2001,21,0))</f>
        <v xml:space="preserve">MGT approved 50% of GP </v>
      </c>
    </row>
    <row r="12" spans="2:13" x14ac:dyDescent="0.2">
      <c r="B12" s="92">
        <v>4</v>
      </c>
      <c r="D12" s="123" t="str">
        <f>IF(ISNA(VLOOKUP($B12,SCD!$A$5:$BE$2001,2,0)),"",VLOOKUP($B12,SCD!$A$5:$BE$2001,2,0))</f>
        <v>HSB/15/001</v>
      </c>
      <c r="E12" s="124" t="str">
        <f>IF(ISNA(VLOOKUP($B12,SCD!$A$5:$BE$2001,3,0)),"",VLOOKUP($B12,SCD!$A$5:$BE$2001,3,0))</f>
        <v>BBB</v>
      </c>
      <c r="F12" s="130">
        <f>IF(ISNA(VLOOKUP($B12,SCD!$A$5:$BE$2001,6,0)),"",VLOOKUP($B12,SCD!$A$5:$BE$2001,6,0))</f>
        <v>110000</v>
      </c>
      <c r="G12" s="125">
        <f>IF(ISNA(VLOOKUP($B12,SCD!$A$5:$BE$2001,5,0)),"",VLOOKUP($B12,SCD!$A$5:$BE$2001,5,0))</f>
        <v>0.2</v>
      </c>
      <c r="H12" s="125">
        <f>IF(ISNA(VLOOKUP($B12,SCD!$A$5:$BE$2001,28,0)),"",VLOOKUP($B12,SCD!$A$5:$BE$2001,28,0))</f>
        <v>0.05</v>
      </c>
      <c r="I12" s="125" t="str">
        <f>IF(ISNA(VLOOKUP($B12,SCD!$A$5:$BE$2001,13,0)),"",VLOOKUP($B12,SCD!$A$5:$BE$2001,13,0))</f>
        <v>PARTIAL</v>
      </c>
      <c r="J12" s="130">
        <f>IF(ISNA(VLOOKUP($B12,SCD!$A$5:$BE$2001,15,0)),"",VLOOKUP($B12,SCD!$A$5:$BE$2001,15,0))</f>
        <v>1100</v>
      </c>
      <c r="K12" s="130">
        <f>IF(ISNA(VLOOKUP($B12,SCD!$A$5:$BE$2001,16,0)),"",VLOOKUP($B12,SCD!$A$5:$BE$2001,16,0))</f>
        <v>880</v>
      </c>
      <c r="L12" s="130">
        <f>IF(ISNA(VLOOKUP($B12,SCD!$A$5:$BE$2001,17,0)),"",VLOOKUP($B12,SCD!$A$5:$BE$2001,17,0))</f>
        <v>220</v>
      </c>
      <c r="M12" s="130" t="str">
        <f>IF(ISNA(VLOOKUP($B12,SCD!$A$5:$BE$2001,21,0)),"",VLOOKUP($B12,SCD!$A$5:$BE$2001,21,0))</f>
        <v>TDS certficate pending 80% paid SC</v>
      </c>
    </row>
    <row r="13" spans="2:13" x14ac:dyDescent="0.2">
      <c r="D13" s="123" t="str">
        <f>IF(ISNA(VLOOKUP($B13,SCD!$A$5:$BE$2001,2,0)),"",VLOOKUP($B13,SCD!$A$5:$BE$2001,2,0))</f>
        <v/>
      </c>
      <c r="E13" s="124" t="str">
        <f>IF(ISNA(VLOOKUP($B13,SCD!$A$5:$BE$2001,3,0)),"",VLOOKUP($B13,SCD!$A$5:$BE$2001,3,0))</f>
        <v/>
      </c>
      <c r="F13" s="130" t="str">
        <f>IF(ISNA(VLOOKUP($B13,SCD!$A$5:$BE$2001,6,0)),"",VLOOKUP($B13,SCD!$A$5:$BE$2001,6,0))</f>
        <v/>
      </c>
      <c r="G13" s="125" t="str">
        <f>IF(ISNA(VLOOKUP($B13,SCD!$A$5:$BE$2001,5,0)),"",VLOOKUP($B13,SCD!$A$5:$BE$2001,5,0))</f>
        <v/>
      </c>
      <c r="H13" s="125" t="str">
        <f>IF(ISNA(VLOOKUP($B13,SCD!$A$5:$BE$2001,28,0)),"",VLOOKUP($B13,SCD!$A$5:$BE$2001,28,0))</f>
        <v/>
      </c>
      <c r="I13" s="125" t="str">
        <f>IF(ISNA(VLOOKUP($B13,SCD!$A$5:$BE$2001,13,0)),"",VLOOKUP($B13,SCD!$A$5:$BE$2001,13,0))</f>
        <v/>
      </c>
      <c r="J13" s="130" t="str">
        <f>IF(ISNA(VLOOKUP($B13,SCD!$A$5:$BE$2001,15,0)),"",VLOOKUP($B13,SCD!$A$5:$BE$2001,15,0))</f>
        <v/>
      </c>
      <c r="K13" s="130" t="str">
        <f>IF(ISNA(VLOOKUP($B13,SCD!$A$5:$BE$2001,16,0)),"",VLOOKUP($B13,SCD!$A$5:$BE$2001,16,0))</f>
        <v/>
      </c>
      <c r="L13" s="130" t="str">
        <f>IF(ISNA(VLOOKUP($B13,SCD!$A$5:$BE$2001,17,0)),"",VLOOKUP($B13,SCD!$A$5:$BE$2001,17,0))</f>
        <v/>
      </c>
      <c r="M13" s="130" t="str">
        <f>IF(ISNA(VLOOKUP($B13,SCD!$A$5:$BE$2001,21,0)),"",VLOOKUP($B13,SCD!$A$5:$BE$2001,21,0))</f>
        <v/>
      </c>
    </row>
    <row r="14" spans="2:13" x14ac:dyDescent="0.2">
      <c r="D14" s="123" t="str">
        <f>IF(ISNA(VLOOKUP($B14,SCD!$A$5:$BE$2001,2,0)),"",VLOOKUP($B14,SCD!$A$5:$BE$2001,2,0))</f>
        <v/>
      </c>
      <c r="E14" s="124" t="str">
        <f>IF(ISNA(VLOOKUP($B14,SCD!$A$5:$BE$2001,3,0)),"",VLOOKUP($B14,SCD!$A$5:$BE$2001,3,0))</f>
        <v/>
      </c>
      <c r="F14" s="130" t="str">
        <f>IF(ISNA(VLOOKUP($B14,SCD!$A$5:$BE$2001,6,0)),"",VLOOKUP($B14,SCD!$A$5:$BE$2001,6,0))</f>
        <v/>
      </c>
      <c r="G14" s="125" t="str">
        <f>IF(ISNA(VLOOKUP($B14,SCD!$A$5:$BE$2001,5,0)),"",VLOOKUP($B14,SCD!$A$5:$BE$2001,5,0))</f>
        <v/>
      </c>
      <c r="H14" s="125" t="str">
        <f>IF(ISNA(VLOOKUP($B14,SCD!$A$5:$BE$2001,28,0)),"",VLOOKUP($B14,SCD!$A$5:$BE$2001,28,0))</f>
        <v/>
      </c>
      <c r="I14" s="125" t="str">
        <f>IF(ISNA(VLOOKUP($B14,SCD!$A$5:$BE$2001,13,0)),"",VLOOKUP($B14,SCD!$A$5:$BE$2001,13,0))</f>
        <v/>
      </c>
      <c r="J14" s="130" t="str">
        <f>IF(ISNA(VLOOKUP($B14,SCD!$A$5:$BE$2001,15,0)),"",VLOOKUP($B14,SCD!$A$5:$BE$2001,15,0))</f>
        <v/>
      </c>
      <c r="K14" s="130" t="str">
        <f>IF(ISNA(VLOOKUP($B14,SCD!$A$5:$BE$2001,16,0)),"",VLOOKUP($B14,SCD!$A$5:$BE$2001,16,0))</f>
        <v/>
      </c>
      <c r="L14" s="130" t="str">
        <f>IF(ISNA(VLOOKUP($B14,SCD!$A$5:$BE$2001,17,0)),"",VLOOKUP($B14,SCD!$A$5:$BE$2001,17,0))</f>
        <v/>
      </c>
      <c r="M14" s="130" t="str">
        <f>IF(ISNA(VLOOKUP($B14,SCD!$A$5:$BE$2001,17,0)),"",VLOOKUP($B14,SCD!$A$5:$BE$2001,17,0))</f>
        <v/>
      </c>
    </row>
    <row r="15" spans="2:13" x14ac:dyDescent="0.2">
      <c r="D15" s="123" t="str">
        <f>IF(ISNA(VLOOKUP($B15,SCD!$A$5:$BE$2001,2,0)),"",VLOOKUP($B15,SCD!$A$5:$BE$2001,2,0))</f>
        <v/>
      </c>
      <c r="E15" s="124" t="str">
        <f>IF(ISNA(VLOOKUP($B15,SCD!$A$5:$BE$2001,3,0)),"",VLOOKUP($B15,SCD!$A$5:$BE$2001,3,0))</f>
        <v/>
      </c>
      <c r="F15" s="130" t="str">
        <f>IF(ISNA(VLOOKUP($B15,SCD!$A$5:$BE$2001,6,0)),"",VLOOKUP($B15,SCD!$A$5:$BE$2001,6,0))</f>
        <v/>
      </c>
      <c r="G15" s="125" t="str">
        <f>IF(ISNA(VLOOKUP($B15,SCD!$A$5:$BE$2001,5,0)),"",VLOOKUP($B15,SCD!$A$5:$BE$2001,5,0))</f>
        <v/>
      </c>
      <c r="H15" s="125" t="str">
        <f>IF(ISNA(VLOOKUP($B15,SCD!$A$5:$BE$2001,28,0)),"",VLOOKUP($B15,SCD!$A$5:$BE$2001,28,0))</f>
        <v/>
      </c>
      <c r="I15" s="125" t="str">
        <f>IF(ISNA(VLOOKUP($B15,SCD!$A$5:$BE$2001,13,0)),"",VLOOKUP($B15,SCD!$A$5:$BE$2001,13,0))</f>
        <v/>
      </c>
      <c r="J15" s="130" t="str">
        <f>IF(ISNA(VLOOKUP($B15,SCD!$A$5:$BE$2001,15,0)),"",VLOOKUP($B15,SCD!$A$5:$BE$2001,15,0))</f>
        <v/>
      </c>
      <c r="K15" s="130" t="str">
        <f>IF(ISNA(VLOOKUP($B15,SCD!$A$5:$BE$2001,16,0)),"",VLOOKUP($B15,SCD!$A$5:$BE$2001,16,0))</f>
        <v/>
      </c>
      <c r="L15" s="130" t="str">
        <f>IF(ISNA(VLOOKUP($B15,SCD!$A$5:$BE$2001,17,0)),"",VLOOKUP($B15,SCD!$A$5:$BE$2001,17,0))</f>
        <v/>
      </c>
      <c r="M15" s="130" t="str">
        <f>IF(ISNA(VLOOKUP($B15,SCD!$A$5:$BE$2001,17,0)),"",VLOOKUP($B15,SCD!$A$5:$BE$2001,17,0))</f>
        <v/>
      </c>
    </row>
    <row r="16" spans="2:13" x14ac:dyDescent="0.2">
      <c r="D16" s="123" t="str">
        <f>IF(ISNA(VLOOKUP($B16,SCD!$A$5:$BE$2001,2,0)),"",VLOOKUP($B16,SCD!$A$5:$BE$2001,2,0))</f>
        <v/>
      </c>
      <c r="E16" s="124" t="str">
        <f>IF(ISNA(VLOOKUP($B16,SCD!$A$5:$BE$2001,3,0)),"",VLOOKUP($B16,SCD!$A$5:$BE$2001,3,0))</f>
        <v/>
      </c>
      <c r="F16" s="130" t="str">
        <f>IF(ISNA(VLOOKUP($B16,SCD!$A$5:$BE$2001,6,0)),"",VLOOKUP($B16,SCD!$A$5:$BE$2001,6,0))</f>
        <v/>
      </c>
      <c r="G16" s="125" t="str">
        <f>IF(ISNA(VLOOKUP($B16,SCD!$A$5:$BE$2001,5,0)),"",VLOOKUP($B16,SCD!$A$5:$BE$2001,5,0))</f>
        <v/>
      </c>
      <c r="H16" s="125" t="str">
        <f>IF(ISNA(VLOOKUP($B16,SCD!$A$5:$BE$2001,28,0)),"",VLOOKUP($B16,SCD!$A$5:$BE$2001,28,0))</f>
        <v/>
      </c>
      <c r="I16" s="125" t="str">
        <f>IF(ISNA(VLOOKUP($B16,SCD!$A$5:$BE$2001,13,0)),"",VLOOKUP($B16,SCD!$A$5:$BE$2001,13,0))</f>
        <v/>
      </c>
      <c r="J16" s="130" t="str">
        <f>IF(ISNA(VLOOKUP($B16,SCD!$A$5:$BE$2001,15,0)),"",VLOOKUP($B16,SCD!$A$5:$BE$2001,15,0))</f>
        <v/>
      </c>
      <c r="K16" s="130" t="str">
        <f>IF(ISNA(VLOOKUP($B16,SCD!$A$5:$BE$2001,16,0)),"",VLOOKUP($B16,SCD!$A$5:$BE$2001,16,0))</f>
        <v/>
      </c>
      <c r="L16" s="130" t="str">
        <f>IF(ISNA(VLOOKUP($B16,SCD!$A$5:$BE$2001,17,0)),"",VLOOKUP($B16,SCD!$A$5:$BE$2001,17,0))</f>
        <v/>
      </c>
      <c r="M16" s="130" t="str">
        <f>IF(ISNA(VLOOKUP($B16,SCD!$A$5:$BE$2001,17,0)),"",VLOOKUP($B16,SCD!$A$5:$BE$2001,17,0))</f>
        <v/>
      </c>
    </row>
    <row r="17" spans="4:13" x14ac:dyDescent="0.2">
      <c r="D17" s="123" t="str">
        <f>IF(ISNA(VLOOKUP($B17,SCD!$A$5:$BE$2001,2,0)),"",VLOOKUP($B17,SCD!$A$5:$BE$2001,2,0))</f>
        <v/>
      </c>
      <c r="E17" s="124" t="str">
        <f>IF(ISNA(VLOOKUP($B17,SCD!$A$5:$BE$2001,3,0)),"",VLOOKUP($B17,SCD!$A$5:$BE$2001,3,0))</f>
        <v/>
      </c>
      <c r="F17" s="130" t="str">
        <f>IF(ISNA(VLOOKUP($B17,SCD!$A$5:$BE$2001,6,0)),"",VLOOKUP($B17,SCD!$A$5:$BE$2001,6,0))</f>
        <v/>
      </c>
      <c r="G17" s="125" t="str">
        <f>IF(ISNA(VLOOKUP($B17,SCD!$A$5:$BE$2001,5,0)),"",VLOOKUP($B17,SCD!$A$5:$BE$2001,5,0))</f>
        <v/>
      </c>
      <c r="H17" s="125" t="str">
        <f>IF(ISNA(VLOOKUP($B17,SCD!$A$5:$BE$2001,28,0)),"",VLOOKUP($B17,SCD!$A$5:$BE$2001,28,0))</f>
        <v/>
      </c>
      <c r="I17" s="125" t="str">
        <f>IF(ISNA(VLOOKUP($B17,SCD!$A$5:$BE$2001,13,0)),"",VLOOKUP($B17,SCD!$A$5:$BE$2001,13,0))</f>
        <v/>
      </c>
      <c r="J17" s="130" t="str">
        <f>IF(ISNA(VLOOKUP($B17,SCD!$A$5:$BE$2001,15,0)),"",VLOOKUP($B17,SCD!$A$5:$BE$2001,15,0))</f>
        <v/>
      </c>
      <c r="K17" s="130" t="str">
        <f>IF(ISNA(VLOOKUP($B17,SCD!$A$5:$BE$2001,16,0)),"",VLOOKUP($B17,SCD!$A$5:$BE$2001,16,0))</f>
        <v/>
      </c>
      <c r="L17" s="130" t="str">
        <f>IF(ISNA(VLOOKUP($B17,SCD!$A$5:$BE$2001,17,0)),"",VLOOKUP($B17,SCD!$A$5:$BE$2001,17,0))</f>
        <v/>
      </c>
      <c r="M17" s="130" t="str">
        <f>IF(ISNA(VLOOKUP($B17,SCD!$A$5:$BE$2001,17,0)),"",VLOOKUP($B17,SCD!$A$5:$BE$2001,17,0))</f>
        <v/>
      </c>
    </row>
    <row r="18" spans="4:13" x14ac:dyDescent="0.2">
      <c r="D18" s="123" t="str">
        <f>IF(ISNA(VLOOKUP($B18,SCD!$A$5:$BE$2001,2,0)),"",VLOOKUP($B18,SCD!$A$5:$BE$2001,2,0))</f>
        <v/>
      </c>
      <c r="E18" s="124" t="str">
        <f>IF(ISNA(VLOOKUP($B18,SCD!$A$5:$BE$2001,3,0)),"",VLOOKUP($B18,SCD!$A$5:$BE$2001,3,0))</f>
        <v/>
      </c>
      <c r="F18" s="130" t="str">
        <f>IF(ISNA(VLOOKUP($B18,SCD!$A$5:$BE$2001,6,0)),"",VLOOKUP($B18,SCD!$A$5:$BE$2001,6,0))</f>
        <v/>
      </c>
      <c r="G18" s="125" t="str">
        <f>IF(ISNA(VLOOKUP($B18,SCD!$A$5:$BE$2001,5,0)),"",VLOOKUP($B18,SCD!$A$5:$BE$2001,5,0))</f>
        <v/>
      </c>
      <c r="H18" s="125" t="str">
        <f>IF(ISNA(VLOOKUP($B18,SCD!$A$5:$BE$2001,28,0)),"",VLOOKUP($B18,SCD!$A$5:$BE$2001,28,0))</f>
        <v/>
      </c>
      <c r="I18" s="125" t="str">
        <f>IF(ISNA(VLOOKUP($B18,SCD!$A$5:$BE$2001,13,0)),"",VLOOKUP($B18,SCD!$A$5:$BE$2001,13,0))</f>
        <v/>
      </c>
      <c r="J18" s="130" t="str">
        <f>IF(ISNA(VLOOKUP($B18,SCD!$A$5:$BE$2001,15,0)),"",VLOOKUP($B18,SCD!$A$5:$BE$2001,15,0))</f>
        <v/>
      </c>
      <c r="K18" s="130" t="str">
        <f>IF(ISNA(VLOOKUP($B18,SCD!$A$5:$BE$2001,16,0)),"",VLOOKUP($B18,SCD!$A$5:$BE$2001,16,0))</f>
        <v/>
      </c>
      <c r="L18" s="130" t="str">
        <f>IF(ISNA(VLOOKUP($B18,SCD!$A$5:$BE$2001,17,0)),"",VLOOKUP($B18,SCD!$A$5:$BE$2001,17,0))</f>
        <v/>
      </c>
      <c r="M18" s="130" t="str">
        <f>IF(ISNA(VLOOKUP($B18,SCD!$A$5:$BE$2001,17,0)),"",VLOOKUP($B18,SCD!$A$5:$BE$2001,17,0))</f>
        <v/>
      </c>
    </row>
    <row r="19" spans="4:13" x14ac:dyDescent="0.2">
      <c r="D19" s="123" t="str">
        <f>IF(ISNA(VLOOKUP($B19,SCD!$A$5:$BE$2001,2,0)),"",VLOOKUP($B19,SCD!$A$5:$BE$2001,2,0))</f>
        <v/>
      </c>
      <c r="E19" s="124" t="str">
        <f>IF(ISNA(VLOOKUP($B19,SCD!$A$5:$BE$2001,3,0)),"",VLOOKUP($B19,SCD!$A$5:$BE$2001,3,0))</f>
        <v/>
      </c>
      <c r="F19" s="130" t="str">
        <f>IF(ISNA(VLOOKUP($B19,SCD!$A$5:$BE$2001,6,0)),"",VLOOKUP($B19,SCD!$A$5:$BE$2001,6,0))</f>
        <v/>
      </c>
      <c r="G19" s="125" t="str">
        <f>IF(ISNA(VLOOKUP($B19,SCD!$A$5:$BE$2001,5,0)),"",VLOOKUP($B19,SCD!$A$5:$BE$2001,5,0))</f>
        <v/>
      </c>
      <c r="H19" s="125" t="str">
        <f>IF(ISNA(VLOOKUP($B19,SCD!$A$5:$BE$2001,28,0)),"",VLOOKUP($B19,SCD!$A$5:$BE$2001,28,0))</f>
        <v/>
      </c>
      <c r="I19" s="125" t="str">
        <f>IF(ISNA(VLOOKUP($B19,SCD!$A$5:$BE$2001,13,0)),"",VLOOKUP($B19,SCD!$A$5:$BE$2001,13,0))</f>
        <v/>
      </c>
      <c r="J19" s="130" t="str">
        <f>IF(ISNA(VLOOKUP($B19,SCD!$A$5:$BE$2001,15,0)),"",VLOOKUP($B19,SCD!$A$5:$BE$2001,15,0))</f>
        <v/>
      </c>
      <c r="K19" s="130" t="str">
        <f>IF(ISNA(VLOOKUP($B19,SCD!$A$5:$BE$2001,16,0)),"",VLOOKUP($B19,SCD!$A$5:$BE$2001,16,0))</f>
        <v/>
      </c>
      <c r="L19" s="130" t="str">
        <f>IF(ISNA(VLOOKUP($B19,SCD!$A$5:$BE$2001,17,0)),"",VLOOKUP($B19,SCD!$A$5:$BE$2001,17,0))</f>
        <v/>
      </c>
      <c r="M19" s="130" t="str">
        <f>IF(ISNA(VLOOKUP($B19,SCD!$A$5:$BE$2001,17,0)),"",VLOOKUP($B19,SCD!$A$5:$BE$2001,17,0))</f>
        <v/>
      </c>
    </row>
    <row r="20" spans="4:13" x14ac:dyDescent="0.2">
      <c r="D20" s="123" t="str">
        <f>IF(ISNA(VLOOKUP($B20,SCD!$A$5:$BE$2001,2,0)),"",VLOOKUP($B20,SCD!$A$5:$BE$2001,2,0))</f>
        <v/>
      </c>
      <c r="E20" s="124" t="str">
        <f>IF(ISNA(VLOOKUP($B20,SCD!$A$5:$BE$2001,3,0)),"",VLOOKUP($B20,SCD!$A$5:$BE$2001,3,0))</f>
        <v/>
      </c>
      <c r="F20" s="130" t="str">
        <f>IF(ISNA(VLOOKUP($B20,SCD!$A$5:$BE$2001,6,0)),"",VLOOKUP($B20,SCD!$A$5:$BE$2001,6,0))</f>
        <v/>
      </c>
      <c r="G20" s="125" t="str">
        <f>IF(ISNA(VLOOKUP($B20,SCD!$A$5:$BE$2001,5,0)),"",VLOOKUP($B20,SCD!$A$5:$BE$2001,5,0))</f>
        <v/>
      </c>
      <c r="H20" s="125" t="str">
        <f>IF(ISNA(VLOOKUP($B20,SCD!$A$5:$BE$2001,28,0)),"",VLOOKUP($B20,SCD!$A$5:$BE$2001,28,0))</f>
        <v/>
      </c>
      <c r="I20" s="125" t="str">
        <f>IF(ISNA(VLOOKUP($B20,SCD!$A$5:$BE$2001,13,0)),"",VLOOKUP($B20,SCD!$A$5:$BE$2001,13,0))</f>
        <v/>
      </c>
      <c r="J20" s="130" t="str">
        <f>IF(ISNA(VLOOKUP($B20,SCD!$A$5:$BE$2001,15,0)),"",VLOOKUP($B20,SCD!$A$5:$BE$2001,15,0))</f>
        <v/>
      </c>
      <c r="K20" s="130" t="str">
        <f>IF(ISNA(VLOOKUP($B20,SCD!$A$5:$BE$2001,16,0)),"",VLOOKUP($B20,SCD!$A$5:$BE$2001,16,0))</f>
        <v/>
      </c>
      <c r="L20" s="130" t="str">
        <f>IF(ISNA(VLOOKUP($B20,SCD!$A$5:$BE$2001,17,0)),"",VLOOKUP($B20,SCD!$A$5:$BE$2001,17,0))</f>
        <v/>
      </c>
      <c r="M20" s="130" t="str">
        <f>IF(ISNA(VLOOKUP($B20,SCD!$A$5:$BE$2001,17,0)),"",VLOOKUP($B20,SCD!$A$5:$BE$2001,17,0))</f>
        <v/>
      </c>
    </row>
    <row r="21" spans="4:13" x14ac:dyDescent="0.2">
      <c r="D21" s="123" t="str">
        <f>IF(ISNA(VLOOKUP($B21,SCD!$A$5:$BE$2001,2,0)),"",VLOOKUP($B21,SCD!$A$5:$BE$2001,2,0))</f>
        <v/>
      </c>
      <c r="E21" s="124" t="str">
        <f>IF(ISNA(VLOOKUP($B21,SCD!$A$5:$BE$2001,3,0)),"",VLOOKUP($B21,SCD!$A$5:$BE$2001,3,0))</f>
        <v/>
      </c>
      <c r="F21" s="130" t="str">
        <f>IF(ISNA(VLOOKUP($B21,SCD!$A$5:$BE$2001,6,0)),"",VLOOKUP($B21,SCD!$A$5:$BE$2001,6,0))</f>
        <v/>
      </c>
      <c r="G21" s="125" t="str">
        <f>IF(ISNA(VLOOKUP($B21,SCD!$A$5:$BE$2001,5,0)),"",VLOOKUP($B21,SCD!$A$5:$BE$2001,5,0))</f>
        <v/>
      </c>
      <c r="H21" s="125" t="str">
        <f>IF(ISNA(VLOOKUP($B21,SCD!$A$5:$BE$2001,28,0)),"",VLOOKUP($B21,SCD!$A$5:$BE$2001,28,0))</f>
        <v/>
      </c>
      <c r="I21" s="125" t="str">
        <f>IF(ISNA(VLOOKUP($B21,SCD!$A$5:$BE$2001,13,0)),"",VLOOKUP($B21,SCD!$A$5:$BE$2001,13,0))</f>
        <v/>
      </c>
      <c r="J21" s="130" t="str">
        <f>IF(ISNA(VLOOKUP($B21,SCD!$A$5:$BE$2001,15,0)),"",VLOOKUP($B21,SCD!$A$5:$BE$2001,15,0))</f>
        <v/>
      </c>
      <c r="K21" s="130" t="str">
        <f>IF(ISNA(VLOOKUP($B21,SCD!$A$5:$BE$2001,16,0)),"",VLOOKUP($B21,SCD!$A$5:$BE$2001,16,0))</f>
        <v/>
      </c>
      <c r="L21" s="130" t="str">
        <f>IF(ISNA(VLOOKUP($B21,SCD!$A$5:$BE$2001,17,0)),"",VLOOKUP($B21,SCD!$A$5:$BE$2001,17,0))</f>
        <v/>
      </c>
      <c r="M21" s="130" t="str">
        <f>IF(ISNA(VLOOKUP($B21,SCD!$A$5:$BE$2001,17,0)),"",VLOOKUP($B21,SCD!$A$5:$BE$2001,17,0))</f>
        <v/>
      </c>
    </row>
    <row r="22" spans="4:13" x14ac:dyDescent="0.2">
      <c r="D22" s="123" t="str">
        <f>IF(ISNA(VLOOKUP($B22,SCD!$A$5:$BE$2001,2,0)),"",VLOOKUP($B22,SCD!$A$5:$BE$2001,2,0))</f>
        <v/>
      </c>
      <c r="E22" s="124" t="str">
        <f>IF(ISNA(VLOOKUP($B22,SCD!$A$5:$BE$2001,3,0)),"",VLOOKUP($B22,SCD!$A$5:$BE$2001,3,0))</f>
        <v/>
      </c>
      <c r="F22" s="130" t="str">
        <f>IF(ISNA(VLOOKUP($B22,SCD!$A$5:$BE$2001,6,0)),"",VLOOKUP($B22,SCD!$A$5:$BE$2001,6,0))</f>
        <v/>
      </c>
      <c r="G22" s="125" t="str">
        <f>IF(ISNA(VLOOKUP($B22,SCD!$A$5:$BE$2001,5,0)),"",VLOOKUP($B22,SCD!$A$5:$BE$2001,5,0))</f>
        <v/>
      </c>
      <c r="H22" s="125" t="str">
        <f>IF(ISNA(VLOOKUP($B22,SCD!$A$5:$BE$2001,28,0)),"",VLOOKUP($B22,SCD!$A$5:$BE$2001,28,0))</f>
        <v/>
      </c>
      <c r="I22" s="125" t="str">
        <f>IF(ISNA(VLOOKUP($B22,SCD!$A$5:$BE$2001,13,0)),"",VLOOKUP($B22,SCD!$A$5:$BE$2001,13,0))</f>
        <v/>
      </c>
      <c r="J22" s="130" t="str">
        <f>IF(ISNA(VLOOKUP($B22,SCD!$A$5:$BE$2001,15,0)),"",VLOOKUP($B22,SCD!$A$5:$BE$2001,15,0))</f>
        <v/>
      </c>
      <c r="K22" s="130" t="str">
        <f>IF(ISNA(VLOOKUP($B22,SCD!$A$5:$BE$2001,16,0)),"",VLOOKUP($B22,SCD!$A$5:$BE$2001,16,0))</f>
        <v/>
      </c>
      <c r="L22" s="130" t="str">
        <f>IF(ISNA(VLOOKUP($B22,SCD!$A$5:$BE$2001,17,0)),"",VLOOKUP($B22,SCD!$A$5:$BE$2001,17,0))</f>
        <v/>
      </c>
      <c r="M22" s="130" t="str">
        <f>IF(ISNA(VLOOKUP($B22,SCD!$A$5:$BE$2001,17,0)),"",VLOOKUP($B22,SCD!$A$5:$BE$2001,17,0))</f>
        <v/>
      </c>
    </row>
    <row r="23" spans="4:13" x14ac:dyDescent="0.2">
      <c r="D23" s="123" t="str">
        <f>IF(ISNA(VLOOKUP($B23,SCD!$A$5:$BE$2001,2,0)),"",VLOOKUP($B23,SCD!$A$5:$BE$2001,2,0))</f>
        <v/>
      </c>
      <c r="E23" s="124" t="str">
        <f>IF(ISNA(VLOOKUP($B23,SCD!$A$5:$BE$2001,3,0)),"",VLOOKUP($B23,SCD!$A$5:$BE$2001,3,0))</f>
        <v/>
      </c>
      <c r="F23" s="130" t="str">
        <f>IF(ISNA(VLOOKUP($B23,SCD!$A$5:$BE$2001,6,0)),"",VLOOKUP($B23,SCD!$A$5:$BE$2001,6,0))</f>
        <v/>
      </c>
      <c r="G23" s="125" t="str">
        <f>IF(ISNA(VLOOKUP($B23,SCD!$A$5:$BE$2001,5,0)),"",VLOOKUP($B23,SCD!$A$5:$BE$2001,5,0))</f>
        <v/>
      </c>
      <c r="H23" s="125" t="str">
        <f>IF(ISNA(VLOOKUP($B23,SCD!$A$5:$BE$2001,28,0)),"",VLOOKUP($B23,SCD!$A$5:$BE$2001,28,0))</f>
        <v/>
      </c>
      <c r="I23" s="125" t="str">
        <f>IF(ISNA(VLOOKUP($B23,SCD!$A$5:$BE$2001,13,0)),"",VLOOKUP($B23,SCD!$A$5:$BE$2001,13,0))</f>
        <v/>
      </c>
      <c r="J23" s="130" t="str">
        <f>IF(ISNA(VLOOKUP($B23,SCD!$A$5:$BE$2001,15,0)),"",VLOOKUP($B23,SCD!$A$5:$BE$2001,15,0))</f>
        <v/>
      </c>
      <c r="K23" s="130" t="str">
        <f>IF(ISNA(VLOOKUP($B23,SCD!$A$5:$BE$2001,16,0)),"",VLOOKUP($B23,SCD!$A$5:$BE$2001,16,0))</f>
        <v/>
      </c>
      <c r="L23" s="130" t="str">
        <f>IF(ISNA(VLOOKUP($B23,SCD!$A$5:$BE$2001,17,0)),"",VLOOKUP($B23,SCD!$A$5:$BE$2001,17,0))</f>
        <v/>
      </c>
      <c r="M23" s="130" t="str">
        <f>IF(ISNA(VLOOKUP($B23,SCD!$A$5:$BE$2001,17,0)),"",VLOOKUP($B23,SCD!$A$5:$BE$2001,17,0))</f>
        <v/>
      </c>
    </row>
    <row r="24" spans="4:13" x14ac:dyDescent="0.2">
      <c r="D24" s="123" t="str">
        <f>IF(ISNA(VLOOKUP($B24,SCD!$A$5:$BE$2001,2,0)),"",VLOOKUP($B24,SCD!$A$5:$BE$2001,2,0))</f>
        <v/>
      </c>
      <c r="E24" s="124" t="str">
        <f>IF(ISNA(VLOOKUP($B24,SCD!$A$5:$BE$2001,3,0)),"",VLOOKUP($B24,SCD!$A$5:$BE$2001,3,0))</f>
        <v/>
      </c>
      <c r="F24" s="130" t="str">
        <f>IF(ISNA(VLOOKUP($B24,SCD!$A$5:$BE$2001,6,0)),"",VLOOKUP($B24,SCD!$A$5:$BE$2001,6,0))</f>
        <v/>
      </c>
      <c r="G24" s="125" t="str">
        <f>IF(ISNA(VLOOKUP($B24,SCD!$A$5:$BE$2001,5,0)),"",VLOOKUP($B24,SCD!$A$5:$BE$2001,5,0))</f>
        <v/>
      </c>
      <c r="H24" s="125" t="str">
        <f>IF(ISNA(VLOOKUP($B24,SCD!$A$5:$BE$2001,28,0)),"",VLOOKUP($B24,SCD!$A$5:$BE$2001,28,0))</f>
        <v/>
      </c>
      <c r="I24" s="125" t="str">
        <f>IF(ISNA(VLOOKUP($B24,SCD!$A$5:$BE$2001,13,0)),"",VLOOKUP($B24,SCD!$A$5:$BE$2001,13,0))</f>
        <v/>
      </c>
      <c r="J24" s="130" t="str">
        <f>IF(ISNA(VLOOKUP($B24,SCD!$A$5:$BE$2001,15,0)),"",VLOOKUP($B24,SCD!$A$5:$BE$2001,15,0))</f>
        <v/>
      </c>
      <c r="K24" s="130" t="str">
        <f>IF(ISNA(VLOOKUP($B24,SCD!$A$5:$BE$2001,16,0)),"",VLOOKUP($B24,SCD!$A$5:$BE$2001,16,0))</f>
        <v/>
      </c>
      <c r="L24" s="130" t="str">
        <f>IF(ISNA(VLOOKUP($B24,SCD!$A$5:$BE$2001,17,0)),"",VLOOKUP($B24,SCD!$A$5:$BE$2001,17,0))</f>
        <v/>
      </c>
      <c r="M24" s="130" t="str">
        <f>IF(ISNA(VLOOKUP($B24,SCD!$A$5:$BE$2001,17,0)),"",VLOOKUP($B24,SCD!$A$5:$BE$2001,17,0))</f>
        <v/>
      </c>
    </row>
    <row r="25" spans="4:13" x14ac:dyDescent="0.2">
      <c r="D25" s="123" t="str">
        <f>IF(ISNA(VLOOKUP($B25,SCD!$A$5:$BE$2001,2,0)),"",VLOOKUP($B25,SCD!$A$5:$BE$2001,2,0))</f>
        <v/>
      </c>
      <c r="E25" s="124" t="str">
        <f>IF(ISNA(VLOOKUP($B25,SCD!$A$5:$BE$2001,3,0)),"",VLOOKUP($B25,SCD!$A$5:$BE$2001,3,0))</f>
        <v/>
      </c>
      <c r="F25" s="130" t="str">
        <f>IF(ISNA(VLOOKUP($B25,SCD!$A$5:$BE$2001,6,0)),"",VLOOKUP($B25,SCD!$A$5:$BE$2001,6,0))</f>
        <v/>
      </c>
      <c r="G25" s="125" t="str">
        <f>IF(ISNA(VLOOKUP($B25,SCD!$A$5:$BE$2001,5,0)),"",VLOOKUP($B25,SCD!$A$5:$BE$2001,5,0))</f>
        <v/>
      </c>
      <c r="H25" s="125" t="str">
        <f>IF(ISNA(VLOOKUP($B25,SCD!$A$5:$BE$2001,28,0)),"",VLOOKUP($B25,SCD!$A$5:$BE$2001,28,0))</f>
        <v/>
      </c>
      <c r="I25" s="125" t="str">
        <f>IF(ISNA(VLOOKUP($B25,SCD!$A$5:$BE$2001,13,0)),"",VLOOKUP($B25,SCD!$A$5:$BE$2001,13,0))</f>
        <v/>
      </c>
      <c r="J25" s="130" t="str">
        <f>IF(ISNA(VLOOKUP($B25,SCD!$A$5:$BE$2001,15,0)),"",VLOOKUP($B25,SCD!$A$5:$BE$2001,15,0))</f>
        <v/>
      </c>
      <c r="K25" s="130" t="str">
        <f>IF(ISNA(VLOOKUP($B25,SCD!$A$5:$BE$2001,16,0)),"",VLOOKUP($B25,SCD!$A$5:$BE$2001,16,0))</f>
        <v/>
      </c>
      <c r="L25" s="130" t="str">
        <f>IF(ISNA(VLOOKUP($B25,SCD!$A$5:$BE$2001,17,0)),"",VLOOKUP($B25,SCD!$A$5:$BE$2001,17,0))</f>
        <v/>
      </c>
      <c r="M25" s="130" t="str">
        <f>IF(ISNA(VLOOKUP($B25,SCD!$A$5:$BE$2001,17,0)),"",VLOOKUP($B25,SCD!$A$5:$BE$2001,17,0))</f>
        <v/>
      </c>
    </row>
    <row r="26" spans="4:13" x14ac:dyDescent="0.2">
      <c r="D26" s="123" t="str">
        <f>IF(ISNA(VLOOKUP($B26,SCD!$A$5:$BE$2001,2,0)),"",VLOOKUP($B26,SCD!$A$5:$BE$2001,2,0))</f>
        <v/>
      </c>
      <c r="E26" s="124" t="str">
        <f>IF(ISNA(VLOOKUP($B26,SCD!$A$5:$BE$2001,3,0)),"",VLOOKUP($B26,SCD!$A$5:$BE$2001,3,0))</f>
        <v/>
      </c>
      <c r="F26" s="130" t="str">
        <f>IF(ISNA(VLOOKUP($B26,SCD!$A$5:$BE$2001,6,0)),"",VLOOKUP($B26,SCD!$A$5:$BE$2001,6,0))</f>
        <v/>
      </c>
      <c r="G26" s="125" t="str">
        <f>IF(ISNA(VLOOKUP($B26,SCD!$A$5:$BE$2001,5,0)),"",VLOOKUP($B26,SCD!$A$5:$BE$2001,5,0))</f>
        <v/>
      </c>
      <c r="H26" s="125" t="str">
        <f>IF(ISNA(VLOOKUP($B26,SCD!$A$5:$BE$2001,28,0)),"",VLOOKUP($B26,SCD!$A$5:$BE$2001,28,0))</f>
        <v/>
      </c>
      <c r="I26" s="125" t="str">
        <f>IF(ISNA(VLOOKUP($B26,SCD!$A$5:$BE$2001,13,0)),"",VLOOKUP($B26,SCD!$A$5:$BE$2001,13,0))</f>
        <v/>
      </c>
      <c r="J26" s="130" t="str">
        <f>IF(ISNA(VLOOKUP($B26,SCD!$A$5:$BE$2001,15,0)),"",VLOOKUP($B26,SCD!$A$5:$BE$2001,15,0))</f>
        <v/>
      </c>
      <c r="K26" s="130" t="str">
        <f>IF(ISNA(VLOOKUP($B26,SCD!$A$5:$BE$2001,16,0)),"",VLOOKUP($B26,SCD!$A$5:$BE$2001,16,0))</f>
        <v/>
      </c>
      <c r="L26" s="130" t="str">
        <f>IF(ISNA(VLOOKUP($B26,SCD!$A$5:$BE$2001,17,0)),"",VLOOKUP($B26,SCD!$A$5:$BE$2001,17,0))</f>
        <v/>
      </c>
      <c r="M26" s="130" t="str">
        <f>IF(ISNA(VLOOKUP($B26,SCD!$A$5:$BE$2001,17,0)),"",VLOOKUP($B26,SCD!$A$5:$BE$2001,17,0))</f>
        <v/>
      </c>
    </row>
    <row r="27" spans="4:13" x14ac:dyDescent="0.2">
      <c r="D27" s="123" t="str">
        <f>IF(ISNA(VLOOKUP($B27,SCD!$A$5:$BE$2001,2,0)),"",VLOOKUP($B27,SCD!$A$5:$BE$2001,2,0))</f>
        <v/>
      </c>
      <c r="E27" s="124" t="str">
        <f>IF(ISNA(VLOOKUP($B27,SCD!$A$5:$BE$2001,3,0)),"",VLOOKUP($B27,SCD!$A$5:$BE$2001,3,0))</f>
        <v/>
      </c>
      <c r="F27" s="130" t="str">
        <f>IF(ISNA(VLOOKUP($B27,SCD!$A$5:$BE$2001,6,0)),"",VLOOKUP($B27,SCD!$A$5:$BE$2001,6,0))</f>
        <v/>
      </c>
      <c r="G27" s="125" t="str">
        <f>IF(ISNA(VLOOKUP($B27,SCD!$A$5:$BE$2001,5,0)),"",VLOOKUP($B27,SCD!$A$5:$BE$2001,5,0))</f>
        <v/>
      </c>
      <c r="H27" s="125" t="str">
        <f>IF(ISNA(VLOOKUP($B27,SCD!$A$5:$BE$2001,28,0)),"",VLOOKUP($B27,SCD!$A$5:$BE$2001,28,0))</f>
        <v/>
      </c>
      <c r="I27" s="125" t="str">
        <f>IF(ISNA(VLOOKUP($B27,SCD!$A$5:$BE$2001,13,0)),"",VLOOKUP($B27,SCD!$A$5:$BE$2001,13,0))</f>
        <v/>
      </c>
      <c r="J27" s="130" t="str">
        <f>IF(ISNA(VLOOKUP($B27,SCD!$A$5:$BE$2001,15,0)),"",VLOOKUP($B27,SCD!$A$5:$BE$2001,15,0))</f>
        <v/>
      </c>
      <c r="K27" s="130" t="str">
        <f>IF(ISNA(VLOOKUP($B27,SCD!$A$5:$BE$2001,16,0)),"",VLOOKUP($B27,SCD!$A$5:$BE$2001,16,0))</f>
        <v/>
      </c>
      <c r="L27" s="130" t="str">
        <f>IF(ISNA(VLOOKUP($B27,SCD!$A$5:$BE$2001,17,0)),"",VLOOKUP($B27,SCD!$A$5:$BE$2001,17,0))</f>
        <v/>
      </c>
      <c r="M27" s="130" t="str">
        <f>IF(ISNA(VLOOKUP($B27,SCD!$A$5:$BE$2001,17,0)),"",VLOOKUP($B27,SCD!$A$5:$BE$2001,17,0))</f>
        <v/>
      </c>
    </row>
    <row r="28" spans="4:13" x14ac:dyDescent="0.2">
      <c r="D28" s="123" t="str">
        <f>IF(ISNA(VLOOKUP($B28,SCD!$A$5:$BE$2001,2,0)),"",VLOOKUP($B28,SCD!$A$5:$BE$2001,2,0))</f>
        <v/>
      </c>
      <c r="E28" s="124" t="str">
        <f>IF(ISNA(VLOOKUP($B28,SCD!$A$5:$BE$2001,3,0)),"",VLOOKUP($B28,SCD!$A$5:$BE$2001,3,0))</f>
        <v/>
      </c>
      <c r="F28" s="130" t="str">
        <f>IF(ISNA(VLOOKUP($B28,SCD!$A$5:$BE$2001,6,0)),"",VLOOKUP($B28,SCD!$A$5:$BE$2001,6,0))</f>
        <v/>
      </c>
      <c r="G28" s="125" t="str">
        <f>IF(ISNA(VLOOKUP($B28,SCD!$A$5:$BE$2001,5,0)),"",VLOOKUP($B28,SCD!$A$5:$BE$2001,5,0))</f>
        <v/>
      </c>
      <c r="H28" s="125" t="str">
        <f>IF(ISNA(VLOOKUP($B28,SCD!$A$5:$BE$2001,28,0)),"",VLOOKUP($B28,SCD!$A$5:$BE$2001,28,0))</f>
        <v/>
      </c>
      <c r="I28" s="125" t="str">
        <f>IF(ISNA(VLOOKUP($B28,SCD!$A$5:$BE$2001,13,0)),"",VLOOKUP($B28,SCD!$A$5:$BE$2001,13,0))</f>
        <v/>
      </c>
      <c r="J28" s="130" t="str">
        <f>IF(ISNA(VLOOKUP($B28,SCD!$A$5:$BE$2001,15,0)),"",VLOOKUP($B28,SCD!$A$5:$BE$2001,15,0))</f>
        <v/>
      </c>
      <c r="K28" s="130" t="str">
        <f>IF(ISNA(VLOOKUP($B28,SCD!$A$5:$BE$2001,16,0)),"",VLOOKUP($B28,SCD!$A$5:$BE$2001,16,0))</f>
        <v/>
      </c>
      <c r="L28" s="130" t="str">
        <f>IF(ISNA(VLOOKUP($B28,SCD!$A$5:$BE$2001,17,0)),"",VLOOKUP($B28,SCD!$A$5:$BE$2001,17,0))</f>
        <v/>
      </c>
      <c r="M28" s="130" t="str">
        <f>IF(ISNA(VLOOKUP($B28,SCD!$A$5:$BE$2001,17,0)),"",VLOOKUP($B28,SCD!$A$5:$BE$2001,17,0))</f>
        <v/>
      </c>
    </row>
    <row r="29" spans="4:13" x14ac:dyDescent="0.2">
      <c r="D29" s="123" t="str">
        <f>IF(ISNA(VLOOKUP($B29,SCD!$A$5:$BE$2001,2,0)),"",VLOOKUP($B29,SCD!$A$5:$BE$2001,2,0))</f>
        <v/>
      </c>
      <c r="E29" s="124" t="str">
        <f>IF(ISNA(VLOOKUP($B29,SCD!$A$5:$BE$2001,3,0)),"",VLOOKUP($B29,SCD!$A$5:$BE$2001,3,0))</f>
        <v/>
      </c>
      <c r="F29" s="130" t="str">
        <f>IF(ISNA(VLOOKUP($B29,SCD!$A$5:$BE$2001,6,0)),"",VLOOKUP($B29,SCD!$A$5:$BE$2001,6,0))</f>
        <v/>
      </c>
      <c r="G29" s="125" t="str">
        <f>IF(ISNA(VLOOKUP($B29,SCD!$A$5:$BE$2001,5,0)),"",VLOOKUP($B29,SCD!$A$5:$BE$2001,5,0))</f>
        <v/>
      </c>
      <c r="H29" s="125" t="str">
        <f>IF(ISNA(VLOOKUP($B29,SCD!$A$5:$BE$2001,28,0)),"",VLOOKUP($B29,SCD!$A$5:$BE$2001,28,0))</f>
        <v/>
      </c>
      <c r="I29" s="125" t="str">
        <f>IF(ISNA(VLOOKUP($B29,SCD!$A$5:$BE$2001,13,0)),"",VLOOKUP($B29,SCD!$A$5:$BE$2001,13,0))</f>
        <v/>
      </c>
      <c r="J29" s="130" t="str">
        <f>IF(ISNA(VLOOKUP($B29,SCD!$A$5:$BE$2001,15,0)),"",VLOOKUP($B29,SCD!$A$5:$BE$2001,15,0))</f>
        <v/>
      </c>
      <c r="K29" s="130" t="str">
        <f>IF(ISNA(VLOOKUP($B29,SCD!$A$5:$BE$2001,16,0)),"",VLOOKUP($B29,SCD!$A$5:$BE$2001,16,0))</f>
        <v/>
      </c>
      <c r="L29" s="130" t="str">
        <f>IF(ISNA(VLOOKUP($B29,SCD!$A$5:$BE$2001,17,0)),"",VLOOKUP($B29,SCD!$A$5:$BE$2001,17,0))</f>
        <v/>
      </c>
      <c r="M29" s="130" t="str">
        <f>IF(ISNA(VLOOKUP($B29,SCD!$A$5:$BE$2001,17,0)),"",VLOOKUP($B29,SCD!$A$5:$BE$2001,17,0))</f>
        <v/>
      </c>
    </row>
    <row r="30" spans="4:13" x14ac:dyDescent="0.2">
      <c r="D30" s="123" t="str">
        <f>IF(ISNA(VLOOKUP($B30,SCD!$A$5:$BE$2001,2,0)),"",VLOOKUP($B30,SCD!$A$5:$BE$2001,2,0))</f>
        <v/>
      </c>
      <c r="E30" s="124" t="str">
        <f>IF(ISNA(VLOOKUP($B30,SCD!$A$5:$BE$2001,3,0)),"",VLOOKUP($B30,SCD!$A$5:$BE$2001,3,0))</f>
        <v/>
      </c>
      <c r="F30" s="130" t="str">
        <f>IF(ISNA(VLOOKUP($B30,SCD!$A$5:$BE$2001,6,0)),"",VLOOKUP($B30,SCD!$A$5:$BE$2001,6,0))</f>
        <v/>
      </c>
      <c r="G30" s="125" t="str">
        <f>IF(ISNA(VLOOKUP($B30,SCD!$A$5:$BE$2001,5,0)),"",VLOOKUP($B30,SCD!$A$5:$BE$2001,5,0))</f>
        <v/>
      </c>
      <c r="H30" s="125" t="str">
        <f>IF(ISNA(VLOOKUP($B30,SCD!$A$5:$BE$2001,28,0)),"",VLOOKUP($B30,SCD!$A$5:$BE$2001,28,0))</f>
        <v/>
      </c>
      <c r="I30" s="125" t="str">
        <f>IF(ISNA(VLOOKUP($B30,SCD!$A$5:$BE$2001,13,0)),"",VLOOKUP($B30,SCD!$A$5:$BE$2001,13,0))</f>
        <v/>
      </c>
      <c r="J30" s="130" t="str">
        <f>IF(ISNA(VLOOKUP($B30,SCD!$A$5:$BE$2001,15,0)),"",VLOOKUP($B30,SCD!$A$5:$BE$2001,15,0))</f>
        <v/>
      </c>
      <c r="K30" s="130" t="str">
        <f>IF(ISNA(VLOOKUP($B30,SCD!$A$5:$BE$2001,16,0)),"",VLOOKUP($B30,SCD!$A$5:$BE$2001,16,0))</f>
        <v/>
      </c>
      <c r="L30" s="130" t="str">
        <f>IF(ISNA(VLOOKUP($B30,SCD!$A$5:$BE$2001,17,0)),"",VLOOKUP($B30,SCD!$A$5:$BE$2001,17,0))</f>
        <v/>
      </c>
      <c r="M30" s="130" t="str">
        <f>IF(ISNA(VLOOKUP($B30,SCD!$A$5:$BE$2001,17,0)),"",VLOOKUP($B30,SCD!$A$5:$BE$2001,17,0))</f>
        <v/>
      </c>
    </row>
    <row r="31" spans="4:13" x14ac:dyDescent="0.2">
      <c r="D31" s="123" t="str">
        <f>IF(ISNA(VLOOKUP($B31,SCD!$A$5:$BE$2001,2,0)),"",VLOOKUP($B31,SCD!$A$5:$BE$2001,2,0))</f>
        <v/>
      </c>
      <c r="E31" s="124" t="str">
        <f>IF(ISNA(VLOOKUP($B31,SCD!$A$5:$BE$2001,3,0)),"",VLOOKUP($B31,SCD!$A$5:$BE$2001,3,0))</f>
        <v/>
      </c>
      <c r="F31" s="130" t="str">
        <f>IF(ISNA(VLOOKUP($B31,SCD!$A$5:$BE$2001,6,0)),"",VLOOKUP($B31,SCD!$A$5:$BE$2001,6,0))</f>
        <v/>
      </c>
      <c r="G31" s="125" t="str">
        <f>IF(ISNA(VLOOKUP($B31,SCD!$A$5:$BE$2001,5,0)),"",VLOOKUP($B31,SCD!$A$5:$BE$2001,5,0))</f>
        <v/>
      </c>
      <c r="H31" s="125" t="str">
        <f>IF(ISNA(VLOOKUP($B31,SCD!$A$5:$BE$2001,28,0)),"",VLOOKUP($B31,SCD!$A$5:$BE$2001,28,0))</f>
        <v/>
      </c>
      <c r="I31" s="125" t="str">
        <f>IF(ISNA(VLOOKUP($B31,SCD!$A$5:$BE$2001,13,0)),"",VLOOKUP($B31,SCD!$A$5:$BE$2001,13,0))</f>
        <v/>
      </c>
      <c r="J31" s="130" t="str">
        <f>IF(ISNA(VLOOKUP($B31,SCD!$A$5:$BE$2001,15,0)),"",VLOOKUP($B31,SCD!$A$5:$BE$2001,15,0))</f>
        <v/>
      </c>
      <c r="K31" s="130" t="str">
        <f>IF(ISNA(VLOOKUP($B31,SCD!$A$5:$BE$2001,16,0)),"",VLOOKUP($B31,SCD!$A$5:$BE$2001,16,0))</f>
        <v/>
      </c>
      <c r="L31" s="130" t="str">
        <f>IF(ISNA(VLOOKUP($B31,SCD!$A$5:$BE$2001,17,0)),"",VLOOKUP($B31,SCD!$A$5:$BE$2001,17,0))</f>
        <v/>
      </c>
      <c r="M31" s="130" t="str">
        <f>IF(ISNA(VLOOKUP($B31,SCD!$A$5:$BE$2001,17,0)),"",VLOOKUP($B31,SCD!$A$5:$BE$2001,17,0))</f>
        <v/>
      </c>
    </row>
    <row r="32" spans="4:13" x14ac:dyDescent="0.2">
      <c r="D32" s="123" t="str">
        <f>IF(ISNA(VLOOKUP($B32,SCD!$A$5:$BE$2001,2,0)),"",VLOOKUP($B32,SCD!$A$5:$BE$2001,2,0))</f>
        <v/>
      </c>
      <c r="E32" s="124" t="str">
        <f>IF(ISNA(VLOOKUP($B32,SCD!$A$5:$BE$2001,3,0)),"",VLOOKUP($B32,SCD!$A$5:$BE$2001,3,0))</f>
        <v/>
      </c>
      <c r="F32" s="130" t="str">
        <f>IF(ISNA(VLOOKUP($B32,SCD!$A$5:$BE$2001,6,0)),"",VLOOKUP($B32,SCD!$A$5:$BE$2001,6,0))</f>
        <v/>
      </c>
      <c r="G32" s="125" t="str">
        <f>IF(ISNA(VLOOKUP($B32,SCD!$A$5:$BE$2001,5,0)),"",VLOOKUP($B32,SCD!$A$5:$BE$2001,5,0))</f>
        <v/>
      </c>
      <c r="H32" s="125" t="str">
        <f>IF(ISNA(VLOOKUP($B32,SCD!$A$5:$BE$2001,28,0)),"",VLOOKUP($B32,SCD!$A$5:$BE$2001,28,0))</f>
        <v/>
      </c>
      <c r="I32" s="125" t="str">
        <f>IF(ISNA(VLOOKUP($B32,SCD!$A$5:$BE$2001,13,0)),"",VLOOKUP($B32,SCD!$A$5:$BE$2001,13,0))</f>
        <v/>
      </c>
      <c r="J32" s="130" t="str">
        <f>IF(ISNA(VLOOKUP($B32,SCD!$A$5:$BE$2001,15,0)),"",VLOOKUP($B32,SCD!$A$5:$BE$2001,15,0))</f>
        <v/>
      </c>
      <c r="K32" s="130" t="str">
        <f>IF(ISNA(VLOOKUP($B32,SCD!$A$5:$BE$2001,16,0)),"",VLOOKUP($B32,SCD!$A$5:$BE$2001,16,0))</f>
        <v/>
      </c>
      <c r="L32" s="130" t="str">
        <f>IF(ISNA(VLOOKUP($B32,SCD!$A$5:$BE$2001,17,0)),"",VLOOKUP($B32,SCD!$A$5:$BE$2001,17,0))</f>
        <v/>
      </c>
      <c r="M32" s="130" t="str">
        <f>IF(ISNA(VLOOKUP($B32,SCD!$A$5:$BE$2001,17,0)),"",VLOOKUP($B32,SCD!$A$5:$BE$2001,17,0))</f>
        <v/>
      </c>
    </row>
    <row r="33" spans="4:13" x14ac:dyDescent="0.2">
      <c r="D33" s="123" t="str">
        <f>IF(ISNA(VLOOKUP($B33,SCD!$A$5:$BE$2001,2,0)),"",VLOOKUP($B33,SCD!$A$5:$BE$2001,2,0))</f>
        <v/>
      </c>
      <c r="E33" s="124" t="str">
        <f>IF(ISNA(VLOOKUP($B33,SCD!$A$5:$BE$2001,3,0)),"",VLOOKUP($B33,SCD!$A$5:$BE$2001,3,0))</f>
        <v/>
      </c>
      <c r="F33" s="130" t="str">
        <f>IF(ISNA(VLOOKUP($B33,SCD!$A$5:$BE$2001,6,0)),"",VLOOKUP($B33,SCD!$A$5:$BE$2001,6,0))</f>
        <v/>
      </c>
      <c r="G33" s="125" t="str">
        <f>IF(ISNA(VLOOKUP($B33,SCD!$A$5:$BE$2001,5,0)),"",VLOOKUP($B33,SCD!$A$5:$BE$2001,5,0))</f>
        <v/>
      </c>
      <c r="H33" s="125" t="str">
        <f>IF(ISNA(VLOOKUP($B33,SCD!$A$5:$BE$2001,28,0)),"",VLOOKUP($B33,SCD!$A$5:$BE$2001,28,0))</f>
        <v/>
      </c>
      <c r="I33" s="125" t="str">
        <f>IF(ISNA(VLOOKUP($B33,SCD!$A$5:$BE$2001,13,0)),"",VLOOKUP($B33,SCD!$A$5:$BE$2001,13,0))</f>
        <v/>
      </c>
      <c r="J33" s="130" t="str">
        <f>IF(ISNA(VLOOKUP($B33,SCD!$A$5:$BE$2001,15,0)),"",VLOOKUP($B33,SCD!$A$5:$BE$2001,15,0))</f>
        <v/>
      </c>
      <c r="K33" s="130" t="str">
        <f>IF(ISNA(VLOOKUP($B33,SCD!$A$5:$BE$2001,16,0)),"",VLOOKUP($B33,SCD!$A$5:$BE$2001,16,0))</f>
        <v/>
      </c>
      <c r="L33" s="130" t="str">
        <f>IF(ISNA(VLOOKUP($B33,SCD!$A$5:$BE$2001,17,0)),"",VLOOKUP($B33,SCD!$A$5:$BE$2001,17,0))</f>
        <v/>
      </c>
      <c r="M33" s="130" t="str">
        <f>IF(ISNA(VLOOKUP($B33,SCD!$A$5:$BE$2001,17,0)),"",VLOOKUP($B33,SCD!$A$5:$BE$2001,17,0))</f>
        <v/>
      </c>
    </row>
    <row r="34" spans="4:13" x14ac:dyDescent="0.2">
      <c r="D34" s="123" t="str">
        <f>IF(ISNA(VLOOKUP($B34,SCD!$A$5:$BE$2001,2,0)),"",VLOOKUP($B34,SCD!$A$5:$BE$2001,2,0))</f>
        <v/>
      </c>
      <c r="E34" s="124" t="str">
        <f>IF(ISNA(VLOOKUP($B34,SCD!$A$5:$BE$2001,3,0)),"",VLOOKUP($B34,SCD!$A$5:$BE$2001,3,0))</f>
        <v/>
      </c>
      <c r="F34" s="130" t="str">
        <f>IF(ISNA(VLOOKUP($B34,SCD!$A$5:$BE$2001,6,0)),"",VLOOKUP($B34,SCD!$A$5:$BE$2001,6,0))</f>
        <v/>
      </c>
      <c r="G34" s="125" t="str">
        <f>IF(ISNA(VLOOKUP($B34,SCD!$A$5:$BE$2001,5,0)),"",VLOOKUP($B34,SCD!$A$5:$BE$2001,5,0))</f>
        <v/>
      </c>
      <c r="H34" s="125" t="str">
        <f>IF(ISNA(VLOOKUP($B34,SCD!$A$5:$BE$2001,28,0)),"",VLOOKUP($B34,SCD!$A$5:$BE$2001,28,0))</f>
        <v/>
      </c>
      <c r="I34" s="125" t="str">
        <f>IF(ISNA(VLOOKUP($B34,SCD!$A$5:$BE$2001,13,0)),"",VLOOKUP($B34,SCD!$A$5:$BE$2001,13,0))</f>
        <v/>
      </c>
      <c r="J34" s="130" t="str">
        <f>IF(ISNA(VLOOKUP($B34,SCD!$A$5:$BE$2001,15,0)),"",VLOOKUP($B34,SCD!$A$5:$BE$2001,15,0))</f>
        <v/>
      </c>
      <c r="K34" s="130" t="str">
        <f>IF(ISNA(VLOOKUP($B34,SCD!$A$5:$BE$2001,16,0)),"",VLOOKUP($B34,SCD!$A$5:$BE$2001,16,0))</f>
        <v/>
      </c>
      <c r="L34" s="130" t="str">
        <f>IF(ISNA(VLOOKUP($B34,SCD!$A$5:$BE$2001,17,0)),"",VLOOKUP($B34,SCD!$A$5:$BE$2001,17,0))</f>
        <v/>
      </c>
      <c r="M34" s="130" t="str">
        <f>IF(ISNA(VLOOKUP($B34,SCD!$A$5:$BE$2001,17,0)),"",VLOOKUP($B34,SCD!$A$5:$BE$2001,17,0))</f>
        <v/>
      </c>
    </row>
    <row r="35" spans="4:13" x14ac:dyDescent="0.2">
      <c r="D35" s="123" t="str">
        <f>IF(ISNA(VLOOKUP($B35,SCD!$A$5:$BE$2001,2,0)),"",VLOOKUP($B35,SCD!$A$5:$BE$2001,2,0))</f>
        <v/>
      </c>
      <c r="E35" s="124" t="str">
        <f>IF(ISNA(VLOOKUP($B35,SCD!$A$5:$BE$2001,3,0)),"",VLOOKUP($B35,SCD!$A$5:$BE$2001,3,0))</f>
        <v/>
      </c>
      <c r="F35" s="130" t="str">
        <f>IF(ISNA(VLOOKUP($B35,SCD!$A$5:$BE$2001,6,0)),"",VLOOKUP($B35,SCD!$A$5:$BE$2001,6,0))</f>
        <v/>
      </c>
      <c r="G35" s="125" t="str">
        <f>IF(ISNA(VLOOKUP($B35,SCD!$A$5:$BE$2001,5,0)),"",VLOOKUP($B35,SCD!$A$5:$BE$2001,5,0))</f>
        <v/>
      </c>
      <c r="H35" s="125" t="str">
        <f>IF(ISNA(VLOOKUP($B35,SCD!$A$5:$BE$2001,28,0)),"",VLOOKUP($B35,SCD!$A$5:$BE$2001,28,0))</f>
        <v/>
      </c>
      <c r="I35" s="125" t="str">
        <f>IF(ISNA(VLOOKUP($B35,SCD!$A$5:$BE$2001,13,0)),"",VLOOKUP($B35,SCD!$A$5:$BE$2001,13,0))</f>
        <v/>
      </c>
      <c r="J35" s="130" t="str">
        <f>IF(ISNA(VLOOKUP($B35,SCD!$A$5:$BE$2001,15,0)),"",VLOOKUP($B35,SCD!$A$5:$BE$2001,15,0))</f>
        <v/>
      </c>
      <c r="K35" s="130" t="str">
        <f>IF(ISNA(VLOOKUP($B35,SCD!$A$5:$BE$2001,16,0)),"",VLOOKUP($B35,SCD!$A$5:$BE$2001,16,0))</f>
        <v/>
      </c>
      <c r="L35" s="130" t="str">
        <f>IF(ISNA(VLOOKUP($B35,SCD!$A$5:$BE$2001,17,0)),"",VLOOKUP($B35,SCD!$A$5:$BE$2001,17,0))</f>
        <v/>
      </c>
      <c r="M35" s="130" t="str">
        <f>IF(ISNA(VLOOKUP($B35,SCD!$A$5:$BE$2001,17,0)),"",VLOOKUP($B35,SCD!$A$5:$BE$2001,17,0))</f>
        <v/>
      </c>
    </row>
    <row r="36" spans="4:13" x14ac:dyDescent="0.2">
      <c r="D36" s="123" t="str">
        <f>IF(ISNA(VLOOKUP($B36,SCD!$A$5:$BE$2001,2,0)),"",VLOOKUP($B36,SCD!$A$5:$BE$2001,2,0))</f>
        <v/>
      </c>
      <c r="E36" s="124" t="str">
        <f>IF(ISNA(VLOOKUP($B36,SCD!$A$5:$BE$2001,3,0)),"",VLOOKUP($B36,SCD!$A$5:$BE$2001,3,0))</f>
        <v/>
      </c>
      <c r="F36" s="130" t="str">
        <f>IF(ISNA(VLOOKUP($B36,SCD!$A$5:$BE$2001,6,0)),"",VLOOKUP($B36,SCD!$A$5:$BE$2001,6,0))</f>
        <v/>
      </c>
      <c r="G36" s="125" t="str">
        <f>IF(ISNA(VLOOKUP($B36,SCD!$A$5:$BE$2001,5,0)),"",VLOOKUP($B36,SCD!$A$5:$BE$2001,5,0))</f>
        <v/>
      </c>
      <c r="H36" s="125" t="str">
        <f>IF(ISNA(VLOOKUP($B36,SCD!$A$5:$BE$2001,28,0)),"",VLOOKUP($B36,SCD!$A$5:$BE$2001,28,0))</f>
        <v/>
      </c>
      <c r="I36" s="125" t="str">
        <f>IF(ISNA(VLOOKUP($B36,SCD!$A$5:$BE$2001,13,0)),"",VLOOKUP($B36,SCD!$A$5:$BE$2001,13,0))</f>
        <v/>
      </c>
      <c r="J36" s="130" t="str">
        <f>IF(ISNA(VLOOKUP($B36,SCD!$A$5:$BE$2001,15,0)),"",VLOOKUP($B36,SCD!$A$5:$BE$2001,15,0))</f>
        <v/>
      </c>
      <c r="K36" s="130" t="str">
        <f>IF(ISNA(VLOOKUP($B36,SCD!$A$5:$BE$2001,16,0)),"",VLOOKUP($B36,SCD!$A$5:$BE$2001,16,0))</f>
        <v/>
      </c>
      <c r="L36" s="130" t="str">
        <f>IF(ISNA(VLOOKUP($B36,SCD!$A$5:$BE$2001,17,0)),"",VLOOKUP($B36,SCD!$A$5:$BE$2001,17,0))</f>
        <v/>
      </c>
      <c r="M36" s="130" t="str">
        <f>IF(ISNA(VLOOKUP($B36,SCD!$A$5:$BE$2001,17,0)),"",VLOOKUP($B36,SCD!$A$5:$BE$2001,17,0))</f>
        <v/>
      </c>
    </row>
    <row r="37" spans="4:13" x14ac:dyDescent="0.2">
      <c r="D37" s="123" t="str">
        <f>IF(ISNA(VLOOKUP($B37,SCD!$A$5:$BE$2001,2,0)),"",VLOOKUP($B37,SCD!$A$5:$BE$2001,2,0))</f>
        <v/>
      </c>
      <c r="E37" s="124" t="str">
        <f>IF(ISNA(VLOOKUP($B37,SCD!$A$5:$BE$2001,3,0)),"",VLOOKUP($B37,SCD!$A$5:$BE$2001,3,0))</f>
        <v/>
      </c>
      <c r="F37" s="130" t="str">
        <f>IF(ISNA(VLOOKUP($B37,SCD!$A$5:$BE$2001,6,0)),"",VLOOKUP($B37,SCD!$A$5:$BE$2001,6,0))</f>
        <v/>
      </c>
      <c r="G37" s="125" t="str">
        <f>IF(ISNA(VLOOKUP($B37,SCD!$A$5:$BE$2001,5,0)),"",VLOOKUP($B37,SCD!$A$5:$BE$2001,5,0))</f>
        <v/>
      </c>
      <c r="H37" s="125" t="str">
        <f>IF(ISNA(VLOOKUP($B37,SCD!$A$5:$BE$2001,28,0)),"",VLOOKUP($B37,SCD!$A$5:$BE$2001,28,0))</f>
        <v/>
      </c>
      <c r="I37" s="125" t="str">
        <f>IF(ISNA(VLOOKUP($B37,SCD!$A$5:$BE$2001,13,0)),"",VLOOKUP($B37,SCD!$A$5:$BE$2001,13,0))</f>
        <v/>
      </c>
      <c r="J37" s="130" t="str">
        <f>IF(ISNA(VLOOKUP($B37,SCD!$A$5:$BE$2001,15,0)),"",VLOOKUP($B37,SCD!$A$5:$BE$2001,15,0))</f>
        <v/>
      </c>
      <c r="K37" s="130" t="str">
        <f>IF(ISNA(VLOOKUP($B37,SCD!$A$5:$BE$2001,16,0)),"",VLOOKUP($B37,SCD!$A$5:$BE$2001,16,0))</f>
        <v/>
      </c>
      <c r="L37" s="130" t="str">
        <f>IF(ISNA(VLOOKUP($B37,SCD!$A$5:$BE$2001,17,0)),"",VLOOKUP($B37,SCD!$A$5:$BE$2001,17,0))</f>
        <v/>
      </c>
      <c r="M37" s="130" t="str">
        <f>IF(ISNA(VLOOKUP($B37,SCD!$A$5:$BE$2001,17,0)),"",VLOOKUP($B37,SCD!$A$5:$BE$2001,17,0))</f>
        <v/>
      </c>
    </row>
    <row r="38" spans="4:13" x14ac:dyDescent="0.2">
      <c r="D38" s="123" t="str">
        <f>IF(ISNA(VLOOKUP($B38,SCD!$A$5:$BE$2001,2,0)),"",VLOOKUP($B38,SCD!$A$5:$BE$2001,2,0))</f>
        <v/>
      </c>
      <c r="E38" s="124" t="str">
        <f>IF(ISNA(VLOOKUP($B38,SCD!$A$5:$BE$2001,3,0)),"",VLOOKUP($B38,SCD!$A$5:$BE$2001,3,0))</f>
        <v/>
      </c>
      <c r="F38" s="130" t="str">
        <f>IF(ISNA(VLOOKUP($B38,SCD!$A$5:$BE$2001,6,0)),"",VLOOKUP($B38,SCD!$A$5:$BE$2001,6,0))</f>
        <v/>
      </c>
      <c r="G38" s="125" t="str">
        <f>IF(ISNA(VLOOKUP($B38,SCD!$A$5:$BE$2001,5,0)),"",VLOOKUP($B38,SCD!$A$5:$BE$2001,5,0))</f>
        <v/>
      </c>
      <c r="H38" s="125" t="str">
        <f>IF(ISNA(VLOOKUP($B38,SCD!$A$5:$BE$2001,28,0)),"",VLOOKUP($B38,SCD!$A$5:$BE$2001,28,0))</f>
        <v/>
      </c>
      <c r="I38" s="125" t="str">
        <f>IF(ISNA(VLOOKUP($B38,SCD!$A$5:$BE$2001,13,0)),"",VLOOKUP($B38,SCD!$A$5:$BE$2001,13,0))</f>
        <v/>
      </c>
      <c r="J38" s="130" t="str">
        <f>IF(ISNA(VLOOKUP($B38,SCD!$A$5:$BE$2001,15,0)),"",VLOOKUP($B38,SCD!$A$5:$BE$2001,15,0))</f>
        <v/>
      </c>
      <c r="K38" s="130" t="str">
        <f>IF(ISNA(VLOOKUP($B38,SCD!$A$5:$BE$2001,16,0)),"",VLOOKUP($B38,SCD!$A$5:$BE$2001,16,0))</f>
        <v/>
      </c>
      <c r="L38" s="130" t="str">
        <f>IF(ISNA(VLOOKUP($B38,SCD!$A$5:$BE$2001,17,0)),"",VLOOKUP($B38,SCD!$A$5:$BE$2001,17,0))</f>
        <v/>
      </c>
      <c r="M38" s="130" t="str">
        <f>IF(ISNA(VLOOKUP($B38,SCD!$A$5:$BE$2001,17,0)),"",VLOOKUP($B38,SCD!$A$5:$BE$2001,17,0))</f>
        <v/>
      </c>
    </row>
    <row r="39" spans="4:13" x14ac:dyDescent="0.2">
      <c r="D39" s="123" t="str">
        <f>IF(ISNA(VLOOKUP($B39,SCD!$A$5:$BE$2001,2,0)),"",VLOOKUP($B39,SCD!$A$5:$BE$2001,2,0))</f>
        <v/>
      </c>
      <c r="E39" s="124" t="str">
        <f>IF(ISNA(VLOOKUP($B39,SCD!$A$5:$BE$2001,3,0)),"",VLOOKUP($B39,SCD!$A$5:$BE$2001,3,0))</f>
        <v/>
      </c>
      <c r="F39" s="130" t="str">
        <f>IF(ISNA(VLOOKUP($B39,SCD!$A$5:$BE$2001,6,0)),"",VLOOKUP($B39,SCD!$A$5:$BE$2001,6,0))</f>
        <v/>
      </c>
      <c r="G39" s="125" t="str">
        <f>IF(ISNA(VLOOKUP($B39,SCD!$A$5:$BE$2001,5,0)),"",VLOOKUP($B39,SCD!$A$5:$BE$2001,5,0))</f>
        <v/>
      </c>
      <c r="H39" s="125" t="str">
        <f>IF(ISNA(VLOOKUP($B39,SCD!$A$5:$BE$2001,28,0)),"",VLOOKUP($B39,SCD!$A$5:$BE$2001,28,0))</f>
        <v/>
      </c>
      <c r="I39" s="125" t="str">
        <f>IF(ISNA(VLOOKUP($B39,SCD!$A$5:$BE$2001,13,0)),"",VLOOKUP($B39,SCD!$A$5:$BE$2001,13,0))</f>
        <v/>
      </c>
      <c r="J39" s="130" t="str">
        <f>IF(ISNA(VLOOKUP($B39,SCD!$A$5:$BE$2001,15,0)),"",VLOOKUP($B39,SCD!$A$5:$BE$2001,15,0))</f>
        <v/>
      </c>
      <c r="K39" s="130" t="str">
        <f>IF(ISNA(VLOOKUP($B39,SCD!$A$5:$BE$2001,16,0)),"",VLOOKUP($B39,SCD!$A$5:$BE$2001,16,0))</f>
        <v/>
      </c>
      <c r="L39" s="130" t="str">
        <f>IF(ISNA(VLOOKUP($B39,SCD!$A$5:$BE$2001,17,0)),"",VLOOKUP($B39,SCD!$A$5:$BE$2001,17,0))</f>
        <v/>
      </c>
      <c r="M39" s="130" t="str">
        <f>IF(ISNA(VLOOKUP($B39,SCD!$A$5:$BE$2001,17,0)),"",VLOOKUP($B39,SCD!$A$5:$BE$2001,17,0))</f>
        <v/>
      </c>
    </row>
    <row r="40" spans="4:13" x14ac:dyDescent="0.2">
      <c r="D40" s="123" t="str">
        <f>IF(ISNA(VLOOKUP($B40,SCD!$A$5:$BE$2001,2,0)),"",VLOOKUP($B40,SCD!$A$5:$BE$2001,2,0))</f>
        <v/>
      </c>
      <c r="E40" s="124" t="str">
        <f>IF(ISNA(VLOOKUP($B40,SCD!$A$5:$BE$2001,3,0)),"",VLOOKUP($B40,SCD!$A$5:$BE$2001,3,0))</f>
        <v/>
      </c>
      <c r="F40" s="130" t="str">
        <f>IF(ISNA(VLOOKUP($B40,SCD!$A$5:$BE$2001,6,0)),"",VLOOKUP($B40,SCD!$A$5:$BE$2001,6,0))</f>
        <v/>
      </c>
      <c r="G40" s="125" t="str">
        <f>IF(ISNA(VLOOKUP($B40,SCD!$A$5:$BE$2001,5,0)),"",VLOOKUP($B40,SCD!$A$5:$BE$2001,5,0))</f>
        <v/>
      </c>
      <c r="H40" s="125" t="str">
        <f>IF(ISNA(VLOOKUP($B40,SCD!$A$5:$BE$2001,28,0)),"",VLOOKUP($B40,SCD!$A$5:$BE$2001,28,0))</f>
        <v/>
      </c>
      <c r="I40" s="125" t="str">
        <f>IF(ISNA(VLOOKUP($B40,SCD!$A$5:$BE$2001,13,0)),"",VLOOKUP($B40,SCD!$A$5:$BE$2001,13,0))</f>
        <v/>
      </c>
      <c r="J40" s="130" t="str">
        <f>IF(ISNA(VLOOKUP($B40,SCD!$A$5:$BE$2001,15,0)),"",VLOOKUP($B40,SCD!$A$5:$BE$2001,15,0))</f>
        <v/>
      </c>
      <c r="K40" s="130" t="str">
        <f>IF(ISNA(VLOOKUP($B40,SCD!$A$5:$BE$2001,16,0)),"",VLOOKUP($B40,SCD!$A$5:$BE$2001,16,0))</f>
        <v/>
      </c>
      <c r="L40" s="130" t="str">
        <f>IF(ISNA(VLOOKUP($B40,SCD!$A$5:$BE$2001,17,0)),"",VLOOKUP($B40,SCD!$A$5:$BE$2001,17,0))</f>
        <v/>
      </c>
      <c r="M40" s="130" t="str">
        <f>IF(ISNA(VLOOKUP($B40,SCD!$A$5:$BE$2001,17,0)),"",VLOOKUP($B40,SCD!$A$5:$BE$2001,17,0))</f>
        <v/>
      </c>
    </row>
    <row r="41" spans="4:13" x14ac:dyDescent="0.2">
      <c r="D41" s="123" t="str">
        <f>IF(ISNA(VLOOKUP($B41,SCD!$A$5:$BE$2001,2,0)),"",VLOOKUP($B41,SCD!$A$5:$BE$2001,2,0))</f>
        <v/>
      </c>
      <c r="E41" s="124" t="str">
        <f>IF(ISNA(VLOOKUP($B41,SCD!$A$5:$BE$2001,3,0)),"",VLOOKUP($B41,SCD!$A$5:$BE$2001,3,0))</f>
        <v/>
      </c>
      <c r="F41" s="130" t="str">
        <f>IF(ISNA(VLOOKUP($B41,SCD!$A$5:$BE$2001,6,0)),"",VLOOKUP($B41,SCD!$A$5:$BE$2001,6,0))</f>
        <v/>
      </c>
      <c r="G41" s="125" t="str">
        <f>IF(ISNA(VLOOKUP($B41,SCD!$A$5:$BE$2001,5,0)),"",VLOOKUP($B41,SCD!$A$5:$BE$2001,5,0))</f>
        <v/>
      </c>
      <c r="H41" s="125" t="str">
        <f>IF(ISNA(VLOOKUP($B41,SCD!$A$5:$BE$2001,28,0)),"",VLOOKUP($B41,SCD!$A$5:$BE$2001,28,0))</f>
        <v/>
      </c>
      <c r="I41" s="125" t="str">
        <f>IF(ISNA(VLOOKUP($B41,SCD!$A$5:$BE$2001,13,0)),"",VLOOKUP($B41,SCD!$A$5:$BE$2001,13,0))</f>
        <v/>
      </c>
      <c r="J41" s="130" t="str">
        <f>IF(ISNA(VLOOKUP($B41,SCD!$A$5:$BE$2001,15,0)),"",VLOOKUP($B41,SCD!$A$5:$BE$2001,15,0))</f>
        <v/>
      </c>
      <c r="K41" s="130" t="str">
        <f>IF(ISNA(VLOOKUP($B41,SCD!$A$5:$BE$2001,16,0)),"",VLOOKUP($B41,SCD!$A$5:$BE$2001,16,0))</f>
        <v/>
      </c>
      <c r="L41" s="130" t="str">
        <f>IF(ISNA(VLOOKUP($B41,SCD!$A$5:$BE$2001,17,0)),"",VLOOKUP($B41,SCD!$A$5:$BE$2001,17,0))</f>
        <v/>
      </c>
      <c r="M41" s="130" t="str">
        <f>IF(ISNA(VLOOKUP($B41,SCD!$A$5:$BE$2001,17,0)),"",VLOOKUP($B41,SCD!$A$5:$BE$2001,17,0))</f>
        <v/>
      </c>
    </row>
    <row r="42" spans="4:13" x14ac:dyDescent="0.2">
      <c r="D42" s="123" t="str">
        <f>IF(ISNA(VLOOKUP($B42,SCD!$A$5:$BE$2001,2,0)),"",VLOOKUP($B42,SCD!$A$5:$BE$2001,2,0))</f>
        <v/>
      </c>
      <c r="E42" s="124" t="str">
        <f>IF(ISNA(VLOOKUP($B42,SCD!$A$5:$BE$2001,3,0)),"",VLOOKUP($B42,SCD!$A$5:$BE$2001,3,0))</f>
        <v/>
      </c>
      <c r="F42" s="130" t="str">
        <f>IF(ISNA(VLOOKUP($B42,SCD!$A$5:$BE$2001,6,0)),"",VLOOKUP($B42,SCD!$A$5:$BE$2001,6,0))</f>
        <v/>
      </c>
      <c r="G42" s="125" t="str">
        <f>IF(ISNA(VLOOKUP($B42,SCD!$A$5:$BE$2001,5,0)),"",VLOOKUP($B42,SCD!$A$5:$BE$2001,5,0))</f>
        <v/>
      </c>
      <c r="H42" s="125" t="str">
        <f>IF(ISNA(VLOOKUP($B42,SCD!$A$5:$BE$2001,28,0)),"",VLOOKUP($B42,SCD!$A$5:$BE$2001,28,0))</f>
        <v/>
      </c>
      <c r="I42" s="125" t="str">
        <f>IF(ISNA(VLOOKUP($B42,SCD!$A$5:$BE$2001,13,0)),"",VLOOKUP($B42,SCD!$A$5:$BE$2001,13,0))</f>
        <v/>
      </c>
      <c r="J42" s="130" t="str">
        <f>IF(ISNA(VLOOKUP($B42,SCD!$A$5:$BE$2001,15,0)),"",VLOOKUP($B42,SCD!$A$5:$BE$2001,15,0))</f>
        <v/>
      </c>
      <c r="K42" s="130" t="str">
        <f>IF(ISNA(VLOOKUP($B42,SCD!$A$5:$BE$2001,16,0)),"",VLOOKUP($B42,SCD!$A$5:$BE$2001,16,0))</f>
        <v/>
      </c>
      <c r="L42" s="130" t="str">
        <f>IF(ISNA(VLOOKUP($B42,SCD!$A$5:$BE$2001,17,0)),"",VLOOKUP($B42,SCD!$A$5:$BE$2001,17,0))</f>
        <v/>
      </c>
      <c r="M42" s="130" t="str">
        <f>IF(ISNA(VLOOKUP($B42,SCD!$A$5:$BE$2001,17,0)),"",VLOOKUP($B42,SCD!$A$5:$BE$2001,17,0))</f>
        <v/>
      </c>
    </row>
    <row r="43" spans="4:13" x14ac:dyDescent="0.2">
      <c r="D43" s="123" t="str">
        <f>IF(ISNA(VLOOKUP($B43,SCD!$A$5:$BE$2001,2,0)),"",VLOOKUP($B43,SCD!$A$5:$BE$2001,2,0))</f>
        <v/>
      </c>
      <c r="E43" s="124" t="str">
        <f>IF(ISNA(VLOOKUP($B43,SCD!$A$5:$BE$2001,3,0)),"",VLOOKUP($B43,SCD!$A$5:$BE$2001,3,0))</f>
        <v/>
      </c>
      <c r="F43" s="130" t="str">
        <f>IF(ISNA(VLOOKUP($B43,SCD!$A$5:$BE$2001,6,0)),"",VLOOKUP($B43,SCD!$A$5:$BE$2001,6,0))</f>
        <v/>
      </c>
      <c r="G43" s="125" t="str">
        <f>IF(ISNA(VLOOKUP($B43,SCD!$A$5:$BE$2001,5,0)),"",VLOOKUP($B43,SCD!$A$5:$BE$2001,5,0))</f>
        <v/>
      </c>
      <c r="H43" s="125" t="str">
        <f>IF(ISNA(VLOOKUP($B43,SCD!$A$5:$BE$2001,28,0)),"",VLOOKUP($B43,SCD!$A$5:$BE$2001,28,0))</f>
        <v/>
      </c>
      <c r="I43" s="125" t="str">
        <f>IF(ISNA(VLOOKUP($B43,SCD!$A$5:$BE$2001,13,0)),"",VLOOKUP($B43,SCD!$A$5:$BE$2001,13,0))</f>
        <v/>
      </c>
      <c r="J43" s="130" t="str">
        <f>IF(ISNA(VLOOKUP($B43,SCD!$A$5:$BE$2001,15,0)),"",VLOOKUP($B43,SCD!$A$5:$BE$2001,15,0))</f>
        <v/>
      </c>
      <c r="K43" s="130" t="str">
        <f>IF(ISNA(VLOOKUP($B43,SCD!$A$5:$BE$2001,16,0)),"",VLOOKUP($B43,SCD!$A$5:$BE$2001,16,0))</f>
        <v/>
      </c>
      <c r="L43" s="130" t="str">
        <f>IF(ISNA(VLOOKUP($B43,SCD!$A$5:$BE$2001,17,0)),"",VLOOKUP($B43,SCD!$A$5:$BE$2001,17,0))</f>
        <v/>
      </c>
      <c r="M43" s="130" t="str">
        <f>IF(ISNA(VLOOKUP($B43,SCD!$A$5:$BE$2001,17,0)),"",VLOOKUP($B43,SCD!$A$5:$BE$2001,17,0))</f>
        <v/>
      </c>
    </row>
    <row r="44" spans="4:13" x14ac:dyDescent="0.2">
      <c r="D44" s="123" t="str">
        <f>IF(ISNA(VLOOKUP($B44,SCD!$A$5:$BE$2001,2,0)),"",VLOOKUP($B44,SCD!$A$5:$BE$2001,2,0))</f>
        <v/>
      </c>
      <c r="E44" s="124" t="str">
        <f>IF(ISNA(VLOOKUP($B44,SCD!$A$5:$BE$2001,3,0)),"",VLOOKUP($B44,SCD!$A$5:$BE$2001,3,0))</f>
        <v/>
      </c>
      <c r="F44" s="130" t="str">
        <f>IF(ISNA(VLOOKUP($B44,SCD!$A$5:$BE$2001,6,0)),"",VLOOKUP($B44,SCD!$A$5:$BE$2001,6,0))</f>
        <v/>
      </c>
      <c r="G44" s="125" t="str">
        <f>IF(ISNA(VLOOKUP($B44,SCD!$A$5:$BE$2001,5,0)),"",VLOOKUP($B44,SCD!$A$5:$BE$2001,5,0))</f>
        <v/>
      </c>
      <c r="H44" s="125" t="str">
        <f>IF(ISNA(VLOOKUP($B44,SCD!$A$5:$BE$2001,28,0)),"",VLOOKUP($B44,SCD!$A$5:$BE$2001,28,0))</f>
        <v/>
      </c>
      <c r="I44" s="125" t="str">
        <f>IF(ISNA(VLOOKUP($B44,SCD!$A$5:$BE$2001,13,0)),"",VLOOKUP($B44,SCD!$A$5:$BE$2001,13,0))</f>
        <v/>
      </c>
      <c r="J44" s="130" t="str">
        <f>IF(ISNA(VLOOKUP($B44,SCD!$A$5:$BE$2001,15,0)),"",VLOOKUP($B44,SCD!$A$5:$BE$2001,15,0))</f>
        <v/>
      </c>
      <c r="K44" s="130" t="str">
        <f>IF(ISNA(VLOOKUP($B44,SCD!$A$5:$BE$2001,16,0)),"",VLOOKUP($B44,SCD!$A$5:$BE$2001,16,0))</f>
        <v/>
      </c>
      <c r="L44" s="130" t="str">
        <f>IF(ISNA(VLOOKUP($B44,SCD!$A$5:$BE$2001,17,0)),"",VLOOKUP($B44,SCD!$A$5:$BE$2001,17,0))</f>
        <v/>
      </c>
      <c r="M44" s="130" t="str">
        <f>IF(ISNA(VLOOKUP($B44,SCD!$A$5:$BE$2001,17,0)),"",VLOOKUP($B44,SCD!$A$5:$BE$2001,17,0))</f>
        <v/>
      </c>
    </row>
    <row r="45" spans="4:13" x14ac:dyDescent="0.2">
      <c r="D45" s="123" t="str">
        <f>IF(ISNA(VLOOKUP($B45,SCD!$A$5:$BE$2001,2,0)),"",VLOOKUP($B45,SCD!$A$5:$BE$2001,2,0))</f>
        <v/>
      </c>
      <c r="E45" s="124" t="str">
        <f>IF(ISNA(VLOOKUP($B45,SCD!$A$5:$BE$2001,3,0)),"",VLOOKUP($B45,SCD!$A$5:$BE$2001,3,0))</f>
        <v/>
      </c>
      <c r="F45" s="130" t="str">
        <f>IF(ISNA(VLOOKUP($B45,SCD!$A$5:$BE$2001,6,0)),"",VLOOKUP($B45,SCD!$A$5:$BE$2001,6,0))</f>
        <v/>
      </c>
      <c r="G45" s="125" t="str">
        <f>IF(ISNA(VLOOKUP($B45,SCD!$A$5:$BE$2001,5,0)),"",VLOOKUP($B45,SCD!$A$5:$BE$2001,5,0))</f>
        <v/>
      </c>
      <c r="H45" s="125" t="str">
        <f>IF(ISNA(VLOOKUP($B45,SCD!$A$5:$BE$2001,28,0)),"",VLOOKUP($B45,SCD!$A$5:$BE$2001,28,0))</f>
        <v/>
      </c>
      <c r="I45" s="125" t="str">
        <f>IF(ISNA(VLOOKUP($B45,SCD!$A$5:$BE$2001,13,0)),"",VLOOKUP($B45,SCD!$A$5:$BE$2001,13,0))</f>
        <v/>
      </c>
      <c r="J45" s="130" t="str">
        <f>IF(ISNA(VLOOKUP($B45,SCD!$A$5:$BE$2001,15,0)),"",VLOOKUP($B45,SCD!$A$5:$BE$2001,15,0))</f>
        <v/>
      </c>
      <c r="K45" s="130" t="str">
        <f>IF(ISNA(VLOOKUP($B45,SCD!$A$5:$BE$2001,16,0)),"",VLOOKUP($B45,SCD!$A$5:$BE$2001,16,0))</f>
        <v/>
      </c>
      <c r="L45" s="130" t="str">
        <f>IF(ISNA(VLOOKUP($B45,SCD!$A$5:$BE$2001,17,0)),"",VLOOKUP($B45,SCD!$A$5:$BE$2001,17,0))</f>
        <v/>
      </c>
      <c r="M45" s="130" t="str">
        <f>IF(ISNA(VLOOKUP($B45,SCD!$A$5:$BE$2001,17,0)),"",VLOOKUP($B45,SCD!$A$5:$BE$2001,17,0))</f>
        <v/>
      </c>
    </row>
    <row r="46" spans="4:13" x14ac:dyDescent="0.2">
      <c r="D46" s="123" t="str">
        <f>IF(ISNA(VLOOKUP($B46,SCD!$A$5:$BE$2001,2,0)),"",VLOOKUP($B46,SCD!$A$5:$BE$2001,2,0))</f>
        <v/>
      </c>
      <c r="E46" s="124" t="str">
        <f>IF(ISNA(VLOOKUP($B46,SCD!$A$5:$BE$2001,3,0)),"",VLOOKUP($B46,SCD!$A$5:$BE$2001,3,0))</f>
        <v/>
      </c>
      <c r="F46" s="130" t="str">
        <f>IF(ISNA(VLOOKUP($B46,SCD!$A$5:$BE$2001,6,0)),"",VLOOKUP($B46,SCD!$A$5:$BE$2001,6,0))</f>
        <v/>
      </c>
      <c r="G46" s="125" t="str">
        <f>IF(ISNA(VLOOKUP($B46,SCD!$A$5:$BE$2001,5,0)),"",VLOOKUP($B46,SCD!$A$5:$BE$2001,5,0))</f>
        <v/>
      </c>
      <c r="H46" s="125" t="str">
        <f>IF(ISNA(VLOOKUP($B46,SCD!$A$5:$BE$2001,28,0)),"",VLOOKUP($B46,SCD!$A$5:$BE$2001,28,0))</f>
        <v/>
      </c>
      <c r="I46" s="125" t="str">
        <f>IF(ISNA(VLOOKUP($B46,SCD!$A$5:$BE$2001,13,0)),"",VLOOKUP($B46,SCD!$A$5:$BE$2001,13,0))</f>
        <v/>
      </c>
      <c r="J46" s="130" t="str">
        <f>IF(ISNA(VLOOKUP($B46,SCD!$A$5:$BE$2001,15,0)),"",VLOOKUP($B46,SCD!$A$5:$BE$2001,15,0))</f>
        <v/>
      </c>
      <c r="K46" s="130" t="str">
        <f>IF(ISNA(VLOOKUP($B46,SCD!$A$5:$BE$2001,16,0)),"",VLOOKUP($B46,SCD!$A$5:$BE$2001,16,0))</f>
        <v/>
      </c>
      <c r="L46" s="130" t="str">
        <f>IF(ISNA(VLOOKUP($B46,SCD!$A$5:$BE$2001,17,0)),"",VLOOKUP($B46,SCD!$A$5:$BE$2001,17,0))</f>
        <v/>
      </c>
      <c r="M46" s="130" t="str">
        <f>IF(ISNA(VLOOKUP($B46,SCD!$A$5:$BE$2001,17,0)),"",VLOOKUP($B46,SCD!$A$5:$BE$2001,17,0))</f>
        <v/>
      </c>
    </row>
    <row r="47" spans="4:13" x14ac:dyDescent="0.2">
      <c r="D47" s="123" t="str">
        <f>IF(ISNA(VLOOKUP($B47,SCD!$A$5:$BE$2001,2,0)),"",VLOOKUP($B47,SCD!$A$5:$BE$2001,2,0))</f>
        <v/>
      </c>
      <c r="E47" s="124" t="str">
        <f>IF(ISNA(VLOOKUP($B47,SCD!$A$5:$BE$2001,3,0)),"",VLOOKUP($B47,SCD!$A$5:$BE$2001,3,0))</f>
        <v/>
      </c>
      <c r="F47" s="130" t="str">
        <f>IF(ISNA(VLOOKUP($B47,SCD!$A$5:$BE$2001,6,0)),"",VLOOKUP($B47,SCD!$A$5:$BE$2001,6,0))</f>
        <v/>
      </c>
      <c r="G47" s="125" t="str">
        <f>IF(ISNA(VLOOKUP($B47,SCD!$A$5:$BE$2001,5,0)),"",VLOOKUP($B47,SCD!$A$5:$BE$2001,5,0))</f>
        <v/>
      </c>
      <c r="H47" s="125" t="str">
        <f>IF(ISNA(VLOOKUP($B47,SCD!$A$5:$BE$2001,28,0)),"",VLOOKUP($B47,SCD!$A$5:$BE$2001,28,0))</f>
        <v/>
      </c>
      <c r="I47" s="125" t="str">
        <f>IF(ISNA(VLOOKUP($B47,SCD!$A$5:$BE$2001,13,0)),"",VLOOKUP($B47,SCD!$A$5:$BE$2001,13,0))</f>
        <v/>
      </c>
      <c r="J47" s="130" t="str">
        <f>IF(ISNA(VLOOKUP($B47,SCD!$A$5:$BE$2001,15,0)),"",VLOOKUP($B47,SCD!$A$5:$BE$2001,15,0))</f>
        <v/>
      </c>
      <c r="K47" s="130" t="str">
        <f>IF(ISNA(VLOOKUP($B47,SCD!$A$5:$BE$2001,16,0)),"",VLOOKUP($B47,SCD!$A$5:$BE$2001,16,0))</f>
        <v/>
      </c>
      <c r="L47" s="130" t="str">
        <f>IF(ISNA(VLOOKUP($B47,SCD!$A$5:$BE$2001,17,0)),"",VLOOKUP($B47,SCD!$A$5:$BE$2001,17,0))</f>
        <v/>
      </c>
      <c r="M47" s="130" t="str">
        <f>IF(ISNA(VLOOKUP($B47,SCD!$A$5:$BE$2001,17,0)),"",VLOOKUP($B47,SCD!$A$5:$BE$2001,17,0))</f>
        <v/>
      </c>
    </row>
    <row r="48" spans="4:13" x14ac:dyDescent="0.2">
      <c r="D48" s="123" t="str">
        <f>IF(ISNA(VLOOKUP($B48,SCD!$A$5:$BE$2001,2,0)),"",VLOOKUP($B48,SCD!$A$5:$BE$2001,2,0))</f>
        <v/>
      </c>
      <c r="E48" s="124" t="str">
        <f>IF(ISNA(VLOOKUP($B48,SCD!$A$5:$BE$2001,3,0)),"",VLOOKUP($B48,SCD!$A$5:$BE$2001,3,0))</f>
        <v/>
      </c>
      <c r="F48" s="130" t="str">
        <f>IF(ISNA(VLOOKUP($B48,SCD!$A$5:$BE$2001,6,0)),"",VLOOKUP($B48,SCD!$A$5:$BE$2001,6,0))</f>
        <v/>
      </c>
      <c r="G48" s="125" t="str">
        <f>IF(ISNA(VLOOKUP($B48,SCD!$A$5:$BE$2001,5,0)),"",VLOOKUP($B48,SCD!$A$5:$BE$2001,5,0))</f>
        <v/>
      </c>
      <c r="H48" s="125" t="str">
        <f>IF(ISNA(VLOOKUP($B48,SCD!$A$5:$BE$2001,28,0)),"",VLOOKUP($B48,SCD!$A$5:$BE$2001,28,0))</f>
        <v/>
      </c>
      <c r="I48" s="125" t="str">
        <f>IF(ISNA(VLOOKUP($B48,SCD!$A$5:$BE$2001,13,0)),"",VLOOKUP($B48,SCD!$A$5:$BE$2001,13,0))</f>
        <v/>
      </c>
      <c r="J48" s="130" t="str">
        <f>IF(ISNA(VLOOKUP($B48,SCD!$A$5:$BE$2001,15,0)),"",VLOOKUP($B48,SCD!$A$5:$BE$2001,15,0))</f>
        <v/>
      </c>
      <c r="K48" s="130" t="str">
        <f>IF(ISNA(VLOOKUP($B48,SCD!$A$5:$BE$2001,16,0)),"",VLOOKUP($B48,SCD!$A$5:$BE$2001,16,0))</f>
        <v/>
      </c>
      <c r="L48" s="130" t="str">
        <f>IF(ISNA(VLOOKUP($B48,SCD!$A$5:$BE$2001,17,0)),"",VLOOKUP($B48,SCD!$A$5:$BE$2001,17,0))</f>
        <v/>
      </c>
      <c r="M48" s="130" t="str">
        <f>IF(ISNA(VLOOKUP($B48,SCD!$A$5:$BE$2001,17,0)),"",VLOOKUP($B48,SCD!$A$5:$BE$2001,17,0))</f>
        <v/>
      </c>
    </row>
    <row r="49" spans="4:13" x14ac:dyDescent="0.2">
      <c r="D49" s="123" t="str">
        <f>IF(ISNA(VLOOKUP($B49,SCD!$A$5:$BE$2001,2,0)),"",VLOOKUP($B49,SCD!$A$5:$BE$2001,2,0))</f>
        <v/>
      </c>
      <c r="E49" s="124" t="str">
        <f>IF(ISNA(VLOOKUP($B49,SCD!$A$5:$BE$2001,3,0)),"",VLOOKUP($B49,SCD!$A$5:$BE$2001,3,0))</f>
        <v/>
      </c>
      <c r="F49" s="130" t="str">
        <f>IF(ISNA(VLOOKUP($B49,SCD!$A$5:$BE$2001,6,0)),"",VLOOKUP($B49,SCD!$A$5:$BE$2001,6,0))</f>
        <v/>
      </c>
      <c r="G49" s="125" t="str">
        <f>IF(ISNA(VLOOKUP($B49,SCD!$A$5:$BE$2001,5,0)),"",VLOOKUP($B49,SCD!$A$5:$BE$2001,5,0))</f>
        <v/>
      </c>
      <c r="H49" s="125" t="str">
        <f>IF(ISNA(VLOOKUP($B49,SCD!$A$5:$BE$2001,28,0)),"",VLOOKUP($B49,SCD!$A$5:$BE$2001,28,0))</f>
        <v/>
      </c>
      <c r="I49" s="125" t="str">
        <f>IF(ISNA(VLOOKUP($B49,SCD!$A$5:$BE$2001,13,0)),"",VLOOKUP($B49,SCD!$A$5:$BE$2001,13,0))</f>
        <v/>
      </c>
      <c r="J49" s="130" t="str">
        <f>IF(ISNA(VLOOKUP($B49,SCD!$A$5:$BE$2001,15,0)),"",VLOOKUP($B49,SCD!$A$5:$BE$2001,15,0))</f>
        <v/>
      </c>
      <c r="K49" s="130" t="str">
        <f>IF(ISNA(VLOOKUP($B49,SCD!$A$5:$BE$2001,16,0)),"",VLOOKUP($B49,SCD!$A$5:$BE$2001,16,0))</f>
        <v/>
      </c>
      <c r="L49" s="130" t="str">
        <f>IF(ISNA(VLOOKUP($B49,SCD!$A$5:$BE$2001,17,0)),"",VLOOKUP($B49,SCD!$A$5:$BE$2001,17,0))</f>
        <v/>
      </c>
      <c r="M49" s="130" t="str">
        <f>IF(ISNA(VLOOKUP($B49,SCD!$A$5:$BE$2001,17,0)),"",VLOOKUP($B49,SCD!$A$5:$BE$2001,17,0))</f>
        <v/>
      </c>
    </row>
    <row r="50" spans="4:13" x14ac:dyDescent="0.2">
      <c r="D50" s="123" t="str">
        <f>IF(ISNA(VLOOKUP($B50,SCD!$A$5:$BE$2001,2,0)),"",VLOOKUP($B50,SCD!$A$5:$BE$2001,2,0))</f>
        <v/>
      </c>
      <c r="E50" s="124" t="str">
        <f>IF(ISNA(VLOOKUP($B50,SCD!$A$5:$BE$2001,3,0)),"",VLOOKUP($B50,SCD!$A$5:$BE$2001,3,0))</f>
        <v/>
      </c>
      <c r="F50" s="130" t="str">
        <f>IF(ISNA(VLOOKUP($B50,SCD!$A$5:$BE$2001,6,0)),"",VLOOKUP($B50,SCD!$A$5:$BE$2001,6,0))</f>
        <v/>
      </c>
      <c r="G50" s="125" t="str">
        <f>IF(ISNA(VLOOKUP($B50,SCD!$A$5:$BE$2001,5,0)),"",VLOOKUP($B50,SCD!$A$5:$BE$2001,5,0))</f>
        <v/>
      </c>
      <c r="H50" s="125" t="str">
        <f>IF(ISNA(VLOOKUP($B50,SCD!$A$5:$BE$2001,28,0)),"",VLOOKUP($B50,SCD!$A$5:$BE$2001,28,0))</f>
        <v/>
      </c>
      <c r="I50" s="125" t="str">
        <f>IF(ISNA(VLOOKUP($B50,SCD!$A$5:$BE$2001,13,0)),"",VLOOKUP($B50,SCD!$A$5:$BE$2001,13,0))</f>
        <v/>
      </c>
      <c r="J50" s="130" t="str">
        <f>IF(ISNA(VLOOKUP($B50,SCD!$A$5:$BE$2001,15,0)),"",VLOOKUP($B50,SCD!$A$5:$BE$2001,15,0))</f>
        <v/>
      </c>
      <c r="K50" s="130" t="str">
        <f>IF(ISNA(VLOOKUP($B50,SCD!$A$5:$BE$2001,16,0)),"",VLOOKUP($B50,SCD!$A$5:$BE$2001,16,0))</f>
        <v/>
      </c>
      <c r="L50" s="130" t="str">
        <f>IF(ISNA(VLOOKUP($B50,SCD!$A$5:$BE$2001,17,0)),"",VLOOKUP($B50,SCD!$A$5:$BE$2001,17,0))</f>
        <v/>
      </c>
      <c r="M50" s="130" t="str">
        <f>IF(ISNA(VLOOKUP($B50,SCD!$A$5:$BE$2001,17,0)),"",VLOOKUP($B50,SCD!$A$5:$BE$2001,17,0))</f>
        <v/>
      </c>
    </row>
    <row r="51" spans="4:13" x14ac:dyDescent="0.2">
      <c r="D51" s="123" t="str">
        <f>IF(ISNA(VLOOKUP($B51,SCD!$A$5:$BE$2001,2,0)),"",VLOOKUP($B51,SCD!$A$5:$BE$2001,2,0))</f>
        <v/>
      </c>
      <c r="E51" s="124" t="str">
        <f>IF(ISNA(VLOOKUP($B51,SCD!$A$5:$BE$2001,3,0)),"",VLOOKUP($B51,SCD!$A$5:$BE$2001,3,0))</f>
        <v/>
      </c>
      <c r="F51" s="130" t="str">
        <f>IF(ISNA(VLOOKUP($B51,SCD!$A$5:$BE$2001,6,0)),"",VLOOKUP($B51,SCD!$A$5:$BE$2001,6,0))</f>
        <v/>
      </c>
      <c r="G51" s="125" t="str">
        <f>IF(ISNA(VLOOKUP($B51,SCD!$A$5:$BE$2001,5,0)),"",VLOOKUP($B51,SCD!$A$5:$BE$2001,5,0))</f>
        <v/>
      </c>
      <c r="H51" s="125" t="str">
        <f>IF(ISNA(VLOOKUP($B51,SCD!$A$5:$BE$2001,28,0)),"",VLOOKUP($B51,SCD!$A$5:$BE$2001,28,0))</f>
        <v/>
      </c>
      <c r="I51" s="125" t="str">
        <f>IF(ISNA(VLOOKUP($B51,SCD!$A$5:$BE$2001,13,0)),"",VLOOKUP($B51,SCD!$A$5:$BE$2001,13,0))</f>
        <v/>
      </c>
      <c r="J51" s="130" t="str">
        <f>IF(ISNA(VLOOKUP($B51,SCD!$A$5:$BE$2001,15,0)),"",VLOOKUP($B51,SCD!$A$5:$BE$2001,15,0))</f>
        <v/>
      </c>
      <c r="K51" s="130" t="str">
        <f>IF(ISNA(VLOOKUP($B51,SCD!$A$5:$BE$2001,16,0)),"",VLOOKUP($B51,SCD!$A$5:$BE$2001,16,0))</f>
        <v/>
      </c>
      <c r="L51" s="130" t="str">
        <f>IF(ISNA(VLOOKUP($B51,SCD!$A$5:$BE$2001,17,0)),"",VLOOKUP($B51,SCD!$A$5:$BE$2001,17,0))</f>
        <v/>
      </c>
      <c r="M51" s="130" t="str">
        <f>IF(ISNA(VLOOKUP($B51,SCD!$A$5:$BE$2001,17,0)),"",VLOOKUP($B51,SCD!$A$5:$BE$2001,17,0))</f>
        <v/>
      </c>
    </row>
    <row r="52" spans="4:13" x14ac:dyDescent="0.2">
      <c r="D52" s="123" t="str">
        <f>IF(ISNA(VLOOKUP($B52,SCD!$A$5:$BE$2001,2,0)),"",VLOOKUP($B52,SCD!$A$5:$BE$2001,2,0))</f>
        <v/>
      </c>
      <c r="E52" s="124" t="str">
        <f>IF(ISNA(VLOOKUP($B52,SCD!$A$5:$BE$2001,3,0)),"",VLOOKUP($B52,SCD!$A$5:$BE$2001,3,0))</f>
        <v/>
      </c>
      <c r="F52" s="130" t="str">
        <f>IF(ISNA(VLOOKUP($B52,SCD!$A$5:$BE$2001,6,0)),"",VLOOKUP($B52,SCD!$A$5:$BE$2001,6,0))</f>
        <v/>
      </c>
      <c r="G52" s="125" t="str">
        <f>IF(ISNA(VLOOKUP($B52,SCD!$A$5:$BE$2001,5,0)),"",VLOOKUP($B52,SCD!$A$5:$BE$2001,5,0))</f>
        <v/>
      </c>
      <c r="H52" s="125" t="str">
        <f>IF(ISNA(VLOOKUP($B52,SCD!$A$5:$BE$2001,28,0)),"",VLOOKUP($B52,SCD!$A$5:$BE$2001,28,0))</f>
        <v/>
      </c>
      <c r="I52" s="125" t="str">
        <f>IF(ISNA(VLOOKUP($B52,SCD!$A$5:$BE$2001,13,0)),"",VLOOKUP($B52,SCD!$A$5:$BE$2001,13,0))</f>
        <v/>
      </c>
      <c r="J52" s="130" t="str">
        <f>IF(ISNA(VLOOKUP($B52,SCD!$A$5:$BE$2001,15,0)),"",VLOOKUP($B52,SCD!$A$5:$BE$2001,15,0))</f>
        <v/>
      </c>
      <c r="K52" s="130" t="str">
        <f>IF(ISNA(VLOOKUP($B52,SCD!$A$5:$BE$2001,16,0)),"",VLOOKUP($B52,SCD!$A$5:$BE$2001,16,0))</f>
        <v/>
      </c>
      <c r="L52" s="130" t="str">
        <f>IF(ISNA(VLOOKUP($B52,SCD!$A$5:$BE$2001,17,0)),"",VLOOKUP($B52,SCD!$A$5:$BE$2001,17,0))</f>
        <v/>
      </c>
      <c r="M52" s="130" t="str">
        <f>IF(ISNA(VLOOKUP($B52,SCD!$A$5:$BE$2001,17,0)),"",VLOOKUP($B52,SCD!$A$5:$BE$2001,17,0))</f>
        <v/>
      </c>
    </row>
    <row r="53" spans="4:13" x14ac:dyDescent="0.2">
      <c r="D53" s="123" t="str">
        <f>IF(ISNA(VLOOKUP($B53,SCD!$A$5:$BE$2001,2,0)),"",VLOOKUP($B53,SCD!$A$5:$BE$2001,2,0))</f>
        <v/>
      </c>
      <c r="E53" s="124" t="str">
        <f>IF(ISNA(VLOOKUP($B53,SCD!$A$5:$BE$2001,3,0)),"",VLOOKUP($B53,SCD!$A$5:$BE$2001,3,0))</f>
        <v/>
      </c>
      <c r="F53" s="130" t="str">
        <f>IF(ISNA(VLOOKUP($B53,SCD!$A$5:$BE$2001,6,0)),"",VLOOKUP($B53,SCD!$A$5:$BE$2001,6,0))</f>
        <v/>
      </c>
      <c r="G53" s="125" t="str">
        <f>IF(ISNA(VLOOKUP($B53,SCD!$A$5:$BE$2001,5,0)),"",VLOOKUP($B53,SCD!$A$5:$BE$2001,5,0))</f>
        <v/>
      </c>
      <c r="H53" s="125" t="str">
        <f>IF(ISNA(VLOOKUP($B53,SCD!$A$5:$BE$2001,28,0)),"",VLOOKUP($B53,SCD!$A$5:$BE$2001,28,0))</f>
        <v/>
      </c>
      <c r="I53" s="125" t="str">
        <f>IF(ISNA(VLOOKUP($B53,SCD!$A$5:$BE$2001,13,0)),"",VLOOKUP($B53,SCD!$A$5:$BE$2001,13,0))</f>
        <v/>
      </c>
      <c r="J53" s="130" t="str">
        <f>IF(ISNA(VLOOKUP($B53,SCD!$A$5:$BE$2001,15,0)),"",VLOOKUP($B53,SCD!$A$5:$BE$2001,15,0))</f>
        <v/>
      </c>
      <c r="K53" s="130" t="str">
        <f>IF(ISNA(VLOOKUP($B53,SCD!$A$5:$BE$2001,16,0)),"",VLOOKUP($B53,SCD!$A$5:$BE$2001,16,0))</f>
        <v/>
      </c>
      <c r="L53" s="130" t="str">
        <f>IF(ISNA(VLOOKUP($B53,SCD!$A$5:$BE$2001,17,0)),"",VLOOKUP($B53,SCD!$A$5:$BE$2001,17,0))</f>
        <v/>
      </c>
      <c r="M53" s="130" t="str">
        <f>IF(ISNA(VLOOKUP($B53,SCD!$A$5:$BE$2001,17,0)),"",VLOOKUP($B53,SCD!$A$5:$BE$2001,17,0))</f>
        <v/>
      </c>
    </row>
    <row r="54" spans="4:13" x14ac:dyDescent="0.2">
      <c r="D54" s="123" t="str">
        <f>IF(ISNA(VLOOKUP($B54,SCD!$A$5:$BE$2001,2,0)),"",VLOOKUP($B54,SCD!$A$5:$BE$2001,2,0))</f>
        <v/>
      </c>
      <c r="E54" s="124" t="str">
        <f>IF(ISNA(VLOOKUP($B54,SCD!$A$5:$BE$2001,3,0)),"",VLOOKUP($B54,SCD!$A$5:$BE$2001,3,0))</f>
        <v/>
      </c>
      <c r="F54" s="130" t="str">
        <f>IF(ISNA(VLOOKUP($B54,SCD!$A$5:$BE$2001,6,0)),"",VLOOKUP($B54,SCD!$A$5:$BE$2001,6,0))</f>
        <v/>
      </c>
      <c r="G54" s="125" t="str">
        <f>IF(ISNA(VLOOKUP($B54,SCD!$A$5:$BE$2001,5,0)),"",VLOOKUP($B54,SCD!$A$5:$BE$2001,5,0))</f>
        <v/>
      </c>
      <c r="H54" s="125" t="str">
        <f>IF(ISNA(VLOOKUP($B54,SCD!$A$5:$BE$2001,28,0)),"",VLOOKUP($B54,SCD!$A$5:$BE$2001,28,0))</f>
        <v/>
      </c>
      <c r="I54" s="125" t="str">
        <f>IF(ISNA(VLOOKUP($B54,SCD!$A$5:$BE$2001,13,0)),"",VLOOKUP($B54,SCD!$A$5:$BE$2001,13,0))</f>
        <v/>
      </c>
      <c r="J54" s="130" t="str">
        <f>IF(ISNA(VLOOKUP($B54,SCD!$A$5:$BE$2001,15,0)),"",VLOOKUP($B54,SCD!$A$5:$BE$2001,15,0))</f>
        <v/>
      </c>
      <c r="K54" s="130" t="str">
        <f>IF(ISNA(VLOOKUP($B54,SCD!$A$5:$BE$2001,16,0)),"",VLOOKUP($B54,SCD!$A$5:$BE$2001,16,0))</f>
        <v/>
      </c>
      <c r="L54" s="130" t="str">
        <f>IF(ISNA(VLOOKUP($B54,SCD!$A$5:$BE$2001,17,0)),"",VLOOKUP($B54,SCD!$A$5:$BE$2001,17,0))</f>
        <v/>
      </c>
      <c r="M54" s="130" t="str">
        <f>IF(ISNA(VLOOKUP($B54,SCD!$A$5:$BE$2001,17,0)),"",VLOOKUP($B54,SCD!$A$5:$BE$2001,17,0))</f>
        <v/>
      </c>
    </row>
    <row r="55" spans="4:13" x14ac:dyDescent="0.2">
      <c r="D55" s="123" t="str">
        <f>IF(ISNA(VLOOKUP($B55,SCD!$A$5:$BE$2001,2,0)),"",VLOOKUP($B55,SCD!$A$5:$BE$2001,2,0))</f>
        <v/>
      </c>
      <c r="E55" s="124" t="str">
        <f>IF(ISNA(VLOOKUP($B55,SCD!$A$5:$BE$2001,3,0)),"",VLOOKUP($B55,SCD!$A$5:$BE$2001,3,0))</f>
        <v/>
      </c>
      <c r="F55" s="130" t="str">
        <f>IF(ISNA(VLOOKUP($B55,SCD!$A$5:$BE$2001,6,0)),"",VLOOKUP($B55,SCD!$A$5:$BE$2001,6,0))</f>
        <v/>
      </c>
      <c r="G55" s="125" t="str">
        <f>IF(ISNA(VLOOKUP($B55,SCD!$A$5:$BE$2001,5,0)),"",VLOOKUP($B55,SCD!$A$5:$BE$2001,5,0))</f>
        <v/>
      </c>
      <c r="H55" s="125" t="str">
        <f>IF(ISNA(VLOOKUP($B55,SCD!$A$5:$BE$2001,28,0)),"",VLOOKUP($B55,SCD!$A$5:$BE$2001,28,0))</f>
        <v/>
      </c>
      <c r="I55" s="125" t="str">
        <f>IF(ISNA(VLOOKUP($B55,SCD!$A$5:$BE$2001,13,0)),"",VLOOKUP($B55,SCD!$A$5:$BE$2001,13,0))</f>
        <v/>
      </c>
      <c r="J55" s="130" t="str">
        <f>IF(ISNA(VLOOKUP($B55,SCD!$A$5:$BE$2001,15,0)),"",VLOOKUP($B55,SCD!$A$5:$BE$2001,15,0))</f>
        <v/>
      </c>
      <c r="K55" s="130" t="str">
        <f>IF(ISNA(VLOOKUP($B55,SCD!$A$5:$BE$2001,16,0)),"",VLOOKUP($B55,SCD!$A$5:$BE$2001,16,0))</f>
        <v/>
      </c>
      <c r="L55" s="130" t="str">
        <f>IF(ISNA(VLOOKUP($B55,SCD!$A$5:$BE$2001,17,0)),"",VLOOKUP($B55,SCD!$A$5:$BE$2001,17,0))</f>
        <v/>
      </c>
      <c r="M55" s="130" t="str">
        <f>IF(ISNA(VLOOKUP($B55,SCD!$A$5:$BE$2001,17,0)),"",VLOOKUP($B55,SCD!$A$5:$BE$2001,17,0))</f>
        <v/>
      </c>
    </row>
    <row r="56" spans="4:13" x14ac:dyDescent="0.2">
      <c r="D56" s="123" t="str">
        <f>IF(ISNA(VLOOKUP($B56,SCD!$A$5:$BE$2001,2,0)),"",VLOOKUP($B56,SCD!$A$5:$BE$2001,2,0))</f>
        <v/>
      </c>
      <c r="E56" s="124" t="str">
        <f>IF(ISNA(VLOOKUP($B56,SCD!$A$5:$BE$2001,3,0)),"",VLOOKUP($B56,SCD!$A$5:$BE$2001,3,0))</f>
        <v/>
      </c>
      <c r="F56" s="130" t="str">
        <f>IF(ISNA(VLOOKUP($B56,SCD!$A$5:$BE$2001,6,0)),"",VLOOKUP($B56,SCD!$A$5:$BE$2001,6,0))</f>
        <v/>
      </c>
      <c r="G56" s="125" t="str">
        <f>IF(ISNA(VLOOKUP($B56,SCD!$A$5:$BE$2001,5,0)),"",VLOOKUP($B56,SCD!$A$5:$BE$2001,5,0))</f>
        <v/>
      </c>
      <c r="H56" s="125" t="str">
        <f>IF(ISNA(VLOOKUP($B56,SCD!$A$5:$BE$2001,28,0)),"",VLOOKUP($B56,SCD!$A$5:$BE$2001,28,0))</f>
        <v/>
      </c>
      <c r="I56" s="125" t="str">
        <f>IF(ISNA(VLOOKUP($B56,SCD!$A$5:$BE$2001,13,0)),"",VLOOKUP($B56,SCD!$A$5:$BE$2001,13,0))</f>
        <v/>
      </c>
      <c r="J56" s="130" t="str">
        <f>IF(ISNA(VLOOKUP($B56,SCD!$A$5:$BE$2001,15,0)),"",VLOOKUP($B56,SCD!$A$5:$BE$2001,15,0))</f>
        <v/>
      </c>
      <c r="K56" s="130" t="str">
        <f>IF(ISNA(VLOOKUP($B56,SCD!$A$5:$BE$2001,16,0)),"",VLOOKUP($B56,SCD!$A$5:$BE$2001,16,0))</f>
        <v/>
      </c>
      <c r="L56" s="130" t="str">
        <f>IF(ISNA(VLOOKUP($B56,SCD!$A$5:$BE$2001,17,0)),"",VLOOKUP($B56,SCD!$A$5:$BE$2001,17,0))</f>
        <v/>
      </c>
      <c r="M56" s="130" t="str">
        <f>IF(ISNA(VLOOKUP($B56,SCD!$A$5:$BE$2001,17,0)),"",VLOOKUP($B56,SCD!$A$5:$BE$2001,17,0))</f>
        <v/>
      </c>
    </row>
    <row r="57" spans="4:13" x14ac:dyDescent="0.2">
      <c r="D57" s="123" t="str">
        <f>IF(ISNA(VLOOKUP($B57,SCD!$A$5:$BE$2001,2,0)),"",VLOOKUP($B57,SCD!$A$5:$BE$2001,2,0))</f>
        <v/>
      </c>
      <c r="E57" s="124" t="str">
        <f>IF(ISNA(VLOOKUP($B57,SCD!$A$5:$BE$2001,3,0)),"",VLOOKUP($B57,SCD!$A$5:$BE$2001,3,0))</f>
        <v/>
      </c>
      <c r="F57" s="130" t="str">
        <f>IF(ISNA(VLOOKUP($B57,SCD!$A$5:$BE$2001,6,0)),"",VLOOKUP($B57,SCD!$A$5:$BE$2001,6,0))</f>
        <v/>
      </c>
      <c r="G57" s="125" t="str">
        <f>IF(ISNA(VLOOKUP($B57,SCD!$A$5:$BE$2001,5,0)),"",VLOOKUP($B57,SCD!$A$5:$BE$2001,5,0))</f>
        <v/>
      </c>
      <c r="H57" s="125" t="str">
        <f>IF(ISNA(VLOOKUP($B57,SCD!$A$5:$BE$2001,28,0)),"",VLOOKUP($B57,SCD!$A$5:$BE$2001,28,0))</f>
        <v/>
      </c>
      <c r="I57" s="125" t="str">
        <f>IF(ISNA(VLOOKUP($B57,SCD!$A$5:$BE$2001,13,0)),"",VLOOKUP($B57,SCD!$A$5:$BE$2001,13,0))</f>
        <v/>
      </c>
      <c r="J57" s="130" t="str">
        <f>IF(ISNA(VLOOKUP($B57,SCD!$A$5:$BE$2001,15,0)),"",VLOOKUP($B57,SCD!$A$5:$BE$2001,15,0))</f>
        <v/>
      </c>
      <c r="K57" s="130" t="str">
        <f>IF(ISNA(VLOOKUP($B57,SCD!$A$5:$BE$2001,16,0)),"",VLOOKUP($B57,SCD!$A$5:$BE$2001,16,0))</f>
        <v/>
      </c>
      <c r="L57" s="130" t="str">
        <f>IF(ISNA(VLOOKUP($B57,SCD!$A$5:$BE$2001,17,0)),"",VLOOKUP($B57,SCD!$A$5:$BE$2001,17,0))</f>
        <v/>
      </c>
      <c r="M57" s="130" t="str">
        <f>IF(ISNA(VLOOKUP($B57,SCD!$A$5:$BE$2001,17,0)),"",VLOOKUP($B57,SCD!$A$5:$BE$2001,17,0))</f>
        <v/>
      </c>
    </row>
    <row r="58" spans="4:13" x14ac:dyDescent="0.2">
      <c r="D58" s="123" t="str">
        <f>IF(ISNA(VLOOKUP($B58,SCD!$A$5:$BE$2001,2,0)),"",VLOOKUP($B58,SCD!$A$5:$BE$2001,2,0))</f>
        <v/>
      </c>
      <c r="E58" s="124" t="str">
        <f>IF(ISNA(VLOOKUP($B58,SCD!$A$5:$BE$2001,3,0)),"",VLOOKUP($B58,SCD!$A$5:$BE$2001,3,0))</f>
        <v/>
      </c>
      <c r="F58" s="130" t="str">
        <f>IF(ISNA(VLOOKUP($B58,SCD!$A$5:$BE$2001,6,0)),"",VLOOKUP($B58,SCD!$A$5:$BE$2001,6,0))</f>
        <v/>
      </c>
      <c r="G58" s="125" t="str">
        <f>IF(ISNA(VLOOKUP($B58,SCD!$A$5:$BE$2001,5,0)),"",VLOOKUP($B58,SCD!$A$5:$BE$2001,5,0))</f>
        <v/>
      </c>
      <c r="H58" s="125" t="str">
        <f>IF(ISNA(VLOOKUP($B58,SCD!$A$5:$BE$2001,28,0)),"",VLOOKUP($B58,SCD!$A$5:$BE$2001,28,0))</f>
        <v/>
      </c>
      <c r="I58" s="125" t="str">
        <f>IF(ISNA(VLOOKUP($B58,SCD!$A$5:$BE$2001,13,0)),"",VLOOKUP($B58,SCD!$A$5:$BE$2001,13,0))</f>
        <v/>
      </c>
      <c r="J58" s="130" t="str">
        <f>IF(ISNA(VLOOKUP($B58,SCD!$A$5:$BE$2001,15,0)),"",VLOOKUP($B58,SCD!$A$5:$BE$2001,15,0))</f>
        <v/>
      </c>
      <c r="K58" s="130" t="str">
        <f>IF(ISNA(VLOOKUP($B58,SCD!$A$5:$BE$2001,16,0)),"",VLOOKUP($B58,SCD!$A$5:$BE$2001,16,0))</f>
        <v/>
      </c>
      <c r="L58" s="130" t="str">
        <f>IF(ISNA(VLOOKUP($B58,SCD!$A$5:$BE$2001,17,0)),"",VLOOKUP($B58,SCD!$A$5:$BE$2001,17,0))</f>
        <v/>
      </c>
      <c r="M58" s="130" t="str">
        <f>IF(ISNA(VLOOKUP($B58,SCD!$A$5:$BE$2001,17,0)),"",VLOOKUP($B58,SCD!$A$5:$BE$2001,17,0))</f>
        <v/>
      </c>
    </row>
    <row r="59" spans="4:13" x14ac:dyDescent="0.2">
      <c r="D59" s="123" t="str">
        <f>IF(ISNA(VLOOKUP($B59,SCD!$A$5:$BE$2001,2,0)),"",VLOOKUP($B59,SCD!$A$5:$BE$2001,2,0))</f>
        <v/>
      </c>
      <c r="E59" s="124" t="str">
        <f>IF(ISNA(VLOOKUP($B59,SCD!$A$5:$BE$2001,3,0)),"",VLOOKUP($B59,SCD!$A$5:$BE$2001,3,0))</f>
        <v/>
      </c>
      <c r="F59" s="130" t="str">
        <f>IF(ISNA(VLOOKUP($B59,SCD!$A$5:$BE$2001,6,0)),"",VLOOKUP($B59,SCD!$A$5:$BE$2001,6,0))</f>
        <v/>
      </c>
      <c r="G59" s="125" t="str">
        <f>IF(ISNA(VLOOKUP($B59,SCD!$A$5:$BE$2001,5,0)),"",VLOOKUP($B59,SCD!$A$5:$BE$2001,5,0))</f>
        <v/>
      </c>
      <c r="H59" s="125" t="str">
        <f>IF(ISNA(VLOOKUP($B59,SCD!$A$5:$BE$2001,28,0)),"",VLOOKUP($B59,SCD!$A$5:$BE$2001,28,0))</f>
        <v/>
      </c>
      <c r="I59" s="125" t="str">
        <f>IF(ISNA(VLOOKUP($B59,SCD!$A$5:$BE$2001,13,0)),"",VLOOKUP($B59,SCD!$A$5:$BE$2001,13,0))</f>
        <v/>
      </c>
      <c r="J59" s="130" t="str">
        <f>IF(ISNA(VLOOKUP($B59,SCD!$A$5:$BE$2001,15,0)),"",VLOOKUP($B59,SCD!$A$5:$BE$2001,15,0))</f>
        <v/>
      </c>
      <c r="K59" s="130" t="str">
        <f>IF(ISNA(VLOOKUP($B59,SCD!$A$5:$BE$2001,16,0)),"",VLOOKUP($B59,SCD!$A$5:$BE$2001,16,0))</f>
        <v/>
      </c>
      <c r="L59" s="130" t="str">
        <f>IF(ISNA(VLOOKUP($B59,SCD!$A$5:$BE$2001,17,0)),"",VLOOKUP($B59,SCD!$A$5:$BE$2001,17,0))</f>
        <v/>
      </c>
      <c r="M59" s="130" t="str">
        <f>IF(ISNA(VLOOKUP($B59,SCD!$A$5:$BE$2001,17,0)),"",VLOOKUP($B59,SCD!$A$5:$BE$2001,17,0))</f>
        <v/>
      </c>
    </row>
    <row r="60" spans="4:13" x14ac:dyDescent="0.2">
      <c r="D60" s="123" t="str">
        <f>IF(ISNA(VLOOKUP($B60,SCD!$A$5:$BE$2001,2,0)),"",VLOOKUP($B60,SCD!$A$5:$BE$2001,2,0))</f>
        <v/>
      </c>
      <c r="E60" s="124" t="str">
        <f>IF(ISNA(VLOOKUP($B60,SCD!$A$5:$BE$2001,3,0)),"",VLOOKUP($B60,SCD!$A$5:$BE$2001,3,0))</f>
        <v/>
      </c>
      <c r="F60" s="130" t="str">
        <f>IF(ISNA(VLOOKUP($B60,SCD!$A$5:$BE$2001,6,0)),"",VLOOKUP($B60,SCD!$A$5:$BE$2001,6,0))</f>
        <v/>
      </c>
      <c r="G60" s="125" t="str">
        <f>IF(ISNA(VLOOKUP($B60,SCD!$A$5:$BE$2001,5,0)),"",VLOOKUP($B60,SCD!$A$5:$BE$2001,5,0))</f>
        <v/>
      </c>
      <c r="H60" s="125" t="str">
        <f>IF(ISNA(VLOOKUP($B60,SCD!$A$5:$BE$2001,28,0)),"",VLOOKUP($B60,SCD!$A$5:$BE$2001,28,0))</f>
        <v/>
      </c>
      <c r="I60" s="125" t="str">
        <f>IF(ISNA(VLOOKUP($B60,SCD!$A$5:$BE$2001,13,0)),"",VLOOKUP($B60,SCD!$A$5:$BE$2001,13,0))</f>
        <v/>
      </c>
      <c r="J60" s="130" t="str">
        <f>IF(ISNA(VLOOKUP($B60,SCD!$A$5:$BE$2001,15,0)),"",VLOOKUP($B60,SCD!$A$5:$BE$2001,15,0))</f>
        <v/>
      </c>
      <c r="K60" s="130" t="str">
        <f>IF(ISNA(VLOOKUP($B60,SCD!$A$5:$BE$2001,16,0)),"",VLOOKUP($B60,SCD!$A$5:$BE$2001,16,0))</f>
        <v/>
      </c>
      <c r="L60" s="130" t="str">
        <f>IF(ISNA(VLOOKUP($B60,SCD!$A$5:$BE$2001,17,0)),"",VLOOKUP($B60,SCD!$A$5:$BE$2001,17,0))</f>
        <v/>
      </c>
      <c r="M60" s="130" t="str">
        <f>IF(ISNA(VLOOKUP($B60,SCD!$A$5:$BE$2001,17,0)),"",VLOOKUP($B60,SCD!$A$5:$BE$2001,17,0))</f>
        <v/>
      </c>
    </row>
    <row r="61" spans="4:13" x14ac:dyDescent="0.2">
      <c r="D61" s="123" t="str">
        <f>IF(ISNA(VLOOKUP($B61,SCD!$A$5:$BE$2001,2,0)),"",VLOOKUP($B61,SCD!$A$5:$BE$2001,2,0))</f>
        <v/>
      </c>
      <c r="E61" s="124" t="str">
        <f>IF(ISNA(VLOOKUP($B61,SCD!$A$5:$BE$2001,3,0)),"",VLOOKUP($B61,SCD!$A$5:$BE$2001,3,0))</f>
        <v/>
      </c>
      <c r="F61" s="130" t="str">
        <f>IF(ISNA(VLOOKUP($B61,SCD!$A$5:$BE$2001,6,0)),"",VLOOKUP($B61,SCD!$A$5:$BE$2001,6,0))</f>
        <v/>
      </c>
      <c r="G61" s="125" t="str">
        <f>IF(ISNA(VLOOKUP($B61,SCD!$A$5:$BE$2001,5,0)),"",VLOOKUP($B61,SCD!$A$5:$BE$2001,5,0))</f>
        <v/>
      </c>
      <c r="H61" s="125" t="str">
        <f>IF(ISNA(VLOOKUP($B61,SCD!$A$5:$BE$2001,28,0)),"",VLOOKUP($B61,SCD!$A$5:$BE$2001,28,0))</f>
        <v/>
      </c>
      <c r="I61" s="125" t="str">
        <f>IF(ISNA(VLOOKUP($B61,SCD!$A$5:$BE$2001,13,0)),"",VLOOKUP($B61,SCD!$A$5:$BE$2001,13,0))</f>
        <v/>
      </c>
      <c r="J61" s="130" t="str">
        <f>IF(ISNA(VLOOKUP($B61,SCD!$A$5:$BE$2001,15,0)),"",VLOOKUP($B61,SCD!$A$5:$BE$2001,15,0))</f>
        <v/>
      </c>
      <c r="K61" s="130" t="str">
        <f>IF(ISNA(VLOOKUP($B61,SCD!$A$5:$BE$2001,16,0)),"",VLOOKUP($B61,SCD!$A$5:$BE$2001,16,0))</f>
        <v/>
      </c>
      <c r="L61" s="130" t="str">
        <f>IF(ISNA(VLOOKUP($B61,SCD!$A$5:$BE$2001,17,0)),"",VLOOKUP($B61,SCD!$A$5:$BE$2001,17,0))</f>
        <v/>
      </c>
      <c r="M61" s="130" t="str">
        <f>IF(ISNA(VLOOKUP($B61,SCD!$A$5:$BE$2001,17,0)),"",VLOOKUP($B61,SCD!$A$5:$BE$2001,17,0))</f>
        <v/>
      </c>
    </row>
    <row r="62" spans="4:13" x14ac:dyDescent="0.2">
      <c r="D62" s="123" t="str">
        <f>IF(ISNA(VLOOKUP($B62,SCD!$A$5:$BE$2001,2,0)),"",VLOOKUP($B62,SCD!$A$5:$BE$2001,2,0))</f>
        <v/>
      </c>
      <c r="E62" s="124" t="str">
        <f>IF(ISNA(VLOOKUP($B62,SCD!$A$5:$BE$2001,3,0)),"",VLOOKUP($B62,SCD!$A$5:$BE$2001,3,0))</f>
        <v/>
      </c>
      <c r="F62" s="130" t="str">
        <f>IF(ISNA(VLOOKUP($B62,SCD!$A$5:$BE$2001,6,0)),"",VLOOKUP($B62,SCD!$A$5:$BE$2001,6,0))</f>
        <v/>
      </c>
      <c r="G62" s="125" t="str">
        <f>IF(ISNA(VLOOKUP($B62,SCD!$A$5:$BE$2001,5,0)),"",VLOOKUP($B62,SCD!$A$5:$BE$2001,5,0))</f>
        <v/>
      </c>
      <c r="H62" s="125" t="str">
        <f>IF(ISNA(VLOOKUP($B62,SCD!$A$5:$BE$2001,28,0)),"",VLOOKUP($B62,SCD!$A$5:$BE$2001,28,0))</f>
        <v/>
      </c>
      <c r="I62" s="125" t="str">
        <f>IF(ISNA(VLOOKUP($B62,SCD!$A$5:$BE$2001,13,0)),"",VLOOKUP($B62,SCD!$A$5:$BE$2001,13,0))</f>
        <v/>
      </c>
      <c r="J62" s="130" t="str">
        <f>IF(ISNA(VLOOKUP($B62,SCD!$A$5:$BE$2001,15,0)),"",VLOOKUP($B62,SCD!$A$5:$BE$2001,15,0))</f>
        <v/>
      </c>
      <c r="K62" s="130" t="str">
        <f>IF(ISNA(VLOOKUP($B62,SCD!$A$5:$BE$2001,16,0)),"",VLOOKUP($B62,SCD!$A$5:$BE$2001,16,0))</f>
        <v/>
      </c>
      <c r="L62" s="130" t="str">
        <f>IF(ISNA(VLOOKUP($B62,SCD!$A$5:$BE$2001,17,0)),"",VLOOKUP($B62,SCD!$A$5:$BE$2001,17,0))</f>
        <v/>
      </c>
      <c r="M62" s="130" t="str">
        <f>IF(ISNA(VLOOKUP($B62,SCD!$A$5:$BE$2001,17,0)),"",VLOOKUP($B62,SCD!$A$5:$BE$2001,17,0))</f>
        <v/>
      </c>
    </row>
    <row r="63" spans="4:13" x14ac:dyDescent="0.2">
      <c r="D63" s="123" t="str">
        <f>IF(ISNA(VLOOKUP($B63,SCD!$A$5:$BE$2001,2,0)),"",VLOOKUP($B63,SCD!$A$5:$BE$2001,2,0))</f>
        <v/>
      </c>
      <c r="E63" s="124" t="str">
        <f>IF(ISNA(VLOOKUP($B63,SCD!$A$5:$BE$2001,3,0)),"",VLOOKUP($B63,SCD!$A$5:$BE$2001,3,0))</f>
        <v/>
      </c>
      <c r="F63" s="130" t="str">
        <f>IF(ISNA(VLOOKUP($B63,SCD!$A$5:$BE$2001,6,0)),"",VLOOKUP($B63,SCD!$A$5:$BE$2001,6,0))</f>
        <v/>
      </c>
      <c r="G63" s="125" t="str">
        <f>IF(ISNA(VLOOKUP($B63,SCD!$A$5:$BE$2001,5,0)),"",VLOOKUP($B63,SCD!$A$5:$BE$2001,5,0))</f>
        <v/>
      </c>
      <c r="H63" s="125" t="str">
        <f>IF(ISNA(VLOOKUP($B63,SCD!$A$5:$BE$2001,28,0)),"",VLOOKUP($B63,SCD!$A$5:$BE$2001,28,0))</f>
        <v/>
      </c>
      <c r="I63" s="125" t="str">
        <f>IF(ISNA(VLOOKUP($B63,SCD!$A$5:$BE$2001,13,0)),"",VLOOKUP($B63,SCD!$A$5:$BE$2001,13,0))</f>
        <v/>
      </c>
      <c r="J63" s="130" t="str">
        <f>IF(ISNA(VLOOKUP($B63,SCD!$A$5:$BE$2001,15,0)),"",VLOOKUP($B63,SCD!$A$5:$BE$2001,15,0))</f>
        <v/>
      </c>
      <c r="K63" s="130" t="str">
        <f>IF(ISNA(VLOOKUP($B63,SCD!$A$5:$BE$2001,16,0)),"",VLOOKUP($B63,SCD!$A$5:$BE$2001,16,0))</f>
        <v/>
      </c>
      <c r="L63" s="130" t="str">
        <f>IF(ISNA(VLOOKUP($B63,SCD!$A$5:$BE$2001,17,0)),"",VLOOKUP($B63,SCD!$A$5:$BE$2001,17,0))</f>
        <v/>
      </c>
      <c r="M63" s="130" t="str">
        <f>IF(ISNA(VLOOKUP($B63,SCD!$A$5:$BE$2001,17,0)),"",VLOOKUP($B63,SCD!$A$5:$BE$2001,17,0))</f>
        <v/>
      </c>
    </row>
    <row r="64" spans="4:13" x14ac:dyDescent="0.2">
      <c r="D64" s="123" t="str">
        <f>IF(ISNA(VLOOKUP($B64,SCD!$A$5:$BE$2001,2,0)),"",VLOOKUP($B64,SCD!$A$5:$BE$2001,2,0))</f>
        <v/>
      </c>
      <c r="E64" s="124" t="str">
        <f>IF(ISNA(VLOOKUP($B64,SCD!$A$5:$BE$2001,3,0)),"",VLOOKUP($B64,SCD!$A$5:$BE$2001,3,0))</f>
        <v/>
      </c>
      <c r="F64" s="130" t="str">
        <f>IF(ISNA(VLOOKUP($B64,SCD!$A$5:$BE$2001,6,0)),"",VLOOKUP($B64,SCD!$A$5:$BE$2001,6,0))</f>
        <v/>
      </c>
      <c r="G64" s="125" t="str">
        <f>IF(ISNA(VLOOKUP($B64,SCD!$A$5:$BE$2001,5,0)),"",VLOOKUP($B64,SCD!$A$5:$BE$2001,5,0))</f>
        <v/>
      </c>
      <c r="H64" s="125" t="str">
        <f>IF(ISNA(VLOOKUP($B64,SCD!$A$5:$BE$2001,28,0)),"",VLOOKUP($B64,SCD!$A$5:$BE$2001,28,0))</f>
        <v/>
      </c>
      <c r="I64" s="125" t="str">
        <f>IF(ISNA(VLOOKUP($B64,SCD!$A$5:$BE$2001,13,0)),"",VLOOKUP($B64,SCD!$A$5:$BE$2001,13,0))</f>
        <v/>
      </c>
      <c r="J64" s="130" t="str">
        <f>IF(ISNA(VLOOKUP($B64,SCD!$A$5:$BE$2001,15,0)),"",VLOOKUP($B64,SCD!$A$5:$BE$2001,15,0))</f>
        <v/>
      </c>
      <c r="K64" s="130" t="str">
        <f>IF(ISNA(VLOOKUP($B64,SCD!$A$5:$BE$2001,16,0)),"",VLOOKUP($B64,SCD!$A$5:$BE$2001,16,0))</f>
        <v/>
      </c>
      <c r="L64" s="130" t="str">
        <f>IF(ISNA(VLOOKUP($B64,SCD!$A$5:$BE$2001,17,0)),"",VLOOKUP($B64,SCD!$A$5:$BE$2001,17,0))</f>
        <v/>
      </c>
      <c r="M64" s="130" t="str">
        <f>IF(ISNA(VLOOKUP($B64,SCD!$A$5:$BE$2001,17,0)),"",VLOOKUP($B64,SCD!$A$5:$BE$2001,17,0))</f>
        <v/>
      </c>
    </row>
    <row r="65" spans="4:13" x14ac:dyDescent="0.2">
      <c r="D65" s="123" t="str">
        <f>IF(ISNA(VLOOKUP($B65,SCD!$A$5:$BE$2001,2,0)),"",VLOOKUP($B65,SCD!$A$5:$BE$2001,2,0))</f>
        <v/>
      </c>
      <c r="E65" s="124" t="str">
        <f>IF(ISNA(VLOOKUP($B65,SCD!$A$5:$BE$2001,3,0)),"",VLOOKUP($B65,SCD!$A$5:$BE$2001,3,0))</f>
        <v/>
      </c>
      <c r="F65" s="130" t="str">
        <f>IF(ISNA(VLOOKUP($B65,SCD!$A$5:$BE$2001,6,0)),"",VLOOKUP($B65,SCD!$A$5:$BE$2001,6,0))</f>
        <v/>
      </c>
      <c r="G65" s="125" t="str">
        <f>IF(ISNA(VLOOKUP($B65,SCD!$A$5:$BE$2001,5,0)),"",VLOOKUP($B65,SCD!$A$5:$BE$2001,5,0))</f>
        <v/>
      </c>
      <c r="H65" s="125" t="str">
        <f>IF(ISNA(VLOOKUP($B65,SCD!$A$5:$BE$2001,28,0)),"",VLOOKUP($B65,SCD!$A$5:$BE$2001,28,0))</f>
        <v/>
      </c>
      <c r="I65" s="125" t="str">
        <f>IF(ISNA(VLOOKUP($B65,SCD!$A$5:$BE$2001,13,0)),"",VLOOKUP($B65,SCD!$A$5:$BE$2001,13,0))</f>
        <v/>
      </c>
      <c r="J65" s="130" t="str">
        <f>IF(ISNA(VLOOKUP($B65,SCD!$A$5:$BE$2001,15,0)),"",VLOOKUP($B65,SCD!$A$5:$BE$2001,15,0))</f>
        <v/>
      </c>
      <c r="K65" s="130" t="str">
        <f>IF(ISNA(VLOOKUP($B65,SCD!$A$5:$BE$2001,16,0)),"",VLOOKUP($B65,SCD!$A$5:$BE$2001,16,0))</f>
        <v/>
      </c>
      <c r="L65" s="130" t="str">
        <f>IF(ISNA(VLOOKUP($B65,SCD!$A$5:$BE$2001,17,0)),"",VLOOKUP($B65,SCD!$A$5:$BE$2001,17,0))</f>
        <v/>
      </c>
      <c r="M65" s="130" t="str">
        <f>IF(ISNA(VLOOKUP($B65,SCD!$A$5:$BE$2001,17,0)),"",VLOOKUP($B65,SCD!$A$5:$BE$2001,17,0))</f>
        <v/>
      </c>
    </row>
    <row r="66" spans="4:13" x14ac:dyDescent="0.2">
      <c r="D66" s="123" t="str">
        <f>IF(ISNA(VLOOKUP($B66,SCD!$A$5:$BE$2001,2,0)),"",VLOOKUP($B66,SCD!$A$5:$BE$2001,2,0))</f>
        <v/>
      </c>
      <c r="E66" s="124" t="str">
        <f>IF(ISNA(VLOOKUP($B66,SCD!$A$5:$BE$2001,3,0)),"",VLOOKUP($B66,SCD!$A$5:$BE$2001,3,0))</f>
        <v/>
      </c>
      <c r="F66" s="130" t="str">
        <f>IF(ISNA(VLOOKUP($B66,SCD!$A$5:$BE$2001,6,0)),"",VLOOKUP($B66,SCD!$A$5:$BE$2001,6,0))</f>
        <v/>
      </c>
      <c r="G66" s="125" t="str">
        <f>IF(ISNA(VLOOKUP($B66,SCD!$A$5:$BE$2001,5,0)),"",VLOOKUP($B66,SCD!$A$5:$BE$2001,5,0))</f>
        <v/>
      </c>
      <c r="H66" s="125" t="str">
        <f>IF(ISNA(VLOOKUP($B66,SCD!$A$5:$BE$2001,28,0)),"",VLOOKUP($B66,SCD!$A$5:$BE$2001,28,0))</f>
        <v/>
      </c>
      <c r="I66" s="125" t="str">
        <f>IF(ISNA(VLOOKUP($B66,SCD!$A$5:$BE$2001,13,0)),"",VLOOKUP($B66,SCD!$A$5:$BE$2001,13,0))</f>
        <v/>
      </c>
      <c r="J66" s="130" t="str">
        <f>IF(ISNA(VLOOKUP($B66,SCD!$A$5:$BE$2001,15,0)),"",VLOOKUP($B66,SCD!$A$5:$BE$2001,15,0))</f>
        <v/>
      </c>
      <c r="K66" s="130" t="str">
        <f>IF(ISNA(VLOOKUP($B66,SCD!$A$5:$BE$2001,16,0)),"",VLOOKUP($B66,SCD!$A$5:$BE$2001,16,0))</f>
        <v/>
      </c>
      <c r="L66" s="130" t="str">
        <f>IF(ISNA(VLOOKUP($B66,SCD!$A$5:$BE$2001,17,0)),"",VLOOKUP($B66,SCD!$A$5:$BE$2001,17,0))</f>
        <v/>
      </c>
      <c r="M66" s="130" t="str">
        <f>IF(ISNA(VLOOKUP($B66,SCD!$A$5:$BE$2001,17,0)),"",VLOOKUP($B66,SCD!$A$5:$BE$2001,17,0))</f>
        <v/>
      </c>
    </row>
    <row r="67" spans="4:13" x14ac:dyDescent="0.2">
      <c r="D67" s="123" t="str">
        <f>IF(ISNA(VLOOKUP($B67,SCD!$A$5:$BE$2001,2,0)),"",VLOOKUP($B67,SCD!$A$5:$BE$2001,2,0))</f>
        <v/>
      </c>
      <c r="E67" s="124" t="str">
        <f>IF(ISNA(VLOOKUP($B67,SCD!$A$5:$BE$2001,3,0)),"",VLOOKUP($B67,SCD!$A$5:$BE$2001,3,0))</f>
        <v/>
      </c>
      <c r="F67" s="130" t="str">
        <f>IF(ISNA(VLOOKUP($B67,SCD!$A$5:$BE$2001,6,0)),"",VLOOKUP($B67,SCD!$A$5:$BE$2001,6,0))</f>
        <v/>
      </c>
      <c r="G67" s="125" t="str">
        <f>IF(ISNA(VLOOKUP($B67,SCD!$A$5:$BE$2001,5,0)),"",VLOOKUP($B67,SCD!$A$5:$BE$2001,5,0))</f>
        <v/>
      </c>
      <c r="H67" s="125" t="str">
        <f>IF(ISNA(VLOOKUP($B67,SCD!$A$5:$BE$2001,28,0)),"",VLOOKUP($B67,SCD!$A$5:$BE$2001,28,0))</f>
        <v/>
      </c>
      <c r="I67" s="125" t="str">
        <f>IF(ISNA(VLOOKUP($B67,SCD!$A$5:$BE$2001,13,0)),"",VLOOKUP($B67,SCD!$A$5:$BE$2001,13,0))</f>
        <v/>
      </c>
      <c r="J67" s="130" t="str">
        <f>IF(ISNA(VLOOKUP($B67,SCD!$A$5:$BE$2001,15,0)),"",VLOOKUP($B67,SCD!$A$5:$BE$2001,15,0))</f>
        <v/>
      </c>
      <c r="K67" s="130" t="str">
        <f>IF(ISNA(VLOOKUP($B67,SCD!$A$5:$BE$2001,16,0)),"",VLOOKUP($B67,SCD!$A$5:$BE$2001,16,0))</f>
        <v/>
      </c>
      <c r="L67" s="130" t="str">
        <f>IF(ISNA(VLOOKUP($B67,SCD!$A$5:$BE$2001,17,0)),"",VLOOKUP($B67,SCD!$A$5:$BE$2001,17,0))</f>
        <v/>
      </c>
      <c r="M67" s="130" t="str">
        <f>IF(ISNA(VLOOKUP($B67,SCD!$A$5:$BE$2001,17,0)),"",VLOOKUP($B67,SCD!$A$5:$BE$2001,17,0))</f>
        <v/>
      </c>
    </row>
    <row r="68" spans="4:13" x14ac:dyDescent="0.2">
      <c r="D68" s="123" t="str">
        <f>IF(ISNA(VLOOKUP($B68,SCD!$A$5:$BE$2001,2,0)),"",VLOOKUP($B68,SCD!$A$5:$BE$2001,2,0))</f>
        <v/>
      </c>
      <c r="E68" s="124" t="str">
        <f>IF(ISNA(VLOOKUP($B68,SCD!$A$5:$BE$2001,3,0)),"",VLOOKUP($B68,SCD!$A$5:$BE$2001,3,0))</f>
        <v/>
      </c>
      <c r="F68" s="130" t="str">
        <f>IF(ISNA(VLOOKUP($B68,SCD!$A$5:$BE$2001,6,0)),"",VLOOKUP($B68,SCD!$A$5:$BE$2001,6,0))</f>
        <v/>
      </c>
      <c r="G68" s="125" t="str">
        <f>IF(ISNA(VLOOKUP($B68,SCD!$A$5:$BE$2001,5,0)),"",VLOOKUP($B68,SCD!$A$5:$BE$2001,5,0))</f>
        <v/>
      </c>
      <c r="H68" s="125" t="str">
        <f>IF(ISNA(VLOOKUP($B68,SCD!$A$5:$BE$2001,28,0)),"",VLOOKUP($B68,SCD!$A$5:$BE$2001,28,0))</f>
        <v/>
      </c>
      <c r="I68" s="125" t="str">
        <f>IF(ISNA(VLOOKUP($B68,SCD!$A$5:$BE$2001,13,0)),"",VLOOKUP($B68,SCD!$A$5:$BE$2001,13,0))</f>
        <v/>
      </c>
      <c r="J68" s="130" t="str">
        <f>IF(ISNA(VLOOKUP($B68,SCD!$A$5:$BE$2001,15,0)),"",VLOOKUP($B68,SCD!$A$5:$BE$2001,15,0))</f>
        <v/>
      </c>
      <c r="K68" s="130" t="str">
        <f>IF(ISNA(VLOOKUP($B68,SCD!$A$5:$BE$2001,16,0)),"",VLOOKUP($B68,SCD!$A$5:$BE$2001,16,0))</f>
        <v/>
      </c>
      <c r="L68" s="130" t="str">
        <f>IF(ISNA(VLOOKUP($B68,SCD!$A$5:$BE$2001,17,0)),"",VLOOKUP($B68,SCD!$A$5:$BE$2001,17,0))</f>
        <v/>
      </c>
      <c r="M68" s="130" t="str">
        <f>IF(ISNA(VLOOKUP($B68,SCD!$A$5:$BE$2001,17,0)),"",VLOOKUP($B68,SCD!$A$5:$BE$2001,17,0))</f>
        <v/>
      </c>
    </row>
    <row r="69" spans="4:13" x14ac:dyDescent="0.2">
      <c r="D69" s="123" t="str">
        <f>IF(ISNA(VLOOKUP($B69,SCD!$A$5:$BE$2001,2,0)),"",VLOOKUP($B69,SCD!$A$5:$BE$2001,2,0))</f>
        <v/>
      </c>
      <c r="E69" s="124" t="str">
        <f>IF(ISNA(VLOOKUP($B69,SCD!$A$5:$BE$2001,3,0)),"",VLOOKUP($B69,SCD!$A$5:$BE$2001,3,0))</f>
        <v/>
      </c>
      <c r="F69" s="130" t="str">
        <f>IF(ISNA(VLOOKUP($B69,SCD!$A$5:$BE$2001,6,0)),"",VLOOKUP($B69,SCD!$A$5:$BE$2001,6,0))</f>
        <v/>
      </c>
      <c r="G69" s="125" t="str">
        <f>IF(ISNA(VLOOKUP($B69,SCD!$A$5:$BE$2001,5,0)),"",VLOOKUP($B69,SCD!$A$5:$BE$2001,5,0))</f>
        <v/>
      </c>
      <c r="H69" s="125" t="str">
        <f>IF(ISNA(VLOOKUP($B69,SCD!$A$5:$BE$2001,28,0)),"",VLOOKUP($B69,SCD!$A$5:$BE$2001,28,0))</f>
        <v/>
      </c>
      <c r="I69" s="125" t="str">
        <f>IF(ISNA(VLOOKUP($B69,SCD!$A$5:$BE$2001,13,0)),"",VLOOKUP($B69,SCD!$A$5:$BE$2001,13,0))</f>
        <v/>
      </c>
      <c r="J69" s="130" t="str">
        <f>IF(ISNA(VLOOKUP($B69,SCD!$A$5:$BE$2001,15,0)),"",VLOOKUP($B69,SCD!$A$5:$BE$2001,15,0))</f>
        <v/>
      </c>
      <c r="K69" s="130" t="str">
        <f>IF(ISNA(VLOOKUP($B69,SCD!$A$5:$BE$2001,16,0)),"",VLOOKUP($B69,SCD!$A$5:$BE$2001,16,0))</f>
        <v/>
      </c>
      <c r="L69" s="130" t="str">
        <f>IF(ISNA(VLOOKUP($B69,SCD!$A$5:$BE$2001,17,0)),"",VLOOKUP($B69,SCD!$A$5:$BE$2001,17,0))</f>
        <v/>
      </c>
      <c r="M69" s="130" t="str">
        <f>IF(ISNA(VLOOKUP($B69,SCD!$A$5:$BE$2001,17,0)),"",VLOOKUP($B69,SCD!$A$5:$BE$2001,17,0))</f>
        <v/>
      </c>
    </row>
    <row r="70" spans="4:13" x14ac:dyDescent="0.2">
      <c r="D70" s="123" t="str">
        <f>IF(ISNA(VLOOKUP($B70,SCD!$A$5:$BE$2001,2,0)),"",VLOOKUP($B70,SCD!$A$5:$BE$2001,2,0))</f>
        <v/>
      </c>
      <c r="E70" s="124" t="str">
        <f>IF(ISNA(VLOOKUP($B70,SCD!$A$5:$BE$2001,3,0)),"",VLOOKUP($B70,SCD!$A$5:$BE$2001,3,0))</f>
        <v/>
      </c>
      <c r="F70" s="130" t="str">
        <f>IF(ISNA(VLOOKUP($B70,SCD!$A$5:$BE$2001,6,0)),"",VLOOKUP($B70,SCD!$A$5:$BE$2001,6,0))</f>
        <v/>
      </c>
      <c r="G70" s="125" t="str">
        <f>IF(ISNA(VLOOKUP($B70,SCD!$A$5:$BE$2001,5,0)),"",VLOOKUP($B70,SCD!$A$5:$BE$2001,5,0))</f>
        <v/>
      </c>
      <c r="H70" s="125" t="str">
        <f>IF(ISNA(VLOOKUP($B70,SCD!$A$5:$BE$2001,28,0)),"",VLOOKUP($B70,SCD!$A$5:$BE$2001,28,0))</f>
        <v/>
      </c>
      <c r="I70" s="125" t="str">
        <f>IF(ISNA(VLOOKUP($B70,SCD!$A$5:$BE$2001,13,0)),"",VLOOKUP($B70,SCD!$A$5:$BE$2001,13,0))</f>
        <v/>
      </c>
      <c r="J70" s="130" t="str">
        <f>IF(ISNA(VLOOKUP($B70,SCD!$A$5:$BE$2001,15,0)),"",VLOOKUP($B70,SCD!$A$5:$BE$2001,15,0))</f>
        <v/>
      </c>
      <c r="K70" s="130" t="str">
        <f>IF(ISNA(VLOOKUP($B70,SCD!$A$5:$BE$2001,16,0)),"",VLOOKUP($B70,SCD!$A$5:$BE$2001,16,0))</f>
        <v/>
      </c>
      <c r="L70" s="130" t="str">
        <f>IF(ISNA(VLOOKUP($B70,SCD!$A$5:$BE$2001,17,0)),"",VLOOKUP($B70,SCD!$A$5:$BE$2001,17,0))</f>
        <v/>
      </c>
      <c r="M70" s="130" t="str">
        <f>IF(ISNA(VLOOKUP($B70,SCD!$A$5:$BE$2001,17,0)),"",VLOOKUP($B70,SCD!$A$5:$BE$2001,17,0))</f>
        <v/>
      </c>
    </row>
    <row r="71" spans="4:13" x14ac:dyDescent="0.2">
      <c r="D71" s="123" t="str">
        <f>IF(ISNA(VLOOKUP($B71,SCD!$A$5:$BE$2001,2,0)),"",VLOOKUP($B71,SCD!$A$5:$BE$2001,2,0))</f>
        <v/>
      </c>
      <c r="E71" s="124" t="str">
        <f>IF(ISNA(VLOOKUP($B71,SCD!$A$5:$BE$2001,3,0)),"",VLOOKUP($B71,SCD!$A$5:$BE$2001,3,0))</f>
        <v/>
      </c>
      <c r="F71" s="130" t="str">
        <f>IF(ISNA(VLOOKUP($B71,SCD!$A$5:$BE$2001,6,0)),"",VLOOKUP($B71,SCD!$A$5:$BE$2001,6,0))</f>
        <v/>
      </c>
      <c r="G71" s="125" t="str">
        <f>IF(ISNA(VLOOKUP($B71,SCD!$A$5:$BE$2001,5,0)),"",VLOOKUP($B71,SCD!$A$5:$BE$2001,5,0))</f>
        <v/>
      </c>
      <c r="H71" s="125" t="str">
        <f>IF(ISNA(VLOOKUP($B71,SCD!$A$5:$BE$2001,28,0)),"",VLOOKUP($B71,SCD!$A$5:$BE$2001,28,0))</f>
        <v/>
      </c>
      <c r="I71" s="125" t="str">
        <f>IF(ISNA(VLOOKUP($B71,SCD!$A$5:$BE$2001,13,0)),"",VLOOKUP($B71,SCD!$A$5:$BE$2001,13,0))</f>
        <v/>
      </c>
      <c r="J71" s="130" t="str">
        <f>IF(ISNA(VLOOKUP($B71,SCD!$A$5:$BE$2001,15,0)),"",VLOOKUP($B71,SCD!$A$5:$BE$2001,15,0))</f>
        <v/>
      </c>
      <c r="K71" s="130" t="str">
        <f>IF(ISNA(VLOOKUP($B71,SCD!$A$5:$BE$2001,16,0)),"",VLOOKUP($B71,SCD!$A$5:$BE$2001,16,0))</f>
        <v/>
      </c>
      <c r="L71" s="130" t="str">
        <f>IF(ISNA(VLOOKUP($B71,SCD!$A$5:$BE$2001,17,0)),"",VLOOKUP($B71,SCD!$A$5:$BE$2001,17,0))</f>
        <v/>
      </c>
      <c r="M71" s="130" t="str">
        <f>IF(ISNA(VLOOKUP($B71,SCD!$A$5:$BE$2001,17,0)),"",VLOOKUP($B71,SCD!$A$5:$BE$2001,17,0))</f>
        <v/>
      </c>
    </row>
    <row r="72" spans="4:13" x14ac:dyDescent="0.2">
      <c r="D72" s="123" t="str">
        <f>IF(ISNA(VLOOKUP($B72,SCD!$A$5:$BE$2001,2,0)),"",VLOOKUP($B72,SCD!$A$5:$BE$2001,2,0))</f>
        <v/>
      </c>
      <c r="E72" s="124" t="str">
        <f>IF(ISNA(VLOOKUP($B72,SCD!$A$5:$BE$2001,3,0)),"",VLOOKUP($B72,SCD!$A$5:$BE$2001,3,0))</f>
        <v/>
      </c>
      <c r="F72" s="130" t="str">
        <f>IF(ISNA(VLOOKUP($B72,SCD!$A$5:$BE$2001,6,0)),"",VLOOKUP($B72,SCD!$A$5:$BE$2001,6,0))</f>
        <v/>
      </c>
      <c r="G72" s="125" t="str">
        <f>IF(ISNA(VLOOKUP($B72,SCD!$A$5:$BE$2001,5,0)),"",VLOOKUP($B72,SCD!$A$5:$BE$2001,5,0))</f>
        <v/>
      </c>
      <c r="H72" s="125" t="str">
        <f>IF(ISNA(VLOOKUP($B72,SCD!$A$5:$BE$2001,28,0)),"",VLOOKUP($B72,SCD!$A$5:$BE$2001,28,0))</f>
        <v/>
      </c>
      <c r="I72" s="125" t="str">
        <f>IF(ISNA(VLOOKUP($B72,SCD!$A$5:$BE$2001,13,0)),"",VLOOKUP($B72,SCD!$A$5:$BE$2001,13,0))</f>
        <v/>
      </c>
      <c r="J72" s="130" t="str">
        <f>IF(ISNA(VLOOKUP($B72,SCD!$A$5:$BE$2001,15,0)),"",VLOOKUP($B72,SCD!$A$5:$BE$2001,15,0))</f>
        <v/>
      </c>
      <c r="K72" s="130" t="str">
        <f>IF(ISNA(VLOOKUP($B72,SCD!$A$5:$BE$2001,16,0)),"",VLOOKUP($B72,SCD!$A$5:$BE$2001,16,0))</f>
        <v/>
      </c>
      <c r="L72" s="130" t="str">
        <f>IF(ISNA(VLOOKUP($B72,SCD!$A$5:$BE$2001,17,0)),"",VLOOKUP($B72,SCD!$A$5:$BE$2001,17,0))</f>
        <v/>
      </c>
      <c r="M72" s="130" t="str">
        <f>IF(ISNA(VLOOKUP($B72,SCD!$A$5:$BE$2001,17,0)),"",VLOOKUP($B72,SCD!$A$5:$BE$2001,17,0))</f>
        <v/>
      </c>
    </row>
    <row r="73" spans="4:13" ht="12" thickBot="1" x14ac:dyDescent="0.25">
      <c r="D73" s="126"/>
      <c r="E73" s="127"/>
      <c r="F73" s="127"/>
      <c r="G73" s="128"/>
      <c r="H73" s="128"/>
      <c r="I73" s="128"/>
      <c r="J73" s="128"/>
      <c r="K73" s="128"/>
      <c r="L73" s="128"/>
      <c r="M73" s="129"/>
    </row>
    <row r="74" spans="4:13" ht="12" thickTop="1" x14ac:dyDescent="0.2"/>
  </sheetData>
  <mergeCells count="1">
    <mergeCell ref="D5:M5"/>
  </mergeCells>
  <pageMargins left="0.7" right="0.7" top="0.75" bottom="0.75" header="0.3" footer="0.3"/>
  <pageSetup scale="5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4</xdr:col>
                    <xdr:colOff>1428750</xdr:colOff>
                    <xdr:row>5</xdr:row>
                    <xdr:rowOff>85725</xdr:rowOff>
                  </from>
                  <to>
                    <xdr:col>4</xdr:col>
                    <xdr:colOff>1657350</xdr:colOff>
                    <xdr:row>7</xdr:row>
                    <xdr:rowOff>9525</xdr:rowOff>
                  </to>
                </anchor>
              </controlPr>
            </control>
          </mc:Choice>
        </mc:AlternateContent>
        <mc:AlternateContent xmlns:mc="http://schemas.openxmlformats.org/markup-compatibility/2006">
          <mc:Choice Requires="x14">
            <control shapeId="14338" r:id="rId5" name="Check Box 2">
              <controlPr defaultSize="0" autoFill="0" autoLine="0" autoPict="0">
                <anchor moveWithCells="1">
                  <from>
                    <xdr:col>6</xdr:col>
                    <xdr:colOff>19050</xdr:colOff>
                    <xdr:row>5</xdr:row>
                    <xdr:rowOff>114300</xdr:rowOff>
                  </from>
                  <to>
                    <xdr:col>6</xdr:col>
                    <xdr:colOff>247650</xdr:colOff>
                    <xdr:row>6</xdr:row>
                    <xdr:rowOff>142875</xdr:rowOff>
                  </to>
                </anchor>
              </controlPr>
            </control>
          </mc:Choice>
        </mc:AlternateContent>
        <mc:AlternateContent xmlns:mc="http://schemas.openxmlformats.org/markup-compatibility/2006">
          <mc:Choice Requires="x14">
            <control shapeId="14339" r:id="rId6" name="Check Box 3">
              <controlPr defaultSize="0" autoFill="0" autoLine="0" autoPict="0">
                <anchor moveWithCells="1">
                  <from>
                    <xdr:col>8</xdr:col>
                    <xdr:colOff>438150</xdr:colOff>
                    <xdr:row>5</xdr:row>
                    <xdr:rowOff>95250</xdr:rowOff>
                  </from>
                  <to>
                    <xdr:col>8</xdr:col>
                    <xdr:colOff>666750</xdr:colOff>
                    <xdr:row>6</xdr:row>
                    <xdr:rowOff>123825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Instruction</vt:lpstr>
      <vt:lpstr>Sales Order</vt:lpstr>
      <vt:lpstr>Sales</vt:lpstr>
      <vt:lpstr>SCD</vt:lpstr>
      <vt:lpstr>PP</vt:lpstr>
      <vt:lpstr>RR</vt:lpstr>
      <vt:lpstr>Sample</vt:lpstr>
      <vt:lpstr>PP!Print_Area</vt:lpstr>
      <vt:lpstr>RR!Print_Area</vt:lpstr>
      <vt:lpstr>Sample!Print_Area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2015-05-15T06:26:41Z</dcterms:modified>
</cp:coreProperties>
</file>