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35" windowHeight="7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39" i="1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U50"/>
  <c r="T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S15"/>
  <c r="R15" s="1"/>
  <c r="V14"/>
  <c r="M34"/>
  <c r="M29"/>
  <c r="M24"/>
  <c r="M19"/>
  <c r="N38"/>
  <c r="N37"/>
  <c r="N36"/>
  <c r="N35"/>
  <c r="N34"/>
  <c r="N33"/>
  <c r="L40"/>
  <c r="M39"/>
  <c r="N39" s="1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K15"/>
  <c r="J15" s="1"/>
  <c r="N14"/>
  <c r="F33"/>
  <c r="F32"/>
  <c r="F31"/>
  <c r="F30"/>
  <c r="F28"/>
  <c r="F27"/>
  <c r="F26"/>
  <c r="F25"/>
  <c r="F23"/>
  <c r="F22"/>
  <c r="F21"/>
  <c r="F20"/>
  <c r="F18"/>
  <c r="F17"/>
  <c r="F16"/>
  <c r="F15"/>
  <c r="F14"/>
  <c r="G14" s="1"/>
  <c r="H14" s="1"/>
  <c r="D35"/>
  <c r="E34"/>
  <c r="F34" s="1"/>
  <c r="E29"/>
  <c r="F29" s="1"/>
  <c r="E24"/>
  <c r="F24" s="1"/>
  <c r="E19"/>
  <c r="F19" s="1"/>
  <c r="C15"/>
  <c r="B15" s="1"/>
  <c r="V50" l="1"/>
  <c r="W15"/>
  <c r="S16"/>
  <c r="R16" s="1"/>
  <c r="W14"/>
  <c r="X14" s="1"/>
  <c r="X15" s="1"/>
  <c r="G15"/>
  <c r="H15" s="1"/>
  <c r="N40"/>
  <c r="O15"/>
  <c r="K16"/>
  <c r="O14"/>
  <c r="P14" s="1"/>
  <c r="P15" s="1"/>
  <c r="O16"/>
  <c r="M40"/>
  <c r="C16"/>
  <c r="B16" s="1"/>
  <c r="E35"/>
  <c r="F35"/>
  <c r="K17" l="1"/>
  <c r="J16"/>
  <c r="P16"/>
  <c r="W16"/>
  <c r="X16" s="1"/>
  <c r="S17"/>
  <c r="R17" s="1"/>
  <c r="C17"/>
  <c r="B17" s="1"/>
  <c r="G16"/>
  <c r="H16" s="1"/>
  <c r="J17" l="1"/>
  <c r="O17"/>
  <c r="P17" s="1"/>
  <c r="K18"/>
  <c r="W17"/>
  <c r="X17" s="1"/>
  <c r="S18"/>
  <c r="R18" s="1"/>
  <c r="G17"/>
  <c r="H17" s="1"/>
  <c r="C18"/>
  <c r="B18" s="1"/>
  <c r="J18" l="1"/>
  <c r="K19"/>
  <c r="O18"/>
  <c r="P18" s="1"/>
  <c r="W18"/>
  <c r="X18" s="1"/>
  <c r="S19"/>
  <c r="R19" s="1"/>
  <c r="C19"/>
  <c r="B19" s="1"/>
  <c r="G18"/>
  <c r="H18" s="1"/>
  <c r="J19" l="1"/>
  <c r="K20"/>
  <c r="O19"/>
  <c r="P19" s="1"/>
  <c r="S20"/>
  <c r="R20" s="1"/>
  <c r="W19"/>
  <c r="X19" s="1"/>
  <c r="C20"/>
  <c r="B20" s="1"/>
  <c r="G19"/>
  <c r="H19" s="1"/>
  <c r="J20" l="1"/>
  <c r="K21"/>
  <c r="O20"/>
  <c r="P20" s="1"/>
  <c r="S21"/>
  <c r="R21" s="1"/>
  <c r="W20"/>
  <c r="X20" s="1"/>
  <c r="C21"/>
  <c r="B21" s="1"/>
  <c r="G20"/>
  <c r="H20" s="1"/>
  <c r="J21" l="1"/>
  <c r="K22"/>
  <c r="O21"/>
  <c r="P21" s="1"/>
  <c r="S22"/>
  <c r="R22" s="1"/>
  <c r="W21"/>
  <c r="X21" s="1"/>
  <c r="C22"/>
  <c r="B22" s="1"/>
  <c r="G21"/>
  <c r="H21" s="1"/>
  <c r="J22" l="1"/>
  <c r="O22"/>
  <c r="P22" s="1"/>
  <c r="K23"/>
  <c r="S23"/>
  <c r="R23" s="1"/>
  <c r="W22"/>
  <c r="X22" s="1"/>
  <c r="C23"/>
  <c r="B23" s="1"/>
  <c r="G22"/>
  <c r="H22" s="1"/>
  <c r="J23" l="1"/>
  <c r="K24"/>
  <c r="O23"/>
  <c r="P23" s="1"/>
  <c r="S24"/>
  <c r="R24" s="1"/>
  <c r="W23"/>
  <c r="X23" s="1"/>
  <c r="C24"/>
  <c r="B24" s="1"/>
  <c r="G23"/>
  <c r="H23" s="1"/>
  <c r="J24" l="1"/>
  <c r="K25"/>
  <c r="O24"/>
  <c r="P24" s="1"/>
  <c r="W24"/>
  <c r="X24" s="1"/>
  <c r="S25"/>
  <c r="R25" s="1"/>
  <c r="C25"/>
  <c r="B25" s="1"/>
  <c r="G24"/>
  <c r="H24" s="1"/>
  <c r="J25" l="1"/>
  <c r="O25"/>
  <c r="P25" s="1"/>
  <c r="K26"/>
  <c r="W25"/>
  <c r="X25" s="1"/>
  <c r="S26"/>
  <c r="R26" s="1"/>
  <c r="C26"/>
  <c r="B26" s="1"/>
  <c r="G25"/>
  <c r="H25" s="1"/>
  <c r="J26" l="1"/>
  <c r="O26"/>
  <c r="P26" s="1"/>
  <c r="K27"/>
  <c r="W26"/>
  <c r="X26" s="1"/>
  <c r="S27"/>
  <c r="R27" s="1"/>
  <c r="C27"/>
  <c r="B27" s="1"/>
  <c r="G26"/>
  <c r="H26" s="1"/>
  <c r="J27" l="1"/>
  <c r="O27"/>
  <c r="P27" s="1"/>
  <c r="K28"/>
  <c r="W27"/>
  <c r="X27" s="1"/>
  <c r="S28"/>
  <c r="R28" s="1"/>
  <c r="C28"/>
  <c r="B28" s="1"/>
  <c r="G27"/>
  <c r="H27" s="1"/>
  <c r="J28" l="1"/>
  <c r="K29"/>
  <c r="O28"/>
  <c r="P28" s="1"/>
  <c r="W28"/>
  <c r="X28" s="1"/>
  <c r="S29"/>
  <c r="R29" s="1"/>
  <c r="C29"/>
  <c r="B29" s="1"/>
  <c r="G28"/>
  <c r="H28" s="1"/>
  <c r="J29" l="1"/>
  <c r="K30"/>
  <c r="O29"/>
  <c r="P29" s="1"/>
  <c r="S30"/>
  <c r="R30" s="1"/>
  <c r="W29"/>
  <c r="X29" s="1"/>
  <c r="C30"/>
  <c r="B30" s="1"/>
  <c r="G29"/>
  <c r="H29" s="1"/>
  <c r="J30" l="1"/>
  <c r="K31"/>
  <c r="O30"/>
  <c r="P30" s="1"/>
  <c r="S31"/>
  <c r="R31" s="1"/>
  <c r="W30"/>
  <c r="X30" s="1"/>
  <c r="C31"/>
  <c r="B31" s="1"/>
  <c r="G30"/>
  <c r="H30" s="1"/>
  <c r="J31" l="1"/>
  <c r="K32"/>
  <c r="O31"/>
  <c r="P31" s="1"/>
  <c r="S32"/>
  <c r="R32" s="1"/>
  <c r="W31"/>
  <c r="X31" s="1"/>
  <c r="G31"/>
  <c r="H31" s="1"/>
  <c r="C32"/>
  <c r="B32" s="1"/>
  <c r="K33" l="1"/>
  <c r="J32"/>
  <c r="O32"/>
  <c r="P32" s="1"/>
  <c r="S33"/>
  <c r="R33" s="1"/>
  <c r="W32"/>
  <c r="X32" s="1"/>
  <c r="C33"/>
  <c r="B33" s="1"/>
  <c r="G32"/>
  <c r="H32" s="1"/>
  <c r="J33" l="1"/>
  <c r="O33"/>
  <c r="P33" s="1"/>
  <c r="K34"/>
  <c r="S34"/>
  <c r="R34" s="1"/>
  <c r="W33"/>
  <c r="X33" s="1"/>
  <c r="G33"/>
  <c r="H33" s="1"/>
  <c r="C34"/>
  <c r="G34" l="1"/>
  <c r="G35" s="1"/>
  <c r="B34"/>
  <c r="J34"/>
  <c r="K35"/>
  <c r="O34"/>
  <c r="P34" s="1"/>
  <c r="W34"/>
  <c r="X34" s="1"/>
  <c r="S35"/>
  <c r="R35" s="1"/>
  <c r="J35" l="1"/>
  <c r="K36"/>
  <c r="O35"/>
  <c r="P35" s="1"/>
  <c r="H34"/>
  <c r="W35"/>
  <c r="X35" s="1"/>
  <c r="S36"/>
  <c r="R36" s="1"/>
  <c r="J36" l="1"/>
  <c r="K37"/>
  <c r="O36"/>
  <c r="P36" s="1"/>
  <c r="W36"/>
  <c r="X36" s="1"/>
  <c r="S37"/>
  <c r="R37" s="1"/>
  <c r="J37" l="1"/>
  <c r="O37"/>
  <c r="P37" s="1"/>
  <c r="K38"/>
  <c r="W37"/>
  <c r="X37" s="1"/>
  <c r="S38"/>
  <c r="R38" s="1"/>
  <c r="J38" l="1"/>
  <c r="K39"/>
  <c r="O38"/>
  <c r="P38" s="1"/>
  <c r="W38"/>
  <c r="X38" s="1"/>
  <c r="S39"/>
  <c r="R39" s="1"/>
  <c r="O39" l="1"/>
  <c r="O40" s="1"/>
  <c r="J39"/>
  <c r="W39"/>
  <c r="X39" s="1"/>
  <c r="S40"/>
  <c r="R40" s="1"/>
  <c r="P39" l="1"/>
  <c r="S41"/>
  <c r="R41" s="1"/>
  <c r="W40"/>
  <c r="X40" s="1"/>
  <c r="S42" l="1"/>
  <c r="R42" s="1"/>
  <c r="W41"/>
  <c r="X41" s="1"/>
  <c r="S43" l="1"/>
  <c r="R43" s="1"/>
  <c r="W42"/>
  <c r="X42" s="1"/>
  <c r="S44" l="1"/>
  <c r="R44" s="1"/>
  <c r="W43"/>
  <c r="X43" s="1"/>
  <c r="S45" l="1"/>
  <c r="R45" s="1"/>
  <c r="W44"/>
  <c r="X44" s="1"/>
  <c r="S46" l="1"/>
  <c r="R46" s="1"/>
  <c r="W45"/>
  <c r="X45" s="1"/>
  <c r="S47" l="1"/>
  <c r="R47" s="1"/>
  <c r="W46"/>
  <c r="X46" s="1"/>
  <c r="S48" l="1"/>
  <c r="R48" s="1"/>
  <c r="W47"/>
  <c r="X47" s="1"/>
  <c r="S49" l="1"/>
  <c r="W48"/>
  <c r="X48" s="1"/>
  <c r="W49" l="1"/>
  <c r="W50" s="1"/>
  <c r="R49"/>
  <c r="X49" l="1"/>
</calcChain>
</file>

<file path=xl/sharedStrings.xml><?xml version="1.0" encoding="utf-8"?>
<sst xmlns="http://schemas.openxmlformats.org/spreadsheetml/2006/main" count="73" uniqueCount="38">
  <si>
    <t>Outflow</t>
  </si>
  <si>
    <t>PV</t>
  </si>
  <si>
    <t>Inflow</t>
  </si>
  <si>
    <t>Net</t>
  </si>
  <si>
    <t>Year</t>
  </si>
  <si>
    <t>LIC's New Money Back Plan-20 years</t>
  </si>
  <si>
    <t>LIC's New Money Back Plan-25 years</t>
  </si>
  <si>
    <t>Max Life Term Insurance-85 Lacs-35 Yrs</t>
  </si>
  <si>
    <t>Cumulative</t>
  </si>
  <si>
    <t>More Details:</t>
  </si>
  <si>
    <t>LIC - New Money Back Plan-20 Yrs</t>
  </si>
  <si>
    <t>Current age:</t>
  </si>
  <si>
    <t>30 Years</t>
  </si>
  <si>
    <t>Policy Term:</t>
  </si>
  <si>
    <t>20 Years</t>
  </si>
  <si>
    <t>Sum Assured:</t>
  </si>
  <si>
    <t>Rs. 5,00,000/-</t>
  </si>
  <si>
    <t>Premium Mode:</t>
  </si>
  <si>
    <r>
      <rPr>
        <b/>
        <sz val="11"/>
        <color theme="1"/>
        <rFont val="Calibri"/>
        <family val="2"/>
        <scheme val="minor"/>
      </rPr>
      <t xml:space="preserve">Annually </t>
    </r>
    <r>
      <rPr>
        <sz val="11"/>
        <color theme="1"/>
        <rFont val="Calibri"/>
        <family val="2"/>
        <scheme val="minor"/>
      </rPr>
      <t>(Monthly, Quarterly &amp; Semi-annually options also available)</t>
    </r>
  </si>
  <si>
    <t>Age</t>
  </si>
  <si>
    <t>Premium Amt:</t>
  </si>
  <si>
    <t>Rs. 37,250/- (Approx.) + 12.36% Service Tax</t>
  </si>
  <si>
    <t>LIC - New Money Back Plan-25 Yrs</t>
  </si>
  <si>
    <t>25 Years</t>
  </si>
  <si>
    <t>Rs. 28,600/- (Approx.) + 12.36% Service Tax</t>
  </si>
  <si>
    <r>
      <rPr>
        <b/>
        <sz val="11"/>
        <color theme="1"/>
        <rFont val="Calibri"/>
        <family val="2"/>
        <scheme val="minor"/>
      </rPr>
      <t xml:space="preserve">Annually </t>
    </r>
    <r>
      <rPr>
        <sz val="11"/>
        <color theme="1"/>
        <rFont val="Calibri"/>
        <family val="2"/>
        <scheme val="minor"/>
      </rPr>
      <t>(Monthly, Quarterly &amp; Semi-annually options also available)</t>
    </r>
  </si>
  <si>
    <t>Max Life Term Insurance-35 Yrs</t>
  </si>
  <si>
    <t>35 Years</t>
  </si>
  <si>
    <t>Other Benefits:</t>
  </si>
  <si>
    <t>Rs. 85,00,000/- (Payable on Death)</t>
  </si>
  <si>
    <t>In addition to Sum Assured payable on death, it provides monthly income for 10 years, that increases at 10% simple rate of interest every year of the first year monthly income.</t>
  </si>
  <si>
    <t>Rs. 10,030/-  + 12.36% Service Tax (Annually)</t>
  </si>
  <si>
    <t>Max Life Term Insurance</t>
  </si>
  <si>
    <t>Note:</t>
  </si>
  <si>
    <t>This is all we get after maturity, or in case of death of policy holder.</t>
  </si>
  <si>
    <t xml:space="preserve">In addition we may also get bonuses, amounting to 6% of total </t>
  </si>
  <si>
    <t>premiums paid.</t>
  </si>
  <si>
    <t>This plan is a Pure Term plan that provides ONLY death benefit and NO maturity benefit.
100% of the chosen Sum Assured on death + Increasing Monthly Income for 10 years, wherein the first year monthly income shall be 0.4% of the Policy Sum Assured and shall increase every year by 10% p.a. (simple interest) of the first year monthly income.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</si>
</sst>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2" applyAlignme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0" fillId="0" borderId="4" xfId="1" applyNumberFormat="1" applyFont="1" applyBorder="1"/>
    <xf numFmtId="164" fontId="2" fillId="2" borderId="4" xfId="1" applyNumberFormat="1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64" fontId="0" fillId="0" borderId="5" xfId="1" applyNumberFormat="1" applyFont="1" applyBorder="1"/>
    <xf numFmtId="164" fontId="2" fillId="2" borderId="5" xfId="1" applyNumberFormat="1" applyFont="1" applyFill="1" applyBorder="1"/>
    <xf numFmtId="164" fontId="2" fillId="3" borderId="6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2" fillId="0" borderId="7" xfId="0" applyNumberFormat="1" applyFont="1" applyBorder="1"/>
    <xf numFmtId="0" fontId="0" fillId="0" borderId="0" xfId="0" applyFont="1"/>
    <xf numFmtId="0" fontId="0" fillId="0" borderId="0" xfId="0" applyFont="1" applyAlignment="1">
      <alignment horizontal="left" vertical="top" wrapText="1"/>
    </xf>
    <xf numFmtId="0" fontId="5" fillId="0" borderId="0" xfId="2" applyFont="1" applyAlignment="1" applyProtection="1"/>
    <xf numFmtId="0" fontId="0" fillId="0" borderId="0" xfId="0" applyFont="1" applyAlignment="1">
      <alignment horizontal="center" vertical="center"/>
    </xf>
    <xf numFmtId="0" fontId="0" fillId="0" borderId="6" xfId="0" applyFont="1" applyBorder="1"/>
    <xf numFmtId="0" fontId="7" fillId="0" borderId="0" xfId="0" applyFont="1"/>
    <xf numFmtId="164" fontId="0" fillId="0" borderId="4" xfId="0" applyNumberFormat="1" applyFont="1" applyBorder="1"/>
    <xf numFmtId="164" fontId="2" fillId="2" borderId="4" xfId="0" applyNumberFormat="1" applyFont="1" applyFill="1" applyBorder="1"/>
    <xf numFmtId="0" fontId="0" fillId="0" borderId="4" xfId="0" applyFont="1" applyBorder="1"/>
    <xf numFmtId="164" fontId="2" fillId="2" borderId="5" xfId="0" applyNumberFormat="1" applyFont="1" applyFill="1" applyBorder="1"/>
    <xf numFmtId="43" fontId="0" fillId="0" borderId="0" xfId="0" applyNumberFormat="1" applyFont="1"/>
    <xf numFmtId="0" fontId="8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Border="1" applyProtection="1">
      <protection locked="0"/>
    </xf>
    <xf numFmtId="0" fontId="4" fillId="0" borderId="0" xfId="0" applyFont="1" applyAlignme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xlifeinsurance.com/Plans/insurance-plans/online-term-plans/life-cover-increasing-monthly-income.aspx" TargetMode="External"/><Relationship Id="rId2" Type="http://schemas.openxmlformats.org/officeDocument/2006/relationships/hyperlink" Target="http://www.licindia.in/MONEY_BACK_PLAN-25_YEARS_benefits.html" TargetMode="External"/><Relationship Id="rId1" Type="http://schemas.openxmlformats.org/officeDocument/2006/relationships/hyperlink" Target="http://www.licindia.in/MONEY_BACK_PLAN-20_YEARS_benefits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tabSelected="1" zoomScale="90" zoomScaleNormal="90" workbookViewId="0">
      <pane ySplit="13" topLeftCell="A53" activePane="bottomLeft" state="frozen"/>
      <selection pane="bottomLeft" activeCell="U54" sqref="U54"/>
    </sheetView>
  </sheetViews>
  <sheetFormatPr defaultRowHeight="15"/>
  <cols>
    <col min="1" max="1" width="2.28515625" style="27" customWidth="1"/>
    <col min="2" max="2" width="4.42578125" style="7" customWidth="1"/>
    <col min="3" max="3" width="5" style="1" bestFit="1" customWidth="1"/>
    <col min="4" max="4" width="10.140625" style="27" customWidth="1"/>
    <col min="5" max="5" width="9.85546875" style="27" customWidth="1"/>
    <col min="6" max="7" width="10.7109375" style="27" customWidth="1"/>
    <col min="8" max="8" width="11.140625" style="27" customWidth="1"/>
    <col min="9" max="10" width="6" style="27" customWidth="1"/>
    <col min="11" max="11" width="5" style="27" bestFit="1" customWidth="1"/>
    <col min="12" max="12" width="10.140625" style="27" customWidth="1"/>
    <col min="13" max="13" width="9.42578125" style="27" customWidth="1"/>
    <col min="14" max="14" width="10" style="27" customWidth="1"/>
    <col min="15" max="15" width="10.140625" style="27" customWidth="1"/>
    <col min="16" max="16" width="11.140625" style="27" customWidth="1"/>
    <col min="17" max="18" width="5.5703125" style="27" customWidth="1"/>
    <col min="19" max="19" width="5" style="27" bestFit="1" customWidth="1"/>
    <col min="20" max="20" width="10.140625" style="27" bestFit="1" customWidth="1"/>
    <col min="21" max="21" width="6.7109375" style="27" bestFit="1" customWidth="1"/>
    <col min="22" max="23" width="10.140625" style="27" bestFit="1" customWidth="1"/>
    <col min="24" max="24" width="11.140625" style="27" bestFit="1" customWidth="1"/>
    <col min="25" max="16384" width="9.140625" style="27"/>
  </cols>
  <sheetData>
    <row r="1" spans="1:25">
      <c r="A1" s="41"/>
      <c r="B1" s="42"/>
      <c r="C1" s="43"/>
      <c r="D1" s="41"/>
      <c r="E1" s="41"/>
      <c r="F1" s="41"/>
      <c r="G1" s="41"/>
      <c r="H1" s="41"/>
      <c r="I1" s="41"/>
      <c r="Q1" s="41"/>
      <c r="Y1" s="41"/>
    </row>
    <row r="2" spans="1:25" s="32" customFormat="1" ht="18.75">
      <c r="A2" s="44"/>
      <c r="B2" s="23" t="s">
        <v>10</v>
      </c>
      <c r="C2" s="24"/>
      <c r="D2" s="24"/>
      <c r="E2" s="24"/>
      <c r="F2" s="24"/>
      <c r="G2" s="24"/>
      <c r="H2" s="25"/>
      <c r="I2" s="44"/>
      <c r="J2" s="23" t="s">
        <v>22</v>
      </c>
      <c r="K2" s="24"/>
      <c r="L2" s="24"/>
      <c r="M2" s="24"/>
      <c r="N2" s="24"/>
      <c r="O2" s="24"/>
      <c r="P2" s="25"/>
      <c r="Q2" s="44"/>
      <c r="R2" s="23" t="s">
        <v>26</v>
      </c>
      <c r="S2" s="24"/>
      <c r="T2" s="24"/>
      <c r="U2" s="24"/>
      <c r="V2" s="24"/>
      <c r="W2" s="24"/>
      <c r="X2" s="25"/>
      <c r="Y2" s="44"/>
    </row>
    <row r="3" spans="1:25">
      <c r="A3" s="41"/>
      <c r="B3" s="42"/>
      <c r="C3" s="48"/>
      <c r="D3" s="48"/>
      <c r="E3" s="48"/>
      <c r="F3" s="48"/>
      <c r="G3" s="48"/>
      <c r="H3" s="48"/>
      <c r="I3" s="41"/>
      <c r="J3" s="42"/>
      <c r="K3" s="48"/>
      <c r="L3" s="48"/>
      <c r="M3" s="48"/>
      <c r="N3" s="48"/>
      <c r="O3" s="48"/>
      <c r="P3" s="48"/>
      <c r="Q3" s="41"/>
      <c r="R3" s="42"/>
      <c r="S3" s="48"/>
      <c r="T3" s="48"/>
      <c r="U3" s="48"/>
      <c r="V3" s="48"/>
      <c r="W3" s="48"/>
      <c r="X3" s="48"/>
      <c r="Y3" s="41"/>
    </row>
    <row r="4" spans="1:25">
      <c r="A4" s="41"/>
      <c r="C4" s="8"/>
      <c r="D4" s="5" t="s">
        <v>11</v>
      </c>
      <c r="E4" s="27" t="s">
        <v>12</v>
      </c>
      <c r="I4" s="41"/>
      <c r="J4" s="7"/>
      <c r="K4" s="8"/>
      <c r="L4" s="5" t="s">
        <v>11</v>
      </c>
      <c r="M4" s="27" t="s">
        <v>12</v>
      </c>
      <c r="Q4" s="41"/>
      <c r="R4" s="7"/>
      <c r="S4" s="8"/>
      <c r="T4" s="5" t="s">
        <v>11</v>
      </c>
      <c r="U4" s="27" t="s">
        <v>12</v>
      </c>
      <c r="Y4" s="41"/>
    </row>
    <row r="5" spans="1:25">
      <c r="A5" s="41"/>
      <c r="C5" s="8"/>
      <c r="D5" s="5" t="s">
        <v>13</v>
      </c>
      <c r="E5" s="27" t="s">
        <v>14</v>
      </c>
      <c r="I5" s="41"/>
      <c r="J5" s="7"/>
      <c r="K5" s="8"/>
      <c r="L5" s="5" t="s">
        <v>13</v>
      </c>
      <c r="M5" s="27" t="s">
        <v>23</v>
      </c>
      <c r="Q5" s="41"/>
      <c r="R5" s="7"/>
      <c r="S5" s="8"/>
      <c r="T5" s="5" t="s">
        <v>13</v>
      </c>
      <c r="U5" t="s">
        <v>27</v>
      </c>
      <c r="Y5" s="41"/>
    </row>
    <row r="6" spans="1:25">
      <c r="A6" s="41"/>
      <c r="C6" s="8"/>
      <c r="D6" s="5" t="s">
        <v>15</v>
      </c>
      <c r="E6" s="27" t="s">
        <v>16</v>
      </c>
      <c r="I6" s="41"/>
      <c r="J6" s="7"/>
      <c r="K6" s="8"/>
      <c r="L6" s="5" t="s">
        <v>15</v>
      </c>
      <c r="M6" s="27" t="s">
        <v>16</v>
      </c>
      <c r="Q6" s="41"/>
      <c r="R6" s="7"/>
      <c r="S6" s="8"/>
      <c r="T6" s="5" t="s">
        <v>15</v>
      </c>
      <c r="U6" t="s">
        <v>29</v>
      </c>
      <c r="Y6" s="41"/>
    </row>
    <row r="7" spans="1:25">
      <c r="A7" s="41"/>
      <c r="C7" s="8"/>
      <c r="D7" s="5" t="s">
        <v>20</v>
      </c>
      <c r="E7" s="27" t="s">
        <v>21</v>
      </c>
      <c r="I7" s="41"/>
      <c r="J7" s="7"/>
      <c r="K7" s="8"/>
      <c r="L7" s="5" t="s">
        <v>20</v>
      </c>
      <c r="M7" s="27" t="s">
        <v>24</v>
      </c>
      <c r="Q7" s="41"/>
      <c r="R7" s="7"/>
      <c r="S7" s="8"/>
      <c r="T7" s="5" t="s">
        <v>20</v>
      </c>
      <c r="U7" t="s">
        <v>31</v>
      </c>
      <c r="Y7" s="41"/>
    </row>
    <row r="8" spans="1:25" ht="60" customHeight="1">
      <c r="A8" s="41"/>
      <c r="C8" s="8"/>
      <c r="D8" s="9" t="s">
        <v>17</v>
      </c>
      <c r="E8" s="28" t="s">
        <v>25</v>
      </c>
      <c r="F8" s="28"/>
      <c r="G8" s="28"/>
      <c r="H8" s="28"/>
      <c r="I8" s="41"/>
      <c r="J8" s="7"/>
      <c r="K8" s="8"/>
      <c r="L8" s="9" t="s">
        <v>17</v>
      </c>
      <c r="M8" s="28" t="s">
        <v>18</v>
      </c>
      <c r="N8" s="28"/>
      <c r="O8" s="28"/>
      <c r="P8" s="28"/>
      <c r="Q8" s="41"/>
      <c r="R8" s="7"/>
      <c r="S8" s="8"/>
      <c r="T8" s="9" t="s">
        <v>28</v>
      </c>
      <c r="U8" s="28" t="s">
        <v>30</v>
      </c>
      <c r="V8" s="28"/>
      <c r="W8" s="28"/>
      <c r="X8" s="28"/>
      <c r="Y8" s="41"/>
    </row>
    <row r="9" spans="1:25">
      <c r="A9" s="41"/>
      <c r="D9" s="5" t="s">
        <v>9</v>
      </c>
      <c r="E9" s="29" t="s">
        <v>10</v>
      </c>
      <c r="I9" s="41"/>
      <c r="J9" s="7"/>
      <c r="K9" s="1"/>
      <c r="L9" s="5" t="s">
        <v>9</v>
      </c>
      <c r="M9" s="29" t="s">
        <v>22</v>
      </c>
      <c r="Q9" s="41"/>
      <c r="R9" s="7"/>
      <c r="S9" s="1"/>
      <c r="T9" s="5" t="s">
        <v>9</v>
      </c>
      <c r="U9" s="6" t="s">
        <v>32</v>
      </c>
      <c r="Y9" s="41"/>
    </row>
    <row r="10" spans="1:25">
      <c r="A10" s="41"/>
      <c r="I10" s="41"/>
      <c r="Q10" s="41"/>
      <c r="Y10" s="41"/>
    </row>
    <row r="11" spans="1:25">
      <c r="A11" s="41"/>
      <c r="C11" s="2" t="s">
        <v>5</v>
      </c>
      <c r="D11" s="3"/>
      <c r="E11" s="3"/>
      <c r="F11" s="3"/>
      <c r="G11" s="3"/>
      <c r="H11" s="4"/>
      <c r="I11" s="41"/>
      <c r="K11" s="2" t="s">
        <v>6</v>
      </c>
      <c r="L11" s="3"/>
      <c r="M11" s="3"/>
      <c r="N11" s="3"/>
      <c r="O11" s="3"/>
      <c r="P11" s="4"/>
      <c r="Q11" s="41"/>
      <c r="S11" s="2" t="s">
        <v>7</v>
      </c>
      <c r="T11" s="3"/>
      <c r="U11" s="3"/>
      <c r="V11" s="3"/>
      <c r="W11" s="3"/>
      <c r="X11" s="4"/>
      <c r="Y11" s="41"/>
    </row>
    <row r="12" spans="1:25">
      <c r="A12" s="41"/>
      <c r="I12" s="41"/>
      <c r="K12" s="1"/>
      <c r="Q12" s="41"/>
      <c r="Y12" s="41"/>
    </row>
    <row r="13" spans="1:25" s="30" customFormat="1">
      <c r="A13" s="45"/>
      <c r="B13" s="10" t="s">
        <v>19</v>
      </c>
      <c r="C13" s="10" t="s">
        <v>4</v>
      </c>
      <c r="D13" s="10" t="s">
        <v>0</v>
      </c>
      <c r="E13" s="10" t="s">
        <v>2</v>
      </c>
      <c r="F13" s="10" t="s">
        <v>3</v>
      </c>
      <c r="G13" s="10" t="s">
        <v>1</v>
      </c>
      <c r="H13" s="10" t="s">
        <v>8</v>
      </c>
      <c r="I13" s="45"/>
      <c r="J13" s="10" t="s">
        <v>19</v>
      </c>
      <c r="K13" s="10" t="s">
        <v>4</v>
      </c>
      <c r="L13" s="10" t="s">
        <v>0</v>
      </c>
      <c r="M13" s="10" t="s">
        <v>2</v>
      </c>
      <c r="N13" s="10" t="s">
        <v>3</v>
      </c>
      <c r="O13" s="10" t="s">
        <v>1</v>
      </c>
      <c r="P13" s="10" t="s">
        <v>8</v>
      </c>
      <c r="Q13" s="45"/>
      <c r="R13" s="10" t="s">
        <v>19</v>
      </c>
      <c r="S13" s="10" t="s">
        <v>4</v>
      </c>
      <c r="T13" s="10" t="s">
        <v>0</v>
      </c>
      <c r="U13" s="10" t="s">
        <v>2</v>
      </c>
      <c r="V13" s="10" t="s">
        <v>3</v>
      </c>
      <c r="W13" s="10" t="s">
        <v>1</v>
      </c>
      <c r="X13" s="10" t="s">
        <v>8</v>
      </c>
      <c r="Y13" s="45"/>
    </row>
    <row r="14" spans="1:25">
      <c r="A14" s="41"/>
      <c r="B14" s="11">
        <v>30</v>
      </c>
      <c r="C14" s="12">
        <v>0</v>
      </c>
      <c r="D14" s="13">
        <f>-37250*112.36%</f>
        <v>-41854.1</v>
      </c>
      <c r="E14" s="13"/>
      <c r="F14" s="13">
        <f>SUM(D14:E14)</f>
        <v>-41854.1</v>
      </c>
      <c r="G14" s="13">
        <f>-PV(0.1,C14,,F14,1)</f>
        <v>-41854.1</v>
      </c>
      <c r="H14" s="13">
        <f>G14</f>
        <v>-41854.1</v>
      </c>
      <c r="I14" s="41"/>
      <c r="J14" s="11">
        <v>30</v>
      </c>
      <c r="K14" s="12">
        <v>0</v>
      </c>
      <c r="L14" s="13">
        <f>-28600*112.36%</f>
        <v>-32134.959999999999</v>
      </c>
      <c r="M14" s="13"/>
      <c r="N14" s="13">
        <f>SUM(L14:M14)</f>
        <v>-32134.959999999999</v>
      </c>
      <c r="O14" s="13">
        <f>-PV(0.1,K14,,N14,1)</f>
        <v>-32134.959999999999</v>
      </c>
      <c r="P14" s="13">
        <f>O14</f>
        <v>-32134.959999999999</v>
      </c>
      <c r="Q14" s="41"/>
      <c r="R14" s="11">
        <v>30</v>
      </c>
      <c r="S14" s="12">
        <v>0</v>
      </c>
      <c r="T14" s="13">
        <v>-11270</v>
      </c>
      <c r="U14" s="13"/>
      <c r="V14" s="13">
        <f>SUM(T14:U14)</f>
        <v>-11270</v>
      </c>
      <c r="W14" s="13">
        <f>-PV(0.1,S14,,V14,1)</f>
        <v>-11270</v>
      </c>
      <c r="X14" s="33">
        <f>W14</f>
        <v>-11270</v>
      </c>
      <c r="Y14" s="41"/>
    </row>
    <row r="15" spans="1:25">
      <c r="A15" s="41"/>
      <c r="B15" s="11">
        <f>$B$14+C15</f>
        <v>31</v>
      </c>
      <c r="C15" s="12">
        <f>C14+1</f>
        <v>1</v>
      </c>
      <c r="D15" s="13">
        <f>-37250*112.36%</f>
        <v>-41854.1</v>
      </c>
      <c r="E15" s="13"/>
      <c r="F15" s="13">
        <f>SUM(D15:E15)</f>
        <v>-41854.1</v>
      </c>
      <c r="G15" s="13">
        <f>-PV(0.1,C15,,F15,1)</f>
        <v>-38049.181818181816</v>
      </c>
      <c r="H15" s="13">
        <f>H14+G15</f>
        <v>-79903.281818181815</v>
      </c>
      <c r="I15" s="41"/>
      <c r="J15" s="11">
        <f>$B$14+K15</f>
        <v>31</v>
      </c>
      <c r="K15" s="12">
        <f>K14+1</f>
        <v>1</v>
      </c>
      <c r="L15" s="13">
        <f>-28600*112.36%</f>
        <v>-32134.959999999999</v>
      </c>
      <c r="M15" s="13"/>
      <c r="N15" s="13">
        <f>SUM(L15:M15)</f>
        <v>-32134.959999999999</v>
      </c>
      <c r="O15" s="13">
        <f>-PV(0.1,K15,,N15,1)</f>
        <v>-29213.599999999999</v>
      </c>
      <c r="P15" s="13">
        <f>P14+O15</f>
        <v>-61348.56</v>
      </c>
      <c r="Q15" s="41"/>
      <c r="R15" s="11">
        <f>$B$14+S15</f>
        <v>31</v>
      </c>
      <c r="S15" s="12">
        <f>S14+1</f>
        <v>1</v>
      </c>
      <c r="T15" s="13">
        <v>-11270</v>
      </c>
      <c r="U15" s="13"/>
      <c r="V15" s="13">
        <f>SUM(T15:U15)</f>
        <v>-11270</v>
      </c>
      <c r="W15" s="13">
        <f>-PV(0.1,S15,,V15,1)</f>
        <v>-10245.454545454544</v>
      </c>
      <c r="X15" s="33">
        <f>X14+W15</f>
        <v>-21515.454545454544</v>
      </c>
      <c r="Y15" s="41"/>
    </row>
    <row r="16" spans="1:25">
      <c r="A16" s="41"/>
      <c r="B16" s="11">
        <f>$B$14+C16</f>
        <v>32</v>
      </c>
      <c r="C16" s="12">
        <f>C15+1</f>
        <v>2</v>
      </c>
      <c r="D16" s="13">
        <f t="shared" ref="D16:D34" si="0">-37250*112.36%</f>
        <v>-41854.1</v>
      </c>
      <c r="E16" s="13"/>
      <c r="F16" s="13">
        <f t="shared" ref="F16:F34" si="1">SUM(D16:E16)</f>
        <v>-41854.1</v>
      </c>
      <c r="G16" s="13">
        <f t="shared" ref="G16:G34" si="2">-PV(0.1,C16,,F16,1)</f>
        <v>-34590.165289256191</v>
      </c>
      <c r="H16" s="13">
        <f>H15+G16</f>
        <v>-114493.447107438</v>
      </c>
      <c r="I16" s="41"/>
      <c r="J16" s="11">
        <f>$B$14+K16</f>
        <v>32</v>
      </c>
      <c r="K16" s="12">
        <f>K15+1</f>
        <v>2</v>
      </c>
      <c r="L16" s="13">
        <f t="shared" ref="L16:L39" si="3">-28600*112.36%</f>
        <v>-32134.959999999999</v>
      </c>
      <c r="M16" s="13"/>
      <c r="N16" s="13">
        <f t="shared" ref="N16:N39" si="4">SUM(L16:M16)</f>
        <v>-32134.959999999999</v>
      </c>
      <c r="O16" s="13">
        <f t="shared" ref="O16:O39" si="5">-PV(0.1,K16,,N16,1)</f>
        <v>-26557.818181818177</v>
      </c>
      <c r="P16" s="13">
        <f t="shared" ref="P16:P39" si="6">P15+O16</f>
        <v>-87906.378181818174</v>
      </c>
      <c r="Q16" s="41"/>
      <c r="R16" s="11">
        <f>$B$14+S16</f>
        <v>32</v>
      </c>
      <c r="S16" s="12">
        <f>S15+1</f>
        <v>2</v>
      </c>
      <c r="T16" s="13">
        <v>-11270</v>
      </c>
      <c r="U16" s="13"/>
      <c r="V16" s="13">
        <f t="shared" ref="V16:V38" si="7">SUM(T16:U16)</f>
        <v>-11270</v>
      </c>
      <c r="W16" s="13">
        <f t="shared" ref="W16:W38" si="8">-PV(0.1,S16,,V16,1)</f>
        <v>-9314.0495867768586</v>
      </c>
      <c r="X16" s="33">
        <f t="shared" ref="X16:X49" si="9">X15+W16</f>
        <v>-30829.504132231403</v>
      </c>
      <c r="Y16" s="41"/>
    </row>
    <row r="17" spans="1:25">
      <c r="A17" s="41"/>
      <c r="B17" s="11">
        <f t="shared" ref="B17:B34" si="10">$B$14+C17</f>
        <v>33</v>
      </c>
      <c r="C17" s="12">
        <f t="shared" ref="C17:C34" si="11">C16+1</f>
        <v>3</v>
      </c>
      <c r="D17" s="13">
        <f t="shared" si="0"/>
        <v>-41854.1</v>
      </c>
      <c r="E17" s="13"/>
      <c r="F17" s="13">
        <f t="shared" si="1"/>
        <v>-41854.1</v>
      </c>
      <c r="G17" s="13">
        <f t="shared" si="2"/>
        <v>-31445.604808414715</v>
      </c>
      <c r="H17" s="13">
        <f t="shared" ref="H17:H34" si="12">H16+G17</f>
        <v>-145939.0519158527</v>
      </c>
      <c r="I17" s="41"/>
      <c r="J17" s="11">
        <f>$B$14+K17</f>
        <v>33</v>
      </c>
      <c r="K17" s="12">
        <f t="shared" ref="K17:K39" si="13">K16+1</f>
        <v>3</v>
      </c>
      <c r="L17" s="13">
        <f t="shared" si="3"/>
        <v>-32134.959999999999</v>
      </c>
      <c r="M17" s="13"/>
      <c r="N17" s="13">
        <f t="shared" si="4"/>
        <v>-32134.959999999999</v>
      </c>
      <c r="O17" s="13">
        <f t="shared" si="5"/>
        <v>-24143.471074380159</v>
      </c>
      <c r="P17" s="13">
        <f t="shared" si="6"/>
        <v>-112049.84925619833</v>
      </c>
      <c r="Q17" s="41"/>
      <c r="R17" s="11">
        <f>$B$14+S17</f>
        <v>33</v>
      </c>
      <c r="S17" s="12">
        <f t="shared" ref="S17:S49" si="14">S16+1</f>
        <v>3</v>
      </c>
      <c r="T17" s="13">
        <v>-11270</v>
      </c>
      <c r="U17" s="13"/>
      <c r="V17" s="13">
        <f t="shared" si="7"/>
        <v>-11270</v>
      </c>
      <c r="W17" s="13">
        <f t="shared" si="8"/>
        <v>-8467.3178061607796</v>
      </c>
      <c r="X17" s="33">
        <f t="shared" si="9"/>
        <v>-39296.821938392182</v>
      </c>
      <c r="Y17" s="41"/>
    </row>
    <row r="18" spans="1:25">
      <c r="A18" s="41"/>
      <c r="B18" s="11">
        <f t="shared" si="10"/>
        <v>34</v>
      </c>
      <c r="C18" s="12">
        <f t="shared" si="11"/>
        <v>4</v>
      </c>
      <c r="D18" s="13">
        <f t="shared" si="0"/>
        <v>-41854.1</v>
      </c>
      <c r="E18" s="13"/>
      <c r="F18" s="13">
        <f t="shared" si="1"/>
        <v>-41854.1</v>
      </c>
      <c r="G18" s="13">
        <f t="shared" si="2"/>
        <v>-28586.913462195196</v>
      </c>
      <c r="H18" s="13">
        <f t="shared" si="12"/>
        <v>-174525.9653780479</v>
      </c>
      <c r="I18" s="41"/>
      <c r="J18" s="11">
        <f>$B$14+K18</f>
        <v>34</v>
      </c>
      <c r="K18" s="12">
        <f t="shared" si="13"/>
        <v>4</v>
      </c>
      <c r="L18" s="13">
        <f t="shared" si="3"/>
        <v>-32134.959999999999</v>
      </c>
      <c r="M18" s="13"/>
      <c r="N18" s="13">
        <f t="shared" si="4"/>
        <v>-32134.959999999999</v>
      </c>
      <c r="O18" s="13">
        <f t="shared" si="5"/>
        <v>-21948.610067618327</v>
      </c>
      <c r="P18" s="13">
        <f t="shared" si="6"/>
        <v>-133998.45932381664</v>
      </c>
      <c r="Q18" s="41"/>
      <c r="R18" s="11">
        <f>$B$14+S18</f>
        <v>34</v>
      </c>
      <c r="S18" s="12">
        <f t="shared" si="14"/>
        <v>4</v>
      </c>
      <c r="T18" s="13">
        <v>-11270</v>
      </c>
      <c r="U18" s="13"/>
      <c r="V18" s="13">
        <f t="shared" si="7"/>
        <v>-11270</v>
      </c>
      <c r="W18" s="13">
        <f t="shared" si="8"/>
        <v>-7697.5616419643447</v>
      </c>
      <c r="X18" s="33">
        <f t="shared" si="9"/>
        <v>-46994.383580356531</v>
      </c>
      <c r="Y18" s="41"/>
    </row>
    <row r="19" spans="1:25">
      <c r="A19" s="41"/>
      <c r="B19" s="11">
        <f t="shared" si="10"/>
        <v>35</v>
      </c>
      <c r="C19" s="12">
        <f t="shared" si="11"/>
        <v>5</v>
      </c>
      <c r="D19" s="13">
        <f t="shared" si="0"/>
        <v>-41854.1</v>
      </c>
      <c r="E19" s="13">
        <f>500000*20%</f>
        <v>100000</v>
      </c>
      <c r="F19" s="13">
        <f t="shared" si="1"/>
        <v>58145.9</v>
      </c>
      <c r="G19" s="13">
        <f t="shared" si="2"/>
        <v>36104.029158465317</v>
      </c>
      <c r="H19" s="14">
        <f t="shared" si="12"/>
        <v>-138421.93621958257</v>
      </c>
      <c r="I19" s="41"/>
      <c r="J19" s="11">
        <f>$B$14+K19</f>
        <v>35</v>
      </c>
      <c r="K19" s="12">
        <f t="shared" si="13"/>
        <v>5</v>
      </c>
      <c r="L19" s="13">
        <f t="shared" si="3"/>
        <v>-32134.959999999999</v>
      </c>
      <c r="M19" s="13">
        <f>500000*15%</f>
        <v>75000</v>
      </c>
      <c r="N19" s="13">
        <f t="shared" si="4"/>
        <v>42865.04</v>
      </c>
      <c r="O19" s="13">
        <f t="shared" si="5"/>
        <v>26615.8173497836</v>
      </c>
      <c r="P19" s="14">
        <f t="shared" si="6"/>
        <v>-107382.64197403305</v>
      </c>
      <c r="Q19" s="41"/>
      <c r="R19" s="11">
        <f>$B$14+S19</f>
        <v>35</v>
      </c>
      <c r="S19" s="12">
        <f t="shared" si="14"/>
        <v>5</v>
      </c>
      <c r="T19" s="13">
        <v>-11270</v>
      </c>
      <c r="U19" s="13"/>
      <c r="V19" s="13">
        <f t="shared" si="7"/>
        <v>-11270</v>
      </c>
      <c r="W19" s="13">
        <f t="shared" si="8"/>
        <v>-6997.7833108766763</v>
      </c>
      <c r="X19" s="34">
        <f t="shared" si="9"/>
        <v>-53992.16689123321</v>
      </c>
      <c r="Y19" s="41"/>
    </row>
    <row r="20" spans="1:25">
      <c r="A20" s="41"/>
      <c r="B20" s="11">
        <f t="shared" si="10"/>
        <v>36</v>
      </c>
      <c r="C20" s="12">
        <f t="shared" si="11"/>
        <v>6</v>
      </c>
      <c r="D20" s="13">
        <f t="shared" si="0"/>
        <v>-41854.1</v>
      </c>
      <c r="E20" s="13"/>
      <c r="F20" s="13">
        <f t="shared" si="1"/>
        <v>-41854.1</v>
      </c>
      <c r="G20" s="13">
        <f t="shared" si="2"/>
        <v>-23625.548315863794</v>
      </c>
      <c r="H20" s="13">
        <f t="shared" si="12"/>
        <v>-162047.48453544636</v>
      </c>
      <c r="I20" s="41"/>
      <c r="J20" s="11">
        <f>$B$14+K20</f>
        <v>36</v>
      </c>
      <c r="K20" s="12">
        <f t="shared" si="13"/>
        <v>6</v>
      </c>
      <c r="L20" s="13">
        <f t="shared" si="3"/>
        <v>-32134.959999999999</v>
      </c>
      <c r="M20" s="13"/>
      <c r="N20" s="13">
        <f t="shared" si="4"/>
        <v>-32134.959999999999</v>
      </c>
      <c r="O20" s="13">
        <f t="shared" si="5"/>
        <v>-18139.347163320926</v>
      </c>
      <c r="P20" s="13">
        <f t="shared" si="6"/>
        <v>-125521.98913735397</v>
      </c>
      <c r="Q20" s="41"/>
      <c r="R20" s="11">
        <f>$B$14+S20</f>
        <v>36</v>
      </c>
      <c r="S20" s="12">
        <f t="shared" si="14"/>
        <v>6</v>
      </c>
      <c r="T20" s="13">
        <v>-11270</v>
      </c>
      <c r="U20" s="13"/>
      <c r="V20" s="13">
        <f t="shared" si="7"/>
        <v>-11270</v>
      </c>
      <c r="W20" s="13">
        <f t="shared" si="8"/>
        <v>-6361.6211917060691</v>
      </c>
      <c r="X20" s="33">
        <f t="shared" si="9"/>
        <v>-60353.788082939282</v>
      </c>
      <c r="Y20" s="41"/>
    </row>
    <row r="21" spans="1:25">
      <c r="A21" s="41"/>
      <c r="B21" s="11">
        <f t="shared" si="10"/>
        <v>37</v>
      </c>
      <c r="C21" s="12">
        <f t="shared" si="11"/>
        <v>7</v>
      </c>
      <c r="D21" s="13">
        <f t="shared" si="0"/>
        <v>-41854.1</v>
      </c>
      <c r="E21" s="13"/>
      <c r="F21" s="13">
        <f t="shared" si="1"/>
        <v>-41854.1</v>
      </c>
      <c r="G21" s="13">
        <f t="shared" si="2"/>
        <v>-21477.77119623981</v>
      </c>
      <c r="H21" s="13">
        <f t="shared" si="12"/>
        <v>-183525.25573168616</v>
      </c>
      <c r="I21" s="41"/>
      <c r="J21" s="11">
        <f>$B$14+K21</f>
        <v>37</v>
      </c>
      <c r="K21" s="12">
        <f t="shared" si="13"/>
        <v>7</v>
      </c>
      <c r="L21" s="13">
        <f t="shared" si="3"/>
        <v>-32134.959999999999</v>
      </c>
      <c r="M21" s="13"/>
      <c r="N21" s="13">
        <f t="shared" si="4"/>
        <v>-32134.959999999999</v>
      </c>
      <c r="O21" s="13">
        <f t="shared" si="5"/>
        <v>-16490.315603019022</v>
      </c>
      <c r="P21" s="13">
        <f t="shared" si="6"/>
        <v>-142012.30474037299</v>
      </c>
      <c r="Q21" s="41"/>
      <c r="R21" s="11">
        <f>$B$14+S21</f>
        <v>37</v>
      </c>
      <c r="S21" s="12">
        <f t="shared" si="14"/>
        <v>7</v>
      </c>
      <c r="T21" s="13">
        <v>-11270</v>
      </c>
      <c r="U21" s="13"/>
      <c r="V21" s="13">
        <f t="shared" si="7"/>
        <v>-11270</v>
      </c>
      <c r="W21" s="13">
        <f t="shared" si="8"/>
        <v>-5783.2919924600619</v>
      </c>
      <c r="X21" s="33">
        <f t="shared" si="9"/>
        <v>-66137.080075399339</v>
      </c>
      <c r="Y21" s="41"/>
    </row>
    <row r="22" spans="1:25">
      <c r="A22" s="41"/>
      <c r="B22" s="11">
        <f t="shared" si="10"/>
        <v>38</v>
      </c>
      <c r="C22" s="12">
        <f t="shared" si="11"/>
        <v>8</v>
      </c>
      <c r="D22" s="13">
        <f t="shared" si="0"/>
        <v>-41854.1</v>
      </c>
      <c r="E22" s="13"/>
      <c r="F22" s="13">
        <f t="shared" si="1"/>
        <v>-41854.1</v>
      </c>
      <c r="G22" s="13">
        <f t="shared" si="2"/>
        <v>-19525.246542036191</v>
      </c>
      <c r="H22" s="13">
        <f t="shared" si="12"/>
        <v>-203050.50227372235</v>
      </c>
      <c r="I22" s="41"/>
      <c r="J22" s="11">
        <f>$B$14+K22</f>
        <v>38</v>
      </c>
      <c r="K22" s="12">
        <f t="shared" si="13"/>
        <v>8</v>
      </c>
      <c r="L22" s="13">
        <f t="shared" si="3"/>
        <v>-32134.959999999999</v>
      </c>
      <c r="M22" s="13"/>
      <c r="N22" s="13">
        <f t="shared" si="4"/>
        <v>-32134.959999999999</v>
      </c>
      <c r="O22" s="13">
        <f t="shared" si="5"/>
        <v>-14991.196002744568</v>
      </c>
      <c r="P22" s="13">
        <f t="shared" si="6"/>
        <v>-157003.50074311756</v>
      </c>
      <c r="Q22" s="41"/>
      <c r="R22" s="11">
        <f>$B$14+S22</f>
        <v>38</v>
      </c>
      <c r="S22" s="12">
        <f t="shared" si="14"/>
        <v>8</v>
      </c>
      <c r="T22" s="13">
        <v>-11270</v>
      </c>
      <c r="U22" s="13"/>
      <c r="V22" s="13">
        <f t="shared" si="7"/>
        <v>-11270</v>
      </c>
      <c r="W22" s="13">
        <f t="shared" si="8"/>
        <v>-5257.5381749636927</v>
      </c>
      <c r="X22" s="33">
        <f t="shared" si="9"/>
        <v>-71394.618250363026</v>
      </c>
      <c r="Y22" s="41"/>
    </row>
    <row r="23" spans="1:25">
      <c r="A23" s="41"/>
      <c r="B23" s="11">
        <f t="shared" si="10"/>
        <v>39</v>
      </c>
      <c r="C23" s="12">
        <f t="shared" si="11"/>
        <v>9</v>
      </c>
      <c r="D23" s="13">
        <f t="shared" si="0"/>
        <v>-41854.1</v>
      </c>
      <c r="E23" s="13"/>
      <c r="F23" s="13">
        <f t="shared" si="1"/>
        <v>-41854.1</v>
      </c>
      <c r="G23" s="13">
        <f t="shared" si="2"/>
        <v>-17750.22412912381</v>
      </c>
      <c r="H23" s="13">
        <f t="shared" si="12"/>
        <v>-220800.72640284617</v>
      </c>
      <c r="I23" s="41"/>
      <c r="J23" s="11">
        <f>$B$14+K23</f>
        <v>39</v>
      </c>
      <c r="K23" s="12">
        <f t="shared" si="13"/>
        <v>9</v>
      </c>
      <c r="L23" s="13">
        <f t="shared" si="3"/>
        <v>-32134.959999999999</v>
      </c>
      <c r="M23" s="13"/>
      <c r="N23" s="13">
        <f t="shared" si="4"/>
        <v>-32134.959999999999</v>
      </c>
      <c r="O23" s="13">
        <f t="shared" si="5"/>
        <v>-13628.360002495059</v>
      </c>
      <c r="P23" s="13">
        <f t="shared" si="6"/>
        <v>-170631.86074561262</v>
      </c>
      <c r="Q23" s="41"/>
      <c r="R23" s="11">
        <f>$B$14+S23</f>
        <v>39</v>
      </c>
      <c r="S23" s="12">
        <f t="shared" si="14"/>
        <v>9</v>
      </c>
      <c r="T23" s="13">
        <v>-11270</v>
      </c>
      <c r="U23" s="13"/>
      <c r="V23" s="13">
        <f t="shared" si="7"/>
        <v>-11270</v>
      </c>
      <c r="W23" s="13">
        <f t="shared" si="8"/>
        <v>-4779.5801590579022</v>
      </c>
      <c r="X23" s="33">
        <f t="shared" si="9"/>
        <v>-76174.198409420933</v>
      </c>
      <c r="Y23" s="41"/>
    </row>
    <row r="24" spans="1:25">
      <c r="A24" s="41"/>
      <c r="B24" s="11">
        <f t="shared" si="10"/>
        <v>40</v>
      </c>
      <c r="C24" s="12">
        <f t="shared" si="11"/>
        <v>10</v>
      </c>
      <c r="D24" s="13">
        <f t="shared" si="0"/>
        <v>-41854.1</v>
      </c>
      <c r="E24" s="13">
        <f>500000*20%</f>
        <v>100000</v>
      </c>
      <c r="F24" s="13">
        <f t="shared" si="1"/>
        <v>58145.9</v>
      </c>
      <c r="G24" s="13">
        <f t="shared" si="2"/>
        <v>22417.761552840595</v>
      </c>
      <c r="H24" s="14">
        <f t="shared" si="12"/>
        <v>-198382.96485000558</v>
      </c>
      <c r="I24" s="41"/>
      <c r="J24" s="11">
        <f>$B$14+K24</f>
        <v>40</v>
      </c>
      <c r="K24" s="12">
        <f t="shared" si="13"/>
        <v>10</v>
      </c>
      <c r="L24" s="13">
        <f t="shared" si="3"/>
        <v>-32134.959999999999</v>
      </c>
      <c r="M24" s="13">
        <f>500000*15%</f>
        <v>75000</v>
      </c>
      <c r="N24" s="13">
        <f t="shared" si="4"/>
        <v>42865.04</v>
      </c>
      <c r="O24" s="13">
        <f t="shared" si="5"/>
        <v>16526.328523128443</v>
      </c>
      <c r="P24" s="14">
        <f t="shared" si="6"/>
        <v>-154105.53222248418</v>
      </c>
      <c r="Q24" s="41"/>
      <c r="R24" s="11">
        <f>$B$14+S24</f>
        <v>40</v>
      </c>
      <c r="S24" s="12">
        <f t="shared" si="14"/>
        <v>10</v>
      </c>
      <c r="T24" s="13">
        <v>-11270</v>
      </c>
      <c r="U24" s="13"/>
      <c r="V24" s="13">
        <f t="shared" si="7"/>
        <v>-11270</v>
      </c>
      <c r="W24" s="13">
        <f t="shared" si="8"/>
        <v>-4345.0728718708197</v>
      </c>
      <c r="X24" s="34">
        <f t="shared" si="9"/>
        <v>-80519.27128129176</v>
      </c>
      <c r="Y24" s="41"/>
    </row>
    <row r="25" spans="1:25">
      <c r="A25" s="41"/>
      <c r="B25" s="11">
        <f t="shared" si="10"/>
        <v>41</v>
      </c>
      <c r="C25" s="12">
        <f t="shared" si="11"/>
        <v>11</v>
      </c>
      <c r="D25" s="13">
        <f t="shared" si="0"/>
        <v>-41854.1</v>
      </c>
      <c r="E25" s="13"/>
      <c r="F25" s="13">
        <f t="shared" si="1"/>
        <v>-41854.1</v>
      </c>
      <c r="G25" s="13">
        <f t="shared" si="2"/>
        <v>-14669.606718284136</v>
      </c>
      <c r="H25" s="13">
        <f t="shared" si="12"/>
        <v>-213052.57156828971</v>
      </c>
      <c r="I25" s="41"/>
      <c r="J25" s="11">
        <f>$B$14+K25</f>
        <v>41</v>
      </c>
      <c r="K25" s="12">
        <f t="shared" si="13"/>
        <v>11</v>
      </c>
      <c r="L25" s="13">
        <f t="shared" si="3"/>
        <v>-32134.959999999999</v>
      </c>
      <c r="M25" s="13"/>
      <c r="N25" s="13">
        <f t="shared" si="4"/>
        <v>-32134.959999999999</v>
      </c>
      <c r="O25" s="13">
        <f t="shared" si="5"/>
        <v>-11263.107440078558</v>
      </c>
      <c r="P25" s="13">
        <f t="shared" si="6"/>
        <v>-165368.63966256275</v>
      </c>
      <c r="Q25" s="41"/>
      <c r="R25" s="11">
        <f>$B$14+S25</f>
        <v>41</v>
      </c>
      <c r="S25" s="12">
        <f t="shared" si="14"/>
        <v>11</v>
      </c>
      <c r="T25" s="13">
        <v>-11270</v>
      </c>
      <c r="U25" s="13"/>
      <c r="V25" s="13">
        <f t="shared" si="7"/>
        <v>-11270</v>
      </c>
      <c r="W25" s="13">
        <f t="shared" si="8"/>
        <v>-3950.0662471552901</v>
      </c>
      <c r="X25" s="33">
        <f t="shared" si="9"/>
        <v>-84469.337528447053</v>
      </c>
      <c r="Y25" s="41"/>
    </row>
    <row r="26" spans="1:25">
      <c r="A26" s="41"/>
      <c r="B26" s="11">
        <f t="shared" si="10"/>
        <v>42</v>
      </c>
      <c r="C26" s="12">
        <f t="shared" si="11"/>
        <v>12</v>
      </c>
      <c r="D26" s="13">
        <f t="shared" si="0"/>
        <v>-41854.1</v>
      </c>
      <c r="E26" s="13"/>
      <c r="F26" s="13">
        <f t="shared" si="1"/>
        <v>-41854.1</v>
      </c>
      <c r="G26" s="13">
        <f t="shared" si="2"/>
        <v>-13336.006107531033</v>
      </c>
      <c r="H26" s="13">
        <f t="shared" si="12"/>
        <v>-226388.57767582074</v>
      </c>
      <c r="I26" s="41"/>
      <c r="J26" s="11">
        <f>$B$14+K26</f>
        <v>42</v>
      </c>
      <c r="K26" s="12">
        <f t="shared" si="13"/>
        <v>12</v>
      </c>
      <c r="L26" s="13">
        <f t="shared" si="3"/>
        <v>-32134.959999999999</v>
      </c>
      <c r="M26" s="13"/>
      <c r="N26" s="13">
        <f t="shared" si="4"/>
        <v>-32134.959999999999</v>
      </c>
      <c r="O26" s="13">
        <f t="shared" si="5"/>
        <v>-10239.188581889599</v>
      </c>
      <c r="P26" s="13">
        <f t="shared" si="6"/>
        <v>-175607.82824445236</v>
      </c>
      <c r="Q26" s="41"/>
      <c r="R26" s="11">
        <f>$B$14+S26</f>
        <v>42</v>
      </c>
      <c r="S26" s="12">
        <f t="shared" si="14"/>
        <v>12</v>
      </c>
      <c r="T26" s="13">
        <v>-11270</v>
      </c>
      <c r="U26" s="13"/>
      <c r="V26" s="13">
        <f t="shared" si="7"/>
        <v>-11270</v>
      </c>
      <c r="W26" s="13">
        <f t="shared" si="8"/>
        <v>-3590.9693155957184</v>
      </c>
      <c r="X26" s="33">
        <f t="shared" si="9"/>
        <v>-88060.306844042774</v>
      </c>
      <c r="Y26" s="41"/>
    </row>
    <row r="27" spans="1:25">
      <c r="A27" s="41"/>
      <c r="B27" s="11">
        <f t="shared" si="10"/>
        <v>43</v>
      </c>
      <c r="C27" s="12">
        <f t="shared" si="11"/>
        <v>13</v>
      </c>
      <c r="D27" s="13">
        <f t="shared" si="0"/>
        <v>-41854.1</v>
      </c>
      <c r="E27" s="13"/>
      <c r="F27" s="13">
        <f t="shared" si="1"/>
        <v>-41854.1</v>
      </c>
      <c r="G27" s="13">
        <f t="shared" si="2"/>
        <v>-12123.641915937304</v>
      </c>
      <c r="H27" s="13">
        <f t="shared" si="12"/>
        <v>-238512.21959175804</v>
      </c>
      <c r="I27" s="41"/>
      <c r="J27" s="11">
        <f>$B$14+K27</f>
        <v>43</v>
      </c>
      <c r="K27" s="12">
        <f t="shared" si="13"/>
        <v>13</v>
      </c>
      <c r="L27" s="13">
        <f t="shared" si="3"/>
        <v>-32134.959999999999</v>
      </c>
      <c r="M27" s="13"/>
      <c r="N27" s="13">
        <f t="shared" si="4"/>
        <v>-32134.959999999999</v>
      </c>
      <c r="O27" s="13">
        <f t="shared" si="5"/>
        <v>-9308.3532562632718</v>
      </c>
      <c r="P27" s="13">
        <f t="shared" si="6"/>
        <v>-184916.18150071564</v>
      </c>
      <c r="Q27" s="41"/>
      <c r="R27" s="11">
        <f>$B$14+S27</f>
        <v>43</v>
      </c>
      <c r="S27" s="12">
        <f t="shared" si="14"/>
        <v>13</v>
      </c>
      <c r="T27" s="13">
        <v>-11270</v>
      </c>
      <c r="U27" s="13"/>
      <c r="V27" s="13">
        <f t="shared" si="7"/>
        <v>-11270</v>
      </c>
      <c r="W27" s="13">
        <f t="shared" si="8"/>
        <v>-3264.5175596324711</v>
      </c>
      <c r="X27" s="33">
        <f t="shared" si="9"/>
        <v>-91324.824403675244</v>
      </c>
      <c r="Y27" s="41"/>
    </row>
    <row r="28" spans="1:25">
      <c r="A28" s="41"/>
      <c r="B28" s="11">
        <f t="shared" si="10"/>
        <v>44</v>
      </c>
      <c r="C28" s="12">
        <f t="shared" si="11"/>
        <v>14</v>
      </c>
      <c r="D28" s="13">
        <f t="shared" si="0"/>
        <v>-41854.1</v>
      </c>
      <c r="E28" s="13"/>
      <c r="F28" s="13">
        <f t="shared" si="1"/>
        <v>-41854.1</v>
      </c>
      <c r="G28" s="13">
        <f t="shared" si="2"/>
        <v>-11021.492650852091</v>
      </c>
      <c r="H28" s="13">
        <f t="shared" si="12"/>
        <v>-249533.71224261014</v>
      </c>
      <c r="I28" s="41"/>
      <c r="J28" s="11">
        <f>$B$14+K28</f>
        <v>44</v>
      </c>
      <c r="K28" s="12">
        <f t="shared" si="13"/>
        <v>14</v>
      </c>
      <c r="L28" s="13">
        <f t="shared" si="3"/>
        <v>-32134.959999999999</v>
      </c>
      <c r="M28" s="13"/>
      <c r="N28" s="13">
        <f t="shared" si="4"/>
        <v>-32134.959999999999</v>
      </c>
      <c r="O28" s="13">
        <f t="shared" si="5"/>
        <v>-8462.1393238756991</v>
      </c>
      <c r="P28" s="13">
        <f t="shared" si="6"/>
        <v>-193378.32082459133</v>
      </c>
      <c r="Q28" s="41"/>
      <c r="R28" s="11">
        <f>$B$14+S28</f>
        <v>44</v>
      </c>
      <c r="S28" s="12">
        <f t="shared" si="14"/>
        <v>14</v>
      </c>
      <c r="T28" s="13">
        <v>-11270</v>
      </c>
      <c r="U28" s="13"/>
      <c r="V28" s="13">
        <f t="shared" si="7"/>
        <v>-11270</v>
      </c>
      <c r="W28" s="13">
        <f t="shared" si="8"/>
        <v>-2967.7432360295188</v>
      </c>
      <c r="X28" s="33">
        <f t="shared" si="9"/>
        <v>-94292.567639704765</v>
      </c>
      <c r="Y28" s="41"/>
    </row>
    <row r="29" spans="1:25">
      <c r="A29" s="41"/>
      <c r="B29" s="11">
        <f t="shared" si="10"/>
        <v>45</v>
      </c>
      <c r="C29" s="12">
        <f t="shared" si="11"/>
        <v>15</v>
      </c>
      <c r="D29" s="13">
        <f t="shared" si="0"/>
        <v>-41854.1</v>
      </c>
      <c r="E29" s="13">
        <f>500000*20%</f>
        <v>100000</v>
      </c>
      <c r="F29" s="13">
        <f t="shared" si="1"/>
        <v>58145.9</v>
      </c>
      <c r="G29" s="13">
        <f t="shared" si="2"/>
        <v>13919.666163414438</v>
      </c>
      <c r="H29" s="14">
        <f t="shared" si="12"/>
        <v>-235614.04607919572</v>
      </c>
      <c r="I29" s="41"/>
      <c r="J29" s="11">
        <f>$B$14+K29</f>
        <v>45</v>
      </c>
      <c r="K29" s="12">
        <f t="shared" si="13"/>
        <v>15</v>
      </c>
      <c r="L29" s="13">
        <f t="shared" si="3"/>
        <v>-32134.959999999999</v>
      </c>
      <c r="M29" s="13">
        <f>500000*15%</f>
        <v>75000</v>
      </c>
      <c r="N29" s="13">
        <f t="shared" si="4"/>
        <v>42865.04</v>
      </c>
      <c r="O29" s="13">
        <f t="shared" si="5"/>
        <v>10261.549771891165</v>
      </c>
      <c r="P29" s="14">
        <f t="shared" si="6"/>
        <v>-183116.77105270018</v>
      </c>
      <c r="Q29" s="41"/>
      <c r="R29" s="11">
        <f>$B$14+S29</f>
        <v>45</v>
      </c>
      <c r="S29" s="12">
        <f t="shared" si="14"/>
        <v>15</v>
      </c>
      <c r="T29" s="13">
        <v>-11270</v>
      </c>
      <c r="U29" s="13"/>
      <c r="V29" s="13">
        <f t="shared" si="7"/>
        <v>-11270</v>
      </c>
      <c r="W29" s="13">
        <f t="shared" si="8"/>
        <v>-2697.9483963904713</v>
      </c>
      <c r="X29" s="34">
        <f t="shared" si="9"/>
        <v>-96990.516036095243</v>
      </c>
      <c r="Y29" s="41"/>
    </row>
    <row r="30" spans="1:25">
      <c r="A30" s="41"/>
      <c r="B30" s="11">
        <f t="shared" si="10"/>
        <v>46</v>
      </c>
      <c r="C30" s="12">
        <f t="shared" si="11"/>
        <v>16</v>
      </c>
      <c r="D30" s="13">
        <f t="shared" si="0"/>
        <v>-41854.1</v>
      </c>
      <c r="E30" s="13"/>
      <c r="F30" s="13">
        <f t="shared" si="1"/>
        <v>-41854.1</v>
      </c>
      <c r="G30" s="13">
        <f t="shared" si="2"/>
        <v>-9108.6716122744547</v>
      </c>
      <c r="H30" s="13">
        <f t="shared" si="12"/>
        <v>-244722.71769147017</v>
      </c>
      <c r="I30" s="41"/>
      <c r="J30" s="11">
        <f>$B$14+K30</f>
        <v>46</v>
      </c>
      <c r="K30" s="12">
        <f t="shared" si="13"/>
        <v>16</v>
      </c>
      <c r="L30" s="13">
        <f t="shared" si="3"/>
        <v>-32134.959999999999</v>
      </c>
      <c r="M30" s="13"/>
      <c r="N30" s="13">
        <f t="shared" si="4"/>
        <v>-32134.959999999999</v>
      </c>
      <c r="O30" s="13">
        <f t="shared" si="5"/>
        <v>-6993.5035734509911</v>
      </c>
      <c r="P30" s="13">
        <f t="shared" si="6"/>
        <v>-190110.27462615116</v>
      </c>
      <c r="Q30" s="41"/>
      <c r="R30" s="11">
        <f>$B$14+S30</f>
        <v>46</v>
      </c>
      <c r="S30" s="12">
        <f t="shared" si="14"/>
        <v>16</v>
      </c>
      <c r="T30" s="13">
        <v>-11270</v>
      </c>
      <c r="U30" s="13"/>
      <c r="V30" s="13">
        <f t="shared" si="7"/>
        <v>-11270</v>
      </c>
      <c r="W30" s="13">
        <f t="shared" si="8"/>
        <v>-2452.6803603549738</v>
      </c>
      <c r="X30" s="33">
        <f t="shared" si="9"/>
        <v>-99443.196396450221</v>
      </c>
      <c r="Y30" s="41"/>
    </row>
    <row r="31" spans="1:25">
      <c r="A31" s="41"/>
      <c r="B31" s="11">
        <f t="shared" si="10"/>
        <v>47</v>
      </c>
      <c r="C31" s="12">
        <f t="shared" si="11"/>
        <v>17</v>
      </c>
      <c r="D31" s="13">
        <f t="shared" si="0"/>
        <v>-41854.1</v>
      </c>
      <c r="E31" s="13"/>
      <c r="F31" s="13">
        <f t="shared" si="1"/>
        <v>-41854.1</v>
      </c>
      <c r="G31" s="13">
        <f t="shared" si="2"/>
        <v>-8280.6105566131409</v>
      </c>
      <c r="H31" s="13">
        <f t="shared" si="12"/>
        <v>-253003.3282480833</v>
      </c>
      <c r="I31" s="41"/>
      <c r="J31" s="11">
        <f>$B$14+K31</f>
        <v>47</v>
      </c>
      <c r="K31" s="12">
        <f t="shared" si="13"/>
        <v>17</v>
      </c>
      <c r="L31" s="13">
        <f t="shared" si="3"/>
        <v>-32134.959999999999</v>
      </c>
      <c r="M31" s="13"/>
      <c r="N31" s="13">
        <f t="shared" si="4"/>
        <v>-32134.959999999999</v>
      </c>
      <c r="O31" s="13">
        <f t="shared" si="5"/>
        <v>-6357.730521319083</v>
      </c>
      <c r="P31" s="13">
        <f t="shared" si="6"/>
        <v>-196468.00514747025</v>
      </c>
      <c r="Q31" s="41"/>
      <c r="R31" s="11">
        <f>$B$14+S31</f>
        <v>47</v>
      </c>
      <c r="S31" s="12">
        <f t="shared" si="14"/>
        <v>17</v>
      </c>
      <c r="T31" s="13">
        <v>-11270</v>
      </c>
      <c r="U31" s="13"/>
      <c r="V31" s="13">
        <f t="shared" si="7"/>
        <v>-11270</v>
      </c>
      <c r="W31" s="13">
        <f t="shared" si="8"/>
        <v>-2229.7094185045216</v>
      </c>
      <c r="X31" s="33">
        <f t="shared" si="9"/>
        <v>-101672.90581495475</v>
      </c>
      <c r="Y31" s="41"/>
    </row>
    <row r="32" spans="1:25">
      <c r="A32" s="41"/>
      <c r="B32" s="11">
        <f t="shared" si="10"/>
        <v>48</v>
      </c>
      <c r="C32" s="12">
        <f t="shared" si="11"/>
        <v>18</v>
      </c>
      <c r="D32" s="13">
        <f t="shared" si="0"/>
        <v>-41854.1</v>
      </c>
      <c r="E32" s="13"/>
      <c r="F32" s="13">
        <f t="shared" si="1"/>
        <v>-41854.1</v>
      </c>
      <c r="G32" s="13">
        <f t="shared" si="2"/>
        <v>-7527.827778739219</v>
      </c>
      <c r="H32" s="13">
        <f t="shared" si="12"/>
        <v>-260531.15602682251</v>
      </c>
      <c r="I32" s="41"/>
      <c r="J32" s="11">
        <f>$B$14+K32</f>
        <v>48</v>
      </c>
      <c r="K32" s="12">
        <f t="shared" si="13"/>
        <v>18</v>
      </c>
      <c r="L32" s="13">
        <f t="shared" si="3"/>
        <v>-32134.959999999999</v>
      </c>
      <c r="M32" s="13"/>
      <c r="N32" s="13">
        <f t="shared" si="4"/>
        <v>-32134.959999999999</v>
      </c>
      <c r="O32" s="13">
        <f t="shared" si="5"/>
        <v>-5779.7550193809839</v>
      </c>
      <c r="P32" s="13">
        <f t="shared" si="6"/>
        <v>-202247.76016685122</v>
      </c>
      <c r="Q32" s="41"/>
      <c r="R32" s="11">
        <f>$B$14+S32</f>
        <v>48</v>
      </c>
      <c r="S32" s="12">
        <f t="shared" si="14"/>
        <v>18</v>
      </c>
      <c r="T32" s="13">
        <v>-11270</v>
      </c>
      <c r="U32" s="13"/>
      <c r="V32" s="13">
        <f t="shared" si="7"/>
        <v>-11270</v>
      </c>
      <c r="W32" s="13">
        <f t="shared" si="8"/>
        <v>-2027.0085622768379</v>
      </c>
      <c r="X32" s="33">
        <f t="shared" si="9"/>
        <v>-103699.91437723159</v>
      </c>
      <c r="Y32" s="41"/>
    </row>
    <row r="33" spans="1:25">
      <c r="A33" s="41"/>
      <c r="B33" s="11">
        <f t="shared" si="10"/>
        <v>49</v>
      </c>
      <c r="C33" s="12">
        <f t="shared" si="11"/>
        <v>19</v>
      </c>
      <c r="D33" s="13">
        <f t="shared" si="0"/>
        <v>-41854.1</v>
      </c>
      <c r="E33" s="13"/>
      <c r="F33" s="13">
        <f t="shared" si="1"/>
        <v>-41854.1</v>
      </c>
      <c r="G33" s="13">
        <f t="shared" si="2"/>
        <v>-6843.4797988538339</v>
      </c>
      <c r="H33" s="13">
        <f t="shared" si="12"/>
        <v>-267374.63582567638</v>
      </c>
      <c r="I33" s="41"/>
      <c r="J33" s="11">
        <f>$B$14+K33</f>
        <v>49</v>
      </c>
      <c r="K33" s="12">
        <f t="shared" si="13"/>
        <v>19</v>
      </c>
      <c r="L33" s="13">
        <f t="shared" si="3"/>
        <v>-32134.959999999999</v>
      </c>
      <c r="M33" s="13"/>
      <c r="N33" s="13">
        <f t="shared" si="4"/>
        <v>-32134.959999999999</v>
      </c>
      <c r="O33" s="13">
        <f t="shared" si="5"/>
        <v>-5254.3227448918024</v>
      </c>
      <c r="P33" s="13">
        <f t="shared" si="6"/>
        <v>-207502.08291174303</v>
      </c>
      <c r="Q33" s="41"/>
      <c r="R33" s="11">
        <f>$B$14+S33</f>
        <v>49</v>
      </c>
      <c r="S33" s="12">
        <f t="shared" si="14"/>
        <v>19</v>
      </c>
      <c r="T33" s="13">
        <v>-11270</v>
      </c>
      <c r="U33" s="13"/>
      <c r="V33" s="13">
        <f t="shared" si="7"/>
        <v>-11270</v>
      </c>
      <c r="W33" s="13">
        <f t="shared" si="8"/>
        <v>-1842.7350566153066</v>
      </c>
      <c r="X33" s="33">
        <f t="shared" si="9"/>
        <v>-105542.64943384689</v>
      </c>
      <c r="Y33" s="41"/>
    </row>
    <row r="34" spans="1:25" ht="15.75" thickBot="1">
      <c r="A34" s="41"/>
      <c r="B34" s="18">
        <f t="shared" si="10"/>
        <v>50</v>
      </c>
      <c r="C34" s="19">
        <f t="shared" si="11"/>
        <v>20</v>
      </c>
      <c r="D34" s="20">
        <f t="shared" si="0"/>
        <v>-41854.1</v>
      </c>
      <c r="E34" s="20">
        <f>500000*40%</f>
        <v>200000</v>
      </c>
      <c r="F34" s="20">
        <f t="shared" si="1"/>
        <v>158145.9</v>
      </c>
      <c r="G34" s="20">
        <f t="shared" si="2"/>
        <v>23507.380333143392</v>
      </c>
      <c r="H34" s="21">
        <f t="shared" si="12"/>
        <v>-243867.25549253298</v>
      </c>
      <c r="I34" s="46"/>
      <c r="J34" s="11">
        <f>$B$14+K34</f>
        <v>50</v>
      </c>
      <c r="K34" s="12">
        <f t="shared" si="13"/>
        <v>20</v>
      </c>
      <c r="L34" s="13">
        <f t="shared" si="3"/>
        <v>-32134.959999999999</v>
      </c>
      <c r="M34" s="13">
        <f>500000*15%</f>
        <v>75000</v>
      </c>
      <c r="N34" s="13">
        <f t="shared" ref="N34:N38" si="15">SUM(L34:M34)</f>
        <v>42865.04</v>
      </c>
      <c r="O34" s="13">
        <f t="shared" ref="O34:O38" si="16">-PV(0.1,K34,,N34,1)</f>
        <v>6371.6150610000313</v>
      </c>
      <c r="P34" s="14">
        <f t="shared" si="6"/>
        <v>-201130.46785074301</v>
      </c>
      <c r="Q34" s="41"/>
      <c r="R34" s="11">
        <f>$B$14+S34</f>
        <v>50</v>
      </c>
      <c r="S34" s="12">
        <f t="shared" si="14"/>
        <v>20</v>
      </c>
      <c r="T34" s="13">
        <v>-11270</v>
      </c>
      <c r="U34" s="13"/>
      <c r="V34" s="13">
        <f t="shared" si="7"/>
        <v>-11270</v>
      </c>
      <c r="W34" s="13">
        <f t="shared" si="8"/>
        <v>-1675.2136878320971</v>
      </c>
      <c r="X34" s="34">
        <f t="shared" si="9"/>
        <v>-107217.86312167899</v>
      </c>
      <c r="Y34" s="41"/>
    </row>
    <row r="35" spans="1:25" ht="16.5" thickTop="1" thickBot="1">
      <c r="A35" s="41"/>
      <c r="B35" s="15"/>
      <c r="C35" s="16"/>
      <c r="D35" s="17">
        <f>SUM(D14:D34)</f>
        <v>-878936.09999999974</v>
      </c>
      <c r="E35" s="17">
        <f>SUM(E14:E34)</f>
        <v>500000</v>
      </c>
      <c r="F35" s="17">
        <f>SUM(F14:F34)</f>
        <v>-378936.09999999986</v>
      </c>
      <c r="G35" s="22">
        <f>SUM(G14:G34)</f>
        <v>-243867.25549253298</v>
      </c>
      <c r="H35" s="17"/>
      <c r="I35" s="41"/>
      <c r="J35" s="11">
        <f>$B$14+K35</f>
        <v>51</v>
      </c>
      <c r="K35" s="12">
        <f t="shared" si="13"/>
        <v>21</v>
      </c>
      <c r="L35" s="13">
        <f t="shared" si="3"/>
        <v>-32134.959999999999</v>
      </c>
      <c r="M35" s="13"/>
      <c r="N35" s="13">
        <f t="shared" si="15"/>
        <v>-32134.959999999999</v>
      </c>
      <c r="O35" s="13">
        <f t="shared" si="16"/>
        <v>-4342.4154916461175</v>
      </c>
      <c r="P35" s="13">
        <f t="shared" si="6"/>
        <v>-205472.88334238913</v>
      </c>
      <c r="Q35" s="41"/>
      <c r="R35" s="11">
        <f>$B$14+S35</f>
        <v>51</v>
      </c>
      <c r="S35" s="12">
        <f t="shared" si="14"/>
        <v>21</v>
      </c>
      <c r="T35" s="13">
        <v>-11270</v>
      </c>
      <c r="U35" s="13"/>
      <c r="V35" s="13">
        <f t="shared" si="7"/>
        <v>-11270</v>
      </c>
      <c r="W35" s="13">
        <f t="shared" si="8"/>
        <v>-1522.9215343928154</v>
      </c>
      <c r="X35" s="33">
        <f t="shared" si="9"/>
        <v>-108740.7846560718</v>
      </c>
      <c r="Y35" s="41"/>
    </row>
    <row r="36" spans="1:25" ht="15.75" thickTop="1">
      <c r="A36" s="41"/>
      <c r="D36" s="37"/>
      <c r="I36" s="41"/>
      <c r="J36" s="11">
        <f>$B$14+K36</f>
        <v>52</v>
      </c>
      <c r="K36" s="12">
        <f t="shared" si="13"/>
        <v>22</v>
      </c>
      <c r="L36" s="13">
        <f t="shared" si="3"/>
        <v>-32134.959999999999</v>
      </c>
      <c r="M36" s="13"/>
      <c r="N36" s="13">
        <f t="shared" si="15"/>
        <v>-32134.959999999999</v>
      </c>
      <c r="O36" s="13">
        <f t="shared" si="16"/>
        <v>-3947.6504469510155</v>
      </c>
      <c r="P36" s="13">
        <f t="shared" si="6"/>
        <v>-209420.53378934014</v>
      </c>
      <c r="Q36" s="41"/>
      <c r="R36" s="11">
        <f>$B$14+S36</f>
        <v>52</v>
      </c>
      <c r="S36" s="12">
        <f t="shared" si="14"/>
        <v>22</v>
      </c>
      <c r="T36" s="13">
        <v>-11270</v>
      </c>
      <c r="U36" s="13"/>
      <c r="V36" s="13">
        <f t="shared" si="7"/>
        <v>-11270</v>
      </c>
      <c r="W36" s="13">
        <f t="shared" si="8"/>
        <v>-1384.4741221752865</v>
      </c>
      <c r="X36" s="33">
        <f t="shared" si="9"/>
        <v>-110125.25877824709</v>
      </c>
      <c r="Y36" s="41"/>
    </row>
    <row r="37" spans="1:25">
      <c r="A37" s="41"/>
      <c r="B37" s="38" t="s">
        <v>33</v>
      </c>
      <c r="C37" s="27"/>
      <c r="I37" s="41"/>
      <c r="J37" s="11">
        <f>$B$14+K37</f>
        <v>53</v>
      </c>
      <c r="K37" s="12">
        <f t="shared" si="13"/>
        <v>23</v>
      </c>
      <c r="L37" s="13">
        <f t="shared" si="3"/>
        <v>-32134.959999999999</v>
      </c>
      <c r="M37" s="13"/>
      <c r="N37" s="13">
        <f t="shared" si="15"/>
        <v>-32134.959999999999</v>
      </c>
      <c r="O37" s="13">
        <f t="shared" si="16"/>
        <v>-3588.773133591832</v>
      </c>
      <c r="P37" s="13">
        <f t="shared" si="6"/>
        <v>-213009.30692293198</v>
      </c>
      <c r="Q37" s="41"/>
      <c r="R37" s="11">
        <f>$B$14+S37</f>
        <v>53</v>
      </c>
      <c r="S37" s="12">
        <f t="shared" si="14"/>
        <v>23</v>
      </c>
      <c r="T37" s="13">
        <v>-11270</v>
      </c>
      <c r="U37" s="13"/>
      <c r="V37" s="13">
        <f t="shared" si="7"/>
        <v>-11270</v>
      </c>
      <c r="W37" s="13">
        <f t="shared" si="8"/>
        <v>-1258.6128383411694</v>
      </c>
      <c r="X37" s="33">
        <f t="shared" si="9"/>
        <v>-111383.87161658827</v>
      </c>
      <c r="Y37" s="41"/>
    </row>
    <row r="38" spans="1:25">
      <c r="A38" s="41"/>
      <c r="B38" s="39" t="s">
        <v>34</v>
      </c>
      <c r="C38" s="27"/>
      <c r="I38" s="41"/>
      <c r="J38" s="11">
        <f>$B$14+K38</f>
        <v>54</v>
      </c>
      <c r="K38" s="12">
        <f t="shared" si="13"/>
        <v>24</v>
      </c>
      <c r="L38" s="13">
        <f t="shared" si="3"/>
        <v>-32134.959999999999</v>
      </c>
      <c r="M38" s="13"/>
      <c r="N38" s="13">
        <f t="shared" si="15"/>
        <v>-32134.959999999999</v>
      </c>
      <c r="O38" s="13">
        <f t="shared" si="16"/>
        <v>-3262.5210305380297</v>
      </c>
      <c r="P38" s="13">
        <f t="shared" si="6"/>
        <v>-216271.82795347</v>
      </c>
      <c r="Q38" s="41"/>
      <c r="R38" s="11">
        <f>$B$14+S38</f>
        <v>54</v>
      </c>
      <c r="S38" s="12">
        <f t="shared" si="14"/>
        <v>24</v>
      </c>
      <c r="T38" s="13">
        <v>-11270</v>
      </c>
      <c r="U38" s="13"/>
      <c r="V38" s="13">
        <f t="shared" si="7"/>
        <v>-11270</v>
      </c>
      <c r="W38" s="13">
        <f t="shared" si="8"/>
        <v>-1144.1934894010633</v>
      </c>
      <c r="X38" s="33">
        <f t="shared" si="9"/>
        <v>-112528.06510598933</v>
      </c>
      <c r="Y38" s="41"/>
    </row>
    <row r="39" spans="1:25" ht="15.75" thickBot="1">
      <c r="A39" s="41"/>
      <c r="B39" s="39" t="s">
        <v>35</v>
      </c>
      <c r="C39" s="27"/>
      <c r="I39" s="41"/>
      <c r="J39" s="18">
        <f>$B$14+K39</f>
        <v>55</v>
      </c>
      <c r="K39" s="19">
        <f t="shared" si="13"/>
        <v>25</v>
      </c>
      <c r="L39" s="13">
        <f t="shared" si="3"/>
        <v>-32134.959999999999</v>
      </c>
      <c r="M39" s="20">
        <f>500000*40%</f>
        <v>200000</v>
      </c>
      <c r="N39" s="20">
        <f t="shared" si="4"/>
        <v>167865.04</v>
      </c>
      <c r="O39" s="20">
        <f t="shared" si="5"/>
        <v>15493.271425832785</v>
      </c>
      <c r="P39" s="21">
        <f t="shared" si="6"/>
        <v>-200778.55652763721</v>
      </c>
      <c r="Q39" s="41"/>
      <c r="R39" s="11">
        <f>$B$14+S39</f>
        <v>55</v>
      </c>
      <c r="S39" s="12">
        <f t="shared" si="14"/>
        <v>25</v>
      </c>
      <c r="T39" s="13">
        <v>-11270</v>
      </c>
      <c r="U39" s="13"/>
      <c r="V39" s="13">
        <f t="shared" ref="V39" si="17">SUM(T39:U39)</f>
        <v>-11270</v>
      </c>
      <c r="W39" s="13">
        <f t="shared" ref="W39" si="18">-PV(0.1,S39,,V39,1)</f>
        <v>-1040.1758994555119</v>
      </c>
      <c r="X39" s="34">
        <f t="shared" si="9"/>
        <v>-113568.24100544484</v>
      </c>
      <c r="Y39" s="41"/>
    </row>
    <row r="40" spans="1:25" ht="16.5" thickTop="1" thickBot="1">
      <c r="A40" s="41"/>
      <c r="B40" s="39" t="s">
        <v>36</v>
      </c>
      <c r="C40" s="27"/>
      <c r="I40" s="41"/>
      <c r="J40" s="31"/>
      <c r="K40" s="16"/>
      <c r="L40" s="17">
        <f>SUM(L14:L39)</f>
        <v>-835508.95999999973</v>
      </c>
      <c r="M40" s="17">
        <f>SUM(M14:M39)</f>
        <v>500000</v>
      </c>
      <c r="N40" s="17">
        <f>SUM(N14:N39)</f>
        <v>-335508.9600000002</v>
      </c>
      <c r="O40" s="22">
        <f>SUM(O14:O39)</f>
        <v>-200778.55652763721</v>
      </c>
      <c r="P40" s="17"/>
      <c r="Q40" s="41"/>
      <c r="R40" s="11">
        <f>$B$14+S40</f>
        <v>56</v>
      </c>
      <c r="S40" s="12">
        <f t="shared" si="14"/>
        <v>26</v>
      </c>
      <c r="T40" s="13">
        <v>-11270</v>
      </c>
      <c r="U40" s="33"/>
      <c r="V40" s="13">
        <f t="shared" ref="V40:V49" si="19">SUM(T40:U40)</f>
        <v>-11270</v>
      </c>
      <c r="W40" s="13">
        <f t="shared" ref="W40:W49" si="20">-PV(0.1,S40,,V40,1)</f>
        <v>-945.61445405046527</v>
      </c>
      <c r="X40" s="33">
        <f t="shared" si="9"/>
        <v>-114513.8554594953</v>
      </c>
      <c r="Y40" s="41"/>
    </row>
    <row r="41" spans="1:25" ht="15.75" thickTop="1">
      <c r="A41" s="41"/>
      <c r="I41" s="41"/>
      <c r="Q41" s="41"/>
      <c r="R41" s="11">
        <f>$B$14+S41</f>
        <v>57</v>
      </c>
      <c r="S41" s="12">
        <f t="shared" si="14"/>
        <v>27</v>
      </c>
      <c r="T41" s="13">
        <v>-11270</v>
      </c>
      <c r="U41" s="35"/>
      <c r="V41" s="13">
        <f t="shared" si="19"/>
        <v>-11270</v>
      </c>
      <c r="W41" s="13">
        <f t="shared" si="20"/>
        <v>-859.64950368224106</v>
      </c>
      <c r="X41" s="33">
        <f t="shared" si="9"/>
        <v>-115373.50496317755</v>
      </c>
      <c r="Y41" s="41"/>
    </row>
    <row r="42" spans="1:25">
      <c r="A42" s="41"/>
      <c r="I42" s="41"/>
      <c r="J42" s="38" t="s">
        <v>33</v>
      </c>
      <c r="Q42" s="41"/>
      <c r="R42" s="11">
        <f>$B$14+S42</f>
        <v>58</v>
      </c>
      <c r="S42" s="12">
        <f t="shared" si="14"/>
        <v>28</v>
      </c>
      <c r="T42" s="13">
        <v>-11270</v>
      </c>
      <c r="U42" s="35"/>
      <c r="V42" s="13">
        <f t="shared" si="19"/>
        <v>-11270</v>
      </c>
      <c r="W42" s="13">
        <f t="shared" si="20"/>
        <v>-781.49954880203734</v>
      </c>
      <c r="X42" s="33">
        <f t="shared" si="9"/>
        <v>-116155.00451197958</v>
      </c>
      <c r="Y42" s="41"/>
    </row>
    <row r="43" spans="1:25">
      <c r="A43" s="41"/>
      <c r="I43" s="41"/>
      <c r="J43" s="39" t="s">
        <v>34</v>
      </c>
      <c r="Q43" s="41"/>
      <c r="R43" s="11">
        <f>$B$14+S43</f>
        <v>59</v>
      </c>
      <c r="S43" s="12">
        <f t="shared" si="14"/>
        <v>29</v>
      </c>
      <c r="T43" s="13">
        <v>-11270</v>
      </c>
      <c r="U43" s="35"/>
      <c r="V43" s="13">
        <f t="shared" si="19"/>
        <v>-11270</v>
      </c>
      <c r="W43" s="13">
        <f t="shared" si="20"/>
        <v>-710.45413527457936</v>
      </c>
      <c r="X43" s="33">
        <f t="shared" si="9"/>
        <v>-116865.45864725416</v>
      </c>
      <c r="Y43" s="41"/>
    </row>
    <row r="44" spans="1:25">
      <c r="A44" s="41"/>
      <c r="I44" s="41"/>
      <c r="J44" s="39" t="s">
        <v>35</v>
      </c>
      <c r="Q44" s="41"/>
      <c r="R44" s="11">
        <f>$B$14+S44</f>
        <v>60</v>
      </c>
      <c r="S44" s="12">
        <f t="shared" si="14"/>
        <v>30</v>
      </c>
      <c r="T44" s="13">
        <v>-11270</v>
      </c>
      <c r="U44" s="35"/>
      <c r="V44" s="13">
        <f t="shared" si="19"/>
        <v>-11270</v>
      </c>
      <c r="W44" s="13">
        <f t="shared" si="20"/>
        <v>-645.86739570416296</v>
      </c>
      <c r="X44" s="33">
        <f t="shared" si="9"/>
        <v>-117511.32604295832</v>
      </c>
      <c r="Y44" s="41"/>
    </row>
    <row r="45" spans="1:25">
      <c r="A45" s="41"/>
      <c r="I45" s="41"/>
      <c r="J45" s="39" t="s">
        <v>36</v>
      </c>
      <c r="Q45" s="41"/>
      <c r="R45" s="11">
        <f>$B$14+S45</f>
        <v>61</v>
      </c>
      <c r="S45" s="12">
        <f t="shared" si="14"/>
        <v>31</v>
      </c>
      <c r="T45" s="13">
        <v>-11270</v>
      </c>
      <c r="U45" s="35"/>
      <c r="V45" s="13">
        <f t="shared" si="19"/>
        <v>-11270</v>
      </c>
      <c r="W45" s="13">
        <f t="shared" si="20"/>
        <v>-587.15217791287535</v>
      </c>
      <c r="X45" s="33">
        <f t="shared" si="9"/>
        <v>-118098.4782208712</v>
      </c>
      <c r="Y45" s="41"/>
    </row>
    <row r="46" spans="1:25">
      <c r="A46" s="41"/>
      <c r="I46" s="41"/>
      <c r="Q46" s="41"/>
      <c r="R46" s="11">
        <f>$B$14+S46</f>
        <v>62</v>
      </c>
      <c r="S46" s="12">
        <f t="shared" si="14"/>
        <v>32</v>
      </c>
      <c r="T46" s="13">
        <v>-11270</v>
      </c>
      <c r="U46" s="35"/>
      <c r="V46" s="13">
        <f t="shared" si="19"/>
        <v>-11270</v>
      </c>
      <c r="W46" s="13">
        <f t="shared" si="20"/>
        <v>-533.77470719352311</v>
      </c>
      <c r="X46" s="33">
        <f t="shared" si="9"/>
        <v>-118632.25292806473</v>
      </c>
      <c r="Y46" s="41"/>
    </row>
    <row r="47" spans="1:25">
      <c r="A47" s="41"/>
      <c r="I47" s="41"/>
      <c r="Q47" s="41"/>
      <c r="R47" s="11">
        <f>$B$14+S47</f>
        <v>63</v>
      </c>
      <c r="S47" s="12">
        <f t="shared" si="14"/>
        <v>33</v>
      </c>
      <c r="T47" s="13">
        <v>-11270</v>
      </c>
      <c r="U47" s="35"/>
      <c r="V47" s="13">
        <f t="shared" si="19"/>
        <v>-11270</v>
      </c>
      <c r="W47" s="13">
        <f t="shared" si="20"/>
        <v>-485.24973381229364</v>
      </c>
      <c r="X47" s="33">
        <f t="shared" si="9"/>
        <v>-119117.50266187702</v>
      </c>
      <c r="Y47" s="41"/>
    </row>
    <row r="48" spans="1:25">
      <c r="A48" s="41"/>
      <c r="I48" s="41"/>
      <c r="Q48" s="41"/>
      <c r="R48" s="11">
        <f>$B$14+S48</f>
        <v>64</v>
      </c>
      <c r="S48" s="12">
        <f t="shared" si="14"/>
        <v>34</v>
      </c>
      <c r="T48" s="13">
        <v>-11270</v>
      </c>
      <c r="U48" s="35"/>
      <c r="V48" s="13">
        <f t="shared" si="19"/>
        <v>-11270</v>
      </c>
      <c r="W48" s="13">
        <f t="shared" si="20"/>
        <v>-441.13612164753965</v>
      </c>
      <c r="X48" s="33">
        <f t="shared" si="9"/>
        <v>-119558.63878352456</v>
      </c>
      <c r="Y48" s="41"/>
    </row>
    <row r="49" spans="1:25" ht="15.75" thickBot="1">
      <c r="A49" s="41"/>
      <c r="I49" s="41"/>
      <c r="Q49" s="41"/>
      <c r="R49" s="18">
        <f>$B$14+S49</f>
        <v>65</v>
      </c>
      <c r="S49" s="19">
        <f t="shared" si="14"/>
        <v>35</v>
      </c>
      <c r="T49" s="20">
        <v>-11270</v>
      </c>
      <c r="U49" s="20"/>
      <c r="V49" s="20">
        <f t="shared" si="19"/>
        <v>-11270</v>
      </c>
      <c r="W49" s="20">
        <f t="shared" si="20"/>
        <v>-401.03283786139963</v>
      </c>
      <c r="X49" s="36">
        <f t="shared" si="9"/>
        <v>-119959.67162138596</v>
      </c>
      <c r="Y49" s="41"/>
    </row>
    <row r="50" spans="1:25" ht="16.5" thickTop="1" thickBot="1">
      <c r="A50" s="41"/>
      <c r="I50" s="41"/>
      <c r="Q50" s="41"/>
      <c r="R50" s="31"/>
      <c r="S50" s="31"/>
      <c r="T50" s="26">
        <f>SUM(T14:T49)</f>
        <v>-405720</v>
      </c>
      <c r="U50" s="17">
        <f t="shared" ref="U50:W50" si="21">SUM(U14:U49)</f>
        <v>0</v>
      </c>
      <c r="V50" s="17">
        <f t="shared" si="21"/>
        <v>-405720</v>
      </c>
      <c r="W50" s="22">
        <f t="shared" si="21"/>
        <v>-119959.67162138596</v>
      </c>
      <c r="X50" s="31"/>
      <c r="Y50" s="41"/>
    </row>
    <row r="51" spans="1:25" ht="15.75" thickTop="1">
      <c r="I51" s="41"/>
      <c r="Q51" s="41"/>
      <c r="Y51" s="41"/>
    </row>
    <row r="52" spans="1:25">
      <c r="I52" s="41"/>
      <c r="Q52" s="41"/>
      <c r="R52" s="38" t="s">
        <v>33</v>
      </c>
      <c r="Y52" s="41"/>
    </row>
    <row r="53" spans="1:25" ht="90" customHeight="1">
      <c r="Q53" s="41"/>
      <c r="R53" s="40" t="s">
        <v>37</v>
      </c>
      <c r="S53" s="40"/>
      <c r="T53" s="40"/>
      <c r="U53" s="40"/>
      <c r="V53" s="40"/>
      <c r="W53" s="40"/>
      <c r="X53" s="40"/>
      <c r="Y53" s="41"/>
    </row>
    <row r="54" spans="1:25">
      <c r="Q54" s="41"/>
      <c r="R54" s="41"/>
      <c r="S54" s="47"/>
      <c r="T54" s="41"/>
      <c r="U54" s="41"/>
      <c r="V54" s="41"/>
      <c r="W54" s="41"/>
      <c r="X54" s="41"/>
      <c r="Y54" s="41"/>
    </row>
    <row r="55" spans="1:25">
      <c r="S55" s="39"/>
    </row>
  </sheetData>
  <sheetProtection password="E7C2" sheet="1" objects="1" scenarios="1" selectLockedCells="1"/>
  <mergeCells count="10">
    <mergeCell ref="R53:X53"/>
    <mergeCell ref="B2:H2"/>
    <mergeCell ref="J2:P2"/>
    <mergeCell ref="M8:P8"/>
    <mergeCell ref="R2:X2"/>
    <mergeCell ref="U8:X8"/>
    <mergeCell ref="C11:H11"/>
    <mergeCell ref="K11:P11"/>
    <mergeCell ref="S11:X11"/>
    <mergeCell ref="E8:H8"/>
  </mergeCells>
  <hyperlinks>
    <hyperlink ref="E9" r:id="rId1"/>
    <hyperlink ref="M9" r:id="rId2"/>
    <hyperlink ref="U9" r:id="rId3"/>
  </hyperlinks>
  <pageMargins left="0.28000000000000003" right="0.46" top="0.41" bottom="0.45" header="0.3" footer="0.3"/>
  <pageSetup paperSize="9" scale="8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jignesh.gala</dc:creator>
  <cp:lastModifiedBy>jignesh.gala</cp:lastModifiedBy>
  <cp:lastPrinted>2014-07-31T07:30:27Z</cp:lastPrinted>
  <dcterms:created xsi:type="dcterms:W3CDTF">2014-07-31T06:53:47Z</dcterms:created>
  <dcterms:modified xsi:type="dcterms:W3CDTF">2014-09-23T06:33:36Z</dcterms:modified>
</cp:coreProperties>
</file>