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 tabRatio="880"/>
  </bookViews>
  <sheets>
    <sheet name="Index" sheetId="22" r:id="rId1"/>
    <sheet name="Equated Monthly Instalment" sheetId="2" r:id="rId2"/>
    <sheet name="Recurring Deposit" sheetId="1" r:id="rId3"/>
    <sheet name="Leverage" sheetId="3" r:id="rId4"/>
    <sheet name="Statistical Calculation" sheetId="4" r:id="rId5"/>
    <sheet name="Net Present Value" sheetId="6" r:id="rId6"/>
    <sheet name="FD+Ded 80C" sheetId="7" r:id="rId7"/>
    <sheet name="Cal of Days" sheetId="9" r:id="rId8"/>
    <sheet name="Break Even Analysis" sheetId="10" r:id="rId9"/>
    <sheet name="Computation of Tax" sheetId="11" r:id="rId10"/>
    <sheet name="Add Months" sheetId="12" r:id="rId11"/>
    <sheet name="Cal of DTA &amp; DTL" sheetId="14" r:id="rId12"/>
    <sheet name="Product Mix" sheetId="17" r:id="rId13"/>
    <sheet name="Goal Seek" sheetId="19" r:id="rId14"/>
    <sheet name="Calculation of Gratuity &amp; EL" sheetId="20" r:id="rId15"/>
    <sheet name="Compound Interest" sheetId="23" r:id="rId16"/>
    <sheet name="PVIFA (Monthly Installment)" sheetId="24" r:id="rId17"/>
    <sheet name="Vlookup" sheetId="25" r:id="rId18"/>
    <sheet name="Invoice" sheetId="26" r:id="rId19"/>
    <sheet name="Material Pricing" sheetId="27" r:id="rId20"/>
    <sheet name="Depreciation" sheetId="28" r:id="rId21"/>
  </sheets>
  <externalReferences>
    <externalReference r:id="rId22"/>
  </externalReferences>
  <definedNames>
    <definedName name="solver_adj" localSheetId="12" hidden="1">'Product Mix'!$C$12:$E$12</definedName>
    <definedName name="solver_cvg" localSheetId="12" hidden="1">0.0001</definedName>
    <definedName name="solver_drv" localSheetId="12" hidden="1">1</definedName>
    <definedName name="solver_est" localSheetId="12" hidden="1">1</definedName>
    <definedName name="solver_itr" localSheetId="12" hidden="1">100</definedName>
    <definedName name="solver_lhs1" localSheetId="12" hidden="1">'Product Mix'!$G$7:$G$8</definedName>
    <definedName name="solver_lin" localSheetId="12" hidden="1">2</definedName>
    <definedName name="solver_neg" localSheetId="12" hidden="1">1</definedName>
    <definedName name="solver_num" localSheetId="12" hidden="1">1</definedName>
    <definedName name="solver_nwt" localSheetId="12" hidden="1">1</definedName>
    <definedName name="solver_opt" localSheetId="12" hidden="1">'Product Mix'!$I$12</definedName>
    <definedName name="solver_pre" localSheetId="12" hidden="1">0.000001</definedName>
    <definedName name="solver_rel1" localSheetId="12" hidden="1">1</definedName>
    <definedName name="solver_rhs1" localSheetId="12" hidden="1">'Product Mix'!$I$7:$I$8</definedName>
    <definedName name="solver_scl" localSheetId="12" hidden="1">2</definedName>
    <definedName name="solver_sho" localSheetId="12" hidden="1">2</definedName>
    <definedName name="solver_tim" localSheetId="12" hidden="1">100</definedName>
    <definedName name="solver_tol" localSheetId="12" hidden="1">0.05</definedName>
    <definedName name="solver_typ" localSheetId="12" hidden="1">1</definedName>
    <definedName name="solver_val" localSheetId="12" hidden="1">0</definedName>
    <definedName name="Z_5F851FF5_2AE7_45CA_97A2_B431B73C3520_.wvu.Cols" localSheetId="11" hidden="1">'Cal of DTA &amp; DTL'!$D:$D,'Cal of DTA &amp; DTL'!$H:$H,'Cal of DTA &amp; DTL'!$O:$O</definedName>
  </definedNames>
  <calcPr calcId="124519"/>
  <customWorkbookViews>
    <customWorkbookView name="ali - Personal View" guid="{5F851FF5-2AE7-45CA-97A2-B431B73C3520}" mergeInterval="0" personalView="1" maximized="1" xWindow="1" yWindow="1" windowWidth="1024" windowHeight="521" activeSheetId="15"/>
  </customWorkbookViews>
</workbook>
</file>

<file path=xl/calcChain.xml><?xml version="1.0" encoding="utf-8"?>
<calcChain xmlns="http://schemas.openxmlformats.org/spreadsheetml/2006/main">
  <c r="H14" i="28"/>
  <c r="H10"/>
  <c r="H11" s="1"/>
  <c r="H15" l="1"/>
  <c r="H12"/>
  <c r="H16" l="1"/>
  <c r="H17" s="1"/>
  <c r="E15"/>
  <c r="M36" i="27" l="1"/>
  <c r="M37" s="1"/>
  <c r="A32"/>
  <c r="H31"/>
  <c r="E31"/>
  <c r="C31"/>
  <c r="H30"/>
  <c r="E30"/>
  <c r="C30"/>
  <c r="H29"/>
  <c r="E29"/>
  <c r="C29"/>
  <c r="H28"/>
  <c r="E28"/>
  <c r="C28"/>
  <c r="H27"/>
  <c r="E27"/>
  <c r="C27"/>
  <c r="H26"/>
  <c r="E26"/>
  <c r="C26"/>
  <c r="H25"/>
  <c r="E25"/>
  <c r="C25"/>
  <c r="H24"/>
  <c r="E24"/>
  <c r="C24"/>
  <c r="H23"/>
  <c r="E23"/>
  <c r="C23"/>
  <c r="H22"/>
  <c r="E22"/>
  <c r="C22"/>
  <c r="H21"/>
  <c r="E21"/>
  <c r="C21"/>
  <c r="H20"/>
  <c r="E20"/>
  <c r="C20"/>
  <c r="H19"/>
  <c r="E19"/>
  <c r="C19"/>
  <c r="H18"/>
  <c r="E18"/>
  <c r="C18"/>
  <c r="I18" s="1"/>
  <c r="H17"/>
  <c r="E17"/>
  <c r="I17" s="1"/>
  <c r="C17"/>
  <c r="H16"/>
  <c r="E16"/>
  <c r="C16"/>
  <c r="H15"/>
  <c r="E15"/>
  <c r="C15"/>
  <c r="H14"/>
  <c r="E14"/>
  <c r="C14"/>
  <c r="H13"/>
  <c r="E13"/>
  <c r="C13"/>
  <c r="H12"/>
  <c r="E12"/>
  <c r="C12"/>
  <c r="I12" s="1"/>
  <c r="H11"/>
  <c r="E11"/>
  <c r="C11"/>
  <c r="H10"/>
  <c r="E10"/>
  <c r="C10"/>
  <c r="H9"/>
  <c r="E9"/>
  <c r="C9"/>
  <c r="H8"/>
  <c r="H32" s="1"/>
  <c r="E8"/>
  <c r="E32" s="1"/>
  <c r="C8"/>
  <c r="C32" s="1"/>
  <c r="E15" i="26"/>
  <c r="E24" s="1"/>
  <c r="E25" s="1"/>
  <c r="E26" s="1"/>
  <c r="E5"/>
  <c r="B9" i="25"/>
  <c r="B8"/>
  <c r="B7"/>
  <c r="B6"/>
  <c r="B5"/>
  <c r="H4" i="2"/>
  <c r="J4"/>
  <c r="K13" i="24"/>
  <c r="P110"/>
  <c r="O110"/>
  <c r="N110"/>
  <c r="M110"/>
  <c r="L110"/>
  <c r="K110"/>
  <c r="J110"/>
  <c r="I110"/>
  <c r="H110"/>
  <c r="G110"/>
  <c r="F110"/>
  <c r="E110"/>
  <c r="D110"/>
  <c r="C110"/>
  <c r="B110"/>
  <c r="P109"/>
  <c r="O109"/>
  <c r="N109"/>
  <c r="M109"/>
  <c r="L109"/>
  <c r="K109"/>
  <c r="J109"/>
  <c r="I109"/>
  <c r="H109"/>
  <c r="G109"/>
  <c r="F109"/>
  <c r="E109"/>
  <c r="D109"/>
  <c r="C109"/>
  <c r="B109"/>
  <c r="P108"/>
  <c r="O108"/>
  <c r="N108"/>
  <c r="M108"/>
  <c r="L108"/>
  <c r="K108"/>
  <c r="J108"/>
  <c r="I108"/>
  <c r="H108"/>
  <c r="G108"/>
  <c r="F108"/>
  <c r="E108"/>
  <c r="D108"/>
  <c r="C108"/>
  <c r="B108"/>
  <c r="P107"/>
  <c r="O107"/>
  <c r="N107"/>
  <c r="M107"/>
  <c r="L107"/>
  <c r="K107"/>
  <c r="J107"/>
  <c r="I107"/>
  <c r="H107"/>
  <c r="G107"/>
  <c r="F107"/>
  <c r="E107"/>
  <c r="D107"/>
  <c r="C107"/>
  <c r="B107"/>
  <c r="P106"/>
  <c r="O106"/>
  <c r="N106"/>
  <c r="M106"/>
  <c r="L106"/>
  <c r="K106"/>
  <c r="J106"/>
  <c r="I106"/>
  <c r="H106"/>
  <c r="G106"/>
  <c r="F106"/>
  <c r="E106"/>
  <c r="D106"/>
  <c r="C106"/>
  <c r="B106"/>
  <c r="P105"/>
  <c r="O105"/>
  <c r="N105"/>
  <c r="M105"/>
  <c r="L105"/>
  <c r="K105"/>
  <c r="J105"/>
  <c r="I105"/>
  <c r="H105"/>
  <c r="G105"/>
  <c r="F105"/>
  <c r="E105"/>
  <c r="D105"/>
  <c r="C105"/>
  <c r="B105"/>
  <c r="P104"/>
  <c r="O104"/>
  <c r="N104"/>
  <c r="M104"/>
  <c r="L104"/>
  <c r="K104"/>
  <c r="J104"/>
  <c r="I104"/>
  <c r="H104"/>
  <c r="G104"/>
  <c r="F104"/>
  <c r="E104"/>
  <c r="D104"/>
  <c r="C104"/>
  <c r="B104"/>
  <c r="P103"/>
  <c r="O103"/>
  <c r="N103"/>
  <c r="M103"/>
  <c r="L103"/>
  <c r="K103"/>
  <c r="J103"/>
  <c r="I103"/>
  <c r="H103"/>
  <c r="G103"/>
  <c r="F103"/>
  <c r="E103"/>
  <c r="D103"/>
  <c r="C103"/>
  <c r="B103"/>
  <c r="P102"/>
  <c r="O102"/>
  <c r="N102"/>
  <c r="M102"/>
  <c r="L102"/>
  <c r="K102"/>
  <c r="J102"/>
  <c r="I102"/>
  <c r="H102"/>
  <c r="G102"/>
  <c r="F102"/>
  <c r="E102"/>
  <c r="D102"/>
  <c r="C102"/>
  <c r="B102"/>
  <c r="P101"/>
  <c r="O101"/>
  <c r="N101"/>
  <c r="M101"/>
  <c r="L101"/>
  <c r="K101"/>
  <c r="J101"/>
  <c r="I101"/>
  <c r="H101"/>
  <c r="G101"/>
  <c r="F101"/>
  <c r="E101"/>
  <c r="D101"/>
  <c r="C101"/>
  <c r="B101"/>
  <c r="P100"/>
  <c r="O100"/>
  <c r="N100"/>
  <c r="M100"/>
  <c r="L100"/>
  <c r="K100"/>
  <c r="J100"/>
  <c r="I100"/>
  <c r="H100"/>
  <c r="G100"/>
  <c r="F100"/>
  <c r="E100"/>
  <c r="D100"/>
  <c r="C100"/>
  <c r="B100"/>
  <c r="P99"/>
  <c r="O99"/>
  <c r="N99"/>
  <c r="M99"/>
  <c r="L99"/>
  <c r="K99"/>
  <c r="J99"/>
  <c r="I99"/>
  <c r="H99"/>
  <c r="G99"/>
  <c r="F99"/>
  <c r="E99"/>
  <c r="D99"/>
  <c r="C99"/>
  <c r="B99"/>
  <c r="P98"/>
  <c r="O98"/>
  <c r="N98"/>
  <c r="M98"/>
  <c r="L98"/>
  <c r="K98"/>
  <c r="J98"/>
  <c r="I98"/>
  <c r="H98"/>
  <c r="G98"/>
  <c r="F98"/>
  <c r="E98"/>
  <c r="D98"/>
  <c r="C98"/>
  <c r="B98"/>
  <c r="P97"/>
  <c r="O97"/>
  <c r="N97"/>
  <c r="M97"/>
  <c r="L97"/>
  <c r="K97"/>
  <c r="J97"/>
  <c r="I97"/>
  <c r="H97"/>
  <c r="G97"/>
  <c r="F97"/>
  <c r="E97"/>
  <c r="D97"/>
  <c r="C97"/>
  <c r="B97"/>
  <c r="P96"/>
  <c r="O96"/>
  <c r="N96"/>
  <c r="M96"/>
  <c r="L96"/>
  <c r="K96"/>
  <c r="J96"/>
  <c r="I96"/>
  <c r="H96"/>
  <c r="G96"/>
  <c r="F96"/>
  <c r="E96"/>
  <c r="D96"/>
  <c r="C96"/>
  <c r="B96"/>
  <c r="P95"/>
  <c r="O95"/>
  <c r="N95"/>
  <c r="M95"/>
  <c r="L95"/>
  <c r="K95"/>
  <c r="J95"/>
  <c r="I95"/>
  <c r="H95"/>
  <c r="G95"/>
  <c r="F95"/>
  <c r="E95"/>
  <c r="D95"/>
  <c r="C95"/>
  <c r="B95"/>
  <c r="P94"/>
  <c r="O94"/>
  <c r="N94"/>
  <c r="M94"/>
  <c r="L94"/>
  <c r="K94"/>
  <c r="J94"/>
  <c r="I94"/>
  <c r="H94"/>
  <c r="G94"/>
  <c r="F94"/>
  <c r="E94"/>
  <c r="D94"/>
  <c r="C94"/>
  <c r="B94"/>
  <c r="P93"/>
  <c r="O93"/>
  <c r="N93"/>
  <c r="M93"/>
  <c r="L93"/>
  <c r="K93"/>
  <c r="J93"/>
  <c r="I93"/>
  <c r="H93"/>
  <c r="G93"/>
  <c r="F93"/>
  <c r="E93"/>
  <c r="D93"/>
  <c r="C93"/>
  <c r="B93"/>
  <c r="P92"/>
  <c r="O92"/>
  <c r="N92"/>
  <c r="M92"/>
  <c r="L92"/>
  <c r="K92"/>
  <c r="J92"/>
  <c r="I92"/>
  <c r="H92"/>
  <c r="G92"/>
  <c r="F92"/>
  <c r="E92"/>
  <c r="D92"/>
  <c r="C92"/>
  <c r="B92"/>
  <c r="P91"/>
  <c r="O91"/>
  <c r="N91"/>
  <c r="M91"/>
  <c r="L91"/>
  <c r="K91"/>
  <c r="J91"/>
  <c r="I91"/>
  <c r="H91"/>
  <c r="G91"/>
  <c r="F91"/>
  <c r="E91"/>
  <c r="D91"/>
  <c r="C91"/>
  <c r="B91"/>
  <c r="P90"/>
  <c r="O90"/>
  <c r="N90"/>
  <c r="M90"/>
  <c r="L90"/>
  <c r="K90"/>
  <c r="J90"/>
  <c r="I90"/>
  <c r="H90"/>
  <c r="G90"/>
  <c r="F90"/>
  <c r="E90"/>
  <c r="D90"/>
  <c r="C90"/>
  <c r="B90"/>
  <c r="P89"/>
  <c r="O89"/>
  <c r="N89"/>
  <c r="M89"/>
  <c r="L89"/>
  <c r="K89"/>
  <c r="J89"/>
  <c r="I89"/>
  <c r="H89"/>
  <c r="G89"/>
  <c r="F89"/>
  <c r="E89"/>
  <c r="D89"/>
  <c r="C89"/>
  <c r="B89"/>
  <c r="P88"/>
  <c r="O88"/>
  <c r="N88"/>
  <c r="M88"/>
  <c r="L88"/>
  <c r="K88"/>
  <c r="J88"/>
  <c r="I88"/>
  <c r="H88"/>
  <c r="G88"/>
  <c r="F88"/>
  <c r="E88"/>
  <c r="D88"/>
  <c r="C88"/>
  <c r="B88"/>
  <c r="P87"/>
  <c r="O87"/>
  <c r="N87"/>
  <c r="M87"/>
  <c r="L87"/>
  <c r="K87"/>
  <c r="J87"/>
  <c r="I87"/>
  <c r="H87"/>
  <c r="G87"/>
  <c r="F87"/>
  <c r="E87"/>
  <c r="D87"/>
  <c r="C87"/>
  <c r="B87"/>
  <c r="P86"/>
  <c r="O86"/>
  <c r="N86"/>
  <c r="M86"/>
  <c r="L86"/>
  <c r="K86"/>
  <c r="J86"/>
  <c r="I86"/>
  <c r="H86"/>
  <c r="G86"/>
  <c r="F86"/>
  <c r="E86"/>
  <c r="D86"/>
  <c r="C86"/>
  <c r="B86"/>
  <c r="P85"/>
  <c r="O85"/>
  <c r="N85"/>
  <c r="M85"/>
  <c r="L85"/>
  <c r="K85"/>
  <c r="J85"/>
  <c r="I85"/>
  <c r="H85"/>
  <c r="G85"/>
  <c r="F85"/>
  <c r="E85"/>
  <c r="D85"/>
  <c r="C85"/>
  <c r="B85"/>
  <c r="P84"/>
  <c r="O84"/>
  <c r="N84"/>
  <c r="M84"/>
  <c r="L84"/>
  <c r="K84"/>
  <c r="J84"/>
  <c r="I84"/>
  <c r="H84"/>
  <c r="G84"/>
  <c r="F84"/>
  <c r="E84"/>
  <c r="D84"/>
  <c r="C84"/>
  <c r="B84"/>
  <c r="P83"/>
  <c r="O83"/>
  <c r="N83"/>
  <c r="M83"/>
  <c r="L83"/>
  <c r="K83"/>
  <c r="J83"/>
  <c r="I83"/>
  <c r="H83"/>
  <c r="G83"/>
  <c r="F83"/>
  <c r="E83"/>
  <c r="D83"/>
  <c r="C83"/>
  <c r="B83"/>
  <c r="P82"/>
  <c r="O82"/>
  <c r="N82"/>
  <c r="M82"/>
  <c r="L82"/>
  <c r="K82"/>
  <c r="J82"/>
  <c r="I82"/>
  <c r="H82"/>
  <c r="G82"/>
  <c r="F82"/>
  <c r="E82"/>
  <c r="D82"/>
  <c r="C82"/>
  <c r="B82"/>
  <c r="P81"/>
  <c r="O81"/>
  <c r="N81"/>
  <c r="M81"/>
  <c r="L81"/>
  <c r="K81"/>
  <c r="J81"/>
  <c r="I81"/>
  <c r="H81"/>
  <c r="G81"/>
  <c r="F81"/>
  <c r="E81"/>
  <c r="D81"/>
  <c r="C81"/>
  <c r="B81"/>
  <c r="P80"/>
  <c r="O80"/>
  <c r="N80"/>
  <c r="M80"/>
  <c r="L80"/>
  <c r="K80"/>
  <c r="J80"/>
  <c r="I80"/>
  <c r="H80"/>
  <c r="G80"/>
  <c r="F80"/>
  <c r="E80"/>
  <c r="D80"/>
  <c r="C80"/>
  <c r="B80"/>
  <c r="P79"/>
  <c r="O79"/>
  <c r="N79"/>
  <c r="M79"/>
  <c r="L79"/>
  <c r="K79"/>
  <c r="J79"/>
  <c r="I79"/>
  <c r="H79"/>
  <c r="G79"/>
  <c r="F79"/>
  <c r="E79"/>
  <c r="D79"/>
  <c r="C79"/>
  <c r="B79"/>
  <c r="P78"/>
  <c r="O78"/>
  <c r="N78"/>
  <c r="M78"/>
  <c r="L78"/>
  <c r="K78"/>
  <c r="J78"/>
  <c r="I78"/>
  <c r="H78"/>
  <c r="G78"/>
  <c r="F78"/>
  <c r="E78"/>
  <c r="D78"/>
  <c r="C78"/>
  <c r="B78"/>
  <c r="P77"/>
  <c r="O77"/>
  <c r="N77"/>
  <c r="M77"/>
  <c r="L77"/>
  <c r="K77"/>
  <c r="J77"/>
  <c r="I77"/>
  <c r="H77"/>
  <c r="G77"/>
  <c r="F77"/>
  <c r="E77"/>
  <c r="D77"/>
  <c r="C77"/>
  <c r="B77"/>
  <c r="P76"/>
  <c r="O76"/>
  <c r="N76"/>
  <c r="M76"/>
  <c r="L76"/>
  <c r="K76"/>
  <c r="J76"/>
  <c r="I76"/>
  <c r="H76"/>
  <c r="G76"/>
  <c r="F76"/>
  <c r="E76"/>
  <c r="D76"/>
  <c r="C76"/>
  <c r="B76"/>
  <c r="P75"/>
  <c r="O75"/>
  <c r="N75"/>
  <c r="M75"/>
  <c r="L75"/>
  <c r="K75"/>
  <c r="J75"/>
  <c r="I75"/>
  <c r="H75"/>
  <c r="G75"/>
  <c r="F75"/>
  <c r="E75"/>
  <c r="D75"/>
  <c r="C75"/>
  <c r="B75"/>
  <c r="P74"/>
  <c r="O74"/>
  <c r="N74"/>
  <c r="M74"/>
  <c r="L74"/>
  <c r="K74"/>
  <c r="J74"/>
  <c r="I74"/>
  <c r="H74"/>
  <c r="G74"/>
  <c r="F74"/>
  <c r="E74"/>
  <c r="D74"/>
  <c r="C74"/>
  <c r="B74"/>
  <c r="P73"/>
  <c r="O73"/>
  <c r="N73"/>
  <c r="M73"/>
  <c r="L73"/>
  <c r="K73"/>
  <c r="J73"/>
  <c r="I73"/>
  <c r="H73"/>
  <c r="G73"/>
  <c r="F73"/>
  <c r="E73"/>
  <c r="D73"/>
  <c r="C73"/>
  <c r="B73"/>
  <c r="P72"/>
  <c r="O72"/>
  <c r="N72"/>
  <c r="M72"/>
  <c r="L72"/>
  <c r="K72"/>
  <c r="J72"/>
  <c r="I72"/>
  <c r="H72"/>
  <c r="G72"/>
  <c r="F72"/>
  <c r="E72"/>
  <c r="D72"/>
  <c r="C72"/>
  <c r="B72"/>
  <c r="P71"/>
  <c r="O71"/>
  <c r="N71"/>
  <c r="M71"/>
  <c r="L71"/>
  <c r="K71"/>
  <c r="J71"/>
  <c r="I71"/>
  <c r="H71"/>
  <c r="G71"/>
  <c r="F71"/>
  <c r="E71"/>
  <c r="D71"/>
  <c r="C71"/>
  <c r="B71"/>
  <c r="P70"/>
  <c r="O70"/>
  <c r="N70"/>
  <c r="M70"/>
  <c r="L70"/>
  <c r="K70"/>
  <c r="J70"/>
  <c r="I70"/>
  <c r="H70"/>
  <c r="G70"/>
  <c r="F70"/>
  <c r="E70"/>
  <c r="D70"/>
  <c r="C70"/>
  <c r="B70"/>
  <c r="P69"/>
  <c r="O69"/>
  <c r="N69"/>
  <c r="M69"/>
  <c r="L69"/>
  <c r="K69"/>
  <c r="J69"/>
  <c r="I69"/>
  <c r="H69"/>
  <c r="G69"/>
  <c r="F69"/>
  <c r="E69"/>
  <c r="D69"/>
  <c r="C69"/>
  <c r="B69"/>
  <c r="P68"/>
  <c r="O68"/>
  <c r="N68"/>
  <c r="M68"/>
  <c r="L68"/>
  <c r="K68"/>
  <c r="J68"/>
  <c r="I68"/>
  <c r="H68"/>
  <c r="G68"/>
  <c r="F68"/>
  <c r="E68"/>
  <c r="D68"/>
  <c r="C68"/>
  <c r="B68"/>
  <c r="P67"/>
  <c r="O67"/>
  <c r="N67"/>
  <c r="M67"/>
  <c r="L67"/>
  <c r="K67"/>
  <c r="J67"/>
  <c r="I67"/>
  <c r="H67"/>
  <c r="G67"/>
  <c r="F67"/>
  <c r="E67"/>
  <c r="D67"/>
  <c r="C67"/>
  <c r="B67"/>
  <c r="P66"/>
  <c r="O66"/>
  <c r="N66"/>
  <c r="M66"/>
  <c r="L66"/>
  <c r="K66"/>
  <c r="J66"/>
  <c r="I66"/>
  <c r="H66"/>
  <c r="G66"/>
  <c r="F66"/>
  <c r="E66"/>
  <c r="D66"/>
  <c r="C66"/>
  <c r="B66"/>
  <c r="P65"/>
  <c r="O65"/>
  <c r="N65"/>
  <c r="M65"/>
  <c r="L65"/>
  <c r="K65"/>
  <c r="J65"/>
  <c r="I65"/>
  <c r="H65"/>
  <c r="G65"/>
  <c r="F65"/>
  <c r="E65"/>
  <c r="D65"/>
  <c r="C65"/>
  <c r="B65"/>
  <c r="P64"/>
  <c r="O64"/>
  <c r="N64"/>
  <c r="M64"/>
  <c r="L64"/>
  <c r="K64"/>
  <c r="J64"/>
  <c r="I64"/>
  <c r="H64"/>
  <c r="G64"/>
  <c r="F64"/>
  <c r="E64"/>
  <c r="D64"/>
  <c r="C64"/>
  <c r="B64"/>
  <c r="P63"/>
  <c r="O63"/>
  <c r="N63"/>
  <c r="M63"/>
  <c r="L63"/>
  <c r="K63"/>
  <c r="J63"/>
  <c r="I63"/>
  <c r="H63"/>
  <c r="G63"/>
  <c r="F63"/>
  <c r="E63"/>
  <c r="D63"/>
  <c r="C63"/>
  <c r="B63"/>
  <c r="P62"/>
  <c r="O62"/>
  <c r="N62"/>
  <c r="M62"/>
  <c r="L62"/>
  <c r="K62"/>
  <c r="J62"/>
  <c r="I62"/>
  <c r="H62"/>
  <c r="G62"/>
  <c r="F62"/>
  <c r="E62"/>
  <c r="D62"/>
  <c r="C62"/>
  <c r="B62"/>
  <c r="P61"/>
  <c r="O61"/>
  <c r="N61"/>
  <c r="M61"/>
  <c r="L61"/>
  <c r="K61"/>
  <c r="J61"/>
  <c r="I61"/>
  <c r="H61"/>
  <c r="G61"/>
  <c r="F61"/>
  <c r="E61"/>
  <c r="D61"/>
  <c r="C61"/>
  <c r="B61"/>
  <c r="P60"/>
  <c r="O60"/>
  <c r="N60"/>
  <c r="M60"/>
  <c r="L60"/>
  <c r="K60"/>
  <c r="J60"/>
  <c r="I60"/>
  <c r="H60"/>
  <c r="G60"/>
  <c r="F60"/>
  <c r="E60"/>
  <c r="D60"/>
  <c r="C60"/>
  <c r="B60"/>
  <c r="P59"/>
  <c r="O59"/>
  <c r="N59"/>
  <c r="M59"/>
  <c r="L59"/>
  <c r="K59"/>
  <c r="J59"/>
  <c r="I59"/>
  <c r="H59"/>
  <c r="G59"/>
  <c r="F59"/>
  <c r="E59"/>
  <c r="D59"/>
  <c r="C59"/>
  <c r="B59"/>
  <c r="P58"/>
  <c r="O58"/>
  <c r="N58"/>
  <c r="M58"/>
  <c r="L58"/>
  <c r="K58"/>
  <c r="J58"/>
  <c r="I58"/>
  <c r="H58"/>
  <c r="G58"/>
  <c r="F58"/>
  <c r="E58"/>
  <c r="D58"/>
  <c r="C58"/>
  <c r="B58"/>
  <c r="P57"/>
  <c r="O57"/>
  <c r="N57"/>
  <c r="M57"/>
  <c r="L57"/>
  <c r="K57"/>
  <c r="J57"/>
  <c r="I57"/>
  <c r="H57"/>
  <c r="G57"/>
  <c r="F57"/>
  <c r="E57"/>
  <c r="D57"/>
  <c r="C57"/>
  <c r="B57"/>
  <c r="P56"/>
  <c r="O56"/>
  <c r="N56"/>
  <c r="M56"/>
  <c r="L56"/>
  <c r="K56"/>
  <c r="J56"/>
  <c r="I56"/>
  <c r="H56"/>
  <c r="G56"/>
  <c r="F56"/>
  <c r="E56"/>
  <c r="D56"/>
  <c r="C56"/>
  <c r="B56"/>
  <c r="P55"/>
  <c r="O55"/>
  <c r="N55"/>
  <c r="M55"/>
  <c r="L55"/>
  <c r="K55"/>
  <c r="J55"/>
  <c r="I55"/>
  <c r="H55"/>
  <c r="G55"/>
  <c r="F55"/>
  <c r="E55"/>
  <c r="D55"/>
  <c r="C55"/>
  <c r="B55"/>
  <c r="P54"/>
  <c r="O54"/>
  <c r="N54"/>
  <c r="M54"/>
  <c r="L54"/>
  <c r="K54"/>
  <c r="J54"/>
  <c r="I54"/>
  <c r="H54"/>
  <c r="G54"/>
  <c r="F54"/>
  <c r="E54"/>
  <c r="D54"/>
  <c r="C54"/>
  <c r="B54"/>
  <c r="P53"/>
  <c r="O53"/>
  <c r="N53"/>
  <c r="M53"/>
  <c r="L53"/>
  <c r="K53"/>
  <c r="J53"/>
  <c r="I53"/>
  <c r="H53"/>
  <c r="G53"/>
  <c r="F53"/>
  <c r="E53"/>
  <c r="D53"/>
  <c r="C53"/>
  <c r="B53"/>
  <c r="P52"/>
  <c r="O52"/>
  <c r="N52"/>
  <c r="M52"/>
  <c r="L52"/>
  <c r="K52"/>
  <c r="J52"/>
  <c r="I52"/>
  <c r="H52"/>
  <c r="G52"/>
  <c r="F52"/>
  <c r="E52"/>
  <c r="D52"/>
  <c r="C52"/>
  <c r="B52"/>
  <c r="P51"/>
  <c r="O51"/>
  <c r="N51"/>
  <c r="M51"/>
  <c r="L51"/>
  <c r="K51"/>
  <c r="J51"/>
  <c r="I51"/>
  <c r="H51"/>
  <c r="G51"/>
  <c r="F51"/>
  <c r="E51"/>
  <c r="D51"/>
  <c r="C51"/>
  <c r="B51"/>
  <c r="P50"/>
  <c r="O50"/>
  <c r="N50"/>
  <c r="M50"/>
  <c r="L50"/>
  <c r="K50"/>
  <c r="J50"/>
  <c r="I50"/>
  <c r="H50"/>
  <c r="G50"/>
  <c r="F50"/>
  <c r="E50"/>
  <c r="D50"/>
  <c r="C50"/>
  <c r="B50"/>
  <c r="P49"/>
  <c r="O49"/>
  <c r="N49"/>
  <c r="M49"/>
  <c r="L49"/>
  <c r="K49"/>
  <c r="J49"/>
  <c r="I49"/>
  <c r="H49"/>
  <c r="G49"/>
  <c r="F49"/>
  <c r="E49"/>
  <c r="D49"/>
  <c r="C49"/>
  <c r="B49"/>
  <c r="P48"/>
  <c r="O48"/>
  <c r="N48"/>
  <c r="M48"/>
  <c r="L48"/>
  <c r="K48"/>
  <c r="J48"/>
  <c r="I48"/>
  <c r="H48"/>
  <c r="G48"/>
  <c r="F48"/>
  <c r="E48"/>
  <c r="D48"/>
  <c r="C48"/>
  <c r="B48"/>
  <c r="P47"/>
  <c r="O47"/>
  <c r="N47"/>
  <c r="M47"/>
  <c r="L47"/>
  <c r="K47"/>
  <c r="J47"/>
  <c r="I47"/>
  <c r="H47"/>
  <c r="G47"/>
  <c r="F47"/>
  <c r="E47"/>
  <c r="D47"/>
  <c r="C47"/>
  <c r="B47"/>
  <c r="P46"/>
  <c r="O46"/>
  <c r="N46"/>
  <c r="M46"/>
  <c r="L46"/>
  <c r="K46"/>
  <c r="J46"/>
  <c r="I46"/>
  <c r="H46"/>
  <c r="G46"/>
  <c r="F46"/>
  <c r="E46"/>
  <c r="D46"/>
  <c r="C46"/>
  <c r="B46"/>
  <c r="P45"/>
  <c r="O45"/>
  <c r="N45"/>
  <c r="M45"/>
  <c r="L45"/>
  <c r="K45"/>
  <c r="J45"/>
  <c r="I45"/>
  <c r="H45"/>
  <c r="G45"/>
  <c r="F45"/>
  <c r="E45"/>
  <c r="D45"/>
  <c r="C45"/>
  <c r="B45"/>
  <c r="P44"/>
  <c r="O44"/>
  <c r="N44"/>
  <c r="M44"/>
  <c r="L44"/>
  <c r="K44"/>
  <c r="J44"/>
  <c r="I44"/>
  <c r="H44"/>
  <c r="G44"/>
  <c r="F44"/>
  <c r="E44"/>
  <c r="D44"/>
  <c r="C44"/>
  <c r="B44"/>
  <c r="P43"/>
  <c r="O43"/>
  <c r="N43"/>
  <c r="M43"/>
  <c r="L43"/>
  <c r="K43"/>
  <c r="J43"/>
  <c r="I43"/>
  <c r="H43"/>
  <c r="G43"/>
  <c r="F43"/>
  <c r="E43"/>
  <c r="D43"/>
  <c r="C43"/>
  <c r="B43"/>
  <c r="P42"/>
  <c r="O42"/>
  <c r="N42"/>
  <c r="M42"/>
  <c r="L42"/>
  <c r="K42"/>
  <c r="J42"/>
  <c r="I42"/>
  <c r="H42"/>
  <c r="G42"/>
  <c r="F42"/>
  <c r="E42"/>
  <c r="D42"/>
  <c r="C42"/>
  <c r="B42"/>
  <c r="P41"/>
  <c r="O41"/>
  <c r="N41"/>
  <c r="M41"/>
  <c r="L41"/>
  <c r="K41"/>
  <c r="J41"/>
  <c r="I41"/>
  <c r="H41"/>
  <c r="G41"/>
  <c r="F41"/>
  <c r="E41"/>
  <c r="D41"/>
  <c r="C41"/>
  <c r="B41"/>
  <c r="P40"/>
  <c r="O40"/>
  <c r="N40"/>
  <c r="M40"/>
  <c r="L40"/>
  <c r="K40"/>
  <c r="J40"/>
  <c r="I40"/>
  <c r="H40"/>
  <c r="G40"/>
  <c r="F40"/>
  <c r="E40"/>
  <c r="D40"/>
  <c r="C40"/>
  <c r="B40"/>
  <c r="P39"/>
  <c r="O39"/>
  <c r="N39"/>
  <c r="M39"/>
  <c r="L39"/>
  <c r="K39"/>
  <c r="J39"/>
  <c r="I39"/>
  <c r="H39"/>
  <c r="G39"/>
  <c r="F39"/>
  <c r="E39"/>
  <c r="D39"/>
  <c r="C39"/>
  <c r="B39"/>
  <c r="P38"/>
  <c r="O38"/>
  <c r="N38"/>
  <c r="M38"/>
  <c r="L38"/>
  <c r="K38"/>
  <c r="J38"/>
  <c r="I38"/>
  <c r="H38"/>
  <c r="G38"/>
  <c r="F38"/>
  <c r="E38"/>
  <c r="D38"/>
  <c r="C38"/>
  <c r="B38"/>
  <c r="P37"/>
  <c r="O37"/>
  <c r="N37"/>
  <c r="M37"/>
  <c r="L37"/>
  <c r="K37"/>
  <c r="J37"/>
  <c r="I37"/>
  <c r="H37"/>
  <c r="G37"/>
  <c r="F37"/>
  <c r="E37"/>
  <c r="D37"/>
  <c r="C37"/>
  <c r="B37"/>
  <c r="P36"/>
  <c r="O36"/>
  <c r="N36"/>
  <c r="M36"/>
  <c r="L36"/>
  <c r="K36"/>
  <c r="J36"/>
  <c r="I36"/>
  <c r="H36"/>
  <c r="G36"/>
  <c r="F36"/>
  <c r="E36"/>
  <c r="D36"/>
  <c r="C36"/>
  <c r="B36"/>
  <c r="P35"/>
  <c r="O35"/>
  <c r="N35"/>
  <c r="M35"/>
  <c r="L35"/>
  <c r="K35"/>
  <c r="J35"/>
  <c r="I35"/>
  <c r="H35"/>
  <c r="G35"/>
  <c r="F35"/>
  <c r="E35"/>
  <c r="D35"/>
  <c r="C35"/>
  <c r="B35"/>
  <c r="P34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L4"/>
  <c r="K4"/>
  <c r="J4"/>
  <c r="I4"/>
  <c r="H4"/>
  <c r="G4"/>
  <c r="F4"/>
  <c r="E4"/>
  <c r="D4"/>
  <c r="C4"/>
  <c r="B4"/>
  <c r="P3"/>
  <c r="O3"/>
  <c r="N3"/>
  <c r="M3"/>
  <c r="L3"/>
  <c r="K3"/>
  <c r="J3"/>
  <c r="I3"/>
  <c r="H3"/>
  <c r="G3"/>
  <c r="F3"/>
  <c r="E3"/>
  <c r="D3"/>
  <c r="C3"/>
  <c r="B3"/>
  <c r="O9" i="23"/>
  <c r="P9" s="1"/>
  <c r="E10" s="1"/>
  <c r="E11" s="1"/>
  <c r="M9"/>
  <c r="N9" s="1"/>
  <c r="G10" s="1"/>
  <c r="G11" s="1"/>
  <c r="K9"/>
  <c r="L9" s="1"/>
  <c r="F10" s="1"/>
  <c r="F11" s="1"/>
  <c r="I9"/>
  <c r="J9" s="1"/>
  <c r="D10" s="1"/>
  <c r="D11" s="1"/>
  <c r="I36" i="27" l="1"/>
  <c r="M38"/>
  <c r="I10"/>
  <c r="L9"/>
  <c r="L10" s="1"/>
  <c r="L12" s="1"/>
  <c r="I9"/>
  <c r="I11"/>
  <c r="I14"/>
  <c r="I16"/>
  <c r="I13"/>
  <c r="I15"/>
  <c r="I19"/>
  <c r="I20"/>
  <c r="I21"/>
  <c r="I22"/>
  <c r="I23"/>
  <c r="I24"/>
  <c r="I25"/>
  <c r="I26"/>
  <c r="I27"/>
  <c r="I28"/>
  <c r="I29"/>
  <c r="I30"/>
  <c r="I31"/>
  <c r="I8"/>
  <c r="E27" i="26"/>
  <c r="E29" s="1"/>
  <c r="D9" i="20"/>
  <c r="D11" s="1"/>
  <c r="M39" i="27" l="1"/>
  <c r="M40" s="1"/>
  <c r="I37" s="1"/>
  <c r="I32"/>
  <c r="L13"/>
  <c r="D37" s="1"/>
  <c r="D10" i="20"/>
  <c r="D6"/>
  <c r="D16" s="1"/>
  <c r="G7" i="17"/>
  <c r="F6" i="12"/>
  <c r="I4" i="2"/>
  <c r="D10" i="19"/>
  <c r="G8" i="17"/>
  <c r="I12"/>
  <c r="E24" i="14"/>
  <c r="A24"/>
  <c r="E23"/>
  <c r="A23"/>
  <c r="E22"/>
  <c r="A22"/>
  <c r="E21"/>
  <c r="A21"/>
  <c r="E20"/>
  <c r="A20"/>
  <c r="E19"/>
  <c r="A19"/>
  <c r="E18"/>
  <c r="A18"/>
  <c r="E17"/>
  <c r="A17"/>
  <c r="E16"/>
  <c r="A16"/>
  <c r="E15"/>
  <c r="A15"/>
  <c r="F6"/>
  <c r="G6" s="1"/>
  <c r="F7" s="1"/>
  <c r="E7"/>
  <c r="E8"/>
  <c r="E9"/>
  <c r="E10"/>
  <c r="E11"/>
  <c r="E12"/>
  <c r="E13"/>
  <c r="E14"/>
  <c r="E25"/>
  <c r="E6"/>
  <c r="A7"/>
  <c r="A8"/>
  <c r="A9"/>
  <c r="A10"/>
  <c r="A11"/>
  <c r="A12"/>
  <c r="A13"/>
  <c r="A14"/>
  <c r="A25"/>
  <c r="A6"/>
  <c r="B6"/>
  <c r="H4"/>
  <c r="D4"/>
  <c r="L14" i="27" l="1"/>
  <c r="D13" i="20"/>
  <c r="D12"/>
  <c r="D14" s="1"/>
  <c r="C6" i="14"/>
  <c r="D6"/>
  <c r="I12" i="11"/>
  <c r="I6"/>
  <c r="M7"/>
  <c r="I5"/>
  <c r="J7" s="1"/>
  <c r="R3" s="1"/>
  <c r="P4" s="1"/>
  <c r="Q4" s="1"/>
  <c r="C10"/>
  <c r="C7"/>
  <c r="C13" s="1"/>
  <c r="E56" i="10"/>
  <c r="F51"/>
  <c r="E34"/>
  <c r="E30"/>
  <c r="F35" s="1"/>
  <c r="F36" s="1"/>
  <c r="F37" s="1"/>
  <c r="F22"/>
  <c r="C76" s="1"/>
  <c r="E6" i="9"/>
  <c r="E9" s="1"/>
  <c r="B11" i="1"/>
  <c r="B12" i="7"/>
  <c r="B7"/>
  <c r="B8" s="1"/>
  <c r="B9" s="1"/>
  <c r="L15" i="27" l="1"/>
  <c r="L16" s="1"/>
  <c r="E36" s="1"/>
  <c r="E7" i="9"/>
  <c r="E8"/>
  <c r="B7" i="14"/>
  <c r="C7" s="1"/>
  <c r="B8" s="1"/>
  <c r="I6"/>
  <c r="J6" s="1"/>
  <c r="G7"/>
  <c r="F8" s="1"/>
  <c r="D7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P5" i="11"/>
  <c r="Q5" s="1"/>
  <c r="Q6" s="1"/>
  <c r="I11" s="1"/>
  <c r="J12" s="1"/>
  <c r="J13" s="1"/>
  <c r="J16" s="1"/>
  <c r="J18" s="1"/>
  <c r="C18"/>
  <c r="C17"/>
  <c r="C19"/>
  <c r="F40" i="10"/>
  <c r="E6" s="1"/>
  <c r="F46"/>
  <c r="C57"/>
  <c r="C59"/>
  <c r="C61"/>
  <c r="C63"/>
  <c r="C65"/>
  <c r="C67"/>
  <c r="C69"/>
  <c r="C71"/>
  <c r="C73"/>
  <c r="C75"/>
  <c r="F41"/>
  <c r="E7" s="1"/>
  <c r="F47"/>
  <c r="F48" s="1"/>
  <c r="C56"/>
  <c r="D56" s="1"/>
  <c r="F56" s="1"/>
  <c r="C58"/>
  <c r="C60"/>
  <c r="C62"/>
  <c r="C64"/>
  <c r="C66"/>
  <c r="C68"/>
  <c r="C70"/>
  <c r="C72"/>
  <c r="C74"/>
  <c r="B13" i="7"/>
  <c r="B14" s="1"/>
  <c r="B16" i="6"/>
  <c r="B17"/>
  <c r="B14"/>
  <c r="B15"/>
  <c r="E38" i="27" l="1"/>
  <c r="E39" s="1"/>
  <c r="D39" s="1"/>
  <c r="D35" s="1"/>
  <c r="I38"/>
  <c r="I39" s="1"/>
  <c r="D25" i="14"/>
  <c r="K6"/>
  <c r="L6" s="1"/>
  <c r="G8"/>
  <c r="F9" s="1"/>
  <c r="I7"/>
  <c r="D26"/>
  <c r="C8"/>
  <c r="B9" s="1"/>
  <c r="J19" i="11"/>
  <c r="J20" s="1"/>
  <c r="J22" s="1"/>
  <c r="C20"/>
  <c r="C21" s="1"/>
  <c r="C22" s="1"/>
  <c r="C24" s="1"/>
  <c r="F52" i="10"/>
  <c r="B57"/>
  <c r="E57" s="1"/>
  <c r="G13" i="4"/>
  <c r="E13"/>
  <c r="D13"/>
  <c r="E14" s="1"/>
  <c r="B13"/>
  <c r="A13"/>
  <c r="B14" s="1"/>
  <c r="N6"/>
  <c r="M6"/>
  <c r="J5" i="3"/>
  <c r="M15"/>
  <c r="L15"/>
  <c r="K15"/>
  <c r="J15"/>
  <c r="M11"/>
  <c r="L11"/>
  <c r="K11"/>
  <c r="J11"/>
  <c r="M9"/>
  <c r="L9"/>
  <c r="K9"/>
  <c r="J9"/>
  <c r="E6"/>
  <c r="M5"/>
  <c r="M6" s="1"/>
  <c r="L5"/>
  <c r="L6" s="1"/>
  <c r="K5"/>
  <c r="K6" s="1"/>
  <c r="J6"/>
  <c r="E5"/>
  <c r="E4"/>
  <c r="G4" i="2"/>
  <c r="H13"/>
  <c r="I13" s="1"/>
  <c r="J13" s="1"/>
  <c r="B6"/>
  <c r="C9" i="1"/>
  <c r="D9" s="1"/>
  <c r="E7"/>
  <c r="G5" s="1"/>
  <c r="J5" s="1"/>
  <c r="K5" s="1"/>
  <c r="L5" s="1"/>
  <c r="I5"/>
  <c r="J31" i="27" l="1"/>
  <c r="J29"/>
  <c r="J27"/>
  <c r="J25"/>
  <c r="J23"/>
  <c r="J21"/>
  <c r="J19"/>
  <c r="J17"/>
  <c r="J16"/>
  <c r="J15"/>
  <c r="J14"/>
  <c r="J13"/>
  <c r="J12"/>
  <c r="J8"/>
  <c r="J30"/>
  <c r="J28"/>
  <c r="J26"/>
  <c r="J24"/>
  <c r="J22"/>
  <c r="J20"/>
  <c r="J18"/>
  <c r="J11"/>
  <c r="J10"/>
  <c r="J9"/>
  <c r="G9" i="14"/>
  <c r="F10" s="1"/>
  <c r="C9"/>
  <c r="B10" s="1"/>
  <c r="K7"/>
  <c r="J7"/>
  <c r="I8"/>
  <c r="D57" i="10"/>
  <c r="B58"/>
  <c r="E58" s="1"/>
  <c r="F57"/>
  <c r="D58"/>
  <c r="F58" s="1"/>
  <c r="K13" i="2"/>
  <c r="H14" s="1"/>
  <c r="G5"/>
  <c r="J7" i="3"/>
  <c r="J8" s="1"/>
  <c r="J10" s="1"/>
  <c r="J12" s="1"/>
  <c r="K26"/>
  <c r="L7"/>
  <c r="L8" s="1"/>
  <c r="L10" s="1"/>
  <c r="J26"/>
  <c r="K8"/>
  <c r="K10" s="1"/>
  <c r="K7"/>
  <c r="L26"/>
  <c r="M7"/>
  <c r="M8" s="1"/>
  <c r="M10" s="1"/>
  <c r="H5" i="1"/>
  <c r="G7" s="1"/>
  <c r="G8"/>
  <c r="J32" i="27" l="1"/>
  <c r="L7" i="14"/>
  <c r="I9"/>
  <c r="J9" s="1"/>
  <c r="G10"/>
  <c r="F11" s="1"/>
  <c r="J8"/>
  <c r="K8"/>
  <c r="K9"/>
  <c r="B59" i="10"/>
  <c r="E59" s="1"/>
  <c r="G9" i="1"/>
  <c r="K25" i="3"/>
  <c r="K24" s="1"/>
  <c r="K21"/>
  <c r="L12"/>
  <c r="J14"/>
  <c r="J16" s="1"/>
  <c r="J17" s="1"/>
  <c r="J13"/>
  <c r="M12"/>
  <c r="L25"/>
  <c r="L24" s="1"/>
  <c r="L21"/>
  <c r="K12"/>
  <c r="J25"/>
  <c r="J24" s="1"/>
  <c r="J21"/>
  <c r="B60" i="10" l="1"/>
  <c r="L8" i="14"/>
  <c r="L9" s="1"/>
  <c r="G11"/>
  <c r="F12" s="1"/>
  <c r="C10"/>
  <c r="D59" i="10"/>
  <c r="E60"/>
  <c r="D60"/>
  <c r="B61"/>
  <c r="F59"/>
  <c r="K13" i="3"/>
  <c r="K14" s="1"/>
  <c r="K16" s="1"/>
  <c r="K17" s="1"/>
  <c r="J20" s="1"/>
  <c r="J19" s="1"/>
  <c r="J29" s="1"/>
  <c r="L13"/>
  <c r="L14" s="1"/>
  <c r="L16" s="1"/>
  <c r="L17" s="1"/>
  <c r="K20" s="1"/>
  <c r="K19" s="1"/>
  <c r="K29" s="1"/>
  <c r="M13"/>
  <c r="M14" s="1"/>
  <c r="M16" s="1"/>
  <c r="M17" s="1"/>
  <c r="L20" s="1"/>
  <c r="L19" s="1"/>
  <c r="L29" s="1"/>
  <c r="I10" i="14" l="1"/>
  <c r="J10" s="1"/>
  <c r="B11"/>
  <c r="G12"/>
  <c r="F13" s="1"/>
  <c r="E61" i="10"/>
  <c r="D61"/>
  <c r="B62"/>
  <c r="F60"/>
  <c r="K10" i="14" l="1"/>
  <c r="L10" s="1"/>
  <c r="G13"/>
  <c r="F14" s="1"/>
  <c r="C11"/>
  <c r="I11" s="1"/>
  <c r="E62" i="10"/>
  <c r="D62"/>
  <c r="B63"/>
  <c r="F61"/>
  <c r="B12" i="14" l="1"/>
  <c r="G14"/>
  <c r="F25" s="1"/>
  <c r="K11"/>
  <c r="J11"/>
  <c r="E63" i="10"/>
  <c r="B64"/>
  <c r="D63"/>
  <c r="F62"/>
  <c r="L11" i="14" l="1"/>
  <c r="F15"/>
  <c r="G15" s="1"/>
  <c r="F16" s="1"/>
  <c r="G25"/>
  <c r="C12"/>
  <c r="I12" s="1"/>
  <c r="F63" i="10"/>
  <c r="E64"/>
  <c r="B65"/>
  <c r="D64"/>
  <c r="G16" i="14" l="1"/>
  <c r="F17" s="1"/>
  <c r="B13"/>
  <c r="J12"/>
  <c r="K12"/>
  <c r="E65" i="10"/>
  <c r="B66"/>
  <c r="D65"/>
  <c r="F64"/>
  <c r="G17" i="14" l="1"/>
  <c r="F18" s="1"/>
  <c r="G18" s="1"/>
  <c r="F19" s="1"/>
  <c r="L12"/>
  <c r="C13"/>
  <c r="I13" s="1"/>
  <c r="F65" i="10"/>
  <c r="E66"/>
  <c r="B67"/>
  <c r="D66"/>
  <c r="G19" i="14" l="1"/>
  <c r="F20" s="1"/>
  <c r="G20" s="1"/>
  <c r="F21" s="1"/>
  <c r="B14"/>
  <c r="K13"/>
  <c r="J13"/>
  <c r="E67" i="10"/>
  <c r="D67"/>
  <c r="B68"/>
  <c r="F66"/>
  <c r="G21" i="14" l="1"/>
  <c r="F22" s="1"/>
  <c r="L13"/>
  <c r="C14"/>
  <c r="I14" s="1"/>
  <c r="E68" i="10"/>
  <c r="D68"/>
  <c r="B69"/>
  <c r="F67"/>
  <c r="G22" i="14" l="1"/>
  <c r="F23" s="1"/>
  <c r="B15"/>
  <c r="B25"/>
  <c r="J14"/>
  <c r="K14"/>
  <c r="E69" i="10"/>
  <c r="D69"/>
  <c r="B70"/>
  <c r="F68"/>
  <c r="L14" i="14" l="1"/>
  <c r="G23"/>
  <c r="F24" s="1"/>
  <c r="G24" s="1"/>
  <c r="C15"/>
  <c r="I15" s="1"/>
  <c r="C25"/>
  <c r="E70" i="10"/>
  <c r="D70"/>
  <c r="B71"/>
  <c r="F69"/>
  <c r="K15" i="14" l="1"/>
  <c r="J15"/>
  <c r="B16"/>
  <c r="I25"/>
  <c r="E71" i="10"/>
  <c r="B72"/>
  <c r="D71"/>
  <c r="F70"/>
  <c r="L15" i="14" l="1"/>
  <c r="C16"/>
  <c r="K25"/>
  <c r="J25"/>
  <c r="F71" i="10"/>
  <c r="E72"/>
  <c r="B73"/>
  <c r="D72"/>
  <c r="I16" i="14" l="1"/>
  <c r="K16" s="1"/>
  <c r="B17"/>
  <c r="C17" s="1"/>
  <c r="I17" s="1"/>
  <c r="J16"/>
  <c r="L25"/>
  <c r="E73" i="10"/>
  <c r="B74"/>
  <c r="D73"/>
  <c r="F72"/>
  <c r="L16" i="14" l="1"/>
  <c r="J17"/>
  <c r="K17"/>
  <c r="B18"/>
  <c r="G26"/>
  <c r="F26" s="1"/>
  <c r="F73" i="10"/>
  <c r="E74"/>
  <c r="B75"/>
  <c r="D74"/>
  <c r="C18" i="14" l="1"/>
  <c r="L17"/>
  <c r="E75" i="10"/>
  <c r="D75"/>
  <c r="B76"/>
  <c r="F74"/>
  <c r="I18" i="14" l="1"/>
  <c r="J18" s="1"/>
  <c r="B19"/>
  <c r="E76" i="10"/>
  <c r="D76"/>
  <c r="F75"/>
  <c r="K18" i="14" l="1"/>
  <c r="L18" s="1"/>
  <c r="C19"/>
  <c r="I19" s="1"/>
  <c r="F76" i="10"/>
  <c r="J19" i="14" l="1"/>
  <c r="K19"/>
  <c r="B20"/>
  <c r="L19" l="1"/>
  <c r="C20"/>
  <c r="B21" s="1"/>
  <c r="C21" l="1"/>
  <c r="I21" s="1"/>
  <c r="I20"/>
  <c r="B22" l="1"/>
  <c r="C22" s="1"/>
  <c r="J20"/>
  <c r="K20"/>
  <c r="K21"/>
  <c r="J21"/>
  <c r="L20" l="1"/>
  <c r="I22"/>
  <c r="L21"/>
  <c r="B23"/>
  <c r="C23" l="1"/>
  <c r="B24" s="1"/>
  <c r="C24" s="1"/>
  <c r="K22"/>
  <c r="J22"/>
  <c r="I24" l="1"/>
  <c r="J24" s="1"/>
  <c r="C26"/>
  <c r="B26" s="1"/>
  <c r="K24"/>
  <c r="L22"/>
  <c r="I23"/>
  <c r="J23" l="1"/>
  <c r="J26" s="1"/>
  <c r="K23"/>
  <c r="K26" s="1"/>
  <c r="I26"/>
  <c r="L23"/>
  <c r="L24" s="1"/>
</calcChain>
</file>

<file path=xl/comments1.xml><?xml version="1.0" encoding="utf-8"?>
<comments xmlns="http://schemas.openxmlformats.org/spreadsheetml/2006/main">
  <authors>
    <author>Author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It is rate of interest published in news paper
</t>
        </r>
      </text>
    </comment>
  </commentList>
</comments>
</file>

<file path=xl/comments10.xml><?xml version="1.0" encoding="utf-8"?>
<comments xmlns="http://schemas.openxmlformats.org/spreadsheetml/2006/main">
  <authors>
    <author>ali</author>
  </authors>
  <commentList>
    <comment ref="D42" authorId="0">
      <text>
        <r>
          <rPr>
            <b/>
            <sz val="8"/>
            <color indexed="81"/>
            <rFont val="Tahoma"/>
            <family val="2"/>
          </rPr>
          <t>ali:
If advance paid is different from excell calculation then fill it otherwise it would be zero.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Inputs
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Output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Author:
Green means input
&amp; Yellow means output</t>
        </r>
      </text>
    </comment>
    <comment ref="B16" authorId="0">
      <text>
        <r>
          <rPr>
            <b/>
            <sz val="8"/>
            <color indexed="81"/>
            <rFont val="Tahoma"/>
            <family val="2"/>
          </rPr>
          <t>Author:
Outputs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Tax saving + High return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Yello cell are inputs &amp; Green cell are output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Tax saving u/s 80C maximum dedction upto </t>
        </r>
        <r>
          <rPr>
            <sz val="8"/>
            <color indexed="81"/>
            <rFont val="Rupee"/>
          </rPr>
          <t>` f</t>
        </r>
        <r>
          <rPr>
            <sz val="8"/>
            <color indexed="81"/>
            <rFont val="Calibri"/>
            <family val="2"/>
            <scheme val="minor"/>
          </rPr>
          <t>100000.
Saving @ tax saving rate</t>
        </r>
      </text>
    </comment>
    <comment ref="A1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But in this scheem a persons have to invest for 5 Year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Per annume compounded quarterly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Maturity Value after 5 year @ 9% p.a. compunded quarterly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I2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Negative means Capital Gain &amp; Positive Means Capital Loss</t>
        </r>
      </text>
    </comment>
  </commentList>
</comments>
</file>

<file path=xl/comments6.xml><?xml version="1.0" encoding="utf-8"?>
<comments xmlns="http://schemas.openxmlformats.org/spreadsheetml/2006/main">
  <authors>
    <author>ali</author>
  </authors>
  <commentList>
    <comment ref="C12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This is best combination at which profit is Maximum.</t>
        </r>
      </text>
    </comment>
    <comment ref="D12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This is best combination at which profit is Maximum.</t>
        </r>
      </text>
    </comment>
    <comment ref="E12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This is best combination at which profit is Maximum.</t>
        </r>
      </text>
    </comment>
  </commentList>
</comments>
</file>

<file path=xl/comments7.xml><?xml version="1.0" encoding="utf-8"?>
<comments xmlns="http://schemas.openxmlformats.org/spreadsheetml/2006/main">
  <authors>
    <author>ali</author>
  </authors>
  <commentList>
    <comment ref="D9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With the help of Goal Seek</t>
        </r>
      </text>
    </comment>
  </commentList>
</comments>
</file>

<file path=xl/comments8.xml><?xml version="1.0" encoding="utf-8"?>
<comments xmlns="http://schemas.openxmlformats.org/spreadsheetml/2006/main">
  <authors>
    <author>ali</author>
  </authors>
  <commentList>
    <comment ref="B3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At the time of Retirement. Note this cal. Is not applicable in case of death or retrenchment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ali:</t>
        </r>
        <r>
          <rPr>
            <sz val="8"/>
            <color indexed="81"/>
            <rFont val="Tahoma"/>
            <family val="2"/>
          </rPr>
          <t xml:space="preserve">
Date should be in format 25-Jan-2014</t>
        </r>
      </text>
    </comment>
  </commentList>
</comments>
</file>

<file path=xl/comments9.xml><?xml version="1.0" encoding="utf-8"?>
<comments xmlns="http://schemas.openxmlformats.org/spreadsheetml/2006/main">
  <authors>
    <author>Mohammad_ali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Mohammad_ali:</t>
        </r>
        <r>
          <rPr>
            <sz val="9"/>
            <color indexed="81"/>
            <rFont val="Tahoma"/>
            <family val="2"/>
          </rPr>
          <t xml:space="preserve">
Input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Mohammad_ali:</t>
        </r>
        <r>
          <rPr>
            <sz val="9"/>
            <color indexed="81"/>
            <rFont val="Tahoma"/>
            <family val="2"/>
          </rPr>
          <t xml:space="preserve">
Output</t>
        </r>
      </text>
    </comment>
  </commentList>
</comments>
</file>

<file path=xl/sharedStrings.xml><?xml version="1.0" encoding="utf-8"?>
<sst xmlns="http://schemas.openxmlformats.org/spreadsheetml/2006/main" count="5648" uniqueCount="1983">
  <si>
    <t>Months</t>
  </si>
  <si>
    <t>Principal</t>
  </si>
  <si>
    <t>Rate</t>
  </si>
  <si>
    <t>A</t>
  </si>
  <si>
    <t>Inputs</t>
  </si>
  <si>
    <t>(1+i)</t>
  </si>
  <si>
    <r>
      <t>(1+i)</t>
    </r>
    <r>
      <rPr>
        <b/>
        <vertAlign val="superscript"/>
        <sz val="11"/>
        <color theme="1" tint="4.9989318521683403E-2"/>
        <rFont val="Calibri"/>
        <family val="2"/>
        <scheme val="minor"/>
      </rPr>
      <t>n</t>
    </r>
    <r>
      <rPr>
        <b/>
        <sz val="11"/>
        <color theme="1" tint="4.9989318521683403E-2"/>
        <rFont val="Calibri"/>
        <family val="2"/>
        <scheme val="minor"/>
      </rPr>
      <t xml:space="preserve"> - 1</t>
    </r>
  </si>
  <si>
    <t>1/3</t>
  </si>
  <si>
    <r>
      <t>(1+i)</t>
    </r>
    <r>
      <rPr>
        <b/>
        <vertAlign val="superscript"/>
        <sz val="11"/>
        <color theme="1"/>
        <rFont val="Calibri"/>
        <family val="2"/>
        <scheme val="minor"/>
      </rPr>
      <t>1/3</t>
    </r>
  </si>
  <si>
    <r>
      <t>1/(1+i)</t>
    </r>
    <r>
      <rPr>
        <b/>
        <vertAlign val="superscript"/>
        <sz val="11"/>
        <color theme="1"/>
        <rFont val="Calibri"/>
        <family val="2"/>
        <scheme val="minor"/>
      </rPr>
      <t>1/3</t>
    </r>
  </si>
  <si>
    <r>
      <t>1- 1/(1+i)</t>
    </r>
    <r>
      <rPr>
        <b/>
        <vertAlign val="superscript"/>
        <sz val="11"/>
        <color theme="1"/>
        <rFont val="Calibri"/>
        <family val="2"/>
        <scheme val="minor"/>
      </rPr>
      <t>1/3</t>
    </r>
  </si>
  <si>
    <t>Instalments</t>
  </si>
  <si>
    <t>Effective rate of interest per annum</t>
  </si>
  <si>
    <t>No of Compunding/year</t>
  </si>
  <si>
    <t>Rate of interest per month</t>
  </si>
  <si>
    <t>i</t>
  </si>
  <si>
    <t>Mataurity Value</t>
  </si>
  <si>
    <t>Year</t>
  </si>
  <si>
    <t>n</t>
  </si>
  <si>
    <t>Time</t>
  </si>
  <si>
    <t>Interest</t>
  </si>
  <si>
    <t>&lt;----Input</t>
  </si>
  <si>
    <t>Analaysis</t>
  </si>
  <si>
    <t>No of Instalments</t>
  </si>
  <si>
    <t>Total Amount Paid</t>
  </si>
  <si>
    <t>Principal Amount</t>
  </si>
  <si>
    <t>Total Interest Paid</t>
  </si>
  <si>
    <t>&lt;-----Output</t>
  </si>
  <si>
    <t>Equated Monthly Instalment</t>
  </si>
  <si>
    <t>State Bank of India in the month of Oct, 2012</t>
  </si>
  <si>
    <t>i/12</t>
  </si>
  <si>
    <r>
      <t>(1+i)</t>
    </r>
    <r>
      <rPr>
        <b/>
        <vertAlign val="superscript"/>
        <sz val="11"/>
        <color theme="1"/>
        <rFont val="Calibri"/>
        <family val="2"/>
        <scheme val="minor"/>
      </rPr>
      <t>n</t>
    </r>
  </si>
  <si>
    <r>
      <t>(1+i)</t>
    </r>
    <r>
      <rPr>
        <b/>
        <vertAlign val="superscript"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- 1</t>
    </r>
  </si>
  <si>
    <t xml:space="preserve">Home Loan </t>
  </si>
  <si>
    <t>EMI Per Lac Per month</t>
  </si>
  <si>
    <t>Period (Years)</t>
  </si>
  <si>
    <t>Upto 30 Lacs</t>
  </si>
  <si>
    <t>30 Lacs and above</t>
  </si>
  <si>
    <t>EMI</t>
  </si>
  <si>
    <t xml:space="preserve">Rate of Interest </t>
  </si>
  <si>
    <t>Car Loan</t>
  </si>
  <si>
    <t>Period (Months)</t>
  </si>
  <si>
    <t>Rate of Interest</t>
  </si>
  <si>
    <t>Working Notes</t>
  </si>
  <si>
    <t>Leverage Analaysis</t>
  </si>
  <si>
    <t>Input  Data</t>
  </si>
  <si>
    <t>Prepared by - Mohammad Ali</t>
  </si>
  <si>
    <t xml:space="preserve"> Share per Rs</t>
  </si>
  <si>
    <t>Rate %</t>
  </si>
  <si>
    <t>Value</t>
  </si>
  <si>
    <t>No. of share</t>
  </si>
  <si>
    <t>Preferance Share Capital</t>
  </si>
  <si>
    <t>OUTPUT (In Units)</t>
  </si>
  <si>
    <t>Equity share capitat</t>
  </si>
  <si>
    <t>Seling Price per unints</t>
  </si>
  <si>
    <t xml:space="preserve">Debenture </t>
  </si>
  <si>
    <t>Sales</t>
  </si>
  <si>
    <t>Rate (%)</t>
  </si>
  <si>
    <t>Less: Variable cost</t>
  </si>
  <si>
    <t>Corporate Tax</t>
  </si>
  <si>
    <t>contribution</t>
  </si>
  <si>
    <t>Less:Fixed cost</t>
  </si>
  <si>
    <t>Other Information</t>
  </si>
  <si>
    <t>( In Rs.)</t>
  </si>
  <si>
    <t>EBIT(Earning Before Interest &amp; Tax)</t>
  </si>
  <si>
    <t>Seling Price per units</t>
  </si>
  <si>
    <t>Less:Interest on Debenture</t>
  </si>
  <si>
    <t xml:space="preserve">Variable cost </t>
  </si>
  <si>
    <t>EBT (Earning Before  Tax)</t>
  </si>
  <si>
    <t>Fixed Cost</t>
  </si>
  <si>
    <t>Less:Tax @ 40%</t>
  </si>
  <si>
    <t>EAT ((Earning after  Tax)</t>
  </si>
  <si>
    <t>Less:Pref.dividend</t>
  </si>
  <si>
    <t>Earning Available  to Equity shareholders</t>
  </si>
  <si>
    <t>EPS (Earning Per Share)</t>
  </si>
  <si>
    <t>Financial Leverage</t>
  </si>
  <si>
    <t>% Change in EPS</t>
  </si>
  <si>
    <t>% Change in EBIT</t>
  </si>
  <si>
    <t>Operating Leverage</t>
  </si>
  <si>
    <t>% Change in Sales</t>
  </si>
  <si>
    <t>Combined Leverage</t>
  </si>
  <si>
    <t>Average</t>
  </si>
  <si>
    <t>SD</t>
  </si>
  <si>
    <t>Correlation</t>
  </si>
  <si>
    <t>No of Days</t>
  </si>
  <si>
    <t>B</t>
  </si>
  <si>
    <t xml:space="preserve">From </t>
  </si>
  <si>
    <t>To</t>
  </si>
  <si>
    <t>Days</t>
  </si>
  <si>
    <t>Years</t>
  </si>
  <si>
    <t>Difference</t>
  </si>
  <si>
    <t>Balance</t>
  </si>
  <si>
    <t>Total</t>
  </si>
  <si>
    <t>Particulars</t>
  </si>
  <si>
    <t>Amount</t>
  </si>
  <si>
    <t>Calculation of Net Present Values</t>
  </si>
  <si>
    <t>Annual discount rate</t>
  </si>
  <si>
    <t>Initial cost of investment</t>
  </si>
  <si>
    <t>NPV</t>
  </si>
  <si>
    <t>Prepared by -Mohammd Ali</t>
  </si>
  <si>
    <t>Net Present Value</t>
  </si>
  <si>
    <t>Result</t>
  </si>
  <si>
    <t>Accept</t>
  </si>
  <si>
    <t>Reject</t>
  </si>
  <si>
    <t>PV of Cash inflow</t>
  </si>
  <si>
    <t>Cash inflow (after Tax &amp; Dep. )</t>
  </si>
  <si>
    <t>Average, SD &amp; Correlation</t>
  </si>
  <si>
    <t>Mataurity Value of RD</t>
  </si>
  <si>
    <t>Effective Yeild per annume</t>
  </si>
  <si>
    <t>SBI Tax saving deposite</t>
  </si>
  <si>
    <r>
      <t>Amount (</t>
    </r>
    <r>
      <rPr>
        <b/>
        <sz val="11"/>
        <color theme="1"/>
        <rFont val="Rupee"/>
      </rPr>
      <t>`</t>
    </r>
    <r>
      <rPr>
        <b/>
        <sz val="11"/>
        <color theme="1"/>
        <rFont val="Calibri"/>
        <family val="2"/>
        <scheme val="minor"/>
      </rPr>
      <t>)</t>
    </r>
  </si>
  <si>
    <t>Investments</t>
  </si>
  <si>
    <t>Tax Saving</t>
  </si>
  <si>
    <t>Income Tax Rate (with Edc. Cess)</t>
  </si>
  <si>
    <t>Effective Investments</t>
  </si>
  <si>
    <t>Maturity Value of Investmests</t>
  </si>
  <si>
    <t>Time Duration</t>
  </si>
  <si>
    <t>Profit Before Taxes for Investments</t>
  </si>
  <si>
    <t>Date of Birth</t>
  </si>
  <si>
    <t>Date of Joining</t>
  </si>
  <si>
    <t>Today</t>
  </si>
  <si>
    <t>Total Experience</t>
  </si>
  <si>
    <t>Total Age</t>
  </si>
  <si>
    <t>Break-Even Analysis</t>
  </si>
  <si>
    <t>For the Period:</t>
  </si>
  <si>
    <t>Jan 1, 2009 - Jun 30, 2010</t>
  </si>
  <si>
    <t>Selling Price (P):</t>
  </si>
  <si>
    <t>Break-Even Units (X):</t>
  </si>
  <si>
    <t>Break-Even Sales (S):</t>
  </si>
  <si>
    <t>[42]</t>
  </si>
  <si>
    <t>Fixed Costs</t>
  </si>
  <si>
    <t>Advertising</t>
  </si>
  <si>
    <t>Accounting, Legal</t>
  </si>
  <si>
    <t>Depreciation</t>
  </si>
  <si>
    <t>Interest Expense</t>
  </si>
  <si>
    <t>Insurance</t>
  </si>
  <si>
    <t>Manufacturing</t>
  </si>
  <si>
    <t>Payroll</t>
  </si>
  <si>
    <t>Rent</t>
  </si>
  <si>
    <t>Supplies</t>
  </si>
  <si>
    <t>Taxes (real estate, etc.)</t>
  </si>
  <si>
    <t>Utilities</t>
  </si>
  <si>
    <t>Other (specify)</t>
  </si>
  <si>
    <t>Total Fixed Costs (TFC)</t>
  </si>
  <si>
    <t>Variable Costs</t>
  </si>
  <si>
    <t>Variables Costs based on Dollar Amount per Unit</t>
  </si>
  <si>
    <t>Cost of Goods Sold</t>
  </si>
  <si>
    <t>per unit</t>
  </si>
  <si>
    <t>Direct Labor</t>
  </si>
  <si>
    <t>Overhead</t>
  </si>
  <si>
    <t>Sum:</t>
  </si>
  <si>
    <t>Variables Costs based on Percentage</t>
  </si>
  <si>
    <t>Commissions</t>
  </si>
  <si>
    <t>Total Variable Cost per Unit (V)</t>
  </si>
  <si>
    <t>Contribution Margin per unit (CM) = P - V</t>
  </si>
  <si>
    <t>Contribution Margin Ratio (CMR) = 1 - V / P = CM / P</t>
  </si>
  <si>
    <t>Break-Even Point</t>
  </si>
  <si>
    <t>Break-Even Units (X)</t>
  </si>
  <si>
    <t>X = TFC / (P - V)</t>
  </si>
  <si>
    <t>Break-Even Sales (S)</t>
  </si>
  <si>
    <t>S = X * P = TFC / CMR</t>
  </si>
  <si>
    <t>Targeted Net Income</t>
  </si>
  <si>
    <t>Targeted Net Income Before Taxes (NIBT)</t>
  </si>
  <si>
    <t>Units required to reach targeted NIBT, X = (TFC + NIBT) / (P-V)</t>
  </si>
  <si>
    <t>Sales required to reach targeted NIBT, S = (TFC + NIBT) / CMR</t>
  </si>
  <si>
    <t>Rate of return on sales before taxes = NIBT / S</t>
  </si>
  <si>
    <t>Tax Rate (T)</t>
  </si>
  <si>
    <t>Net Income After Taxes (NIAT) = (1-T)*NIBT</t>
  </si>
  <si>
    <t>Rate of return on sales after taxes = NIAT / S</t>
  </si>
  <si>
    <t>Chart</t>
  </si>
  <si>
    <t>Units (X)</t>
  </si>
  <si>
    <t>Total Cost</t>
  </si>
  <si>
    <t>Total Revenue</t>
  </si>
  <si>
    <t>Profit (Loss)</t>
  </si>
  <si>
    <t>Break Even Analysis</t>
  </si>
  <si>
    <t>Individuals</t>
  </si>
  <si>
    <t>Computation of Tax</t>
  </si>
  <si>
    <t>Firms</t>
  </si>
  <si>
    <t>Less: Allowed Expenditure</t>
  </si>
  <si>
    <t xml:space="preserve">          (Except Personal Expendture)</t>
  </si>
  <si>
    <t>Income</t>
  </si>
  <si>
    <t>Gross Total Income</t>
  </si>
  <si>
    <t>Less: Deduction u/s 80's</t>
  </si>
  <si>
    <t>Total Income</t>
  </si>
  <si>
    <t xml:space="preserve">           Maximum deduction allowed</t>
  </si>
  <si>
    <t xml:space="preserve">Nil </t>
  </si>
  <si>
    <r>
      <t xml:space="preserve">Up to </t>
    </r>
    <r>
      <rPr>
        <sz val="11"/>
        <color theme="1"/>
        <rFont val="Rupee"/>
      </rPr>
      <t>`</t>
    </r>
    <r>
      <rPr>
        <sz val="11"/>
        <color theme="1"/>
        <rFont val="Calibri"/>
        <family val="2"/>
        <scheme val="minor"/>
      </rPr>
      <t xml:space="preserve">2,00,000 </t>
    </r>
  </si>
  <si>
    <r>
      <rPr>
        <sz val="11"/>
        <color theme="1"/>
        <rFont val="Rupee"/>
      </rPr>
      <t xml:space="preserve">` </t>
    </r>
    <r>
      <rPr>
        <sz val="11"/>
        <color theme="1"/>
        <rFont val="Calibri"/>
        <family val="2"/>
        <scheme val="minor"/>
      </rPr>
      <t xml:space="preserve">2,00,001 to </t>
    </r>
    <r>
      <rPr>
        <sz val="11"/>
        <color theme="1"/>
        <rFont val="Rupee"/>
      </rPr>
      <t>`</t>
    </r>
    <r>
      <rPr>
        <sz val="11"/>
        <color theme="1"/>
        <rFont val="Calibri"/>
        <family val="2"/>
        <scheme val="minor"/>
      </rPr>
      <t xml:space="preserve"> 5,00,000 </t>
    </r>
  </si>
  <si>
    <r>
      <rPr>
        <sz val="11"/>
        <color theme="1"/>
        <rFont val="Rupee"/>
      </rPr>
      <t xml:space="preserve">` </t>
    </r>
    <r>
      <rPr>
        <sz val="11"/>
        <color theme="1"/>
        <rFont val="Calibri"/>
        <family val="2"/>
        <scheme val="minor"/>
      </rPr>
      <t xml:space="preserve">5,00,001 to </t>
    </r>
    <r>
      <rPr>
        <sz val="11"/>
        <color theme="1"/>
        <rFont val="Rupee"/>
      </rPr>
      <t>`</t>
    </r>
    <r>
      <rPr>
        <sz val="11"/>
        <color theme="1"/>
        <rFont val="Calibri"/>
        <family val="2"/>
        <scheme val="minor"/>
      </rPr>
      <t xml:space="preserve">10,00,000 </t>
    </r>
  </si>
  <si>
    <r>
      <t xml:space="preserve">Above </t>
    </r>
    <r>
      <rPr>
        <sz val="11"/>
        <color theme="1"/>
        <rFont val="Rupee"/>
      </rPr>
      <t>`</t>
    </r>
    <r>
      <rPr>
        <sz val="11"/>
        <color theme="1"/>
        <rFont val="Calibri"/>
        <family val="2"/>
        <scheme val="minor"/>
      </rPr>
      <t xml:space="preserve">10,00,000 </t>
    </r>
  </si>
  <si>
    <t>Rate of Tax</t>
  </si>
  <si>
    <t>Computation of Total Tax Liability</t>
  </si>
  <si>
    <t>Tax as per slab rate</t>
  </si>
  <si>
    <t>Above</t>
  </si>
  <si>
    <t>ADD:Edcation Cess</t>
  </si>
  <si>
    <t>Total Tax Liability</t>
  </si>
  <si>
    <t>Less: TDS</t>
  </si>
  <si>
    <t>Net Payable Tax/ (Refund)</t>
  </si>
  <si>
    <t xml:space="preserve">   U/s 80 C: LIC,PF, HL,TF etc.</t>
  </si>
  <si>
    <t xml:space="preserve">   U/s 80 G:</t>
  </si>
  <si>
    <t xml:space="preserve">   Other Deduction</t>
  </si>
  <si>
    <t>Post Qualification Experience</t>
  </si>
  <si>
    <t xml:space="preserve">Net Profit as per P &amp; L a/c </t>
  </si>
  <si>
    <t>Add: Salary, Bonus &amp; Commission to Partners</t>
  </si>
  <si>
    <t>Add: Interest on Capital excess 12%</t>
  </si>
  <si>
    <t>Actual Salary, Bonus &amp; Commission to Partners</t>
  </si>
  <si>
    <t>Rate of Interest Paid on Capital</t>
  </si>
  <si>
    <t>Capital's of Partners</t>
  </si>
  <si>
    <t xml:space="preserve">C </t>
  </si>
  <si>
    <t>Book Profit</t>
  </si>
  <si>
    <t xml:space="preserve">Less: Salary, Bonus &amp; Commission to Partners </t>
  </si>
  <si>
    <t xml:space="preserve">           allowed as per sec 40 (b)</t>
  </si>
  <si>
    <t xml:space="preserve">          (a) or (b) whichever is less;</t>
  </si>
  <si>
    <t xml:space="preserve">          (a) Maximum Limit u/s 40 (b)</t>
  </si>
  <si>
    <t xml:space="preserve">          (b) Actual remuneration paid</t>
  </si>
  <si>
    <t xml:space="preserve">           U/S 80 G</t>
  </si>
  <si>
    <t>Ist</t>
  </si>
  <si>
    <t>Date</t>
  </si>
  <si>
    <t>Add Months</t>
  </si>
  <si>
    <t>Cost of Assets</t>
  </si>
  <si>
    <t>Life of Assets</t>
  </si>
  <si>
    <t>WDV</t>
  </si>
  <si>
    <t>Dep</t>
  </si>
  <si>
    <t>DTA/(DTL)</t>
  </si>
  <si>
    <t>Reversing DTA/(DTL)</t>
  </si>
  <si>
    <t>Accumulted DTA/(DTL)</t>
  </si>
  <si>
    <t>Opening</t>
  </si>
  <si>
    <t>As per Income Tax</t>
  </si>
  <si>
    <t>Rate of Dep As per Account</t>
  </si>
  <si>
    <t>Calculation of DTA/DTL</t>
  </si>
  <si>
    <t>Cycle Trader</t>
  </si>
  <si>
    <t>Bicycles</t>
  </si>
  <si>
    <t>Mopeds</t>
  </si>
  <si>
    <t>Child Seats</t>
  </si>
  <si>
    <t>Unit Profit</t>
  </si>
  <si>
    <t>Resources</t>
  </si>
  <si>
    <t>Used</t>
  </si>
  <si>
    <t>Available</t>
  </si>
  <si>
    <t>≤</t>
  </si>
  <si>
    <t>Order Size</t>
  </si>
  <si>
    <t>Total Profit</t>
  </si>
  <si>
    <t>MV</t>
  </si>
  <si>
    <t>What is the accumulated value of a Rs.1000 payment to be made at the end of each months for  next 3 years if the prevailing rate of interest is 8.25% compounded Quarterly?</t>
  </si>
  <si>
    <t>Instalments (EMI)</t>
  </si>
  <si>
    <t>Calculation of Equated Monthly Instalment (EMI)</t>
  </si>
  <si>
    <t>No of Instalments (In Months)</t>
  </si>
  <si>
    <t>Date of Passing last Qualification</t>
  </si>
  <si>
    <t>Calculation of Day</t>
  </si>
  <si>
    <t>Output</t>
  </si>
  <si>
    <t>Adding months in a Particular Date</t>
  </si>
  <si>
    <t>Product Mix with help of Solver</t>
  </si>
  <si>
    <t>Capital required (In Rs.)</t>
  </si>
  <si>
    <t>Storage Cost (In Rs.)</t>
  </si>
  <si>
    <t>Rate of interest with help of Goal Seek</t>
  </si>
  <si>
    <t>Index</t>
  </si>
  <si>
    <t>PERSONAL DETAILS</t>
  </si>
  <si>
    <t>Name:-</t>
  </si>
  <si>
    <t>MOHAMMAD ALI</t>
  </si>
  <si>
    <t>Email id:-</t>
  </si>
  <si>
    <t>mohammadaliicwai@gmail.com</t>
  </si>
  <si>
    <t>Phone No:-</t>
  </si>
  <si>
    <t>SL No</t>
  </si>
  <si>
    <t>Accounts Officer (Contract)| Bharat Pumps &amp; Compressors Limited, Naini Allahabad</t>
  </si>
  <si>
    <t>Designation</t>
  </si>
  <si>
    <t>Recurring Deposit</t>
  </si>
  <si>
    <t>Leverage</t>
  </si>
  <si>
    <t>Statistical Calculation</t>
  </si>
  <si>
    <t>Product Mix</t>
  </si>
  <si>
    <t>Goal Seek</t>
  </si>
  <si>
    <t>Calculation of Gratuity &amp; EL</t>
  </si>
  <si>
    <t>Fixed Deposite &amp; Ded 80C</t>
  </si>
  <si>
    <t>Calculation of Days</t>
  </si>
  <si>
    <t>Add Months into a particular Date</t>
  </si>
  <si>
    <t>Calculation of Deferred Tax Assets &amp; Liabilities</t>
  </si>
  <si>
    <t>Use of Vlookup</t>
  </si>
  <si>
    <t>Computation of Tax of Individuals &amp; Firm</t>
  </si>
  <si>
    <t>+919721214221 &amp; +918009065610</t>
  </si>
  <si>
    <t>Calculation of Gratuity &amp; Earned Leave</t>
  </si>
  <si>
    <t>Basic Pay</t>
  </si>
  <si>
    <t>DA</t>
  </si>
  <si>
    <t>Date of Retirement</t>
  </si>
  <si>
    <t>No. of Year of Service Completed</t>
  </si>
  <si>
    <t>No. of Months of Service Completed</t>
  </si>
  <si>
    <t>Is eligible for Gratuity or Not?</t>
  </si>
  <si>
    <t>Gratuity Amount</t>
  </si>
  <si>
    <t>Status</t>
  </si>
  <si>
    <t>Leave Encashment Amount</t>
  </si>
  <si>
    <t>No. of Days</t>
  </si>
  <si>
    <t>Outputs</t>
  </si>
  <si>
    <r>
      <t>(1+i)</t>
    </r>
    <r>
      <rPr>
        <b/>
        <vertAlign val="superscript"/>
        <sz val="11"/>
        <color theme="1" tint="4.9989318521683403E-2"/>
        <rFont val="Calibri"/>
        <family val="2"/>
        <scheme val="minor"/>
      </rPr>
      <t>n</t>
    </r>
    <r>
      <rPr>
        <b/>
        <sz val="11"/>
        <color theme="1" tint="4.9989318521683403E-2"/>
        <rFont val="Calibri"/>
        <family val="2"/>
        <scheme val="minor"/>
      </rPr>
      <t xml:space="preserve"> </t>
    </r>
  </si>
  <si>
    <t>(1+i/4)</t>
  </si>
  <si>
    <r>
      <t>(1+i/4)</t>
    </r>
    <r>
      <rPr>
        <b/>
        <vertAlign val="superscript"/>
        <sz val="11"/>
        <color theme="1" tint="4.9989318521683403E-2"/>
        <rFont val="Calibri"/>
        <family val="2"/>
        <scheme val="minor"/>
      </rPr>
      <t>n*4</t>
    </r>
  </si>
  <si>
    <t>(1+i/12)</t>
  </si>
  <si>
    <r>
      <t>(1+i/12)</t>
    </r>
    <r>
      <rPr>
        <b/>
        <vertAlign val="superscript"/>
        <sz val="11"/>
        <color theme="1" tint="4.9989318521683403E-2"/>
        <rFont val="Calibri"/>
        <family val="2"/>
        <scheme val="minor"/>
      </rPr>
      <t>n*12</t>
    </r>
    <r>
      <rPr>
        <b/>
        <sz val="11"/>
        <color theme="1" tint="4.9989318521683403E-2"/>
        <rFont val="Calibri"/>
        <family val="2"/>
        <scheme val="minor"/>
      </rPr>
      <t xml:space="preserve"> </t>
    </r>
  </si>
  <si>
    <t>(1+i/2)</t>
  </si>
  <si>
    <r>
      <t>(1+i/2)</t>
    </r>
    <r>
      <rPr>
        <b/>
        <vertAlign val="superscript"/>
        <sz val="11"/>
        <color theme="1" tint="4.9989318521683403E-2"/>
        <rFont val="Calibri"/>
        <family val="2"/>
        <scheme val="minor"/>
      </rPr>
      <t>n*2</t>
    </r>
    <r>
      <rPr>
        <b/>
        <sz val="11"/>
        <color theme="1" tint="4.9989318521683403E-2"/>
        <rFont val="Calibri"/>
        <family val="2"/>
        <scheme val="minor"/>
      </rPr>
      <t xml:space="preserve"> </t>
    </r>
  </si>
  <si>
    <t>Investment</t>
  </si>
  <si>
    <t>Annually</t>
  </si>
  <si>
    <t>Half Yearly</t>
  </si>
  <si>
    <t>Quarterly</t>
  </si>
  <si>
    <t>Monthly</t>
  </si>
  <si>
    <t>Compound Interest</t>
  </si>
  <si>
    <r>
      <t>PRESENT VALUE OF INTEREST FACTOR OF ANNUITY [{(1 + i)</t>
    </r>
    <r>
      <rPr>
        <b/>
        <vertAlign val="superscript"/>
        <sz val="14"/>
        <color theme="1"/>
        <rFont val="Calibri"/>
        <family val="2"/>
        <scheme val="minor"/>
      </rPr>
      <t>n</t>
    </r>
    <r>
      <rPr>
        <b/>
        <sz val="14"/>
        <color theme="1"/>
        <rFont val="Calibri"/>
        <family val="2"/>
        <scheme val="minor"/>
      </rPr>
      <t xml:space="preserve"> - 1}/i(1 + i)</t>
    </r>
    <r>
      <rPr>
        <b/>
        <vertAlign val="superscript"/>
        <sz val="14"/>
        <color theme="1"/>
        <rFont val="Calibri"/>
        <family val="2"/>
        <scheme val="minor"/>
      </rPr>
      <t>n</t>
    </r>
    <r>
      <rPr>
        <b/>
        <sz val="14"/>
        <color theme="1"/>
        <rFont val="Calibri"/>
        <family val="2"/>
        <scheme val="minor"/>
      </rPr>
      <t>]      PVIFA (Monthly Installment)</t>
    </r>
  </si>
  <si>
    <t>Months/Rate(%)</t>
  </si>
  <si>
    <t>PVIFA (Monthly Installment)</t>
  </si>
  <si>
    <t>Compound Interest &amp; Amount</t>
  </si>
  <si>
    <t>Train Number</t>
  </si>
  <si>
    <t>Train Name</t>
  </si>
  <si>
    <t>Train Source Stn</t>
  </si>
  <si>
    <t>Source Dep. Time</t>
  </si>
  <si>
    <t>Train Destination Stn</t>
  </si>
  <si>
    <t>Dest. Arr. Time</t>
  </si>
  <si>
    <t>DR SAWANTWADI SP</t>
  </si>
  <si>
    <t xml:space="preserve">DADAR </t>
  </si>
  <si>
    <t>SAWANTWADI ROAD</t>
  </si>
  <si>
    <t>NGP AMRAVATI EXP</t>
  </si>
  <si>
    <t xml:space="preserve">NAGPUR </t>
  </si>
  <si>
    <t xml:space="preserve">AMRAVATI </t>
  </si>
  <si>
    <t xml:space="preserve">AMI NAGPUR EXP </t>
  </si>
  <si>
    <t xml:space="preserve">PUNE AGC SUP SP </t>
  </si>
  <si>
    <t xml:space="preserve">PUNE JN </t>
  </si>
  <si>
    <t xml:space="preserve">AGRA CANTT </t>
  </si>
  <si>
    <t>VSG SBC LINK EXP</t>
  </si>
  <si>
    <t xml:space="preserve">VASCO DA GAMA </t>
  </si>
  <si>
    <t>BANGALORE CY JN</t>
  </si>
  <si>
    <t xml:space="preserve">SMET MYSORE EXP </t>
  </si>
  <si>
    <t xml:space="preserve">SHIMOGA TOWN </t>
  </si>
  <si>
    <t xml:space="preserve">MYSORE JN </t>
  </si>
  <si>
    <t>UBL VSG LINK EXP</t>
  </si>
  <si>
    <t xml:space="preserve">HUBLI JN </t>
  </si>
  <si>
    <t>KOP HYDERABAD SP</t>
  </si>
  <si>
    <t>C SHAHUMHARAJ T</t>
  </si>
  <si>
    <t>HYDERABAD DECAN</t>
  </si>
  <si>
    <t xml:space="preserve">MYS SHIMOGA EXP </t>
  </si>
  <si>
    <t xml:space="preserve">SHM JGM EXPRESS </t>
  </si>
  <si>
    <t xml:space="preserve">SHALIMAR </t>
  </si>
  <si>
    <t xml:space="preserve">JHARGRAM </t>
  </si>
  <si>
    <t xml:space="preserve">JGM SRC EXPRESS </t>
  </si>
  <si>
    <t xml:space="preserve">SANTRAGACHI JN </t>
  </si>
  <si>
    <t>AHMEDABAD SUP SP</t>
  </si>
  <si>
    <t xml:space="preserve">MUMBAI CENTRAL </t>
  </si>
  <si>
    <t xml:space="preserve">AHMEDABAD JN </t>
  </si>
  <si>
    <t xml:space="preserve">IND BANDRA T SP </t>
  </si>
  <si>
    <t xml:space="preserve">INDORE JN BG </t>
  </si>
  <si>
    <t>BANDRA TERMINUS</t>
  </si>
  <si>
    <t>AII JP INTERCITY</t>
  </si>
  <si>
    <t xml:space="preserve">AJMER JN </t>
  </si>
  <si>
    <t xml:space="preserve">JAIPUR </t>
  </si>
  <si>
    <t>JP AII INTERCITY</t>
  </si>
  <si>
    <t xml:space="preserve">INDORE JAIPUR S </t>
  </si>
  <si>
    <t xml:space="preserve">SATPURA EXPRESS </t>
  </si>
  <si>
    <t xml:space="preserve">BALAGHAT JN </t>
  </si>
  <si>
    <t xml:space="preserve">JABALPUR </t>
  </si>
  <si>
    <t xml:space="preserve">MANDOVI EXPRESS </t>
  </si>
  <si>
    <t xml:space="preserve">MUMBAI CST </t>
  </si>
  <si>
    <t xml:space="preserve">MADGAON </t>
  </si>
  <si>
    <t xml:space="preserve">KONKAN KANYA EX </t>
  </si>
  <si>
    <t>KONKAN KANYA EXP</t>
  </si>
  <si>
    <t xml:space="preserve">MADGAON ERS EXP </t>
  </si>
  <si>
    <t xml:space="preserve">ERANAKULAM JN </t>
  </si>
  <si>
    <t xml:space="preserve">MADGAON EXPRESS </t>
  </si>
  <si>
    <t xml:space="preserve">RAJYARANI EXP </t>
  </si>
  <si>
    <t xml:space="preserve">RAJYA RANI EXP </t>
  </si>
  <si>
    <t xml:space="preserve">DECCAN EXPRESS </t>
  </si>
  <si>
    <t xml:space="preserve">SINHAGAD EXP </t>
  </si>
  <si>
    <t xml:space="preserve">MAHALAXMI EXP </t>
  </si>
  <si>
    <t xml:space="preserve">COIMBATORE EXP </t>
  </si>
  <si>
    <t>LOKMANYATILAK T</t>
  </si>
  <si>
    <t xml:space="preserve">COIMBATORE JN </t>
  </si>
  <si>
    <t xml:space="preserve">LOKMANYA TT EXP </t>
  </si>
  <si>
    <t xml:space="preserve">KUSHINAGAR EXP </t>
  </si>
  <si>
    <t xml:space="preserve">GORAKHPUR JN </t>
  </si>
  <si>
    <t>CHALUKYA EXPRESS</t>
  </si>
  <si>
    <t xml:space="preserve">YESVANTPUR JN </t>
  </si>
  <si>
    <t xml:space="preserve">CHALUKYA EXP </t>
  </si>
  <si>
    <t xml:space="preserve">KONARK EXPRESS </t>
  </si>
  <si>
    <t xml:space="preserve">BHUBANESWAR </t>
  </si>
  <si>
    <t xml:space="preserve">SAHYADRI EXPRES </t>
  </si>
  <si>
    <t xml:space="preserve">SAHYADRI EXP </t>
  </si>
  <si>
    <t xml:space="preserve">MANMAD PUNE EXP </t>
  </si>
  <si>
    <t xml:space="preserve">MANMAD JN </t>
  </si>
  <si>
    <t xml:space="preserve">PUNE MANMAD EXP </t>
  </si>
  <si>
    <t xml:space="preserve">CHENNAI MAIL </t>
  </si>
  <si>
    <t>CHENNAI CENTRAL</t>
  </si>
  <si>
    <t xml:space="preserve">MUMBAI MAIL </t>
  </si>
  <si>
    <t xml:space="preserve">KOYNA EXPRESS </t>
  </si>
  <si>
    <t xml:space="preserve">GYAN GANGA EXP </t>
  </si>
  <si>
    <t xml:space="preserve">MANDUADIH </t>
  </si>
  <si>
    <t xml:space="preserve">DARBHANGA EXP </t>
  </si>
  <si>
    <t xml:space="preserve">DARBHANGA JN </t>
  </si>
  <si>
    <t xml:space="preserve">DBG PUNE EXP </t>
  </si>
  <si>
    <t xml:space="preserve">SHARAVATHI EXP </t>
  </si>
  <si>
    <t xml:space="preserve">SHARAVATI EXP </t>
  </si>
  <si>
    <t>PA GORAKHPUR EXP</t>
  </si>
  <si>
    <t>GKP PUNE EXPRESS</t>
  </si>
  <si>
    <t xml:space="preserve">MAHARASHTRA EXP </t>
  </si>
  <si>
    <t xml:space="preserve">GONDIA JN </t>
  </si>
  <si>
    <t xml:space="preserve">CSTM CHENNAI EX </t>
  </si>
  <si>
    <t xml:space="preserve">MUMBAI EXPRESS </t>
  </si>
  <si>
    <t xml:space="preserve">MADURAI EXPRESS </t>
  </si>
  <si>
    <t xml:space="preserve">MADURAI JN </t>
  </si>
  <si>
    <t>LOKAMANYA TT EXP</t>
  </si>
  <si>
    <t>DIKSHABHOOMI EXP</t>
  </si>
  <si>
    <t xml:space="preserve">DHANBAD JN </t>
  </si>
  <si>
    <t xml:space="preserve">DIKSHABHUMI EXP </t>
  </si>
  <si>
    <t xml:space="preserve">MRJ UBL EXP </t>
  </si>
  <si>
    <t xml:space="preserve">MIRAJ JN </t>
  </si>
  <si>
    <t xml:space="preserve">UBL MRJ EXPRESS </t>
  </si>
  <si>
    <t>KOLHAPUR EXPRESS</t>
  </si>
  <si>
    <t xml:space="preserve">AHMEDABAD EXP </t>
  </si>
  <si>
    <t xml:space="preserve">SUR KOP EXP </t>
  </si>
  <si>
    <t xml:space="preserve">SOLAPUR JN </t>
  </si>
  <si>
    <t xml:space="preserve">KOP SOLAPUR EXP </t>
  </si>
  <si>
    <t xml:space="preserve">GODAN EXPRESS </t>
  </si>
  <si>
    <t xml:space="preserve">AMRITSAR EXPRES </t>
  </si>
  <si>
    <t xml:space="preserve">AMRITSAR JN </t>
  </si>
  <si>
    <t xml:space="preserve">ASR DR EXPRESS </t>
  </si>
  <si>
    <t xml:space="preserve">CHHAPRA EXPRESS </t>
  </si>
  <si>
    <t xml:space="preserve">CHHAPRA </t>
  </si>
  <si>
    <t xml:space="preserve">CPR LTT EXPRESS </t>
  </si>
  <si>
    <t xml:space="preserve">MUZAFFARPUR EXP </t>
  </si>
  <si>
    <t xml:space="preserve">MUZAFFARPUR JN </t>
  </si>
  <si>
    <t xml:space="preserve">MFP LTT EXPRESS </t>
  </si>
  <si>
    <t xml:space="preserve">MS SALEM EXP </t>
  </si>
  <si>
    <t xml:space="preserve">CHENNAI EGMORE </t>
  </si>
  <si>
    <t xml:space="preserve">SALEM JN </t>
  </si>
  <si>
    <t xml:space="preserve">SA CHENNAI EXP </t>
  </si>
  <si>
    <t xml:space="preserve">DBG LTT EXPRESS </t>
  </si>
  <si>
    <t xml:space="preserve">SAKET EXPRESS </t>
  </si>
  <si>
    <t xml:space="preserve">FAIZABAD JN </t>
  </si>
  <si>
    <t xml:space="preserve">TULSI EXPRESS </t>
  </si>
  <si>
    <t xml:space="preserve">ALLAHABAD JN </t>
  </si>
  <si>
    <t>KAMAYANI EXPRESS</t>
  </si>
  <si>
    <t xml:space="preserve">VARANASI JN </t>
  </si>
  <si>
    <t xml:space="preserve">KAMAYANI EXPRES </t>
  </si>
  <si>
    <t xml:space="preserve">JHELUM EXPRESS </t>
  </si>
  <si>
    <t xml:space="preserve">JAMMU TAWI </t>
  </si>
  <si>
    <t>VERAVAL PUNE EXP</t>
  </si>
  <si>
    <t xml:space="preserve">VERAVAL </t>
  </si>
  <si>
    <t>PUNE VERAVAL EXP</t>
  </si>
  <si>
    <t xml:space="preserve">JU PUNE EXPRESS </t>
  </si>
  <si>
    <t xml:space="preserve">JODHPUR JN </t>
  </si>
  <si>
    <t>PUNE JODHPUR EXP</t>
  </si>
  <si>
    <t xml:space="preserve">BHUJ PUNE EXP </t>
  </si>
  <si>
    <t xml:space="preserve">BHUJ </t>
  </si>
  <si>
    <t xml:space="preserve">PUNE BHUJ EXP </t>
  </si>
  <si>
    <t xml:space="preserve">MAHANAGARI EXP </t>
  </si>
  <si>
    <t xml:space="preserve">AHIMSA EXPRESS </t>
  </si>
  <si>
    <t xml:space="preserve">POORNA EXPRESS </t>
  </si>
  <si>
    <t xml:space="preserve">KANHAN VALLE EX </t>
  </si>
  <si>
    <t xml:space="preserve">CHHINDWARA JN </t>
  </si>
  <si>
    <t xml:space="preserve">GWALIOR </t>
  </si>
  <si>
    <t xml:space="preserve">KANHAN VALLEY </t>
  </si>
  <si>
    <t xml:space="preserve">PATALKOT EXP </t>
  </si>
  <si>
    <t xml:space="preserve">JHANSI JN </t>
  </si>
  <si>
    <t xml:space="preserve">PATAL KOT EXP </t>
  </si>
  <si>
    <t xml:space="preserve">PRATHAM S S EXP </t>
  </si>
  <si>
    <t xml:space="preserve">KOLKATA </t>
  </si>
  <si>
    <t xml:space="preserve">PRATHAM S SNGRM </t>
  </si>
  <si>
    <t xml:space="preserve">BUNDELKHAND EXP </t>
  </si>
  <si>
    <t xml:space="preserve">JHS LKO INT EXP </t>
  </si>
  <si>
    <t xml:space="preserve">LUCKNOW NR </t>
  </si>
  <si>
    <t xml:space="preserve">LKO JHS INT EXP </t>
  </si>
  <si>
    <t xml:space="preserve">BJU GWL MAIL </t>
  </si>
  <si>
    <t xml:space="preserve">BARAUNI JN </t>
  </si>
  <si>
    <t xml:space="preserve">GWL BJU MAIL </t>
  </si>
  <si>
    <t xml:space="preserve">IND GWALIAR EXP </t>
  </si>
  <si>
    <t xml:space="preserve">GWL INDB EXPRES </t>
  </si>
  <si>
    <t>AMBIKAPUR EXPRES</t>
  </si>
  <si>
    <t xml:space="preserve">AMBIKAPUR </t>
  </si>
  <si>
    <t>ABKP JBP EXPRESS</t>
  </si>
  <si>
    <t xml:space="preserve">VINDHYACHAL EXP </t>
  </si>
  <si>
    <t xml:space="preserve">ITARSI JN </t>
  </si>
  <si>
    <t xml:space="preserve">BHOPAL JN </t>
  </si>
  <si>
    <t xml:space="preserve">NANDIGRAM EXP </t>
  </si>
  <si>
    <t xml:space="preserve">NGP KOP EXPRESS </t>
  </si>
  <si>
    <t xml:space="preserve">KOP NAGPUR EXP </t>
  </si>
  <si>
    <t>SUR BAGALKOT EXP</t>
  </si>
  <si>
    <t xml:space="preserve">GADAG JN </t>
  </si>
  <si>
    <t xml:space="preserve">SOLAPUR EXPRESS </t>
  </si>
  <si>
    <t xml:space="preserve">SHAKTIPUNJ EXP </t>
  </si>
  <si>
    <t xml:space="preserve">HOWRAH JN </t>
  </si>
  <si>
    <t xml:space="preserve">JAMMUTAWI EXP </t>
  </si>
  <si>
    <t xml:space="preserve">JAT JBP EXPRES </t>
  </si>
  <si>
    <t xml:space="preserve">INTERCITY EXP </t>
  </si>
  <si>
    <t xml:space="preserve">REWA </t>
  </si>
  <si>
    <t xml:space="preserve">PRERANA EXPRESS </t>
  </si>
  <si>
    <t xml:space="preserve">SMNH JBP EXPRES </t>
  </si>
  <si>
    <t xml:space="preserve">SOMNATH </t>
  </si>
  <si>
    <t xml:space="preserve">JBP SOMNATH EXP </t>
  </si>
  <si>
    <t xml:space="preserve">INDB JBP EXP </t>
  </si>
  <si>
    <t xml:space="preserve">JBP INDB EXP </t>
  </si>
  <si>
    <t xml:space="preserve">JNANESWARI DELX </t>
  </si>
  <si>
    <t>JNANESWARISUPDLX</t>
  </si>
  <si>
    <t xml:space="preserve">PA LUCKNOW EXP </t>
  </si>
  <si>
    <t xml:space="preserve">LUCKNOW NE </t>
  </si>
  <si>
    <t xml:space="preserve">LJN PUNE EXP </t>
  </si>
  <si>
    <t>VIDARBHA EXPRESS</t>
  </si>
  <si>
    <t xml:space="preserve">VIDARBHA EXPRES </t>
  </si>
  <si>
    <t xml:space="preserve">LUCKNOW SUP EXP </t>
  </si>
  <si>
    <t>LJN LTT EXPRESSS</t>
  </si>
  <si>
    <t xml:space="preserve">PANCHAVATI EXP </t>
  </si>
  <si>
    <t xml:space="preserve">PANCHAVTI EXP </t>
  </si>
  <si>
    <t>CSTM AMRAVATI EX</t>
  </si>
  <si>
    <t>AMRAVATI CSTM EX</t>
  </si>
  <si>
    <t xml:space="preserve">SIDDHESHWAR EXP </t>
  </si>
  <si>
    <t xml:space="preserve">SIDDHESWAR EXP </t>
  </si>
  <si>
    <t xml:space="preserve">LTT MANMAD EXP </t>
  </si>
  <si>
    <t xml:space="preserve">MANMAD LTT EXP </t>
  </si>
  <si>
    <t xml:space="preserve">M P SMPRK KRNTI </t>
  </si>
  <si>
    <t xml:space="preserve">H NIZAMUDDIN </t>
  </si>
  <si>
    <t xml:space="preserve">DECCAN QUEEN </t>
  </si>
  <si>
    <t xml:space="preserve">PRAGATI EXPRESS </t>
  </si>
  <si>
    <t xml:space="preserve">AZAD HIND EXP </t>
  </si>
  <si>
    <t xml:space="preserve">DR SAINAGAR EXP </t>
  </si>
  <si>
    <t>SAINAGAR SHIRDI</t>
  </si>
  <si>
    <t xml:space="preserve">SAINAGAR DR EXP </t>
  </si>
  <si>
    <t xml:space="preserve">MANGALORE EXP </t>
  </si>
  <si>
    <t xml:space="preserve">MANGALORE JN </t>
  </si>
  <si>
    <t xml:space="preserve">MUMBAI EXP </t>
  </si>
  <si>
    <t xml:space="preserve">PUNE NAGPUR EXP </t>
  </si>
  <si>
    <t xml:space="preserve">NAGPUR PUNE EXP </t>
  </si>
  <si>
    <t xml:space="preserve">PUNJAB MAIL </t>
  </si>
  <si>
    <t xml:space="preserve">FIROZPUR CANT </t>
  </si>
  <si>
    <t xml:space="preserve">SEWAGRAM EXP </t>
  </si>
  <si>
    <t>RAJENDRA NGR EXP</t>
  </si>
  <si>
    <t>RJNDR NGR BIHAR</t>
  </si>
  <si>
    <t xml:space="preserve">RJPB CSTM SUP E </t>
  </si>
  <si>
    <t xml:space="preserve">LTT SLN EXPRESS </t>
  </si>
  <si>
    <t xml:space="preserve">SULTANPUR </t>
  </si>
  <si>
    <t>BHUBANESHWAR EXP</t>
  </si>
  <si>
    <t xml:space="preserve">BBS LTT SUP EXP </t>
  </si>
  <si>
    <t xml:space="preserve">NIZAMUDDIN EXP </t>
  </si>
  <si>
    <t xml:space="preserve">NZM KOP EXP </t>
  </si>
  <si>
    <t xml:space="preserve">PUNE PATNA EXP </t>
  </si>
  <si>
    <t xml:space="preserve">PATNA JN </t>
  </si>
  <si>
    <t xml:space="preserve">PNBE PUNE EXP </t>
  </si>
  <si>
    <t xml:space="preserve">SAMARSATA EXP </t>
  </si>
  <si>
    <t xml:space="preserve">HABIBGANJ EXP </t>
  </si>
  <si>
    <t xml:space="preserve">HABIBGANJ </t>
  </si>
  <si>
    <t xml:space="preserve">HBJ LTT SUP EXP </t>
  </si>
  <si>
    <t xml:space="preserve">BHOPAL EXPRESS </t>
  </si>
  <si>
    <t xml:space="preserve">HUTATMA EXPRESS </t>
  </si>
  <si>
    <t>JABALPUR SUP EXP</t>
  </si>
  <si>
    <t xml:space="preserve">NAGPUR SUP EXP </t>
  </si>
  <si>
    <t xml:space="preserve">LASHKAR EXPRESS </t>
  </si>
  <si>
    <t xml:space="preserve">CHENNAI EXPRESS </t>
  </si>
  <si>
    <t xml:space="preserve">CHENNAI EXP </t>
  </si>
  <si>
    <t xml:space="preserve">LTT BSB SUP EXP </t>
  </si>
  <si>
    <t xml:space="preserve">BSB LTT SUP EXP </t>
  </si>
  <si>
    <t xml:space="preserve">DR BSB SUP EXP </t>
  </si>
  <si>
    <t xml:space="preserve">BSB DR SUP EXP </t>
  </si>
  <si>
    <t xml:space="preserve">SUR INTERCITY </t>
  </si>
  <si>
    <t xml:space="preserve">PUNE INTERCITY </t>
  </si>
  <si>
    <t xml:space="preserve">LTT HW AC SUP </t>
  </si>
  <si>
    <t xml:space="preserve">HARIDWAR JN </t>
  </si>
  <si>
    <t xml:space="preserve">HW LTT AC SF </t>
  </si>
  <si>
    <t xml:space="preserve">UDYOG NAGRI EXP </t>
  </si>
  <si>
    <t xml:space="preserve">PARTAPGARH JN </t>
  </si>
  <si>
    <t xml:space="preserve">CHAMBAL EXP </t>
  </si>
  <si>
    <t xml:space="preserve">CHAMBAL EXPRESS </t>
  </si>
  <si>
    <t xml:space="preserve">MATHURA JN </t>
  </si>
  <si>
    <t xml:space="preserve">LJN AGC INTRCIT </t>
  </si>
  <si>
    <t xml:space="preserve">LJN INTERCITY </t>
  </si>
  <si>
    <t>DAYODAYA EXPRESS</t>
  </si>
  <si>
    <t xml:space="preserve">DAYODAYA EXP </t>
  </si>
  <si>
    <t xml:space="preserve">BPL LUCKNOW EXP </t>
  </si>
  <si>
    <t xml:space="preserve">LJN BPL EXPRESS </t>
  </si>
  <si>
    <t xml:space="preserve">REWANCHAL EXP </t>
  </si>
  <si>
    <t xml:space="preserve">MAHAKAUSHAL EXP </t>
  </si>
  <si>
    <t xml:space="preserve">MAHAKOSHAL EXP </t>
  </si>
  <si>
    <t>NDLS JBP SUP EXP</t>
  </si>
  <si>
    <t xml:space="preserve">NEW DELHI </t>
  </si>
  <si>
    <t xml:space="preserve">JBP NDLS SUP EX </t>
  </si>
  <si>
    <t xml:space="preserve">BPL PBH EXP </t>
  </si>
  <si>
    <t xml:space="preserve">PBH BPL SF EXP </t>
  </si>
  <si>
    <t xml:space="preserve">AF AII INTERCIT </t>
  </si>
  <si>
    <t xml:space="preserve">AGRA FORT </t>
  </si>
  <si>
    <t xml:space="preserve">AII AF INTERCIT </t>
  </si>
  <si>
    <t xml:space="preserve">GWL INTERCITY </t>
  </si>
  <si>
    <t xml:space="preserve">BPL INTERCITY </t>
  </si>
  <si>
    <t xml:space="preserve">GARIB RATH EXP </t>
  </si>
  <si>
    <t xml:space="preserve">SAHARSA JN </t>
  </si>
  <si>
    <t xml:space="preserve">NDLS DDN AC EXP </t>
  </si>
  <si>
    <t xml:space="preserve">DEHRADUN </t>
  </si>
  <si>
    <t xml:space="preserve">DDN NDLS AC EXP </t>
  </si>
  <si>
    <t xml:space="preserve">SAMPARK KRANTHI </t>
  </si>
  <si>
    <t xml:space="preserve">KOCHUVELI </t>
  </si>
  <si>
    <t xml:space="preserve">CHANDIGARH </t>
  </si>
  <si>
    <t xml:space="preserve">KERLA S KRANTI </t>
  </si>
  <si>
    <t xml:space="preserve">KAIFIYAT EXP </t>
  </si>
  <si>
    <t xml:space="preserve">AZAMGARH </t>
  </si>
  <si>
    <t xml:space="preserve">DELHI </t>
  </si>
  <si>
    <t xml:space="preserve">LUCKNOW MAIL </t>
  </si>
  <si>
    <t xml:space="preserve">LKO CDG EXPRESS </t>
  </si>
  <si>
    <t xml:space="preserve">CDG LKO EXPRESS </t>
  </si>
  <si>
    <t xml:space="preserve">LKO NDLS AC EXP </t>
  </si>
  <si>
    <t xml:space="preserve">NDLS LKO AC EXP </t>
  </si>
  <si>
    <t xml:space="preserve">BSB JAT S FAST </t>
  </si>
  <si>
    <t xml:space="preserve">JAT BSB S FAST </t>
  </si>
  <si>
    <t xml:space="preserve">NZM BDTS YUVA </t>
  </si>
  <si>
    <t xml:space="preserve">HWH NDLS YUVA E </t>
  </si>
  <si>
    <t xml:space="preserve">NDLS HWH YUVA </t>
  </si>
  <si>
    <t xml:space="preserve">WAINGANGA EXP </t>
  </si>
  <si>
    <t xml:space="preserve">KORBA </t>
  </si>
  <si>
    <t xml:space="preserve">ANGA EXPRESS </t>
  </si>
  <si>
    <t xml:space="preserve">BHAGALPUR </t>
  </si>
  <si>
    <t xml:space="preserve">PUDUCHERRY EXP </t>
  </si>
  <si>
    <t xml:space="preserve">PUDUCHERRY </t>
  </si>
  <si>
    <t xml:space="preserve">YESVANTPUR EXP </t>
  </si>
  <si>
    <t xml:space="preserve">TAJ EXPRESS </t>
  </si>
  <si>
    <t xml:space="preserve">DEHRADUN EXP </t>
  </si>
  <si>
    <t>DDN KCVL SUP EXP</t>
  </si>
  <si>
    <t xml:space="preserve">YPR CHENNAI EXP </t>
  </si>
  <si>
    <t xml:space="preserve">SANGHAMITRA EXP </t>
  </si>
  <si>
    <t xml:space="preserve">SANGHA MITRA EX </t>
  </si>
  <si>
    <t xml:space="preserve">POORVA EXPRESS </t>
  </si>
  <si>
    <t xml:space="preserve">HWH JU EXPRESS </t>
  </si>
  <si>
    <t xml:space="preserve">JU HWH SUPFAST </t>
  </si>
  <si>
    <t xml:space="preserve">KALKA MAIL </t>
  </si>
  <si>
    <t xml:space="preserve">KALKA </t>
  </si>
  <si>
    <t xml:space="preserve">ANNANYA EXPRES </t>
  </si>
  <si>
    <t xml:space="preserve">SEALDAH </t>
  </si>
  <si>
    <t xml:space="preserve">UDAIPUR CITY </t>
  </si>
  <si>
    <t xml:space="preserve">ANANYA EXPRESS </t>
  </si>
  <si>
    <t xml:space="preserve">AKAL TAKHT EXP </t>
  </si>
  <si>
    <t xml:space="preserve">AKAL TAKHAT EXP </t>
  </si>
  <si>
    <t xml:space="preserve">HWH MUMBAI MAIL </t>
  </si>
  <si>
    <t xml:space="preserve">KOLKATA MAIL </t>
  </si>
  <si>
    <t>HWH NDLS EXPRESS</t>
  </si>
  <si>
    <t>NDLS HWH EXPRESS</t>
  </si>
  <si>
    <t xml:space="preserve">KOAA NLDM EXP </t>
  </si>
  <si>
    <t xml:space="preserve">NANGAL DAM </t>
  </si>
  <si>
    <t xml:space="preserve">NLDM KOAA EXP </t>
  </si>
  <si>
    <t xml:space="preserve">UPASANA EXPRESS </t>
  </si>
  <si>
    <t xml:space="preserve">W B SMPRK KRNTI </t>
  </si>
  <si>
    <t xml:space="preserve">HIMGIRI EXPRESS </t>
  </si>
  <si>
    <t xml:space="preserve">VIBHUTI EXPRESS </t>
  </si>
  <si>
    <t xml:space="preserve">ALLAHABAD CITY </t>
  </si>
  <si>
    <t xml:space="preserve">BGP LTT EXPRESS </t>
  </si>
  <si>
    <t xml:space="preserve">BHAGALPUR EXP </t>
  </si>
  <si>
    <t xml:space="preserve">SANTINIKATANEXP </t>
  </si>
  <si>
    <t xml:space="preserve">BOLPUR S NIKTN </t>
  </si>
  <si>
    <t xml:space="preserve">SANTINIKETANEXP </t>
  </si>
  <si>
    <t xml:space="preserve">COAL FIELD EXP </t>
  </si>
  <si>
    <t xml:space="preserve">COALFIELD EXP </t>
  </si>
  <si>
    <t xml:space="preserve">AGNIBINA EXPRES </t>
  </si>
  <si>
    <t xml:space="preserve">ASANSOL JN </t>
  </si>
  <si>
    <t xml:space="preserve">DARJEELING MAIL </t>
  </si>
  <si>
    <t xml:space="preserve">NEW JALPAIGURI </t>
  </si>
  <si>
    <t xml:space="preserve">JALPAIGURI </t>
  </si>
  <si>
    <t xml:space="preserve">SARAIGHAT EXP </t>
  </si>
  <si>
    <t xml:space="preserve">GUWAHATI </t>
  </si>
  <si>
    <t xml:space="preserve">SARAIGHATEXPRES </t>
  </si>
  <si>
    <t xml:space="preserve">RAMPURHAT EXP </t>
  </si>
  <si>
    <t xml:space="preserve">RAMPUR HAT </t>
  </si>
  <si>
    <t xml:space="preserve">BGP NDLS EXP </t>
  </si>
  <si>
    <t>NDLS BGP EXPRESS</t>
  </si>
  <si>
    <t xml:space="preserve">DANAPUR EXPRESS </t>
  </si>
  <si>
    <t xml:space="preserve">DANAPUR </t>
  </si>
  <si>
    <t xml:space="preserve">DANAPUR EXP </t>
  </si>
  <si>
    <t xml:space="preserve">ARCHNA EXPRESS </t>
  </si>
  <si>
    <t xml:space="preserve">ARCHANA EXPRESS </t>
  </si>
  <si>
    <t xml:space="preserve">KOAA ASR SUPER </t>
  </si>
  <si>
    <t>ASR KOAA SUP EXP</t>
  </si>
  <si>
    <t>ASN CSTM EXPRESS</t>
  </si>
  <si>
    <t>CSTM ASANSOL EXP</t>
  </si>
  <si>
    <t>KOAA HDB SUPF EX</t>
  </si>
  <si>
    <t xml:space="preserve">HALDIBARI </t>
  </si>
  <si>
    <t xml:space="preserve">HDB KOAA SF EXP </t>
  </si>
  <si>
    <t xml:space="preserve">VIKRAMSHILA EXP </t>
  </si>
  <si>
    <t>ANAND VIHAR TRM</t>
  </si>
  <si>
    <t xml:space="preserve">KUMBHA EXPRESS </t>
  </si>
  <si>
    <t xml:space="preserve">HW HWH S F EXP </t>
  </si>
  <si>
    <t xml:space="preserve">PADATIK EXPRESS </t>
  </si>
  <si>
    <t xml:space="preserve">SDAH ASR EXP </t>
  </si>
  <si>
    <t xml:space="preserve">GAYA MS EXPRESS </t>
  </si>
  <si>
    <t xml:space="preserve">GAYA JN </t>
  </si>
  <si>
    <t xml:space="preserve">MS GAYA EXPRESS </t>
  </si>
  <si>
    <t xml:space="preserve">SHRAMJEEVI EXP </t>
  </si>
  <si>
    <t xml:space="preserve">RAJGIR </t>
  </si>
  <si>
    <t xml:space="preserve">SHRAMJEVI N EXP </t>
  </si>
  <si>
    <t xml:space="preserve">S KRANTI SUP EX </t>
  </si>
  <si>
    <t xml:space="preserve">SAMPOORN K EXP </t>
  </si>
  <si>
    <t xml:space="preserve">IBADAT EXPRESS </t>
  </si>
  <si>
    <t xml:space="preserve">ZIYARAT EXPRESS </t>
  </si>
  <si>
    <t xml:space="preserve">MAHABODHI EXP </t>
  </si>
  <si>
    <t xml:space="preserve">MAGADH EXPRESS </t>
  </si>
  <si>
    <t xml:space="preserve">ISLAMPUR </t>
  </si>
  <si>
    <t xml:space="preserve">ALD MTJ EXPRESS </t>
  </si>
  <si>
    <t xml:space="preserve">MTJ ALD EXPRESS </t>
  </si>
  <si>
    <t xml:space="preserve">GONDWANA EXPRES </t>
  </si>
  <si>
    <t xml:space="preserve">BHUSAVAL JN </t>
  </si>
  <si>
    <t>GONDWANA EXPRESS</t>
  </si>
  <si>
    <t xml:space="preserve">RAIGARH </t>
  </si>
  <si>
    <t xml:space="preserve">AII JAT EXPRESS </t>
  </si>
  <si>
    <t xml:space="preserve">JAMMU AII EXP </t>
  </si>
  <si>
    <t xml:space="preserve">PRAYAG RAJ EXP </t>
  </si>
  <si>
    <t xml:space="preserve">GOMTI EXP </t>
  </si>
  <si>
    <t xml:space="preserve">GOMTI EXPRESS </t>
  </si>
  <si>
    <t xml:space="preserve">NEW DELHI SUP E </t>
  </si>
  <si>
    <t xml:space="preserve">NDLS REWA EXP </t>
  </si>
  <si>
    <t xml:space="preserve">UTTAR S KRANTI </t>
  </si>
  <si>
    <t xml:space="preserve">UDHAMPUR </t>
  </si>
  <si>
    <t xml:space="preserve">U P SMPRK KRNTI </t>
  </si>
  <si>
    <t xml:space="preserve">MANIKPUR JN </t>
  </si>
  <si>
    <t xml:space="preserve">GOA SMPRK K EXP </t>
  </si>
  <si>
    <t xml:space="preserve">SHRAM SHKTI EXP </t>
  </si>
  <si>
    <t xml:space="preserve">KANPUR CENTRAL </t>
  </si>
  <si>
    <t xml:space="preserve">DEE SGNR AC SF </t>
  </si>
  <si>
    <t>DELHI S ROHILLA</t>
  </si>
  <si>
    <t>SHRI GANGANAGAR</t>
  </si>
  <si>
    <t xml:space="preserve">SGNR DEE AC SF </t>
  </si>
  <si>
    <t>DEE BKN S F EXP</t>
  </si>
  <si>
    <t xml:space="preserve">BIKANER JN </t>
  </si>
  <si>
    <t xml:space="preserve">BKN DEE S F EXP </t>
  </si>
  <si>
    <t xml:space="preserve">NDLSASR EXPRESS </t>
  </si>
  <si>
    <t xml:space="preserve">ASR NDLS EXP </t>
  </si>
  <si>
    <t xml:space="preserve">MANDOR EXPRESS </t>
  </si>
  <si>
    <t>RAJSTHN S KRANTI</t>
  </si>
  <si>
    <t xml:space="preserve">RJSTHN S KRNTI </t>
  </si>
  <si>
    <t xml:space="preserve">RANTHAMBORE EXP </t>
  </si>
  <si>
    <t xml:space="preserve">BKN JP INTERCIT </t>
  </si>
  <si>
    <t xml:space="preserve">JP BKN INTERCIT </t>
  </si>
  <si>
    <t xml:space="preserve">CNB JAT EXPRESS </t>
  </si>
  <si>
    <t xml:space="preserve">JAT CNB EXPRESS </t>
  </si>
  <si>
    <t xml:space="preserve">SWARAJ EXPRESS </t>
  </si>
  <si>
    <t xml:space="preserve">SARVODAYA EXP </t>
  </si>
  <si>
    <t xml:space="preserve">HAPA JAT EXPRES </t>
  </si>
  <si>
    <t xml:space="preserve">HAPA </t>
  </si>
  <si>
    <t xml:space="preserve">JAM JAT EXPRESS </t>
  </si>
  <si>
    <t xml:space="preserve">JAMNAGAR </t>
  </si>
  <si>
    <t xml:space="preserve">JAT JAMNAGR EXP </t>
  </si>
  <si>
    <t xml:space="preserve">SURYA NAGRI EXP </t>
  </si>
  <si>
    <t xml:space="preserve">SURYANAGARI EXP </t>
  </si>
  <si>
    <t xml:space="preserve">AMRITSAR EXP </t>
  </si>
  <si>
    <t>ASR KCVL EXPRESS</t>
  </si>
  <si>
    <t xml:space="preserve">NED SGNR EXPRES </t>
  </si>
  <si>
    <t xml:space="preserve">H SAHIB NANDED </t>
  </si>
  <si>
    <t>SGNR NED EXPRESS</t>
  </si>
  <si>
    <t xml:space="preserve">SEEMANCHAL EXP </t>
  </si>
  <si>
    <t xml:space="preserve">JOGBANI </t>
  </si>
  <si>
    <t xml:space="preserve">BKN DDR SF EXP </t>
  </si>
  <si>
    <t xml:space="preserve">DDR BIKANER EXP </t>
  </si>
  <si>
    <t xml:space="preserve">MOUR DHWAJ EXP </t>
  </si>
  <si>
    <t xml:space="preserve">SONPUR JN </t>
  </si>
  <si>
    <t xml:space="preserve">MAUR DHAWAJ EXP </t>
  </si>
  <si>
    <t xml:space="preserve">BKN KOAA SUP EX </t>
  </si>
  <si>
    <t xml:space="preserve">PRATAP EXPRESS </t>
  </si>
  <si>
    <t xml:space="preserve">SHANE PUNJAB </t>
  </si>
  <si>
    <t xml:space="preserve">PORVOTR S KRNTI </t>
  </si>
  <si>
    <t xml:space="preserve">NORTH EAST EXP </t>
  </si>
  <si>
    <t xml:space="preserve">GUWAHATI EXP </t>
  </si>
  <si>
    <t xml:space="preserve">GHY ERS EXPRESS </t>
  </si>
  <si>
    <t xml:space="preserve">GHY SBC EXPRESS </t>
  </si>
  <si>
    <t xml:space="preserve">RAPTI SAGAR EXP </t>
  </si>
  <si>
    <t>TRIVANDRUM CNTL</t>
  </si>
  <si>
    <t xml:space="preserve">RAPTISAGAR EXP </t>
  </si>
  <si>
    <t xml:space="preserve">SC GHY EXP </t>
  </si>
  <si>
    <t>SECUNDERABAD JN</t>
  </si>
  <si>
    <t xml:space="preserve">GHY SC EXPRESS </t>
  </si>
  <si>
    <t xml:space="preserve">GHY TVC EXPRESS </t>
  </si>
  <si>
    <t>ERS PUNE EXPRESS</t>
  </si>
  <si>
    <t>PUNE ERS SUP EXP</t>
  </si>
  <si>
    <t>NJP NDLS EXPRESS</t>
  </si>
  <si>
    <t xml:space="preserve">NDLS NJP SF EXP </t>
  </si>
  <si>
    <t xml:space="preserve">INDRAYANI EXP </t>
  </si>
  <si>
    <t xml:space="preserve">CSTM LATUR EXP </t>
  </si>
  <si>
    <t xml:space="preserve">LATUR </t>
  </si>
  <si>
    <t xml:space="preserve">LATUR CSTM EXP </t>
  </si>
  <si>
    <t>INTERCITY EXPRES</t>
  </si>
  <si>
    <t xml:space="preserve">GKP INTERCITY </t>
  </si>
  <si>
    <t xml:space="preserve">PUSHPAK EXP </t>
  </si>
  <si>
    <t xml:space="preserve">PUSHPAK EXPRESS </t>
  </si>
  <si>
    <t>BAPUDHAM EXPRESS</t>
  </si>
  <si>
    <t>BAPUDM MOTIHARI</t>
  </si>
  <si>
    <t xml:space="preserve">MUV MKI EXPRESS </t>
  </si>
  <si>
    <t xml:space="preserve">YPR LUCKNOW EXP </t>
  </si>
  <si>
    <t xml:space="preserve">LKO YPR SUP EXP </t>
  </si>
  <si>
    <t xml:space="preserve">GKP LTT SUP EXP </t>
  </si>
  <si>
    <t xml:space="preserve">LTT GKP SUP EXP </t>
  </si>
  <si>
    <t xml:space="preserve">TIRUPATHI EXP </t>
  </si>
  <si>
    <t xml:space="preserve">TIRUPATI </t>
  </si>
  <si>
    <t xml:space="preserve">TPTY YPR EXP </t>
  </si>
  <si>
    <t xml:space="preserve">AF ADI SF EXP </t>
  </si>
  <si>
    <t xml:space="preserve">AGRA SUPER FAST </t>
  </si>
  <si>
    <t xml:space="preserve">DURG JAT SF EXP </t>
  </si>
  <si>
    <t xml:space="preserve">DURG </t>
  </si>
  <si>
    <t xml:space="preserve">JAT DURG SF EXP </t>
  </si>
  <si>
    <t xml:space="preserve">VAISHALI EXP </t>
  </si>
  <si>
    <t xml:space="preserve">GORAKDAM EXPRES </t>
  </si>
  <si>
    <t xml:space="preserve">HISAR </t>
  </si>
  <si>
    <t xml:space="preserve">SAPT KRANTI EXP </t>
  </si>
  <si>
    <t xml:space="preserve">SHIV GANGA EXP </t>
  </si>
  <si>
    <t xml:space="preserve">SWATANTRTA S EX </t>
  </si>
  <si>
    <t>SWATANTRTA S EXP</t>
  </si>
  <si>
    <t xml:space="preserve">LTT ALD EXPRESS </t>
  </si>
  <si>
    <t xml:space="preserve">ALD LTT SF EXP </t>
  </si>
  <si>
    <t xml:space="preserve">BIHAR S KRANTI </t>
  </si>
  <si>
    <t>HWH SSPN EXPRESS</t>
  </si>
  <si>
    <t xml:space="preserve">SAI P NILAYAM </t>
  </si>
  <si>
    <t xml:space="preserve">HOWRAH EXP </t>
  </si>
  <si>
    <t>SNSI HWH SUP EXP</t>
  </si>
  <si>
    <t>HWH SNSI EXPRESS</t>
  </si>
  <si>
    <t>KGP PRR EXRESS</t>
  </si>
  <si>
    <t xml:space="preserve">KHARAGPUR JN </t>
  </si>
  <si>
    <t xml:space="preserve">PURULIA JN </t>
  </si>
  <si>
    <t xml:space="preserve">PRR KGP EXP </t>
  </si>
  <si>
    <t xml:space="preserve">BAGMATI EXPRESS </t>
  </si>
  <si>
    <t>DGHA PURI SUP EX</t>
  </si>
  <si>
    <t xml:space="preserve">DIGHA FLAG STN </t>
  </si>
  <si>
    <t xml:space="preserve">PURI </t>
  </si>
  <si>
    <t>PURI DGHA SUP EX</t>
  </si>
  <si>
    <t>PUNE BBS EXPRESS</t>
  </si>
  <si>
    <t xml:space="preserve">BBS PUNE EXP </t>
  </si>
  <si>
    <t>BL PURI S F EXP</t>
  </si>
  <si>
    <t xml:space="preserve">VALSAD </t>
  </si>
  <si>
    <t xml:space="preserve">PURI VALSAD EXP </t>
  </si>
  <si>
    <t xml:space="preserve">HWH SBP SUP EXP </t>
  </si>
  <si>
    <t xml:space="preserve">SAMBALPUR </t>
  </si>
  <si>
    <t xml:space="preserve">SBP HWH SUP EXP </t>
  </si>
  <si>
    <t xml:space="preserve">AMAR NATH EXP </t>
  </si>
  <si>
    <t xml:space="preserve">JAMMU GKP EXP </t>
  </si>
  <si>
    <t xml:space="preserve">GKP SC EXPRESS </t>
  </si>
  <si>
    <t xml:space="preserve">GORAKHPUR EXP </t>
  </si>
  <si>
    <t xml:space="preserve">GKP SBC EXPRESS </t>
  </si>
  <si>
    <t xml:space="preserve">MANGALORE MAIL </t>
  </si>
  <si>
    <t xml:space="preserve">MANGALORE CNTL </t>
  </si>
  <si>
    <t xml:space="preserve">HYDERABAD EXP </t>
  </si>
  <si>
    <t xml:space="preserve">PALLAVAN EXP </t>
  </si>
  <si>
    <t>TIRUCHCHIRAPALI</t>
  </si>
  <si>
    <t xml:space="preserve">LALBAGH EXPRESS </t>
  </si>
  <si>
    <t xml:space="preserve">LALBAGH EXP </t>
  </si>
  <si>
    <t xml:space="preserve">BANGALORE EXP </t>
  </si>
  <si>
    <t xml:space="preserve">TIPPU EXPRESS </t>
  </si>
  <si>
    <t xml:space="preserve">GRAND TRUNK EXP </t>
  </si>
  <si>
    <t xml:space="preserve">G T EXPRESS </t>
  </si>
  <si>
    <t xml:space="preserve">MANGALA LDWEEP </t>
  </si>
  <si>
    <t xml:space="preserve">MNGLA LKSDP EXP </t>
  </si>
  <si>
    <t>MATSYAGANDHA EXP</t>
  </si>
  <si>
    <t xml:space="preserve">MATSYAGANDA EXP </t>
  </si>
  <si>
    <t xml:space="preserve">TAMIL NADU EXP </t>
  </si>
  <si>
    <t xml:space="preserve">TRIVANDRUM MAIL </t>
  </si>
  <si>
    <t xml:space="preserve">KERALA EXPRESS </t>
  </si>
  <si>
    <t xml:space="preserve">KARNATAKA EXP </t>
  </si>
  <si>
    <t xml:space="preserve">SAMPARK KRANTI </t>
  </si>
  <si>
    <t xml:space="preserve">YPR S KRNTI EXP </t>
  </si>
  <si>
    <t xml:space="preserve">NELLAI EXPRESS </t>
  </si>
  <si>
    <t xml:space="preserve">TIRUNELVELI </t>
  </si>
  <si>
    <t xml:space="preserve">KANYAKUMARI EXP </t>
  </si>
  <si>
    <t xml:space="preserve">KANYAKUMARI </t>
  </si>
  <si>
    <t xml:space="preserve">VAIGAI EXP </t>
  </si>
  <si>
    <t xml:space="preserve">PANDIAN EXP </t>
  </si>
  <si>
    <t xml:space="preserve">BRINDAVAN EXP </t>
  </si>
  <si>
    <t xml:space="preserve">TIRUKKURAL EXP </t>
  </si>
  <si>
    <t xml:space="preserve">THIRUKKURAL EXP </t>
  </si>
  <si>
    <t xml:space="preserve">SWARNA JAYANTI </t>
  </si>
  <si>
    <t xml:space="preserve">ERS MILLENUM EX </t>
  </si>
  <si>
    <t xml:space="preserve">KONGU EXPRESS </t>
  </si>
  <si>
    <t xml:space="preserve">KTK SMPRK K EXP </t>
  </si>
  <si>
    <t xml:space="preserve">T N SMPRK KRNTI </t>
  </si>
  <si>
    <t xml:space="preserve">TPJ MAQ EXPRESS </t>
  </si>
  <si>
    <t xml:space="preserve">TIRUCHI EXPRESS </t>
  </si>
  <si>
    <t xml:space="preserve">NAVJEEVAN EXP </t>
  </si>
  <si>
    <t xml:space="preserve">NAVAJIVAN EXP </t>
  </si>
  <si>
    <t xml:space="preserve">BANGALORE MAIL </t>
  </si>
  <si>
    <t xml:space="preserve">GURUDEV EXPRESS </t>
  </si>
  <si>
    <t xml:space="preserve">NAGERCOIL JN </t>
  </si>
  <si>
    <t xml:space="preserve">POTHIGAI EXP </t>
  </si>
  <si>
    <t xml:space="preserve">SENGOTTAI </t>
  </si>
  <si>
    <t xml:space="preserve">HWH TPJ EXPRESS </t>
  </si>
  <si>
    <t xml:space="preserve">HOWRAH EXPRESS </t>
  </si>
  <si>
    <t>KANNYAKUMARI EXP</t>
  </si>
  <si>
    <t xml:space="preserve">CAPE HOWRAH EXP </t>
  </si>
  <si>
    <t xml:space="preserve">NAGERCOIL EXP </t>
  </si>
  <si>
    <t xml:space="preserve">GANGAKAVERI EXP </t>
  </si>
  <si>
    <t xml:space="preserve">NILAGIRI EXP </t>
  </si>
  <si>
    <t xml:space="preserve">METUPALAIYAM </t>
  </si>
  <si>
    <t xml:space="preserve">CHERAN EXPRESS </t>
  </si>
  <si>
    <t xml:space="preserve">KOVAI EXPRESS </t>
  </si>
  <si>
    <t xml:space="preserve">KOVAI EXP </t>
  </si>
  <si>
    <t xml:space="preserve">ERNAKULAM EXP </t>
  </si>
  <si>
    <t>BANGALORE SF EXP</t>
  </si>
  <si>
    <t>ERNAKULAM SF EXP</t>
  </si>
  <si>
    <t xml:space="preserve">DDN MAS EXP </t>
  </si>
  <si>
    <t xml:space="preserve">NCJ CHENNAI EXP </t>
  </si>
  <si>
    <t xml:space="preserve">PEARL CITY EXP </t>
  </si>
  <si>
    <t xml:space="preserve">TUTICORIN </t>
  </si>
  <si>
    <t xml:space="preserve">TRIVANDRUM EXP </t>
  </si>
  <si>
    <t xml:space="preserve">TVC CHENNAI EXP </t>
  </si>
  <si>
    <t xml:space="preserve">HUSAINSAGAR EXP </t>
  </si>
  <si>
    <t xml:space="preserve">HUSSAINSAGAR EX </t>
  </si>
  <si>
    <t xml:space="preserve">FALAKNUMA EXP </t>
  </si>
  <si>
    <t xml:space="preserve">GNT SC EXP </t>
  </si>
  <si>
    <t xml:space="preserve">GUNTUR JN </t>
  </si>
  <si>
    <t xml:space="preserve">SC GNT EXP </t>
  </si>
  <si>
    <t xml:space="preserve">A P SMPRK KRNTI </t>
  </si>
  <si>
    <t xml:space="preserve">AP SMPRK KRANTI </t>
  </si>
  <si>
    <t xml:space="preserve">SIMHAPURI EXP </t>
  </si>
  <si>
    <t xml:space="preserve">GUDUR JN </t>
  </si>
  <si>
    <t xml:space="preserve">PINAKINI EXP </t>
  </si>
  <si>
    <t xml:space="preserve">VIJAYAWADA JN </t>
  </si>
  <si>
    <t xml:space="preserve">SATAVAHANA EXP </t>
  </si>
  <si>
    <t xml:space="preserve">SACHKHAND EXP </t>
  </si>
  <si>
    <t xml:space="preserve">ASR NED EXPRESS </t>
  </si>
  <si>
    <t xml:space="preserve">RATNACHALAM EXP </t>
  </si>
  <si>
    <t xml:space="preserve">VISHAKAPATNAM </t>
  </si>
  <si>
    <t xml:space="preserve">RATNACHAL EXP </t>
  </si>
  <si>
    <t xml:space="preserve">AII HYB SF EXP </t>
  </si>
  <si>
    <t xml:space="preserve">HYB AII SUP EXP </t>
  </si>
  <si>
    <t xml:space="preserve">DAKSHIN EXPRESS </t>
  </si>
  <si>
    <t xml:space="preserve">A P EXP </t>
  </si>
  <si>
    <t xml:space="preserve">A P EXPRESS </t>
  </si>
  <si>
    <t xml:space="preserve">DHARWAR </t>
  </si>
  <si>
    <t xml:space="preserve">GODAVARI EXP </t>
  </si>
  <si>
    <t xml:space="preserve">PUNE NANDED EXP </t>
  </si>
  <si>
    <t xml:space="preserve">PUNE EXPRESS </t>
  </si>
  <si>
    <t xml:space="preserve">TPTY SC EXP </t>
  </si>
  <si>
    <t xml:space="preserve">SC TPTY SUP EXP </t>
  </si>
  <si>
    <t xml:space="preserve">NARAYANADRI EXP </t>
  </si>
  <si>
    <t xml:space="preserve">GOUTAMI EXP </t>
  </si>
  <si>
    <t xml:space="preserve">KAKINADA PORT </t>
  </si>
  <si>
    <t xml:space="preserve">VSG PATNA EXP </t>
  </si>
  <si>
    <t xml:space="preserve">PNBE VSG EXPRES </t>
  </si>
  <si>
    <t>PURI ST WKLY EXP</t>
  </si>
  <si>
    <t xml:space="preserve">SURAT </t>
  </si>
  <si>
    <t xml:space="preserve">SURAT PURI EXP </t>
  </si>
  <si>
    <t xml:space="preserve">LTT PURI SUP EX </t>
  </si>
  <si>
    <t xml:space="preserve">PURI LTT SF EXP </t>
  </si>
  <si>
    <t xml:space="preserve">PALNADU EXP </t>
  </si>
  <si>
    <t xml:space="preserve">VIKARABAD JN </t>
  </si>
  <si>
    <t>VSKP LTT EXPRESS</t>
  </si>
  <si>
    <t>LTT VSKP SUP EXP</t>
  </si>
  <si>
    <t xml:space="preserve">MUGR SC EXPRESS </t>
  </si>
  <si>
    <t xml:space="preserve">MANUGURU </t>
  </si>
  <si>
    <t xml:space="preserve">SC MUGR EXPRESS </t>
  </si>
  <si>
    <t xml:space="preserve">MAS NJP EXPRESS </t>
  </si>
  <si>
    <t xml:space="preserve">NJP MAS EXPRESS </t>
  </si>
  <si>
    <t xml:space="preserve">HALDIA EXPRESS </t>
  </si>
  <si>
    <t xml:space="preserve">HALDIA </t>
  </si>
  <si>
    <t xml:space="preserve">HLZ MAS SUP EXP </t>
  </si>
  <si>
    <t xml:space="preserve">TPTY CBE EXP </t>
  </si>
  <si>
    <t xml:space="preserve">CHARMINAR EXP </t>
  </si>
  <si>
    <t xml:space="preserve">PADMAVATHI EXP </t>
  </si>
  <si>
    <t xml:space="preserve">PADMAVATI EXP </t>
  </si>
  <si>
    <t xml:space="preserve">KOCHUVELI EXP </t>
  </si>
  <si>
    <t xml:space="preserve">HUBLI EXP </t>
  </si>
  <si>
    <t xml:space="preserve">GOA EXPRESS </t>
  </si>
  <si>
    <t xml:space="preserve">SWARNA JAYANTHI </t>
  </si>
  <si>
    <t xml:space="preserve">KACHEGUDA </t>
  </si>
  <si>
    <t xml:space="preserve">KACHEGUDA EXP </t>
  </si>
  <si>
    <t xml:space="preserve">BSP TEN EXPRESS </t>
  </si>
  <si>
    <t xml:space="preserve">BILASPUR JN </t>
  </si>
  <si>
    <t xml:space="preserve">TEN BILASPUR EX </t>
  </si>
  <si>
    <t xml:space="preserve">RMM CAPE EXP </t>
  </si>
  <si>
    <t xml:space="preserve">RAMESWARAM </t>
  </si>
  <si>
    <t xml:space="preserve">CAPE RMM EXP </t>
  </si>
  <si>
    <t xml:space="preserve">SC PNBE EXPRESS </t>
  </si>
  <si>
    <t xml:space="preserve">PNBE SC EXP </t>
  </si>
  <si>
    <t xml:space="preserve">VENKATADRI EXP </t>
  </si>
  <si>
    <t xml:space="preserve">CHITTOOR </t>
  </si>
  <si>
    <t xml:space="preserve">PURUSHOTTAM EXP </t>
  </si>
  <si>
    <t xml:space="preserve">PURSHOTTAM EXP </t>
  </si>
  <si>
    <t xml:space="preserve">SWARNAJAYANTIEX </t>
  </si>
  <si>
    <t xml:space="preserve">VSKP SWRN J EXP </t>
  </si>
  <si>
    <t xml:space="preserve">JANMABHOOMI EXP </t>
  </si>
  <si>
    <t xml:space="preserve">SAMTA EXPRESS </t>
  </si>
  <si>
    <t xml:space="preserve">HOWRAH MAIL </t>
  </si>
  <si>
    <t xml:space="preserve">HATIA EXPRESS </t>
  </si>
  <si>
    <t xml:space="preserve">HATIA </t>
  </si>
  <si>
    <t xml:space="preserve">HTE LTT SUPER </t>
  </si>
  <si>
    <t xml:space="preserve">STEEL EXPRESS </t>
  </si>
  <si>
    <t xml:space="preserve">TATANAGAR JN </t>
  </si>
  <si>
    <t xml:space="preserve">STEEL EXP </t>
  </si>
  <si>
    <t xml:space="preserve">PURI NDLS EXP </t>
  </si>
  <si>
    <t xml:space="preserve">PURI EXPRESS </t>
  </si>
  <si>
    <t>JHARKHAND SJ EXP</t>
  </si>
  <si>
    <t xml:space="preserve">JHARKHAND EXPRE </t>
  </si>
  <si>
    <t xml:space="preserve">ORISSA S KRANTI </t>
  </si>
  <si>
    <t xml:space="preserve">ORISSA S KRNTI </t>
  </si>
  <si>
    <t xml:space="preserve">DHAULI EXP </t>
  </si>
  <si>
    <t xml:space="preserve">C G SMPRK KRNTI </t>
  </si>
  <si>
    <t xml:space="preserve">CHTSGRH S KRNTI </t>
  </si>
  <si>
    <t>JHRKHND S KRANTI</t>
  </si>
  <si>
    <t xml:space="preserve">RANCHI </t>
  </si>
  <si>
    <t xml:space="preserve">JHRKHND S KRNTI </t>
  </si>
  <si>
    <t xml:space="preserve">HWH PRR EXP </t>
  </si>
  <si>
    <t xml:space="preserve">PRR HWH EXP </t>
  </si>
  <si>
    <t xml:space="preserve">BHUBANESWAR EXP </t>
  </si>
  <si>
    <t xml:space="preserve">BBS CHENNAI EXP </t>
  </si>
  <si>
    <t xml:space="preserve">HWH ADI EXPRESS </t>
  </si>
  <si>
    <t xml:space="preserve">HTE YPR EXPRESS </t>
  </si>
  <si>
    <t xml:space="preserve">YPR HATIA EXP </t>
  </si>
  <si>
    <t xml:space="preserve">HWH PURI EXP </t>
  </si>
  <si>
    <t xml:space="preserve">PURI HWH EXP </t>
  </si>
  <si>
    <t xml:space="preserve">HWH MAS MAIL </t>
  </si>
  <si>
    <t xml:space="preserve">COROMANDAL EXP </t>
  </si>
  <si>
    <t xml:space="preserve">COROMANDEL EXP </t>
  </si>
  <si>
    <t xml:space="preserve">PURI ADI EXP </t>
  </si>
  <si>
    <t xml:space="preserve">ADI PURI EXP </t>
  </si>
  <si>
    <t xml:space="preserve">BBS YPR SUP EXP </t>
  </si>
  <si>
    <t xml:space="preserve">BSP PUNE SUP EX </t>
  </si>
  <si>
    <t xml:space="preserve">PA BILASPUR EXP </t>
  </si>
  <si>
    <t xml:space="preserve">BSP MAS EXP </t>
  </si>
  <si>
    <t xml:space="preserve">BILASPUR EXPRES </t>
  </si>
  <si>
    <t xml:space="preserve">AMARKANTAK EXP </t>
  </si>
  <si>
    <t xml:space="preserve">NAGPUR INTERCIT </t>
  </si>
  <si>
    <t xml:space="preserve">BSP INTERCITY </t>
  </si>
  <si>
    <t xml:space="preserve">TAMRALIPTA EXP </t>
  </si>
  <si>
    <t xml:space="preserve">GITANJALI EXP </t>
  </si>
  <si>
    <t xml:space="preserve">LINK DAKSIN EXP </t>
  </si>
  <si>
    <t xml:space="preserve">HWH YPR EXPRESS </t>
  </si>
  <si>
    <t xml:space="preserve">YPR HOWRAH EXP </t>
  </si>
  <si>
    <t xml:space="preserve">LALMATI EXPRESS </t>
  </si>
  <si>
    <t xml:space="preserve">HWH PDY EXP </t>
  </si>
  <si>
    <t xml:space="preserve">PDY HOWRAH EXP </t>
  </si>
  <si>
    <t xml:space="preserve">HOWRAH SUP EXP </t>
  </si>
  <si>
    <t xml:space="preserve">HWH CSTM EXPRES </t>
  </si>
  <si>
    <t xml:space="preserve">ISPAT EXPRESS </t>
  </si>
  <si>
    <t xml:space="preserve">TITLAGARH </t>
  </si>
  <si>
    <t>JHARKHAND S J EX</t>
  </si>
  <si>
    <t xml:space="preserve">JHARKHAND EXP </t>
  </si>
  <si>
    <t xml:space="preserve">NEELACHAL EXP </t>
  </si>
  <si>
    <t xml:space="preserve">LTT BBS SUP EXP </t>
  </si>
  <si>
    <t xml:space="preserve">BBS LTT SF EXP </t>
  </si>
  <si>
    <t>RUPASIBANGLA EXP</t>
  </si>
  <si>
    <t xml:space="preserve">ARANYAK EXPRESS </t>
  </si>
  <si>
    <t xml:space="preserve">SANTALDIH </t>
  </si>
  <si>
    <t>HWH PURI EXPRESS</t>
  </si>
  <si>
    <t xml:space="preserve">PURI HWH EXPRES </t>
  </si>
  <si>
    <t xml:space="preserve">TATA YPR EXP </t>
  </si>
  <si>
    <t xml:space="preserve">YPR TATA EXP </t>
  </si>
  <si>
    <t xml:space="preserve">BPO BBS EXPRESS </t>
  </si>
  <si>
    <t xml:space="preserve">BARIPADA </t>
  </si>
  <si>
    <t xml:space="preserve">BBS BPO EXPRESS </t>
  </si>
  <si>
    <t xml:space="preserve">BBS BLGR SUPER </t>
  </si>
  <si>
    <t xml:space="preserve">BALANGIR </t>
  </si>
  <si>
    <t xml:space="preserve">BLGR BBS SUPER </t>
  </si>
  <si>
    <t xml:space="preserve">HWH PURI EXPRES </t>
  </si>
  <si>
    <t>PURI HWH EXPRESS</t>
  </si>
  <si>
    <t xml:space="preserve">PDY BBS EXPRESS </t>
  </si>
  <si>
    <t xml:space="preserve">BBS PDY EXPRESS </t>
  </si>
  <si>
    <t xml:space="preserve">GUJARAT MAIL </t>
  </si>
  <si>
    <t xml:space="preserve">GOLDENTEMPLE ML </t>
  </si>
  <si>
    <t xml:space="preserve">GOLDN TEMPLE ML </t>
  </si>
  <si>
    <t xml:space="preserve">PBR HOWRAH EXP </t>
  </si>
  <si>
    <t xml:space="preserve">PORBANDAR </t>
  </si>
  <si>
    <t>HWH PBR OKHAEXP</t>
  </si>
  <si>
    <t xml:space="preserve">BDTS SMPRK K EX </t>
  </si>
  <si>
    <t>MHRST SMPRK K EX</t>
  </si>
  <si>
    <t xml:space="preserve">BL HARIDWAR EXP </t>
  </si>
  <si>
    <t xml:space="preserve">HW BL SUP EXP </t>
  </si>
  <si>
    <t xml:space="preserve">ASHRAM EXPRESS </t>
  </si>
  <si>
    <t xml:space="preserve">GUJARAT SMPRK K </t>
  </si>
  <si>
    <t xml:space="preserve">GUJRAT S KRANTI </t>
  </si>
  <si>
    <t xml:space="preserve">MALWA EXPRESS </t>
  </si>
  <si>
    <t xml:space="preserve">FLYING RANEE </t>
  </si>
  <si>
    <t xml:space="preserve">INDB NAGPUR EXP </t>
  </si>
  <si>
    <t xml:space="preserve">NGP INDORE EXP </t>
  </si>
  <si>
    <t xml:space="preserve">PASCHIM EXPRESS </t>
  </si>
  <si>
    <t xml:space="preserve">VADODARA EXP </t>
  </si>
  <si>
    <t xml:space="preserve">VADODARA JN </t>
  </si>
  <si>
    <t xml:space="preserve">KARNAVATI EXP </t>
  </si>
  <si>
    <t xml:space="preserve">BDTS SURAT EXP </t>
  </si>
  <si>
    <t xml:space="preserve">SURAT BDTS EXP </t>
  </si>
  <si>
    <t xml:space="preserve">GARBHA EXPRESS </t>
  </si>
  <si>
    <t xml:space="preserve">GANDHIDHAM BG </t>
  </si>
  <si>
    <t xml:space="preserve">PUNE JAIPUR EXP </t>
  </si>
  <si>
    <t xml:space="preserve">JP PUNE SF EXP </t>
  </si>
  <si>
    <t xml:space="preserve">ADI ASANSOL EXP </t>
  </si>
  <si>
    <t xml:space="preserve">ASN ADI SUP EXP </t>
  </si>
  <si>
    <t xml:space="preserve">UDYOGKARMI EXP </t>
  </si>
  <si>
    <t xml:space="preserve">UDHYOGKARMI EXP </t>
  </si>
  <si>
    <t xml:space="preserve">TAPTI GANGA EXP </t>
  </si>
  <si>
    <t>AZIMABAD EXPRESS</t>
  </si>
  <si>
    <t xml:space="preserve">BCT JP EXPRESS </t>
  </si>
  <si>
    <t xml:space="preserve">JP BCT SUPFAST </t>
  </si>
  <si>
    <t xml:space="preserve">AVANTIKA EXP </t>
  </si>
  <si>
    <t xml:space="preserve">MEWAR EXPRESS </t>
  </si>
  <si>
    <t xml:space="preserve">GWL UDZ SUP EXP </t>
  </si>
  <si>
    <t xml:space="preserve">UDZ GWL SUP EXP </t>
  </si>
  <si>
    <t xml:space="preserve">JAIPUR EXP </t>
  </si>
  <si>
    <t xml:space="preserve">JP MADRAS EXPRE </t>
  </si>
  <si>
    <t xml:space="preserve">CBE JAIPUR EXP </t>
  </si>
  <si>
    <t xml:space="preserve">JP CBE SUP EXP </t>
  </si>
  <si>
    <t xml:space="preserve">BHAVNAGAR EXP </t>
  </si>
  <si>
    <t>BHAVNAGAR TRMUS</t>
  </si>
  <si>
    <t xml:space="preserve">BVC BDTS EXPRES </t>
  </si>
  <si>
    <t xml:space="preserve">JAIPUR EXPRESS </t>
  </si>
  <si>
    <t xml:space="preserve">JP INDB EXPRESS </t>
  </si>
  <si>
    <t xml:space="preserve">JP MYSORE EXP </t>
  </si>
  <si>
    <t xml:space="preserve">MARU SAGAR EXP </t>
  </si>
  <si>
    <t xml:space="preserve">JAIPUR SUPERFAS </t>
  </si>
  <si>
    <t xml:space="preserve">JP BDTS SUP EXP </t>
  </si>
  <si>
    <t xml:space="preserve">CHETAK EXP </t>
  </si>
  <si>
    <t xml:space="preserve">SDAH AJMER EXP </t>
  </si>
  <si>
    <t xml:space="preserve">AII SDAH EXPRES </t>
  </si>
  <si>
    <t xml:space="preserve">AJMER EXPRESS </t>
  </si>
  <si>
    <t xml:space="preserve">AII BCT EXPRESS </t>
  </si>
  <si>
    <t xml:space="preserve">UDZ AII EXPRESS </t>
  </si>
  <si>
    <t xml:space="preserve">AII UDZ EXPRESS </t>
  </si>
  <si>
    <t xml:space="preserve">BDTS AII UDZ EX </t>
  </si>
  <si>
    <t xml:space="preserve">UDZ BDTS SF EXP </t>
  </si>
  <si>
    <t xml:space="preserve">HAPA EXPRESS </t>
  </si>
  <si>
    <t>HAPA TEN SUP EXP</t>
  </si>
  <si>
    <t xml:space="preserve">AMRITSAR MAIL </t>
  </si>
  <si>
    <t xml:space="preserve">ASR HWH MAIL </t>
  </si>
  <si>
    <t>U ABHATOOFAN EXP</t>
  </si>
  <si>
    <t xml:space="preserve">U A TOOFAN EXP </t>
  </si>
  <si>
    <t xml:space="preserve">DOON EXPRESS </t>
  </si>
  <si>
    <t xml:space="preserve">HWH MLDT INT EX </t>
  </si>
  <si>
    <t xml:space="preserve">MALDA TOWN </t>
  </si>
  <si>
    <t xml:space="preserve">MLDT HWH INT EX </t>
  </si>
  <si>
    <t xml:space="preserve">BWN RPH EXPRESS </t>
  </si>
  <si>
    <t xml:space="preserve">BARDDHAMAN JN </t>
  </si>
  <si>
    <t xml:space="preserve">RPH BWN EXPRESS </t>
  </si>
  <si>
    <t xml:space="preserve">GANADEVTA EXP </t>
  </si>
  <si>
    <t xml:space="preserve">AZIMGANJ JN </t>
  </si>
  <si>
    <t xml:space="preserve">BAGH EXPRESS </t>
  </si>
  <si>
    <t xml:space="preserve">KATHGODAM </t>
  </si>
  <si>
    <t xml:space="preserve">MITHILA EXPRESS </t>
  </si>
  <si>
    <t xml:space="preserve">RAXAUL JN </t>
  </si>
  <si>
    <t>HWH GAYA EXPRESS</t>
  </si>
  <si>
    <t>GAYA HWH EXPRESS</t>
  </si>
  <si>
    <t xml:space="preserve">HWH BPL EXPRESS </t>
  </si>
  <si>
    <t xml:space="preserve">BPL HOWRAH EXP </t>
  </si>
  <si>
    <t xml:space="preserve">KAVI GURU EXP </t>
  </si>
  <si>
    <t xml:space="preserve">JANTA EXPRESS </t>
  </si>
  <si>
    <t xml:space="preserve">ASR HWH EXPRESS </t>
  </si>
  <si>
    <t xml:space="preserve">HOOL EXPRESS </t>
  </si>
  <si>
    <t xml:space="preserve">SIURI </t>
  </si>
  <si>
    <t xml:space="preserve">HWH SURI EXP </t>
  </si>
  <si>
    <t xml:space="preserve">SURI HWH EXP </t>
  </si>
  <si>
    <t xml:space="preserve">HWH JMP EXPRESS </t>
  </si>
  <si>
    <t xml:space="preserve">JAMALPUR JN </t>
  </si>
  <si>
    <t xml:space="preserve">JMP HWH EXP </t>
  </si>
  <si>
    <t xml:space="preserve">BHAGIRATHI EXP </t>
  </si>
  <si>
    <t xml:space="preserve">LALGOLA </t>
  </si>
  <si>
    <t xml:space="preserve">SDAH BUI EXPRES </t>
  </si>
  <si>
    <t xml:space="preserve">BALLIA </t>
  </si>
  <si>
    <t xml:space="preserve">BUI SDAH EXP </t>
  </si>
  <si>
    <t xml:space="preserve">LAL QUILA EXP </t>
  </si>
  <si>
    <t xml:space="preserve">HAZARDUARI EXP </t>
  </si>
  <si>
    <t>SDAH RPH INTRCTY</t>
  </si>
  <si>
    <t>RPH SDAH INTRCTY</t>
  </si>
  <si>
    <t>KOAA BPC EXPRESS</t>
  </si>
  <si>
    <t xml:space="preserve">BERHAMPORE CRT </t>
  </si>
  <si>
    <t>BPC KOAA EXPRESS</t>
  </si>
  <si>
    <t xml:space="preserve">SDAH BSB EXP </t>
  </si>
  <si>
    <t>BSB SDAH EXPRESS</t>
  </si>
  <si>
    <t xml:space="preserve">TESTA TORSA EXP </t>
  </si>
  <si>
    <t xml:space="preserve">NEW ALIPURDAUR </t>
  </si>
  <si>
    <t xml:space="preserve">RADHIKAPUR EXP </t>
  </si>
  <si>
    <t xml:space="preserve">RADHIKAPUR </t>
  </si>
  <si>
    <t xml:space="preserve">UTTAR BANGA EXP </t>
  </si>
  <si>
    <t>NEW COOCH BEHAR</t>
  </si>
  <si>
    <t>KANCHANKANYA EXP</t>
  </si>
  <si>
    <t xml:space="preserve">ALIPUR DUAR JN </t>
  </si>
  <si>
    <t xml:space="preserve">KANCHANKANYA EX </t>
  </si>
  <si>
    <t xml:space="preserve">JAMMU TAWI EXP </t>
  </si>
  <si>
    <t xml:space="preserve">SEALDAH EXPRESS </t>
  </si>
  <si>
    <t xml:space="preserve">GOUR EXPRESS </t>
  </si>
  <si>
    <t xml:space="preserve">GOUR EXP </t>
  </si>
  <si>
    <t>MITHILANCHAL EXP</t>
  </si>
  <si>
    <t xml:space="preserve">MITHILANCHAL EX </t>
  </si>
  <si>
    <t xml:space="preserve">TIRHUT EXPRESS </t>
  </si>
  <si>
    <t xml:space="preserve">KOLKATA JBN EXP </t>
  </si>
  <si>
    <t xml:space="preserve">JBN KOLKATA EXP </t>
  </si>
  <si>
    <t xml:space="preserve">KOAA BLGT EXP </t>
  </si>
  <si>
    <t xml:space="preserve">BALURGHAT </t>
  </si>
  <si>
    <t xml:space="preserve">BLGT KOAA EXP </t>
  </si>
  <si>
    <t xml:space="preserve">HATE BAZARE EXP </t>
  </si>
  <si>
    <t xml:space="preserve">GANGASAGAR EXP </t>
  </si>
  <si>
    <t xml:space="preserve">JAYNAGAR </t>
  </si>
  <si>
    <t xml:space="preserve">GANGA SAGAR EXP </t>
  </si>
  <si>
    <t xml:space="preserve">SDAH RPH EXP </t>
  </si>
  <si>
    <t xml:space="preserve">RPH SDAH EXP </t>
  </si>
  <si>
    <t xml:space="preserve">RJPB LTT EXP </t>
  </si>
  <si>
    <t xml:space="preserve">LTT RJPB EXP </t>
  </si>
  <si>
    <t>RAJGRIHA EXPRESS</t>
  </si>
  <si>
    <t xml:space="preserve">SAHIBGANJ JN </t>
  </si>
  <si>
    <t xml:space="preserve">PNBE MTJ EXPRES </t>
  </si>
  <si>
    <t xml:space="preserve">MTJ PNBE EXPRES </t>
  </si>
  <si>
    <t>PNBE MTJ EXPRESS</t>
  </si>
  <si>
    <t xml:space="preserve">MTJ PNBE EXP </t>
  </si>
  <si>
    <t xml:space="preserve">BANKA RJPB EXP </t>
  </si>
  <si>
    <t xml:space="preserve">BANKA </t>
  </si>
  <si>
    <t xml:space="preserve">RJPB BANKA EXP </t>
  </si>
  <si>
    <t xml:space="preserve">PNBE DOS INTCIT </t>
  </si>
  <si>
    <t xml:space="preserve">DEHRI ON SONE </t>
  </si>
  <si>
    <t xml:space="preserve">DOS PNBE INTCIT </t>
  </si>
  <si>
    <t xml:space="preserve">CAPITAL EXPRESS </t>
  </si>
  <si>
    <t xml:space="preserve">CAPITAL EXP </t>
  </si>
  <si>
    <t xml:space="preserve">DNR CAPITAL EXP </t>
  </si>
  <si>
    <t xml:space="preserve">KAMAKHYA </t>
  </si>
  <si>
    <t xml:space="preserve">KYQ CAPITAL EXP </t>
  </si>
  <si>
    <t>IPR RJPB EXPRESS</t>
  </si>
  <si>
    <t>RJPB IPR EXPRESS</t>
  </si>
  <si>
    <t xml:space="preserve">SOUTH BIHAR EXP </t>
  </si>
  <si>
    <t>SUBARNAREKHA EXP</t>
  </si>
  <si>
    <t xml:space="preserve">GANGASUTLEJ EXP </t>
  </si>
  <si>
    <t xml:space="preserve">GANGASATLUJ EXP </t>
  </si>
  <si>
    <t>BLACKDIAMOND EXP</t>
  </si>
  <si>
    <t xml:space="preserve">GANGADAMODAR EX </t>
  </si>
  <si>
    <t xml:space="preserve">DHN PNBE EXPRES </t>
  </si>
  <si>
    <t xml:space="preserve">PNBE DHN EXPRES </t>
  </si>
  <si>
    <t xml:space="preserve">PALAMOU EXPRESS </t>
  </si>
  <si>
    <t xml:space="preserve">BARKA KANA </t>
  </si>
  <si>
    <t xml:space="preserve">PALAMOU EXP </t>
  </si>
  <si>
    <t xml:space="preserve">DHN ALAPPUZHA E </t>
  </si>
  <si>
    <t xml:space="preserve">ALLEPPEY </t>
  </si>
  <si>
    <t xml:space="preserve">DHANBAD EXPRESS </t>
  </si>
  <si>
    <t xml:space="preserve">VANANCHAL EXP </t>
  </si>
  <si>
    <t>MLDT BGP INT EXP</t>
  </si>
  <si>
    <t>BGP MLDT INT EXP</t>
  </si>
  <si>
    <t xml:space="preserve">FARAKKA EXPRESS </t>
  </si>
  <si>
    <t xml:space="preserve">FARKKA EXPRESS </t>
  </si>
  <si>
    <t>MLDT PNBE EXPRES</t>
  </si>
  <si>
    <t>PNBE MLDT EXPRES</t>
  </si>
  <si>
    <t xml:space="preserve">JANASEWA EXPRES </t>
  </si>
  <si>
    <t xml:space="preserve">JANSEWA EXPRESS </t>
  </si>
  <si>
    <t xml:space="preserve">NDAE NFK EXP </t>
  </si>
  <si>
    <t xml:space="preserve">NABADWIP DHAM </t>
  </si>
  <si>
    <t xml:space="preserve">NFK NDAE EXP </t>
  </si>
  <si>
    <t xml:space="preserve">DLI ATTARI EXP </t>
  </si>
  <si>
    <t xml:space="preserve">ATARI </t>
  </si>
  <si>
    <t xml:space="preserve">ATTARI DLI EXP </t>
  </si>
  <si>
    <t xml:space="preserve">NFK NDLS EXPRES </t>
  </si>
  <si>
    <t xml:space="preserve">NEW FARAKKA JN </t>
  </si>
  <si>
    <t>NDLS NFK EXPRESS</t>
  </si>
  <si>
    <t xml:space="preserve">LICHCHAVI EXP </t>
  </si>
  <si>
    <t xml:space="preserve">SITAMARHI </t>
  </si>
  <si>
    <t xml:space="preserve">SADBHAWNA EXP </t>
  </si>
  <si>
    <t xml:space="preserve">SADHBHAWNA EXP </t>
  </si>
  <si>
    <t xml:space="preserve">KGM ANVT AC EXP </t>
  </si>
  <si>
    <t xml:space="preserve">ANVT KGM AC EXP </t>
  </si>
  <si>
    <t xml:space="preserve">SLN DLI EXP </t>
  </si>
  <si>
    <t xml:space="preserve">SULTANPUR EXP </t>
  </si>
  <si>
    <t xml:space="preserve">SADBHAWANA EXP </t>
  </si>
  <si>
    <t xml:space="preserve">SADBHAVNA EXP </t>
  </si>
  <si>
    <t xml:space="preserve">JAMMU MAIL </t>
  </si>
  <si>
    <t xml:space="preserve">DAULADHAR EXP </t>
  </si>
  <si>
    <t xml:space="preserve">PATHANKOT </t>
  </si>
  <si>
    <t xml:space="preserve">DHAULADHAR EXP </t>
  </si>
  <si>
    <t xml:space="preserve">DLI PTK EXP </t>
  </si>
  <si>
    <t xml:space="preserve">PTK DLI EXP </t>
  </si>
  <si>
    <t xml:space="preserve">MUSSOORIE EXP </t>
  </si>
  <si>
    <t xml:space="preserve">GARHWAL EXPRESS </t>
  </si>
  <si>
    <t xml:space="preserve">KOTDWARA </t>
  </si>
  <si>
    <t xml:space="preserve">BRAHMPUTRA MAIL </t>
  </si>
  <si>
    <t xml:space="preserve">DIBRUGARH </t>
  </si>
  <si>
    <t xml:space="preserve">DLI JSM EXPRESS </t>
  </si>
  <si>
    <t xml:space="preserve">JAISALMER </t>
  </si>
  <si>
    <t xml:space="preserve">JSM DLI EXPRESS </t>
  </si>
  <si>
    <t xml:space="preserve">MAHANANDA EXP </t>
  </si>
  <si>
    <t xml:space="preserve">HIMALYAN QUEEN </t>
  </si>
  <si>
    <t xml:space="preserve">HIMALAYAN QUEEN </t>
  </si>
  <si>
    <t xml:space="preserve">LINK EXPRESS </t>
  </si>
  <si>
    <t xml:space="preserve">ALD HW EXP </t>
  </si>
  <si>
    <t xml:space="preserve">HW ALD EXP </t>
  </si>
  <si>
    <t xml:space="preserve">KGM DDN EXPRESS </t>
  </si>
  <si>
    <t xml:space="preserve">DDN KGM EXPRESS </t>
  </si>
  <si>
    <t xml:space="preserve">SANGAM EXPRESS </t>
  </si>
  <si>
    <t xml:space="preserve">MEERUT CITY </t>
  </si>
  <si>
    <t xml:space="preserve">SANGAM EXP </t>
  </si>
  <si>
    <t>BSB LKO INTRCITY</t>
  </si>
  <si>
    <t>LKO BSB INTRCITY</t>
  </si>
  <si>
    <t xml:space="preserve">FD DLI EXP </t>
  </si>
  <si>
    <t xml:space="preserve">DLI FD EXP </t>
  </si>
  <si>
    <t xml:space="preserve">PADMAVAT EXPRES </t>
  </si>
  <si>
    <t xml:space="preserve">ALD LKO INTRCTY </t>
  </si>
  <si>
    <t xml:space="preserve">LKO ALD INTRCTY </t>
  </si>
  <si>
    <t>BSB GD INTERCITY</t>
  </si>
  <si>
    <t xml:space="preserve">GONDA JN </t>
  </si>
  <si>
    <t>GD BSB INTERCITY</t>
  </si>
  <si>
    <t xml:space="preserve">GANGA GOMTI EXP </t>
  </si>
  <si>
    <t xml:space="preserve">UNCHAHAR EXP </t>
  </si>
  <si>
    <t xml:space="preserve">VARUNA EXPRESS </t>
  </si>
  <si>
    <t xml:space="preserve">VARUNA EXP </t>
  </si>
  <si>
    <t xml:space="preserve">BSB BE EXPRESS </t>
  </si>
  <si>
    <t xml:space="preserve">BAREILLY </t>
  </si>
  <si>
    <t xml:space="preserve">BE BSB EXPRESS </t>
  </si>
  <si>
    <t xml:space="preserve">K V EXP </t>
  </si>
  <si>
    <t xml:space="preserve">KASHI V EXPRESS </t>
  </si>
  <si>
    <t>RMM VARANASI EXP</t>
  </si>
  <si>
    <t xml:space="preserve">BSB RMM EXPRESS </t>
  </si>
  <si>
    <t xml:space="preserve">BSB DDN EXP </t>
  </si>
  <si>
    <t xml:space="preserve">DDN BSB EXPRESS </t>
  </si>
  <si>
    <t xml:space="preserve">PRG BE EXPRESS </t>
  </si>
  <si>
    <t xml:space="preserve">PRAYAG </t>
  </si>
  <si>
    <t xml:space="preserve">UJJAINI EXPRESS </t>
  </si>
  <si>
    <t xml:space="preserve">UJJAIN JN </t>
  </si>
  <si>
    <t xml:space="preserve">UJJAIYANI EXP </t>
  </si>
  <si>
    <t xml:space="preserve">ALA HAZRAT EXP </t>
  </si>
  <si>
    <t xml:space="preserve">BAREILLY EXP </t>
  </si>
  <si>
    <t xml:space="preserve">BE LTT EXPRESS </t>
  </si>
  <si>
    <t xml:space="preserve">IND DDN EXPRESS </t>
  </si>
  <si>
    <t xml:space="preserve">DDN INDB EXP </t>
  </si>
  <si>
    <t xml:space="preserve">BE BHUJ EXP </t>
  </si>
  <si>
    <t>BAREILLY EXPRESS</t>
  </si>
  <si>
    <t xml:space="preserve">NDLS ROK EXP </t>
  </si>
  <si>
    <t xml:space="preserve">ROHTAK JN </t>
  </si>
  <si>
    <t xml:space="preserve">ROK NDLS EXP </t>
  </si>
  <si>
    <t xml:space="preserve">TRIBENI EXPRESS </t>
  </si>
  <si>
    <t xml:space="preserve">SINGRAULI </t>
  </si>
  <si>
    <t xml:space="preserve">TRIVENI EXP </t>
  </si>
  <si>
    <t xml:space="preserve">NAUCHANDI EXP </t>
  </si>
  <si>
    <t xml:space="preserve">SAHARANPUR </t>
  </si>
  <si>
    <t xml:space="preserve">KISAN EXPRESS </t>
  </si>
  <si>
    <t xml:space="preserve">BHATINDA JN </t>
  </si>
  <si>
    <t xml:space="preserve">HARIHARNATH EXP </t>
  </si>
  <si>
    <t xml:space="preserve">AMBALA CANT JN </t>
  </si>
  <si>
    <t xml:space="preserve">UMB MFP EXPRESS </t>
  </si>
  <si>
    <t xml:space="preserve">SGNR INTERCITY </t>
  </si>
  <si>
    <t xml:space="preserve">UMB INTERCITY </t>
  </si>
  <si>
    <t xml:space="preserve">HIMACHAL EXP </t>
  </si>
  <si>
    <t xml:space="preserve">UNA HIMACHAL </t>
  </si>
  <si>
    <t>HIMACHAL EXPRESS</t>
  </si>
  <si>
    <t xml:space="preserve">BAREILLY DLI EX </t>
  </si>
  <si>
    <t xml:space="preserve">HEMKUNT EXP </t>
  </si>
  <si>
    <t xml:space="preserve">RISHIKESH </t>
  </si>
  <si>
    <t xml:space="preserve">DDN ASR EXPRESS </t>
  </si>
  <si>
    <t xml:space="preserve">ASR DDN EXPRESS </t>
  </si>
  <si>
    <t xml:space="preserve">SHALIMAR EXP </t>
  </si>
  <si>
    <t xml:space="preserve">SARYUYAMUNA EXP </t>
  </si>
  <si>
    <t xml:space="preserve">MALANI EXP </t>
  </si>
  <si>
    <t xml:space="preserve">BARMER </t>
  </si>
  <si>
    <t xml:space="preserve">SHAHEED EXPRESS </t>
  </si>
  <si>
    <t xml:space="preserve">SHAHEED EXP </t>
  </si>
  <si>
    <t xml:space="preserve">NDLS JUC EXPRES </t>
  </si>
  <si>
    <t xml:space="preserve">JALANDHAR CITY </t>
  </si>
  <si>
    <t xml:space="preserve">JUC NDLS EXPRES </t>
  </si>
  <si>
    <t>DEE SDLP EXPRESS</t>
  </si>
  <si>
    <t xml:space="preserve">SADULPUR JN </t>
  </si>
  <si>
    <t xml:space="preserve">SDLP DEE EXP </t>
  </si>
  <si>
    <t xml:space="preserve">RANAKPUR EXPRES </t>
  </si>
  <si>
    <t xml:space="preserve">HW SGNR EXPRESS </t>
  </si>
  <si>
    <t xml:space="preserve">SGNR HW EXPRESS </t>
  </si>
  <si>
    <t xml:space="preserve">KALINDI EXPRESS </t>
  </si>
  <si>
    <t xml:space="preserve">BHIWANI </t>
  </si>
  <si>
    <t xml:space="preserve">DLI BTI EXP </t>
  </si>
  <si>
    <t xml:space="preserve">BTI DLI EXPRESS </t>
  </si>
  <si>
    <t xml:space="preserve">JU GIMB EXP </t>
  </si>
  <si>
    <t xml:space="preserve">JODHPUR EXPRESS </t>
  </si>
  <si>
    <t xml:space="preserve">JSM JU EXPRESS </t>
  </si>
  <si>
    <t xml:space="preserve">JU JSM EXPRESS </t>
  </si>
  <si>
    <t xml:space="preserve">MARUDHAR EXPRES </t>
  </si>
  <si>
    <t xml:space="preserve">KLK BME EXPRESS </t>
  </si>
  <si>
    <t xml:space="preserve">BARMER KLK EXP </t>
  </si>
  <si>
    <t xml:space="preserve">JU MBF LINK EXP </t>
  </si>
  <si>
    <t>BHAGAT KI KOTHI</t>
  </si>
  <si>
    <t xml:space="preserve">MUNABAO </t>
  </si>
  <si>
    <t xml:space="preserve">MFP DDN EXP </t>
  </si>
  <si>
    <t xml:space="preserve">DDN MFP EXP </t>
  </si>
  <si>
    <t xml:space="preserve">CHAURICHAURAEXP </t>
  </si>
  <si>
    <t>KANPUR ANWRGANJ</t>
  </si>
  <si>
    <t xml:space="preserve">GKP DDN EXPRESS </t>
  </si>
  <si>
    <t xml:space="preserve">DDN GKP EXP </t>
  </si>
  <si>
    <t xml:space="preserve">MUV LJN EXPRESS </t>
  </si>
  <si>
    <t xml:space="preserve">LJN MUV EXP </t>
  </si>
  <si>
    <t xml:space="preserve">CHITRAKUT EXP </t>
  </si>
  <si>
    <t xml:space="preserve">LJN SRE EXPRESS </t>
  </si>
  <si>
    <t xml:space="preserve">SRE LJN EXPRESS </t>
  </si>
  <si>
    <t xml:space="preserve">RANIKHET EXP </t>
  </si>
  <si>
    <t xml:space="preserve">GKP YPR EXPRESS </t>
  </si>
  <si>
    <t>YPR GORAKPUR EXP</t>
  </si>
  <si>
    <t xml:space="preserve">GKP LTT EXP </t>
  </si>
  <si>
    <t xml:space="preserve">SHM GKP EXPRESS </t>
  </si>
  <si>
    <t xml:space="preserve">GKP SHM EXPRESS </t>
  </si>
  <si>
    <t xml:space="preserve">MAURYA EXP </t>
  </si>
  <si>
    <t xml:space="preserve">MAURYA EXPRESS </t>
  </si>
  <si>
    <t xml:space="preserve">UTR SAMPRK K EX </t>
  </si>
  <si>
    <t xml:space="preserve">GKP OKHA EXPRES </t>
  </si>
  <si>
    <t xml:space="preserve">OKHA </t>
  </si>
  <si>
    <t xml:space="preserve">PURBANCHAL EXP </t>
  </si>
  <si>
    <t xml:space="preserve">PURVANCHAL EXP </t>
  </si>
  <si>
    <t xml:space="preserve">KOAA GKP EXP </t>
  </si>
  <si>
    <t xml:space="preserve">GKP KOLKATA EXP </t>
  </si>
  <si>
    <t xml:space="preserve">AMARNATH EXP </t>
  </si>
  <si>
    <t xml:space="preserve">CPR MTJ EXPRESS </t>
  </si>
  <si>
    <t xml:space="preserve">MTJ CPR EXPRESS </t>
  </si>
  <si>
    <t>BUDH PURNIMA EXP</t>
  </si>
  <si>
    <t xml:space="preserve">BUDHPURNIMA EXP </t>
  </si>
  <si>
    <t xml:space="preserve">SARNATH EXPRESS </t>
  </si>
  <si>
    <t xml:space="preserve">BJU LJN EXP </t>
  </si>
  <si>
    <t xml:space="preserve">LJN BJU EXP </t>
  </si>
  <si>
    <t xml:space="preserve">MFP YPR EXP </t>
  </si>
  <si>
    <t xml:space="preserve">KOAA DBG EXP </t>
  </si>
  <si>
    <t>DBG KOAA EXPRESS</t>
  </si>
  <si>
    <t xml:space="preserve">SATYAGRAH EXP </t>
  </si>
  <si>
    <t xml:space="preserve">POORBIYA EXP </t>
  </si>
  <si>
    <t>ADRSH NGR DELHI</t>
  </si>
  <si>
    <t xml:space="preserve">POORABIYA EXP </t>
  </si>
  <si>
    <t xml:space="preserve">KOSHI EXP </t>
  </si>
  <si>
    <t>SHC JYG JANKIEXP</t>
  </si>
  <si>
    <t>JYG SHCJANKI EXP</t>
  </si>
  <si>
    <t xml:space="preserve">NAINITAL EXP </t>
  </si>
  <si>
    <t xml:space="preserve">LAL KUAN </t>
  </si>
  <si>
    <t xml:space="preserve">AISHBAGH </t>
  </si>
  <si>
    <t xml:space="preserve">GOKUL EXP </t>
  </si>
  <si>
    <t xml:space="preserve">KASGANJ </t>
  </si>
  <si>
    <t xml:space="preserve">GOKUL EXPRESS </t>
  </si>
  <si>
    <t xml:space="preserve">INTER CITY EXP </t>
  </si>
  <si>
    <t xml:space="preserve">LEDO </t>
  </si>
  <si>
    <t xml:space="preserve">JTTN INTERCITY </t>
  </si>
  <si>
    <t xml:space="preserve">MARIANI JN </t>
  </si>
  <si>
    <t xml:space="preserve">GHY INTERCITY </t>
  </si>
  <si>
    <t xml:space="preserve">ABADH ASSAM EXP </t>
  </si>
  <si>
    <t xml:space="preserve">LALGARH JN </t>
  </si>
  <si>
    <t xml:space="preserve">AVADH ASSAM EXP </t>
  </si>
  <si>
    <t>GAYA KYQ WKLY EX</t>
  </si>
  <si>
    <t>KYQ GYA WKLY EXP</t>
  </si>
  <si>
    <t>GUWAHATI EXPRESS</t>
  </si>
  <si>
    <t xml:space="preserve">GUWAHATI MS EXP </t>
  </si>
  <si>
    <t xml:space="preserve">BME GHY EXPRESS </t>
  </si>
  <si>
    <t xml:space="preserve">GHY BME BKN EXP </t>
  </si>
  <si>
    <t xml:space="preserve">GUWAHATI EXPRES </t>
  </si>
  <si>
    <t xml:space="preserve">DWARKA EXPRESS </t>
  </si>
  <si>
    <t xml:space="preserve">PURI GHY EXPRES </t>
  </si>
  <si>
    <t xml:space="preserve">GHY PURI EXPRES </t>
  </si>
  <si>
    <t>PURI KYQ EXPRESS</t>
  </si>
  <si>
    <t>KYQ PURI EXPRESS</t>
  </si>
  <si>
    <t xml:space="preserve">GHY LTT EXP </t>
  </si>
  <si>
    <t xml:space="preserve">GHY LTT EXPRESS </t>
  </si>
  <si>
    <t xml:space="preserve">LOHIT EXPRESS </t>
  </si>
  <si>
    <t xml:space="preserve">AMARNATH EXPRES </t>
  </si>
  <si>
    <t>JAMMU GHY EXPRES</t>
  </si>
  <si>
    <t>KANCHANJANGA EXP</t>
  </si>
  <si>
    <t xml:space="preserve">KANCHANJUNGA EX </t>
  </si>
  <si>
    <t xml:space="preserve">RNC KYQ EXPRES </t>
  </si>
  <si>
    <t xml:space="preserve">KYQ RNC EXPRESS </t>
  </si>
  <si>
    <t xml:space="preserve">B G EXPRESS </t>
  </si>
  <si>
    <t xml:space="preserve">DIMAPUR </t>
  </si>
  <si>
    <t>KAMAKHYA EXPRESS</t>
  </si>
  <si>
    <t xml:space="preserve">KYQ GIMB EXPRES </t>
  </si>
  <si>
    <t xml:space="preserve">CACHAR EXPRESS </t>
  </si>
  <si>
    <t xml:space="preserve">LUMDING JN </t>
  </si>
  <si>
    <t xml:space="preserve">SILCHAR </t>
  </si>
  <si>
    <t xml:space="preserve">BARAK VALLEY EX </t>
  </si>
  <si>
    <t>BARAK VALLEY EXP</t>
  </si>
  <si>
    <t>LMG AGTL EXPRESS</t>
  </si>
  <si>
    <t xml:space="preserve">AGARTALA </t>
  </si>
  <si>
    <t xml:space="preserve">AGTL LMG EXPRES </t>
  </si>
  <si>
    <t xml:space="preserve">KIR ASR EXPRESS </t>
  </si>
  <si>
    <t xml:space="preserve">KATIHAR JN </t>
  </si>
  <si>
    <t xml:space="preserve">ASR KIR EXPRESS </t>
  </si>
  <si>
    <t xml:space="preserve">GARIB NAWAJ EXP </t>
  </si>
  <si>
    <t xml:space="preserve">KISHANGANJ </t>
  </si>
  <si>
    <t xml:space="preserve">PAHARIA EXPRESS </t>
  </si>
  <si>
    <t xml:space="preserve">NJP DBG EXPRESS </t>
  </si>
  <si>
    <t xml:space="preserve">DBG NJP EXPRESS </t>
  </si>
  <si>
    <t xml:space="preserve">ARUNACHAL EXP </t>
  </si>
  <si>
    <t xml:space="preserve">RANGIYA JN </t>
  </si>
  <si>
    <t xml:space="preserve">MURKEONGSELEK </t>
  </si>
  <si>
    <t xml:space="preserve">DHEMAJI </t>
  </si>
  <si>
    <t xml:space="preserve">DIBRUGARH EXP </t>
  </si>
  <si>
    <t xml:space="preserve">DBRG YPR EXPRES </t>
  </si>
  <si>
    <t xml:space="preserve">DBRG CDG EXPRES </t>
  </si>
  <si>
    <t>CDG DBRT EXPRESS</t>
  </si>
  <si>
    <t xml:space="preserve">DIBRUGARH TOWN </t>
  </si>
  <si>
    <t xml:space="preserve">DBRG MS EXPRESS </t>
  </si>
  <si>
    <t xml:space="preserve">DBRG ASR EXPRES </t>
  </si>
  <si>
    <t>ASR DBRT EXPRESS</t>
  </si>
  <si>
    <t xml:space="preserve">JHAJHA DBRG EXP </t>
  </si>
  <si>
    <t xml:space="preserve">JHAJHA </t>
  </si>
  <si>
    <t xml:space="preserve">DBRG JHAJHA EXP </t>
  </si>
  <si>
    <t xml:space="preserve">KAMRUP EXPRESS </t>
  </si>
  <si>
    <t xml:space="preserve">ANDAMAN EXPRESS </t>
  </si>
  <si>
    <t xml:space="preserve">ALLEPPEY EXP </t>
  </si>
  <si>
    <t xml:space="preserve">MADRAS EXPRESS </t>
  </si>
  <si>
    <t xml:space="preserve">SAPTHAGIRI EXP </t>
  </si>
  <si>
    <t xml:space="preserve">SAPTAGIRI EXP </t>
  </si>
  <si>
    <t xml:space="preserve">LUCKNOW EXP </t>
  </si>
  <si>
    <t xml:space="preserve">LJN MAS EXP </t>
  </si>
  <si>
    <t>MS MANGALORE EXP</t>
  </si>
  <si>
    <t xml:space="preserve">MAQ CHENNAI EXP </t>
  </si>
  <si>
    <t xml:space="preserve">MS JODHPUR EXP </t>
  </si>
  <si>
    <t xml:space="preserve">JU MS EXPRESS </t>
  </si>
  <si>
    <t xml:space="preserve">MS GURUVAYUR EX </t>
  </si>
  <si>
    <t xml:space="preserve">GURUVAYUR </t>
  </si>
  <si>
    <t xml:space="preserve">GUV CHENNAI EXP </t>
  </si>
  <si>
    <t xml:space="preserve">NAGORE EXPRESS </t>
  </si>
  <si>
    <t xml:space="preserve">NAGORE </t>
  </si>
  <si>
    <t xml:space="preserve">ROCK FORT EXP </t>
  </si>
  <si>
    <t xml:space="preserve">KUMBAKONAM </t>
  </si>
  <si>
    <t>ROCKFORT EXPRESS</t>
  </si>
  <si>
    <t xml:space="preserve">SBC SMET EXP </t>
  </si>
  <si>
    <t xml:space="preserve">SMET SBC EXP </t>
  </si>
  <si>
    <t xml:space="preserve">TIRUPATHY EXP </t>
  </si>
  <si>
    <t>TPTY MAS EXPRESS</t>
  </si>
  <si>
    <t xml:space="preserve">MYSORE EXPRESS </t>
  </si>
  <si>
    <t>SHIMOGA EXPRESS</t>
  </si>
  <si>
    <t xml:space="preserve">AII MYS EXPRESS </t>
  </si>
  <si>
    <t xml:space="preserve">CHAMUNDI EXP </t>
  </si>
  <si>
    <t xml:space="preserve">CHAMUNDI EXPRES </t>
  </si>
  <si>
    <t xml:space="preserve">SHIMOGA EXPRESS </t>
  </si>
  <si>
    <t>MAYILADUTURAI J</t>
  </si>
  <si>
    <t>MAILADUTURAI EXP</t>
  </si>
  <si>
    <t xml:space="preserve">VENAD EXPRESS </t>
  </si>
  <si>
    <t xml:space="preserve">SHORANUR JN </t>
  </si>
  <si>
    <t xml:space="preserve">VANCHINAD EXP </t>
  </si>
  <si>
    <t xml:space="preserve">CANNANORE EXP </t>
  </si>
  <si>
    <t xml:space="preserve">KANNUR </t>
  </si>
  <si>
    <t xml:space="preserve">PATNA EXPRESS </t>
  </si>
  <si>
    <t>PNBE ERS EXPRESS</t>
  </si>
  <si>
    <t xml:space="preserve">BKN KCVL EXPRES </t>
  </si>
  <si>
    <t xml:space="preserve">BIKANER EXPRESS </t>
  </si>
  <si>
    <t xml:space="preserve">HIMSAGAR EXP </t>
  </si>
  <si>
    <t xml:space="preserve">SHM TVC EXPRESS </t>
  </si>
  <si>
    <t xml:space="preserve">AHILYANAGARI EX </t>
  </si>
  <si>
    <t xml:space="preserve">KRBA TVC EXPRES </t>
  </si>
  <si>
    <t xml:space="preserve">KORBA EXPRESS </t>
  </si>
  <si>
    <t xml:space="preserve">TRIVANDRAM EXP </t>
  </si>
  <si>
    <t xml:space="preserve">VRL TVC EXPRESS </t>
  </si>
  <si>
    <t xml:space="preserve">VERAVAL EXPRESS </t>
  </si>
  <si>
    <t xml:space="preserve">GANDHIDHAM EXP </t>
  </si>
  <si>
    <t>OKHA ERS EXPRESS</t>
  </si>
  <si>
    <t xml:space="preserve">OKHA EXPRESS </t>
  </si>
  <si>
    <t xml:space="preserve">NAGARCOIL EXP </t>
  </si>
  <si>
    <t xml:space="preserve">GURUVAYUR EXP </t>
  </si>
  <si>
    <t xml:space="preserve">AMRITHA EXPRESS </t>
  </si>
  <si>
    <t xml:space="preserve">PALGHAT TOWN </t>
  </si>
  <si>
    <t xml:space="preserve">NETRAVATI EXP </t>
  </si>
  <si>
    <t xml:space="preserve">NETRAVATHI EXP </t>
  </si>
  <si>
    <t xml:space="preserve">NCJ MUMBAI EXP </t>
  </si>
  <si>
    <t xml:space="preserve">ERS PATNA EXP </t>
  </si>
  <si>
    <t xml:space="preserve">PNBE ERS EXPRES </t>
  </si>
  <si>
    <t xml:space="preserve">CAPE MUMBAI EXP </t>
  </si>
  <si>
    <t xml:space="preserve">ADI SBC EXPRESS </t>
  </si>
  <si>
    <t xml:space="preserve">AHMADABAD EXP </t>
  </si>
  <si>
    <t>GIMB SBC EXPRESS</t>
  </si>
  <si>
    <t xml:space="preserve">JU BANGLORE EXP </t>
  </si>
  <si>
    <t xml:space="preserve">YPR MAQ EXPRESS </t>
  </si>
  <si>
    <t xml:space="preserve">MAQ YPR EXPRESS </t>
  </si>
  <si>
    <t xml:space="preserve">KANNUR EXP </t>
  </si>
  <si>
    <t>YPR CANNANORE EX</t>
  </si>
  <si>
    <t xml:space="preserve">UDYAN EXPRESS </t>
  </si>
  <si>
    <t xml:space="preserve">UDYAN EXP </t>
  </si>
  <si>
    <t xml:space="preserve">YPR GARIB NAWAJ </t>
  </si>
  <si>
    <t xml:space="preserve">GARIB NAWAZ EXP </t>
  </si>
  <si>
    <t xml:space="preserve">JU YPR EXPRESS </t>
  </si>
  <si>
    <t xml:space="preserve">YPR JODHPUR EXP </t>
  </si>
  <si>
    <t xml:space="preserve">GOLGUMBAZ EXP </t>
  </si>
  <si>
    <t xml:space="preserve">RANI CHENNAMMA </t>
  </si>
  <si>
    <t xml:space="preserve">RANICHENNAMA EX </t>
  </si>
  <si>
    <t xml:space="preserve">HAMPI EXPRESS </t>
  </si>
  <si>
    <t xml:space="preserve">HAMPI EXP </t>
  </si>
  <si>
    <t xml:space="preserve">NED SBC EXP </t>
  </si>
  <si>
    <t xml:space="preserve">SBC NANDED EXP </t>
  </si>
  <si>
    <t xml:space="preserve">MAVELI EXPRESS </t>
  </si>
  <si>
    <t xml:space="preserve">ERNAD EXPRESS </t>
  </si>
  <si>
    <t xml:space="preserve">RAJKOT JN </t>
  </si>
  <si>
    <t xml:space="preserve">RAJKOT EXPRESS </t>
  </si>
  <si>
    <t xml:space="preserve">WEST COAST EXP </t>
  </si>
  <si>
    <t xml:space="preserve">MALABAR EXP </t>
  </si>
  <si>
    <t xml:space="preserve">MALABAR EXPRESS </t>
  </si>
  <si>
    <t xml:space="preserve">PARASURAM EXP </t>
  </si>
  <si>
    <t xml:space="preserve">YERCAUD EXPRESS </t>
  </si>
  <si>
    <t xml:space="preserve">ERODE JN </t>
  </si>
  <si>
    <t xml:space="preserve">YERCAUD EXP </t>
  </si>
  <si>
    <t xml:space="preserve">NAVYUG EXP </t>
  </si>
  <si>
    <t xml:space="preserve">NAVYUG EXPRESS </t>
  </si>
  <si>
    <t xml:space="preserve">RAMESWARAM EXP </t>
  </si>
  <si>
    <t xml:space="preserve">RMM CHENNAI EXP </t>
  </si>
  <si>
    <t xml:space="preserve">ANANTAPURI EXP </t>
  </si>
  <si>
    <t xml:space="preserve">MYSORE EXP </t>
  </si>
  <si>
    <t xml:space="preserve">TUTICORIN EXP </t>
  </si>
  <si>
    <t xml:space="preserve">RMM OKHA EXPRES </t>
  </si>
  <si>
    <t xml:space="preserve">TIRUCHENDUR EXP </t>
  </si>
  <si>
    <t xml:space="preserve">TIRUCHENDUR </t>
  </si>
  <si>
    <t xml:space="preserve">TCN CHENNAI EXP </t>
  </si>
  <si>
    <t xml:space="preserve">TPTY MDU EXP </t>
  </si>
  <si>
    <t xml:space="preserve">MDU TPTY EXP </t>
  </si>
  <si>
    <t xml:space="preserve">TEN JAMMU EXP </t>
  </si>
  <si>
    <t xml:space="preserve">TRICHY EXPRESS </t>
  </si>
  <si>
    <t xml:space="preserve">ERS NAGORE EXP </t>
  </si>
  <si>
    <t xml:space="preserve">SNSI SC EXP </t>
  </si>
  <si>
    <t xml:space="preserve">SC SNSI EXP </t>
  </si>
  <si>
    <t xml:space="preserve">HYB KOP EXPRESS </t>
  </si>
  <si>
    <t xml:space="preserve">KOP HYB EXPRESS </t>
  </si>
  <si>
    <t>PUNE HYB EXPRESS</t>
  </si>
  <si>
    <t xml:space="preserve">HYB PUNE EXP </t>
  </si>
  <si>
    <t xml:space="preserve">VISAKHA EXPRESS </t>
  </si>
  <si>
    <t xml:space="preserve">VISAKHA EXP </t>
  </si>
  <si>
    <t xml:space="preserve">RJT SC EXPRESS </t>
  </si>
  <si>
    <t xml:space="preserve">TELANGANA EXP </t>
  </si>
  <si>
    <t>SIRPUR KAGAZNGR</t>
  </si>
  <si>
    <t xml:space="preserve">SC BKN EXP </t>
  </si>
  <si>
    <t xml:space="preserve">BKN SC EXP </t>
  </si>
  <si>
    <t xml:space="preserve">MTM SC EXP </t>
  </si>
  <si>
    <t xml:space="preserve">MACHELIPATNAM </t>
  </si>
  <si>
    <t xml:space="preserve">MACHILIPTNM EXP </t>
  </si>
  <si>
    <t xml:space="preserve">DEVAGIRI EXP </t>
  </si>
  <si>
    <t xml:space="preserve">AJANTA EXPRESS </t>
  </si>
  <si>
    <t xml:space="preserve">GOLCONDA EXP </t>
  </si>
  <si>
    <t xml:space="preserve">BVC KAKINADA EX </t>
  </si>
  <si>
    <t xml:space="preserve">KAKINADA TOWN </t>
  </si>
  <si>
    <t xml:space="preserve">CCT BVC EXPRESS </t>
  </si>
  <si>
    <t xml:space="preserve">SNSI CCT EXP </t>
  </si>
  <si>
    <t xml:space="preserve">CCT SNSI EXP </t>
  </si>
  <si>
    <t xml:space="preserve">SNSI BZA EXP </t>
  </si>
  <si>
    <t xml:space="preserve">BZA SNSI EXP </t>
  </si>
  <si>
    <t xml:space="preserve">SESHADRI EXPRES </t>
  </si>
  <si>
    <t xml:space="preserve">SHESHADRI EXP </t>
  </si>
  <si>
    <t xml:space="preserve">MTM YPR EXP </t>
  </si>
  <si>
    <t>MACHLIPATNAM EXP</t>
  </si>
  <si>
    <t xml:space="preserve">AMARAVATHI EXP </t>
  </si>
  <si>
    <t xml:space="preserve">AMARAVATI EXP </t>
  </si>
  <si>
    <t xml:space="preserve">SABARI EXPRESS </t>
  </si>
  <si>
    <t xml:space="preserve">SABARI EXP </t>
  </si>
  <si>
    <t xml:space="preserve">BHAGYANAGAR EXP </t>
  </si>
  <si>
    <t xml:space="preserve">BALHARSHAH </t>
  </si>
  <si>
    <t xml:space="preserve">SIMHADRI EXP </t>
  </si>
  <si>
    <t>SIMHADRI EXPRESS</t>
  </si>
  <si>
    <t xml:space="preserve">NS HYDRABAD EXP </t>
  </si>
  <si>
    <t xml:space="preserve">NARASAPUR </t>
  </si>
  <si>
    <t xml:space="preserve">NARASAPUR EXP </t>
  </si>
  <si>
    <t xml:space="preserve">MYS DHARWAD EXP </t>
  </si>
  <si>
    <t xml:space="preserve">DWR MYSORE EXP </t>
  </si>
  <si>
    <t xml:space="preserve">NZM LINK EXP </t>
  </si>
  <si>
    <t xml:space="preserve">BASAVA EXPRESS </t>
  </si>
  <si>
    <t xml:space="preserve">BAGALKOT </t>
  </si>
  <si>
    <t xml:space="preserve">YPR VASCO EXP </t>
  </si>
  <si>
    <t xml:space="preserve">YPR BIWEEKLY EX </t>
  </si>
  <si>
    <t xml:space="preserve">MAS VASCO EXP </t>
  </si>
  <si>
    <t xml:space="preserve">VSG CHENNAI EXP </t>
  </si>
  <si>
    <t xml:space="preserve">MAS HUBLI EXP </t>
  </si>
  <si>
    <t xml:space="preserve">UBL CHENNAI EXP </t>
  </si>
  <si>
    <t xml:space="preserve">TPTY MTM NS EXP </t>
  </si>
  <si>
    <t xml:space="preserve">MTM TPTY EXP </t>
  </si>
  <si>
    <t xml:space="preserve">NS TPTY EXP </t>
  </si>
  <si>
    <t xml:space="preserve">KRISHNA EXPRESS </t>
  </si>
  <si>
    <t xml:space="preserve">ADILABAD </t>
  </si>
  <si>
    <t xml:space="preserve">KRISHNA EXP </t>
  </si>
  <si>
    <t xml:space="preserve">HARIPRIYA EXP </t>
  </si>
  <si>
    <t xml:space="preserve">RAYALASEEMA EXP </t>
  </si>
  <si>
    <t xml:space="preserve">PURI TPTY EXP </t>
  </si>
  <si>
    <t xml:space="preserve">TPTY PURI EXP </t>
  </si>
  <si>
    <t xml:space="preserve">BSP TPTY EXPRES </t>
  </si>
  <si>
    <t xml:space="preserve">TPTY BSP EXP </t>
  </si>
  <si>
    <t xml:space="preserve">TIRUMALA EXP </t>
  </si>
  <si>
    <t xml:space="preserve">KCG YPR EXP </t>
  </si>
  <si>
    <t xml:space="preserve">TUNGABHADRA EXP </t>
  </si>
  <si>
    <t xml:space="preserve">KURNOOL TOWN </t>
  </si>
  <si>
    <t>PNBE NED PAU EXP</t>
  </si>
  <si>
    <t xml:space="preserve">PURNA JN </t>
  </si>
  <si>
    <t xml:space="preserve">PAU PNBE EXP </t>
  </si>
  <si>
    <t xml:space="preserve">TAPOVAN EXPRESS </t>
  </si>
  <si>
    <t xml:space="preserve">TAPOVAN EXP </t>
  </si>
  <si>
    <t xml:space="preserve">KCG AK EXP </t>
  </si>
  <si>
    <t xml:space="preserve">AKOLA JN </t>
  </si>
  <si>
    <t xml:space="preserve">AK KCG EXP </t>
  </si>
  <si>
    <t xml:space="preserve">CIRCAR EXP </t>
  </si>
  <si>
    <t xml:space="preserve">KCG MS EXP </t>
  </si>
  <si>
    <t xml:space="preserve">MARATHWADA EXP </t>
  </si>
  <si>
    <t xml:space="preserve">DHARMABAD </t>
  </si>
  <si>
    <t xml:space="preserve">KANDARI EXPRESS </t>
  </si>
  <si>
    <t xml:space="preserve">JGM PRR EXPRESS </t>
  </si>
  <si>
    <t xml:space="preserve">PRR JGM EXPRESS </t>
  </si>
  <si>
    <t xml:space="preserve">HWH KORAPUT EXP </t>
  </si>
  <si>
    <t xml:space="preserve">KORAPUT </t>
  </si>
  <si>
    <t xml:space="preserve">KORAPUT HWH EXP </t>
  </si>
  <si>
    <t xml:space="preserve">SHM BPO EXP </t>
  </si>
  <si>
    <t xml:space="preserve">BPO SHM EXP </t>
  </si>
  <si>
    <t xml:space="preserve">LTT SHALIMAR EX </t>
  </si>
  <si>
    <t xml:space="preserve">SHM LTT EXPRESS </t>
  </si>
  <si>
    <t xml:space="preserve">VSG HOWRAH EXP </t>
  </si>
  <si>
    <t xml:space="preserve">TATA JAT EXP </t>
  </si>
  <si>
    <t xml:space="preserve">MURI EXPRESS </t>
  </si>
  <si>
    <t>JALIANWALA B EXP</t>
  </si>
  <si>
    <t xml:space="preserve">JALIANWALA B EX </t>
  </si>
  <si>
    <t xml:space="preserve">ROU BBS INT EXP </t>
  </si>
  <si>
    <t xml:space="preserve">ROURKELA </t>
  </si>
  <si>
    <t xml:space="preserve">BBS ROU INT EXP </t>
  </si>
  <si>
    <t>ROU KRPU EXPRESS</t>
  </si>
  <si>
    <t>KRPU ROU EXPRESS</t>
  </si>
  <si>
    <t xml:space="preserve">TATA CPR EXP </t>
  </si>
  <si>
    <t xml:space="preserve">CPR TATA EXP </t>
  </si>
  <si>
    <t xml:space="preserve">TATA DNR EXP </t>
  </si>
  <si>
    <t xml:space="preserve">DNR-TATA===EXP </t>
  </si>
  <si>
    <t xml:space="preserve">TATA ALLP EXP </t>
  </si>
  <si>
    <t xml:space="preserve">CHAPRA CPA EXP </t>
  </si>
  <si>
    <t xml:space="preserve">CPA CHAPRA EXP </t>
  </si>
  <si>
    <t xml:space="preserve">DURG NTV EXP </t>
  </si>
  <si>
    <t xml:space="preserve">NAUTANWA </t>
  </si>
  <si>
    <t xml:space="preserve">GKP DURG EXP </t>
  </si>
  <si>
    <t xml:space="preserve">BETWA EXPRESS </t>
  </si>
  <si>
    <t xml:space="preserve">DURG JP EXPRESS </t>
  </si>
  <si>
    <t xml:space="preserve">JP DURG EXP </t>
  </si>
  <si>
    <t xml:space="preserve">DRZ R EXPRESS </t>
  </si>
  <si>
    <t xml:space="preserve">DALLI RAJHARA </t>
  </si>
  <si>
    <t xml:space="preserve">RAIPUR JN </t>
  </si>
  <si>
    <t xml:space="preserve">R DRZ EXPRESS </t>
  </si>
  <si>
    <t xml:space="preserve">NARMADA EXPRESS </t>
  </si>
  <si>
    <t xml:space="preserve">NARMADA EXP PSG </t>
  </si>
  <si>
    <t xml:space="preserve">CHATTISGARH EXP </t>
  </si>
  <si>
    <t xml:space="preserve">CHHATISGARH EXP </t>
  </si>
  <si>
    <t xml:space="preserve">GAD NGP EXP </t>
  </si>
  <si>
    <t xml:space="preserve">GEVRA ROAD </t>
  </si>
  <si>
    <t xml:space="preserve">NGP BILASPUR EX </t>
  </si>
  <si>
    <t>SBP RGDA EXPRESS</t>
  </si>
  <si>
    <t xml:space="preserve">RAYAGADA </t>
  </si>
  <si>
    <t>RGDA SBP EXPRESS</t>
  </si>
  <si>
    <t>SBP PURI INT EXP</t>
  </si>
  <si>
    <t>PURI SBP INT EXP</t>
  </si>
  <si>
    <t xml:space="preserve">SBP NZB EXPRESS </t>
  </si>
  <si>
    <t xml:space="preserve">NIZAMABAD </t>
  </si>
  <si>
    <t xml:space="preserve">NAGAWALI EXP </t>
  </si>
  <si>
    <t xml:space="preserve">SBP BSB EXPRESS </t>
  </si>
  <si>
    <t xml:space="preserve">BSB SBP EXPRESS </t>
  </si>
  <si>
    <t xml:space="preserve">PURI-OKHA-EXP </t>
  </si>
  <si>
    <t xml:space="preserve">OKHA PURI EXP </t>
  </si>
  <si>
    <t xml:space="preserve">SRIJAGANNATHEXP </t>
  </si>
  <si>
    <t xml:space="preserve">SRIJAGANNATH EX </t>
  </si>
  <si>
    <t>PRDP PURI EXPRES</t>
  </si>
  <si>
    <t xml:space="preserve">PARADIP </t>
  </si>
  <si>
    <t>PURI PRDP EXPRES</t>
  </si>
  <si>
    <t xml:space="preserve">KDJR PURI EXP </t>
  </si>
  <si>
    <t xml:space="preserve">BANSPANI </t>
  </si>
  <si>
    <t xml:space="preserve">PURI KDJR EXP </t>
  </si>
  <si>
    <t xml:space="preserve">PURI DBG EXPRES </t>
  </si>
  <si>
    <t xml:space="preserve">DBG PURI EXP </t>
  </si>
  <si>
    <t xml:space="preserve">PURI DURG EXP </t>
  </si>
  <si>
    <t xml:space="preserve">DURG PURI EXP </t>
  </si>
  <si>
    <t xml:space="preserve">HIRAKHAND EXP </t>
  </si>
  <si>
    <t xml:space="preserve">JAGDALPUR </t>
  </si>
  <si>
    <t xml:space="preserve">B NATH DHAM EXP </t>
  </si>
  <si>
    <t>TAPASWINI EXPRES</t>
  </si>
  <si>
    <t xml:space="preserve">TAPASWINI EXP </t>
  </si>
  <si>
    <t xml:space="preserve">PRASANTHI EXP </t>
  </si>
  <si>
    <t xml:space="preserve">PURI JU EXPRESS </t>
  </si>
  <si>
    <t xml:space="preserve">JU PURI EXPRESS </t>
  </si>
  <si>
    <t xml:space="preserve">UTKAL EXPRESS </t>
  </si>
  <si>
    <t xml:space="preserve">KALINGAUTKALEXP </t>
  </si>
  <si>
    <t xml:space="preserve">BHUBANEWWAR EXP </t>
  </si>
  <si>
    <t xml:space="preserve">BBS RMM EXPRESS </t>
  </si>
  <si>
    <t xml:space="preserve">VSKP ASR HKG EX </t>
  </si>
  <si>
    <t xml:space="preserve">HIRAKUND EXP </t>
  </si>
  <si>
    <t>VSKP NZB EXPRESS</t>
  </si>
  <si>
    <t>NZB VSKP EXPRESS</t>
  </si>
  <si>
    <t xml:space="preserve">KRBA VSKP EXP </t>
  </si>
  <si>
    <t xml:space="preserve">VSKP KRBA EXP </t>
  </si>
  <si>
    <t xml:space="preserve">HTE JAT EXP </t>
  </si>
  <si>
    <t xml:space="preserve">RNC BGP EXPRESS </t>
  </si>
  <si>
    <t xml:space="preserve">BGP RNC EXPRESS </t>
  </si>
  <si>
    <t xml:space="preserve">RNC JYG EXP </t>
  </si>
  <si>
    <t xml:space="preserve">JYG RNC EXPRESS </t>
  </si>
  <si>
    <t xml:space="preserve">RNC LTT EXPRESS </t>
  </si>
  <si>
    <t xml:space="preserve">RANCHI EXPRESS </t>
  </si>
  <si>
    <t xml:space="preserve">RNC BSB EXPRESS </t>
  </si>
  <si>
    <t xml:space="preserve">BSB RNC EXPRESS </t>
  </si>
  <si>
    <t xml:space="preserve">HWH HATIA EXP </t>
  </si>
  <si>
    <t xml:space="preserve">HTE RNC HWH EXP </t>
  </si>
  <si>
    <t xml:space="preserve">HWH RNC INT EXP </t>
  </si>
  <si>
    <t xml:space="preserve">RNC HWH INT EXP </t>
  </si>
  <si>
    <t xml:space="preserve">PATLIPUTRA EXP </t>
  </si>
  <si>
    <t xml:space="preserve">RJPB HATIA EXP </t>
  </si>
  <si>
    <t xml:space="preserve">HTE RJPB EXP </t>
  </si>
  <si>
    <t>PNBE HTE EXPRESS</t>
  </si>
  <si>
    <t xml:space="preserve">HTE PNBE EXP </t>
  </si>
  <si>
    <t>RNC GARIBNWAZ EX</t>
  </si>
  <si>
    <t xml:space="preserve">RNC GARIB NAWAZ </t>
  </si>
  <si>
    <t xml:space="preserve">EAST COAST EXP </t>
  </si>
  <si>
    <t xml:space="preserve">SAURASHTRA MAIL </t>
  </si>
  <si>
    <t xml:space="preserve">GUJARAT EXPRESS </t>
  </si>
  <si>
    <t xml:space="preserve">SAU JANATA EXP </t>
  </si>
  <si>
    <t xml:space="preserve">FZR JANATA EXP </t>
  </si>
  <si>
    <t xml:space="preserve">FZR BCT JANTA </t>
  </si>
  <si>
    <t xml:space="preserve">MAHUVA EXPRESS </t>
  </si>
  <si>
    <t xml:space="preserve">MAHUVA JN </t>
  </si>
  <si>
    <t xml:space="preserve">SURAT EXPRESS </t>
  </si>
  <si>
    <t xml:space="preserve">AVADH EXPRESS </t>
  </si>
  <si>
    <t xml:space="preserve">ST BHAGALPUR EX </t>
  </si>
  <si>
    <t xml:space="preserve">BGP SURAT EXP </t>
  </si>
  <si>
    <t xml:space="preserve">BDTS PATNA EXP </t>
  </si>
  <si>
    <t xml:space="preserve">PNBE BDTS EXP </t>
  </si>
  <si>
    <t xml:space="preserve">SHRAMIK EXPRESS </t>
  </si>
  <si>
    <t xml:space="preserve">BL SHRAMIK EXP </t>
  </si>
  <si>
    <t xml:space="preserve">ST MFP EXPRESS </t>
  </si>
  <si>
    <t xml:space="preserve">MFP ST EXPRESS </t>
  </si>
  <si>
    <t>JAMNAGAR INTCITY</t>
  </si>
  <si>
    <t xml:space="preserve">SURAT INTERCITY </t>
  </si>
  <si>
    <t>BDTS JODHPUR EXP</t>
  </si>
  <si>
    <t xml:space="preserve">JU BDTS EXPRESS </t>
  </si>
  <si>
    <t xml:space="preserve">HARIDWAR MAIL </t>
  </si>
  <si>
    <t xml:space="preserve">HW ADI MAIL </t>
  </si>
  <si>
    <t>JANMABHOOMI EXP</t>
  </si>
  <si>
    <t xml:space="preserve">GUJARAT QUEEN </t>
  </si>
  <si>
    <t xml:space="preserve">BDTS BHUJ EXP </t>
  </si>
  <si>
    <t xml:space="preserve">BHUJ BDTS EXP </t>
  </si>
  <si>
    <t xml:space="preserve">KUTCH EXPRESS </t>
  </si>
  <si>
    <t xml:space="preserve">LOK SHAKTI EXP </t>
  </si>
  <si>
    <t xml:space="preserve">SABARMATI EXP </t>
  </si>
  <si>
    <t xml:space="preserve">SAURASHTRA EXP </t>
  </si>
  <si>
    <t xml:space="preserve">SOMNATH EXPRESS </t>
  </si>
  <si>
    <t xml:space="preserve">ADI JAT EXPRESS </t>
  </si>
  <si>
    <t xml:space="preserve">JAT ADI EXPRESS </t>
  </si>
  <si>
    <t xml:space="preserve">BTI JAT EXP </t>
  </si>
  <si>
    <t xml:space="preserve">JAT BTI EXP </t>
  </si>
  <si>
    <t>DELHI SR EXPRESS</t>
  </si>
  <si>
    <t xml:space="preserve">DEE PORBNDR EXP </t>
  </si>
  <si>
    <t>PBR MOTIHARI EXP</t>
  </si>
  <si>
    <t xml:space="preserve">MFP-PBR EXPRESS </t>
  </si>
  <si>
    <t xml:space="preserve">SHIPRA EXPRESS </t>
  </si>
  <si>
    <t xml:space="preserve">SHIPRA EXP </t>
  </si>
  <si>
    <t xml:space="preserve">GNC INDORE EXP </t>
  </si>
  <si>
    <t>GANDHINAGAR CAP</t>
  </si>
  <si>
    <t xml:space="preserve">INDORE GNC EXP </t>
  </si>
  <si>
    <t xml:space="preserve">PUNE INDORE EXP </t>
  </si>
  <si>
    <t xml:space="preserve">IND PUNE EXPRES </t>
  </si>
  <si>
    <t xml:space="preserve">INDB PATNA EXP </t>
  </si>
  <si>
    <t xml:space="preserve">RJPB INDB EXPRE </t>
  </si>
  <si>
    <t xml:space="preserve">INDB RJPB EXP </t>
  </si>
  <si>
    <t>RJPB INDB EXPRES</t>
  </si>
  <si>
    <t xml:space="preserve">INDB INTERCITY </t>
  </si>
  <si>
    <t>IND AMRITSAR EXP</t>
  </si>
  <si>
    <t>ASR INDB EXPRESS</t>
  </si>
  <si>
    <t xml:space="preserve">RTM COR EXPRESS </t>
  </si>
  <si>
    <t xml:space="preserve">RATLAM JN </t>
  </si>
  <si>
    <t xml:space="preserve">CHITTAURGARH </t>
  </si>
  <si>
    <t xml:space="preserve">COR RTM EXPRESS </t>
  </si>
  <si>
    <t xml:space="preserve">UTTARANCHAL EXP </t>
  </si>
  <si>
    <t>OKHA BSB EXPRESS</t>
  </si>
  <si>
    <t xml:space="preserve">BSB OKHA EXP </t>
  </si>
  <si>
    <t xml:space="preserve">RJT PBR EXPRESS </t>
  </si>
  <si>
    <t>PBR RJT EXPRESS</t>
  </si>
  <si>
    <t xml:space="preserve">AII NJP EXP </t>
  </si>
  <si>
    <t>NJP AII EXPRESS</t>
  </si>
  <si>
    <t xml:space="preserve">AII SLN EXP </t>
  </si>
  <si>
    <t xml:space="preserve">SLN AII EXP </t>
  </si>
  <si>
    <t>KOAA AII EXPRESS</t>
  </si>
  <si>
    <t>AII KOAA EXPRESS</t>
  </si>
  <si>
    <t>RATLAM AJMER EXP</t>
  </si>
  <si>
    <t xml:space="preserve">AII RTM EXP </t>
  </si>
  <si>
    <t xml:space="preserve">BHOPAL AJMER EX </t>
  </si>
  <si>
    <t xml:space="preserve">AII BPL EXP </t>
  </si>
  <si>
    <t>UDAIPUR CITY EXP</t>
  </si>
  <si>
    <t xml:space="preserve">UDZ INDB EXPRES </t>
  </si>
  <si>
    <t xml:space="preserve">ARAVALI EXPRESS </t>
  </si>
  <si>
    <t xml:space="preserve">JAIPUR ASR EXP </t>
  </si>
  <si>
    <t xml:space="preserve">ASR JAIPUR EXP </t>
  </si>
  <si>
    <t xml:space="preserve">JP ASR EXPRESS </t>
  </si>
  <si>
    <t xml:space="preserve">ASR JP EXPRESS </t>
  </si>
  <si>
    <t xml:space="preserve">UDZ ADI EXPRESS </t>
  </si>
  <si>
    <t xml:space="preserve">ADI UDZ EXPRESS </t>
  </si>
  <si>
    <t xml:space="preserve">SAKET LINK EXP </t>
  </si>
  <si>
    <t xml:space="preserve">RAE BARELI JN </t>
  </si>
  <si>
    <t>KURJ BSB LINK EX</t>
  </si>
  <si>
    <t xml:space="preserve">KHAJURAHO </t>
  </si>
  <si>
    <t>BSB KURJ LINK EX</t>
  </si>
  <si>
    <t>INDORE BHIND EXP</t>
  </si>
  <si>
    <t xml:space="preserve">BHIND </t>
  </si>
  <si>
    <t xml:space="preserve">BIX INDB EXP </t>
  </si>
  <si>
    <t xml:space="preserve">BSL NGP SUP EXP </t>
  </si>
  <si>
    <t xml:space="preserve">NGP BSL SUP EXP </t>
  </si>
  <si>
    <t xml:space="preserve">GYAN GANGA SF </t>
  </si>
  <si>
    <t xml:space="preserve">BKN HWH SUPFAST </t>
  </si>
  <si>
    <t>PDY NDLS EXPRESS</t>
  </si>
  <si>
    <t xml:space="preserve">NDLS PDY EXP </t>
  </si>
  <si>
    <t xml:space="preserve">ANVT SSM AC EXP </t>
  </si>
  <si>
    <t xml:space="preserve">SASARAM </t>
  </si>
  <si>
    <t xml:space="preserve">KURJ NZM EXP </t>
  </si>
  <si>
    <t xml:space="preserve">DDN CDG MAS EXP </t>
  </si>
  <si>
    <t xml:space="preserve">SRC TPTY SF EXP </t>
  </si>
  <si>
    <t>TPTY SRC SUP EXP</t>
  </si>
  <si>
    <t xml:space="preserve">OKHA HOWRAH EXP </t>
  </si>
  <si>
    <t xml:space="preserve">AII BDTS SF EXP </t>
  </si>
  <si>
    <t xml:space="preserve">DOON EXXPRESS </t>
  </si>
  <si>
    <t xml:space="preserve">GRD DNR EXP </t>
  </si>
  <si>
    <t xml:space="preserve">GIRIDIH </t>
  </si>
  <si>
    <t>GRD KOAA EXPRESS</t>
  </si>
  <si>
    <t>TEESTA TORSA EXP</t>
  </si>
  <si>
    <t xml:space="preserve">SHC DNR LINK EX </t>
  </si>
  <si>
    <t xml:space="preserve">DNR SHC LINK EX </t>
  </si>
  <si>
    <t>SGRL GHDLINK EXP</t>
  </si>
  <si>
    <t>PNBE SGRL LNK EX</t>
  </si>
  <si>
    <t xml:space="preserve">HOSHIARPUR </t>
  </si>
  <si>
    <t xml:space="preserve">SHAKTI NAGAR </t>
  </si>
  <si>
    <t>KRJ ALD LINK EXP</t>
  </si>
  <si>
    <t xml:space="preserve">BULANDSHAHR </t>
  </si>
  <si>
    <t xml:space="preserve">HW BME LINK EXP </t>
  </si>
  <si>
    <t xml:space="preserve">BME HW LINK EXP </t>
  </si>
  <si>
    <t xml:space="preserve">CORBET PRK LINK </t>
  </si>
  <si>
    <t xml:space="preserve">RAMNAGAR </t>
  </si>
  <si>
    <t xml:space="preserve">RMR DLI LINK EX </t>
  </si>
  <si>
    <t>GHY JIVACHH LINK</t>
  </si>
  <si>
    <t xml:space="preserve">BKN GHY EXPRESS </t>
  </si>
  <si>
    <t xml:space="preserve">RDP DLI LNK EXP </t>
  </si>
  <si>
    <t>KIR TATA LNK EXP</t>
  </si>
  <si>
    <t xml:space="preserve">BARKA RJPB EXP </t>
  </si>
  <si>
    <t xml:space="preserve">NMH KOTA EXP </t>
  </si>
  <si>
    <t xml:space="preserve">NIMACH </t>
  </si>
  <si>
    <t xml:space="preserve">DEHRADUN EXPRES </t>
  </si>
  <si>
    <t xml:space="preserve">HAPA INTERCITY </t>
  </si>
  <si>
    <t xml:space="preserve">TPU ASH EXPRESS </t>
  </si>
  <si>
    <t xml:space="preserve">TANAKPUR </t>
  </si>
  <si>
    <t xml:space="preserve">KALKA SIMLA EXP </t>
  </si>
  <si>
    <t xml:space="preserve">SIMLA </t>
  </si>
  <si>
    <t xml:space="preserve">SML KLK EXPRESS </t>
  </si>
  <si>
    <t xml:space="preserve">RMR BSB EXPRESS </t>
  </si>
  <si>
    <t xml:space="preserve">METUR DAM </t>
  </si>
  <si>
    <t xml:space="preserve">LINK SECBAD EXP </t>
  </si>
  <si>
    <t>VRL BCT PASS EXP</t>
  </si>
  <si>
    <t xml:space="preserve">DNR GRD EXPRESS </t>
  </si>
  <si>
    <t xml:space="preserve">DALTONGANJ </t>
  </si>
  <si>
    <t>Format of Invoice</t>
  </si>
  <si>
    <t>Accounting solution</t>
  </si>
  <si>
    <t>Invoice</t>
  </si>
  <si>
    <t>EWS 437 A D A COLONY NEEM SARAI</t>
  </si>
  <si>
    <t>MUNDERA, ALLAHABAD-211011</t>
  </si>
  <si>
    <t>Invoice  No</t>
  </si>
  <si>
    <t>Mobile: +919721214221</t>
  </si>
  <si>
    <t>E-mail: mohammadaliicwai@gmail.com</t>
  </si>
  <si>
    <t>Bill To:</t>
  </si>
  <si>
    <t>Allahabad Chapeter of Cost Accountants of Allahabad</t>
  </si>
  <si>
    <t>Name:</t>
  </si>
  <si>
    <t>Shri M N Tripathi</t>
  </si>
  <si>
    <t>Adress:</t>
  </si>
  <si>
    <t xml:space="preserve">Colonelganj Inter college </t>
  </si>
  <si>
    <t>City:</t>
  </si>
  <si>
    <t>Allahabad</t>
  </si>
  <si>
    <t>Sl No</t>
  </si>
  <si>
    <t>Description</t>
  </si>
  <si>
    <t>No of Students</t>
  </si>
  <si>
    <t>Unit Price</t>
  </si>
  <si>
    <t>Fee for online registratation of Students for the period from 01-Dec-2012 to 31-May-2013 along with printout of report, fee receipts etc.</t>
  </si>
  <si>
    <t>Add: Conveyance Charges</t>
  </si>
  <si>
    <t>Subtotal</t>
  </si>
  <si>
    <t xml:space="preserve"> % Discount</t>
  </si>
  <si>
    <t xml:space="preserve">Total </t>
  </si>
  <si>
    <t>Paid</t>
  </si>
  <si>
    <t>Total due</t>
  </si>
  <si>
    <t>Signature</t>
  </si>
  <si>
    <t>+ VAT/CST</t>
  </si>
  <si>
    <t>Weight</t>
  </si>
  <si>
    <t>Product(WxR)</t>
  </si>
  <si>
    <t>Charges(D.P.&amp; Hydro</t>
  </si>
  <si>
    <t>Product of weight and charges</t>
  </si>
  <si>
    <t>For distribution</t>
  </si>
  <si>
    <t>(KG.)</t>
  </si>
  <si>
    <t>Rs.</t>
  </si>
  <si>
    <t>No of units</t>
  </si>
  <si>
    <t>Rate per Units</t>
  </si>
  <si>
    <t>Product</t>
  </si>
  <si>
    <t>Pricing value</t>
  </si>
  <si>
    <t>Material value (D)</t>
  </si>
  <si>
    <t>(+) Packing &amp; forwarding (E)</t>
  </si>
  <si>
    <t>&lt;----- P&amp;F Rate</t>
  </si>
  <si>
    <t>(D+E+F)</t>
  </si>
  <si>
    <t>(+) Excise duty (G)</t>
  </si>
  <si>
    <t>&lt;------ Ex. Rate</t>
  </si>
  <si>
    <t>(D+E+F+G)</t>
  </si>
  <si>
    <t>(+) C.S.T. (H)</t>
  </si>
  <si>
    <t>&lt;---- C.S.T. rate</t>
  </si>
  <si>
    <t>(D+E+F+G+H)/2940001</t>
  </si>
  <si>
    <t>Pattern</t>
  </si>
  <si>
    <t>&lt;-----Inputs</t>
  </si>
  <si>
    <t>Excise Duty</t>
  </si>
  <si>
    <t>Total Bill</t>
  </si>
  <si>
    <t>CST</t>
  </si>
  <si>
    <t>Advance</t>
  </si>
  <si>
    <t>Purchase</t>
  </si>
  <si>
    <t>Cerditors</t>
  </si>
  <si>
    <t>Charges</t>
  </si>
  <si>
    <t>Excise Duty on Pattern</t>
  </si>
  <si>
    <t>Material</t>
  </si>
  <si>
    <t>Material Pricing</t>
  </si>
  <si>
    <t>Cost</t>
  </si>
  <si>
    <t>Date of Purchase</t>
  </si>
  <si>
    <t>End of the first period</t>
  </si>
  <si>
    <t>Salvage value</t>
  </si>
  <si>
    <t>Period</t>
  </si>
  <si>
    <t>Depreciation rate</t>
  </si>
  <si>
    <t>How is Service Tax Calculated in Restaurants</t>
  </si>
  <si>
    <t>Food and Beverages</t>
  </si>
  <si>
    <t>Service Charge @ 10%</t>
  </si>
  <si>
    <t>Vat @ 14.5%</t>
  </si>
  <si>
    <t>Service Tax Rate</t>
  </si>
  <si>
    <t>Net Service Tax Rate (40% of Service Tax Rate)</t>
  </si>
  <si>
    <t>Actual Amount Chargable for Service Tax</t>
  </si>
  <si>
    <t>Actual Service Tax</t>
  </si>
  <si>
    <t>Total Amount to be Paid by Customer</t>
  </si>
  <si>
    <t>Others</t>
  </si>
</sst>
</file>

<file path=xl/styles.xml><?xml version="1.0" encoding="utf-8"?>
<styleSheet xmlns="http://schemas.openxmlformats.org/spreadsheetml/2006/main">
  <numFmts count="21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;[Red]#,##0.00"/>
    <numFmt numFmtId="165" formatCode="[$INR]\ #,##0.00;[Red][$INR]\ #,##0.00"/>
    <numFmt numFmtId="166" formatCode="_(* #,##0.00_);_(* \(#,##0.00\);_(* \-??_);_(@_)"/>
    <numFmt numFmtId="167" formatCode="0.00000"/>
    <numFmt numFmtId="168" formatCode="0.0000"/>
    <numFmt numFmtId="169" formatCode="#,##0;[Red]#,##0"/>
    <numFmt numFmtId="170" formatCode="[$-409]d\-mmm\-yy;@"/>
    <numFmt numFmtId="171" formatCode="#,###\ &quot;units&quot;"/>
    <numFmt numFmtId="172" formatCode="0.0%"/>
    <numFmt numFmtId="173" formatCode="_(#,##0.00_);[Red]_(\(#,##0.00\);_(&quot;-&quot;??_);_(@_)"/>
    <numFmt numFmtId="174" formatCode="_(* #,##0_);_(* \(#,##0\);_(* &quot;-&quot;??_);_(@_)"/>
    <numFmt numFmtId="175" formatCode="0.0000%"/>
    <numFmt numFmtId="176" formatCode="0.000"/>
    <numFmt numFmtId="177" formatCode="[$-409]h:mm:ss\ AM/PM;@"/>
    <numFmt numFmtId="178" formatCode="d\-mmm\-yyyy"/>
    <numFmt numFmtId="179" formatCode="#\ "/>
    <numFmt numFmtId="180" formatCode="#,##0.00_ ;[Red]\-#,##0.00\ 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 tint="4.9989318521683403E-2"/>
      <name val="Calibri"/>
      <family val="2"/>
      <scheme val="minor"/>
    </font>
    <font>
      <b/>
      <vertAlign val="superscript"/>
      <sz val="11"/>
      <color theme="1" tint="4.9989318521683403E-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444444"/>
      <name val="Segoe UI"/>
      <family val="2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0"/>
      <color indexed="14"/>
      <name val="Arial"/>
      <family val="2"/>
    </font>
    <font>
      <b/>
      <sz val="13"/>
      <color theme="1"/>
      <name val="Calibri"/>
      <family val="2"/>
      <scheme val="minor"/>
    </font>
    <font>
      <b/>
      <sz val="11"/>
      <color theme="1"/>
      <name val="Rupee"/>
    </font>
    <font>
      <sz val="8"/>
      <color indexed="81"/>
      <name val="Rupee"/>
    </font>
    <font>
      <sz val="8"/>
      <color indexed="8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8"/>
      <color indexed="53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4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11"/>
      <color theme="1"/>
      <name val="Rupee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3" tint="0.39997558519241921"/>
      <name val="Calibri"/>
      <family val="2"/>
      <scheme val="minor"/>
    </font>
    <font>
      <b/>
      <sz val="14"/>
      <color theme="5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color theme="1"/>
      <name val="Trebuchet MS"/>
      <family val="2"/>
    </font>
    <font>
      <sz val="13"/>
      <color theme="1"/>
      <name val="Trebuchet MS"/>
      <family val="2"/>
    </font>
    <font>
      <u/>
      <sz val="11"/>
      <color theme="10"/>
      <name val="Calibri"/>
      <family val="2"/>
    </font>
    <font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2"/>
      <color rgb="FF888888"/>
      <name val="Arial"/>
      <family val="2"/>
    </font>
    <font>
      <sz val="12"/>
      <color theme="1"/>
      <name val="Trebuchet MS"/>
      <family val="2"/>
    </font>
    <font>
      <b/>
      <sz val="18"/>
      <color rgb="FF00B050"/>
      <name val="Trebuchet MS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mbria"/>
      <family val="1"/>
      <scheme val="major"/>
    </font>
    <font>
      <b/>
      <vertAlign val="superscript"/>
      <sz val="14"/>
      <color theme="1"/>
      <name val="Calibri"/>
      <family val="2"/>
      <scheme val="minor"/>
    </font>
    <font>
      <sz val="32"/>
      <color rgb="FFFFFFFF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6.5"/>
      <color indexed="8"/>
      <name val="Arial"/>
      <family val="2"/>
    </font>
    <font>
      <sz val="18"/>
      <name val="Cambria"/>
      <family val="1"/>
      <scheme val="major"/>
    </font>
    <font>
      <sz val="11"/>
      <color theme="1"/>
      <name val="Cambria"/>
      <family val="1"/>
      <scheme val="major"/>
    </font>
    <font>
      <sz val="18"/>
      <color indexed="23"/>
      <name val="Cambria"/>
      <family val="1"/>
      <scheme val="major"/>
    </font>
    <font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8"/>
      <name val="Cambria"/>
      <family val="1"/>
      <scheme val="major"/>
    </font>
    <font>
      <sz val="8"/>
      <name val="Cambria"/>
      <family val="1"/>
      <scheme val="major"/>
    </font>
    <font>
      <b/>
      <sz val="12"/>
      <name val="Cambria"/>
      <family val="1"/>
      <scheme val="major"/>
    </font>
    <font>
      <i/>
      <sz val="7"/>
      <name val="Cambria"/>
      <family val="1"/>
      <scheme val="major"/>
    </font>
    <font>
      <i/>
      <sz val="10"/>
      <name val="Cambria"/>
      <family val="1"/>
      <scheme val="major"/>
    </font>
    <font>
      <b/>
      <u/>
      <sz val="10"/>
      <name val="Arial"/>
      <family val="2"/>
    </font>
    <font>
      <sz val="10"/>
      <color indexed="14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rgb="FFFFFF00"/>
        <bgColor indexed="21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9"/>
      </top>
      <bottom/>
      <diagonal/>
    </border>
    <border>
      <left style="hair">
        <color indexed="64"/>
      </left>
      <right style="hair">
        <color indexed="9"/>
      </right>
      <top style="thin">
        <color indexed="64"/>
      </top>
      <bottom/>
      <diagonal/>
    </border>
    <border>
      <left style="hair">
        <color indexed="9"/>
      </left>
      <right style="hair">
        <color indexed="9"/>
      </right>
      <top style="thin">
        <color indexed="64"/>
      </top>
      <bottom/>
      <diagonal/>
    </border>
    <border>
      <left style="hair">
        <color indexed="9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55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1" fillId="19" borderId="0" applyNumberFormat="0" applyBorder="0" applyAlignment="0" applyProtection="0"/>
    <xf numFmtId="0" fontId="41" fillId="21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" fillId="26" borderId="0" applyNumberFormat="0" applyBorder="0" applyAlignment="0" applyProtection="0"/>
    <xf numFmtId="0" fontId="41" fillId="27" borderId="0" applyNumberFormat="0" applyBorder="0" applyAlignment="0" applyProtection="0"/>
  </cellStyleXfs>
  <cellXfs count="592">
    <xf numFmtId="0" fontId="0" fillId="0" borderId="0" xfId="0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9" fillId="0" borderId="0" xfId="0" applyFont="1" applyBorder="1"/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/>
    <xf numFmtId="0" fontId="3" fillId="7" borderId="11" xfId="0" applyFont="1" applyFill="1" applyBorder="1"/>
    <xf numFmtId="0" fontId="0" fillId="7" borderId="11" xfId="0" applyFill="1" applyBorder="1"/>
    <xf numFmtId="0" fontId="0" fillId="7" borderId="10" xfId="0" applyFill="1" applyBorder="1"/>
    <xf numFmtId="0" fontId="9" fillId="8" borderId="10" xfId="0" applyFont="1" applyFill="1" applyBorder="1"/>
    <xf numFmtId="0" fontId="9" fillId="8" borderId="11" xfId="0" applyFont="1" applyFill="1" applyBorder="1"/>
    <xf numFmtId="0" fontId="3" fillId="6" borderId="0" xfId="0" applyFont="1" applyFill="1" applyBorder="1" applyAlignment="1">
      <alignment horizontal="center"/>
    </xf>
    <xf numFmtId="0" fontId="0" fillId="6" borderId="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13" xfId="0" applyFill="1" applyBorder="1"/>
    <xf numFmtId="0" fontId="3" fillId="7" borderId="14" xfId="0" applyFont="1" applyFill="1" applyBorder="1"/>
    <xf numFmtId="2" fontId="15" fillId="7" borderId="10" xfId="0" applyNumberFormat="1" applyFont="1" applyFill="1" applyBorder="1"/>
    <xf numFmtId="2" fontId="15" fillId="7" borderId="11" xfId="0" applyNumberFormat="1" applyFont="1" applyFill="1" applyBorder="1"/>
    <xf numFmtId="0" fontId="3" fillId="7" borderId="3" xfId="0" applyFont="1" applyFill="1" applyBorder="1"/>
    <xf numFmtId="2" fontId="16" fillId="9" borderId="3" xfId="0" applyNumberFormat="1" applyFont="1" applyFill="1" applyBorder="1"/>
    <xf numFmtId="2" fontId="16" fillId="9" borderId="6" xfId="0" applyNumberFormat="1" applyFont="1" applyFill="1" applyBorder="1"/>
    <xf numFmtId="2" fontId="16" fillId="9" borderId="7" xfId="0" applyNumberFormat="1" applyFont="1" applyFill="1" applyBorder="1"/>
    <xf numFmtId="0" fontId="0" fillId="7" borderId="15" xfId="0" applyFont="1" applyFill="1" applyBorder="1" applyAlignment="1">
      <alignment horizontal="center"/>
    </xf>
    <xf numFmtId="2" fontId="0" fillId="9" borderId="15" xfId="0" applyNumberFormat="1" applyFill="1" applyBorder="1"/>
    <xf numFmtId="2" fontId="0" fillId="9" borderId="0" xfId="0" applyNumberFormat="1" applyFill="1" applyBorder="1"/>
    <xf numFmtId="2" fontId="0" fillId="9" borderId="8" xfId="0" applyNumberFormat="1" applyFill="1" applyBorder="1"/>
    <xf numFmtId="0" fontId="0" fillId="7" borderId="16" xfId="0" applyFont="1" applyFill="1" applyBorder="1" applyAlignment="1">
      <alignment horizontal="center"/>
    </xf>
    <xf numFmtId="2" fontId="0" fillId="9" borderId="16" xfId="0" applyNumberFormat="1" applyFill="1" applyBorder="1"/>
    <xf numFmtId="2" fontId="0" fillId="9" borderId="12" xfId="0" applyNumberFormat="1" applyFill="1" applyBorder="1"/>
    <xf numFmtId="2" fontId="0" fillId="9" borderId="13" xfId="0" applyNumberFormat="1" applyFill="1" applyBorder="1"/>
    <xf numFmtId="0" fontId="0" fillId="7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9" borderId="16" xfId="0" applyFill="1" applyBorder="1"/>
    <xf numFmtId="0" fontId="3" fillId="7" borderId="17" xfId="0" applyFont="1" applyFill="1" applyBorder="1"/>
    <xf numFmtId="2" fontId="16" fillId="9" borderId="17" xfId="0" applyNumberFormat="1" applyFont="1" applyFill="1" applyBorder="1"/>
    <xf numFmtId="2" fontId="16" fillId="9" borderId="4" xfId="0" applyNumberFormat="1" applyFont="1" applyFill="1" applyBorder="1"/>
    <xf numFmtId="2" fontId="16" fillId="9" borderId="5" xfId="0" applyNumberFormat="1" applyFont="1" applyFill="1" applyBorder="1"/>
    <xf numFmtId="0" fontId="3" fillId="3" borderId="11" xfId="0" applyFont="1" applyFill="1" applyBorder="1"/>
    <xf numFmtId="0" fontId="3" fillId="11" borderId="11" xfId="0" applyFont="1" applyFill="1" applyBorder="1"/>
    <xf numFmtId="0" fontId="3" fillId="10" borderId="11" xfId="0" applyFont="1" applyFill="1" applyBorder="1"/>
    <xf numFmtId="0" fontId="0" fillId="0" borderId="18" xfId="0" applyBorder="1"/>
    <xf numFmtId="0" fontId="4" fillId="13" borderId="22" xfId="0" applyFont="1" applyFill="1" applyBorder="1" applyAlignment="1">
      <alignment horizontal="center"/>
    </xf>
    <xf numFmtId="0" fontId="4" fillId="14" borderId="22" xfId="0" applyFont="1" applyFill="1" applyBorder="1" applyAlignment="1">
      <alignment horizontal="center"/>
    </xf>
    <xf numFmtId="0" fontId="23" fillId="3" borderId="19" xfId="0" applyFont="1" applyFill="1" applyBorder="1" applyProtection="1">
      <protection locked="0"/>
    </xf>
    <xf numFmtId="10" fontId="23" fillId="3" borderId="21" xfId="2" applyNumberFormat="1" applyFont="1" applyFill="1" applyBorder="1" applyProtection="1">
      <protection locked="0"/>
    </xf>
    <xf numFmtId="0" fontId="23" fillId="3" borderId="20" xfId="0" applyFont="1" applyFill="1" applyBorder="1" applyProtection="1">
      <protection locked="0"/>
    </xf>
    <xf numFmtId="0" fontId="14" fillId="6" borderId="0" xfId="0" applyFont="1" applyFill="1" applyBorder="1" applyProtection="1">
      <protection locked="0"/>
    </xf>
    <xf numFmtId="9" fontId="14" fillId="6" borderId="0" xfId="0" applyNumberFormat="1" applyFont="1" applyFill="1" applyBorder="1" applyProtection="1">
      <protection locked="0"/>
    </xf>
    <xf numFmtId="0" fontId="14" fillId="6" borderId="8" xfId="0" applyFont="1" applyFill="1" applyBorder="1" applyProtection="1">
      <protection locked="0"/>
    </xf>
    <xf numFmtId="0" fontId="14" fillId="6" borderId="12" xfId="0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9" fontId="0" fillId="2" borderId="11" xfId="0" applyNumberFormat="1" applyFill="1" applyBorder="1" applyProtection="1">
      <protection locked="0"/>
    </xf>
    <xf numFmtId="10" fontId="3" fillId="2" borderId="11" xfId="2" applyNumberFormat="1" applyFont="1" applyFill="1" applyBorder="1" applyProtection="1">
      <protection locked="0"/>
    </xf>
    <xf numFmtId="0" fontId="0" fillId="0" borderId="9" xfId="0" applyFont="1" applyBorder="1"/>
    <xf numFmtId="0" fontId="3" fillId="0" borderId="18" xfId="0" applyFont="1" applyBorder="1"/>
    <xf numFmtId="0" fontId="3" fillId="0" borderId="14" xfId="0" applyFont="1" applyBorder="1"/>
    <xf numFmtId="0" fontId="29" fillId="0" borderId="0" xfId="0" applyFont="1"/>
    <xf numFmtId="0" fontId="29" fillId="0" borderId="0" xfId="0" applyFont="1" applyAlignment="1"/>
    <xf numFmtId="0" fontId="31" fillId="0" borderId="0" xfId="0" applyFont="1"/>
    <xf numFmtId="0" fontId="31" fillId="0" borderId="0" xfId="0" applyFont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right"/>
    </xf>
    <xf numFmtId="171" fontId="31" fillId="0" borderId="0" xfId="1" applyNumberFormat="1" applyFont="1" applyFill="1" applyBorder="1"/>
    <xf numFmtId="0" fontId="32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4" fillId="17" borderId="0" xfId="0" applyFont="1" applyFill="1" applyBorder="1" applyAlignment="1"/>
    <xf numFmtId="0" fontId="35" fillId="17" borderId="0" xfId="0" applyFont="1" applyFill="1" applyBorder="1" applyAlignment="1"/>
    <xf numFmtId="0" fontId="29" fillId="0" borderId="0" xfId="0" applyFont="1" applyBorder="1"/>
    <xf numFmtId="0" fontId="29" fillId="0" borderId="0" xfId="0" applyFont="1" applyBorder="1" applyAlignment="1"/>
    <xf numFmtId="44" fontId="29" fillId="16" borderId="0" xfId="3" applyFont="1" applyFill="1" applyBorder="1" applyAlignment="1" applyProtection="1">
      <protection locked="0"/>
    </xf>
    <xf numFmtId="0" fontId="36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41" fontId="29" fillId="0" borderId="0" xfId="3" applyNumberFormat="1" applyFont="1" applyBorder="1" applyAlignment="1"/>
    <xf numFmtId="0" fontId="37" fillId="0" borderId="0" xfId="0" applyFont="1" applyBorder="1" applyAlignment="1"/>
    <xf numFmtId="0" fontId="37" fillId="0" borderId="0" xfId="0" applyFont="1" applyBorder="1" applyAlignment="1">
      <alignment horizontal="left"/>
    </xf>
    <xf numFmtId="0" fontId="29" fillId="0" borderId="0" xfId="0" applyFont="1" applyBorder="1" applyAlignment="1">
      <alignment horizontal="right"/>
    </xf>
    <xf numFmtId="10" fontId="29" fillId="16" borderId="0" xfId="3" applyNumberFormat="1" applyFont="1" applyFill="1" applyBorder="1" applyAlignment="1" applyProtection="1">
      <protection locked="0"/>
    </xf>
    <xf numFmtId="10" fontId="29" fillId="0" borderId="0" xfId="3" applyNumberFormat="1" applyFont="1" applyFill="1" applyBorder="1" applyAlignment="1"/>
    <xf numFmtId="0" fontId="29" fillId="0" borderId="0" xfId="0" applyFont="1" applyFill="1" applyBorder="1" applyAlignment="1">
      <alignment horizontal="left"/>
    </xf>
    <xf numFmtId="172" fontId="29" fillId="0" borderId="0" xfId="2" applyNumberFormat="1" applyFont="1" applyBorder="1"/>
    <xf numFmtId="0" fontId="29" fillId="0" borderId="0" xfId="0" applyFont="1" applyFill="1"/>
    <xf numFmtId="171" fontId="36" fillId="0" borderId="0" xfId="1" applyNumberFormat="1" applyFont="1" applyFill="1" applyBorder="1"/>
    <xf numFmtId="0" fontId="29" fillId="0" borderId="0" xfId="0" applyFont="1" applyFill="1" applyBorder="1" applyAlignment="1"/>
    <xf numFmtId="0" fontId="29" fillId="0" borderId="0" xfId="0" applyFont="1" applyFill="1" applyBorder="1"/>
    <xf numFmtId="171" fontId="29" fillId="0" borderId="0" xfId="1" applyNumberFormat="1" applyFont="1" applyFill="1" applyBorder="1"/>
    <xf numFmtId="172" fontId="29" fillId="0" borderId="0" xfId="2" applyNumberFormat="1" applyFont="1" applyFill="1" applyBorder="1" applyAlignment="1">
      <alignment horizontal="right"/>
    </xf>
    <xf numFmtId="9" fontId="29" fillId="16" borderId="0" xfId="3" applyNumberFormat="1" applyFont="1" applyFill="1" applyBorder="1" applyAlignment="1" applyProtection="1">
      <protection locked="0"/>
    </xf>
    <xf numFmtId="0" fontId="38" fillId="0" borderId="0" xfId="0" applyFont="1" applyFill="1" applyAlignment="1"/>
    <xf numFmtId="0" fontId="38" fillId="0" borderId="0" xfId="0" applyFont="1" applyFill="1" applyAlignment="1">
      <alignment horizontal="left"/>
    </xf>
    <xf numFmtId="0" fontId="31" fillId="18" borderId="0" xfId="0" applyFont="1" applyFill="1" applyAlignment="1">
      <alignment horizontal="right"/>
    </xf>
    <xf numFmtId="0" fontId="0" fillId="0" borderId="0" xfId="0" applyNumberFormat="1"/>
    <xf numFmtId="43" fontId="0" fillId="0" borderId="0" xfId="0" applyNumberFormat="1"/>
    <xf numFmtId="173" fontId="0" fillId="0" borderId="0" xfId="0" applyNumberFormat="1"/>
    <xf numFmtId="43" fontId="29" fillId="0" borderId="0" xfId="0" applyNumberFormat="1" applyFont="1"/>
    <xf numFmtId="2" fontId="0" fillId="0" borderId="1" xfId="0" applyNumberFormat="1" applyBorder="1"/>
    <xf numFmtId="2" fontId="0" fillId="0" borderId="0" xfId="0" applyNumberFormat="1" applyBorder="1"/>
    <xf numFmtId="0" fontId="0" fillId="0" borderId="15" xfId="0" applyBorder="1"/>
    <xf numFmtId="0" fontId="0" fillId="0" borderId="16" xfId="0" applyBorder="1"/>
    <xf numFmtId="43" fontId="3" fillId="0" borderId="0" xfId="0" applyNumberFormat="1" applyFont="1"/>
    <xf numFmtId="0" fontId="0" fillId="20" borderId="0" xfId="0" applyFill="1"/>
    <xf numFmtId="0" fontId="0" fillId="20" borderId="0" xfId="0" applyFill="1" applyAlignment="1">
      <alignment horizontal="center"/>
    </xf>
    <xf numFmtId="0" fontId="0" fillId="20" borderId="0" xfId="0" applyFill="1" applyAlignment="1">
      <alignment vertical="justify"/>
    </xf>
    <xf numFmtId="0" fontId="41" fillId="20" borderId="0" xfId="4" applyFill="1"/>
    <xf numFmtId="43" fontId="3" fillId="20" borderId="0" xfId="0" applyNumberFormat="1" applyFont="1" applyFill="1"/>
    <xf numFmtId="43" fontId="3" fillId="0" borderId="25" xfId="0" applyNumberFormat="1" applyFont="1" applyBorder="1"/>
    <xf numFmtId="0" fontId="0" fillId="20" borderId="3" xfId="0" applyFill="1" applyBorder="1"/>
    <xf numFmtId="0" fontId="0" fillId="20" borderId="6" xfId="0" applyFill="1" applyBorder="1"/>
    <xf numFmtId="0" fontId="0" fillId="20" borderId="15" xfId="0" applyFill="1" applyBorder="1"/>
    <xf numFmtId="0" fontId="0" fillId="20" borderId="0" xfId="0" applyFill="1" applyBorder="1"/>
    <xf numFmtId="0" fontId="0" fillId="20" borderId="8" xfId="0" applyFill="1" applyBorder="1"/>
    <xf numFmtId="10" fontId="0" fillId="0" borderId="0" xfId="2" applyNumberFormat="1" applyFont="1" applyBorder="1"/>
    <xf numFmtId="9" fontId="0" fillId="0" borderId="0" xfId="2" applyNumberFormat="1" applyFont="1" applyBorder="1"/>
    <xf numFmtId="0" fontId="3" fillId="20" borderId="0" xfId="0" applyFont="1" applyFill="1" applyBorder="1"/>
    <xf numFmtId="9" fontId="0" fillId="20" borderId="0" xfId="2" applyFont="1" applyFill="1" applyBorder="1"/>
    <xf numFmtId="0" fontId="41" fillId="19" borderId="15" xfId="4" applyBorder="1" applyAlignment="1">
      <alignment horizontal="center" vertical="center"/>
    </xf>
    <xf numFmtId="0" fontId="41" fillId="19" borderId="0" xfId="4" applyBorder="1" applyAlignment="1">
      <alignment horizontal="center" vertical="center"/>
    </xf>
    <xf numFmtId="0" fontId="41" fillId="19" borderId="0" xfId="4" applyBorder="1"/>
    <xf numFmtId="0" fontId="41" fillId="19" borderId="0" xfId="4" applyBorder="1" applyAlignment="1">
      <alignment vertical="center"/>
    </xf>
    <xf numFmtId="0" fontId="41" fillId="19" borderId="0" xfId="4" applyBorder="1" applyAlignment="1">
      <alignment vertical="justify"/>
    </xf>
    <xf numFmtId="0" fontId="41" fillId="19" borderId="8" xfId="4" applyBorder="1" applyAlignment="1">
      <alignment vertical="justify"/>
    </xf>
    <xf numFmtId="43" fontId="0" fillId="4" borderId="20" xfId="1" applyFont="1" applyFill="1" applyBorder="1" applyProtection="1">
      <protection locked="0"/>
    </xf>
    <xf numFmtId="10" fontId="0" fillId="4" borderId="20" xfId="2" applyNumberFormat="1" applyFont="1" applyFill="1" applyBorder="1" applyProtection="1">
      <protection locked="0"/>
    </xf>
    <xf numFmtId="9" fontId="0" fillId="4" borderId="20" xfId="2" applyFont="1" applyFill="1" applyBorder="1" applyProtection="1">
      <protection locked="0"/>
    </xf>
    <xf numFmtId="0" fontId="0" fillId="4" borderId="20" xfId="0" applyFill="1" applyBorder="1" applyProtection="1">
      <protection locked="0"/>
    </xf>
    <xf numFmtId="174" fontId="0" fillId="0" borderId="15" xfId="1" applyNumberFormat="1" applyFont="1" applyBorder="1" applyAlignment="1" applyProtection="1">
      <alignment horizontal="center"/>
      <protection hidden="1"/>
    </xf>
    <xf numFmtId="43" fontId="0" fillId="0" borderId="0" xfId="1" applyFont="1" applyBorder="1" applyProtection="1">
      <protection hidden="1"/>
    </xf>
    <xf numFmtId="43" fontId="0" fillId="0" borderId="0" xfId="0" applyNumberFormat="1" applyBorder="1" applyProtection="1">
      <protection hidden="1"/>
    </xf>
    <xf numFmtId="174" fontId="0" fillId="0" borderId="0" xfId="1" applyNumberFormat="1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43" fontId="0" fillId="0" borderId="8" xfId="0" applyNumberFormat="1" applyBorder="1" applyAlignment="1" applyProtection="1">
      <protection hidden="1"/>
    </xf>
    <xf numFmtId="174" fontId="0" fillId="0" borderId="16" xfId="1" applyNumberFormat="1" applyFont="1" applyBorder="1" applyAlignment="1" applyProtection="1">
      <alignment horizontal="center"/>
      <protection hidden="1"/>
    </xf>
    <xf numFmtId="43" fontId="0" fillId="0" borderId="12" xfId="0" applyNumberFormat="1" applyBorder="1" applyProtection="1">
      <protection hidden="1"/>
    </xf>
    <xf numFmtId="174" fontId="0" fillId="0" borderId="12" xfId="1" applyNumberFormat="1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43" fontId="0" fillId="0" borderId="13" xfId="0" applyNumberFormat="1" applyBorder="1" applyAlignment="1" applyProtection="1">
      <protection hidden="1"/>
    </xf>
    <xf numFmtId="0" fontId="3" fillId="10" borderId="11" xfId="0" applyFont="1" applyFill="1" applyBorder="1" applyAlignment="1">
      <alignment horizontal="center"/>
    </xf>
    <xf numFmtId="43" fontId="23" fillId="3" borderId="23" xfId="1" applyFont="1" applyFill="1" applyBorder="1" applyProtection="1">
      <protection locked="0"/>
    </xf>
    <xf numFmtId="43" fontId="41" fillId="21" borderId="26" xfId="5" applyNumberFormat="1" applyBorder="1" applyProtection="1">
      <protection hidden="1"/>
    </xf>
    <xf numFmtId="0" fontId="8" fillId="0" borderId="0" xfId="0" applyFont="1" applyBorder="1" applyProtection="1">
      <protection hidden="1"/>
    </xf>
    <xf numFmtId="164" fontId="10" fillId="2" borderId="23" xfId="0" applyNumberFormat="1" applyFont="1" applyFill="1" applyBorder="1" applyProtection="1">
      <protection hidden="1"/>
    </xf>
    <xf numFmtId="164" fontId="22" fillId="0" borderId="19" xfId="0" applyNumberFormat="1" applyFont="1" applyFill="1" applyBorder="1" applyProtection="1">
      <protection hidden="1"/>
    </xf>
    <xf numFmtId="164" fontId="10" fillId="2" borderId="21" xfId="0" applyNumberFormat="1" applyFont="1" applyFill="1" applyBorder="1" applyProtection="1">
      <protection hidden="1"/>
    </xf>
    <xf numFmtId="43" fontId="9" fillId="0" borderId="1" xfId="1" applyFont="1" applyBorder="1" applyProtection="1">
      <protection locked="0" hidden="1"/>
    </xf>
    <xf numFmtId="165" fontId="44" fillId="22" borderId="26" xfId="5" applyNumberFormat="1" applyFont="1" applyFill="1" applyBorder="1" applyProtection="1">
      <protection hidden="1"/>
    </xf>
    <xf numFmtId="43" fontId="3" fillId="2" borderId="26" xfId="1" applyFont="1" applyFill="1" applyBorder="1" applyProtection="1">
      <protection hidden="1"/>
    </xf>
    <xf numFmtId="10" fontId="3" fillId="0" borderId="11" xfId="0" applyNumberFormat="1" applyFont="1" applyFill="1" applyBorder="1" applyProtection="1">
      <protection hidden="1"/>
    </xf>
    <xf numFmtId="2" fontId="3" fillId="3" borderId="11" xfId="0" applyNumberFormat="1" applyFont="1" applyFill="1" applyBorder="1" applyProtection="1">
      <protection hidden="1"/>
    </xf>
    <xf numFmtId="1" fontId="3" fillId="3" borderId="11" xfId="0" applyNumberFormat="1" applyFont="1" applyFill="1" applyBorder="1" applyProtection="1">
      <protection hidden="1"/>
    </xf>
    <xf numFmtId="10" fontId="3" fillId="3" borderId="11" xfId="2" applyNumberFormat="1" applyFont="1" applyFill="1" applyBorder="1" applyProtection="1">
      <protection hidden="1"/>
    </xf>
    <xf numFmtId="0" fontId="0" fillId="23" borderId="0" xfId="0" applyFill="1"/>
    <xf numFmtId="0" fontId="0" fillId="12" borderId="0" xfId="0" applyFill="1"/>
    <xf numFmtId="170" fontId="0" fillId="24" borderId="18" xfId="0" applyNumberFormat="1" applyFill="1" applyBorder="1" applyAlignment="1" applyProtection="1">
      <alignment horizontal="center"/>
      <protection hidden="1"/>
    </xf>
    <xf numFmtId="0" fontId="28" fillId="2" borderId="18" xfId="0" applyFont="1" applyFill="1" applyBorder="1" applyProtection="1">
      <protection hidden="1"/>
    </xf>
    <xf numFmtId="0" fontId="28" fillId="11" borderId="18" xfId="0" applyFont="1" applyFill="1" applyBorder="1" applyProtection="1">
      <protection hidden="1"/>
    </xf>
    <xf numFmtId="0" fontId="28" fillId="2" borderId="14" xfId="0" applyFont="1" applyFill="1" applyBorder="1" applyProtection="1">
      <protection hidden="1"/>
    </xf>
    <xf numFmtId="15" fontId="0" fillId="0" borderId="9" xfId="0" applyNumberFormat="1" applyBorder="1" applyAlignment="1" applyProtection="1">
      <alignment horizontal="center"/>
      <protection locked="0"/>
    </xf>
    <xf numFmtId="170" fontId="0" fillId="0" borderId="18" xfId="0" applyNumberFormat="1" applyBorder="1" applyAlignment="1" applyProtection="1">
      <alignment horizontal="center"/>
      <protection locked="0"/>
    </xf>
    <xf numFmtId="0" fontId="0" fillId="24" borderId="0" xfId="0" applyFill="1"/>
    <xf numFmtId="1" fontId="10" fillId="2" borderId="20" xfId="0" applyNumberFormat="1" applyFont="1" applyFill="1" applyBorder="1" applyProtection="1">
      <protection hidden="1"/>
    </xf>
    <xf numFmtId="0" fontId="21" fillId="15" borderId="22" xfId="0" applyFont="1" applyFill="1" applyBorder="1" applyAlignment="1" applyProtection="1">
      <alignment horizontal="center"/>
      <protection hidden="1"/>
    </xf>
    <xf numFmtId="0" fontId="0" fillId="0" borderId="8" xfId="0" applyBorder="1"/>
    <xf numFmtId="0" fontId="0" fillId="0" borderId="30" xfId="0" applyBorder="1"/>
    <xf numFmtId="0" fontId="3" fillId="10" borderId="29" xfId="0" applyFont="1" applyFill="1" applyBorder="1" applyAlignment="1">
      <alignment horizontal="center"/>
    </xf>
    <xf numFmtId="0" fontId="3" fillId="10" borderId="30" xfId="0" applyFont="1" applyFill="1" applyBorder="1"/>
    <xf numFmtId="0" fontId="0" fillId="0" borderId="15" xfId="0" applyBorder="1" applyProtection="1">
      <protection locked="0"/>
    </xf>
    <xf numFmtId="0" fontId="0" fillId="0" borderId="0" xfId="0" applyBorder="1" applyProtection="1">
      <protection locked="0"/>
    </xf>
    <xf numFmtId="15" fontId="0" fillId="0" borderId="0" xfId="0" applyNumberFormat="1" applyBorder="1" applyProtection="1">
      <protection locked="0"/>
    </xf>
    <xf numFmtId="0" fontId="3" fillId="0" borderId="16" xfId="0" applyFont="1" applyBorder="1"/>
    <xf numFmtId="0" fontId="0" fillId="0" borderId="12" xfId="0" applyBorder="1"/>
    <xf numFmtId="0" fontId="3" fillId="0" borderId="12" xfId="0" applyFont="1" applyBorder="1"/>
    <xf numFmtId="166" fontId="4" fillId="24" borderId="0" xfId="1" applyNumberFormat="1" applyFont="1" applyFill="1" applyBorder="1" applyAlignment="1" applyProtection="1">
      <protection hidden="1"/>
    </xf>
    <xf numFmtId="0" fontId="0" fillId="24" borderId="0" xfId="0" applyFill="1" applyBorder="1"/>
    <xf numFmtId="0" fontId="0" fillId="24" borderId="8" xfId="0" applyFill="1" applyBorder="1"/>
    <xf numFmtId="0" fontId="0" fillId="24" borderId="15" xfId="0" applyFill="1" applyBorder="1"/>
    <xf numFmtId="0" fontId="10" fillId="0" borderId="15" xfId="0" applyFont="1" applyBorder="1" applyProtection="1">
      <protection hidden="1"/>
    </xf>
    <xf numFmtId="0" fontId="10" fillId="0" borderId="0" xfId="0" applyFont="1" applyBorder="1" applyProtection="1">
      <protection hidden="1"/>
    </xf>
    <xf numFmtId="0" fontId="10" fillId="0" borderId="0" xfId="0" applyFont="1" applyFill="1" applyBorder="1" applyProtection="1">
      <protection hidden="1"/>
    </xf>
    <xf numFmtId="167" fontId="10" fillId="0" borderId="0" xfId="0" applyNumberFormat="1" applyFont="1" applyBorder="1" applyProtection="1">
      <protection hidden="1"/>
    </xf>
    <xf numFmtId="168" fontId="0" fillId="0" borderId="12" xfId="0" applyNumberFormat="1" applyBorder="1" applyProtection="1">
      <protection hidden="1"/>
    </xf>
    <xf numFmtId="2" fontId="10" fillId="0" borderId="8" xfId="0" applyNumberFormat="1" applyFont="1" applyBorder="1" applyProtection="1">
      <protection hidden="1"/>
    </xf>
    <xf numFmtId="0" fontId="0" fillId="24" borderId="12" xfId="0" applyFill="1" applyBorder="1"/>
    <xf numFmtId="0" fontId="0" fillId="24" borderId="13" xfId="0" applyFill="1" applyBorder="1"/>
    <xf numFmtId="0" fontId="0" fillId="24" borderId="0" xfId="0" applyFill="1" applyBorder="1" applyProtection="1"/>
    <xf numFmtId="0" fontId="0" fillId="24" borderId="0" xfId="0" applyFill="1" applyBorder="1" applyProtection="1">
      <protection hidden="1"/>
    </xf>
    <xf numFmtId="43" fontId="31" fillId="16" borderId="0" xfId="1" applyFont="1" applyFill="1" applyBorder="1" applyAlignment="1" applyProtection="1">
      <protection locked="0"/>
    </xf>
    <xf numFmtId="43" fontId="31" fillId="0" borderId="0" xfId="1" applyFont="1" applyFill="1" applyBorder="1"/>
    <xf numFmtId="43" fontId="29" fillId="16" borderId="0" xfId="1" applyFont="1" applyFill="1" applyBorder="1" applyAlignment="1" applyProtection="1">
      <protection locked="0"/>
    </xf>
    <xf numFmtId="43" fontId="36" fillId="0" borderId="24" xfId="1" applyFont="1" applyFill="1" applyBorder="1"/>
    <xf numFmtId="43" fontId="29" fillId="0" borderId="0" xfId="1" applyFont="1" applyBorder="1"/>
    <xf numFmtId="43" fontId="36" fillId="0" borderId="0" xfId="1" applyFont="1" applyFill="1" applyBorder="1"/>
    <xf numFmtId="43" fontId="29" fillId="0" borderId="0" xfId="1" applyFont="1" applyFill="1" applyBorder="1" applyAlignment="1"/>
    <xf numFmtId="43" fontId="29" fillId="0" borderId="0" xfId="1" applyFont="1" applyFill="1" applyBorder="1"/>
    <xf numFmtId="0" fontId="29" fillId="24" borderId="0" xfId="0" applyFont="1" applyFill="1" applyAlignment="1" applyProtection="1">
      <alignment horizontal="left"/>
    </xf>
    <xf numFmtId="0" fontId="29" fillId="24" borderId="0" xfId="0" applyFont="1" applyFill="1"/>
    <xf numFmtId="0" fontId="4" fillId="24" borderId="0" xfId="0" applyFont="1" applyFill="1" applyAlignment="1">
      <alignment horizontal="right"/>
    </xf>
    <xf numFmtId="0" fontId="29" fillId="24" borderId="0" xfId="0" applyFont="1" applyFill="1" applyProtection="1"/>
    <xf numFmtId="2" fontId="0" fillId="0" borderId="1" xfId="0" applyNumberFormat="1" applyBorder="1" applyProtection="1">
      <protection locked="0"/>
    </xf>
    <xf numFmtId="2" fontId="0" fillId="0" borderId="25" xfId="0" applyNumberFormat="1" applyBorder="1" applyProtection="1">
      <protection locked="0"/>
    </xf>
    <xf numFmtId="2" fontId="0" fillId="0" borderId="0" xfId="0" applyNumberFormat="1" applyBorder="1" applyProtection="1">
      <protection hidden="1"/>
    </xf>
    <xf numFmtId="2" fontId="3" fillId="0" borderId="25" xfId="0" applyNumberFormat="1" applyFont="1" applyBorder="1" applyProtection="1">
      <protection hidden="1"/>
    </xf>
    <xf numFmtId="43" fontId="0" fillId="0" borderId="0" xfId="1" applyNumberFormat="1" applyFont="1" applyFill="1" applyBorder="1" applyProtection="1">
      <protection hidden="1"/>
    </xf>
    <xf numFmtId="43" fontId="0" fillId="0" borderId="1" xfId="1" applyNumberFormat="1" applyFont="1" applyFill="1" applyBorder="1" applyProtection="1">
      <protection hidden="1"/>
    </xf>
    <xf numFmtId="43" fontId="0" fillId="0" borderId="1" xfId="0" applyNumberFormat="1" applyBorder="1" applyProtection="1">
      <protection hidden="1"/>
    </xf>
    <xf numFmtId="43" fontId="3" fillId="0" borderId="0" xfId="0" applyNumberFormat="1" applyFont="1" applyBorder="1" applyProtection="1">
      <protection hidden="1"/>
    </xf>
    <xf numFmtId="2" fontId="0" fillId="0" borderId="1" xfId="0" applyNumberFormat="1" applyBorder="1" applyProtection="1">
      <protection hidden="1"/>
    </xf>
    <xf numFmtId="43" fontId="0" fillId="0" borderId="26" xfId="0" applyNumberFormat="1" applyBorder="1" applyProtection="1">
      <protection hidden="1"/>
    </xf>
    <xf numFmtId="0" fontId="0" fillId="0" borderId="8" xfId="0" applyBorder="1" applyAlignment="1" applyProtection="1">
      <alignment horizontal="center"/>
      <protection locked="0"/>
    </xf>
    <xf numFmtId="9" fontId="0" fillId="0" borderId="8" xfId="0" applyNumberForma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9" fontId="0" fillId="0" borderId="13" xfId="0" applyNumberFormat="1" applyBorder="1" applyAlignment="1" applyProtection="1">
      <alignment horizontal="center"/>
      <protection locked="0"/>
    </xf>
    <xf numFmtId="2" fontId="0" fillId="0" borderId="0" xfId="0" applyNumberFormat="1" applyProtection="1">
      <protection hidden="1"/>
    </xf>
    <xf numFmtId="0" fontId="0" fillId="0" borderId="1" xfId="0" applyBorder="1" applyProtection="1">
      <protection hidden="1"/>
    </xf>
    <xf numFmtId="2" fontId="0" fillId="0" borderId="26" xfId="0" applyNumberFormat="1" applyBorder="1" applyProtection="1">
      <protection hidden="1"/>
    </xf>
    <xf numFmtId="2" fontId="0" fillId="0" borderId="25" xfId="0" applyNumberFormat="1" applyBorder="1" applyProtection="1">
      <protection hidden="1"/>
    </xf>
    <xf numFmtId="2" fontId="0" fillId="0" borderId="20" xfId="0" applyNumberFormat="1" applyBorder="1" applyProtection="1">
      <protection hidden="1"/>
    </xf>
    <xf numFmtId="0" fontId="0" fillId="0" borderId="12" xfId="0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15" fontId="0" fillId="0" borderId="16" xfId="0" applyNumberFormat="1" applyBorder="1" applyAlignment="1" applyProtection="1">
      <alignment horizontal="center"/>
      <protection locked="0"/>
    </xf>
    <xf numFmtId="170" fontId="41" fillId="19" borderId="13" xfId="4" applyNumberFormat="1" applyBorder="1" applyAlignment="1" applyProtection="1">
      <alignment horizontal="center"/>
      <protection hidden="1"/>
    </xf>
    <xf numFmtId="0" fontId="0" fillId="0" borderId="2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43" fillId="0" borderId="0" xfId="0" applyFont="1" applyBorder="1" applyAlignment="1">
      <alignment horizontal="center"/>
    </xf>
    <xf numFmtId="0" fontId="0" fillId="0" borderId="34" xfId="0" applyBorder="1" applyProtection="1">
      <protection locked="0"/>
    </xf>
    <xf numFmtId="43" fontId="41" fillId="21" borderId="36" xfId="1" applyFont="1" applyFill="1" applyBorder="1" applyProtection="1">
      <protection hidden="1"/>
    </xf>
    <xf numFmtId="43" fontId="0" fillId="0" borderId="0" xfId="1" applyFont="1" applyBorder="1" applyAlignment="1" applyProtection="1">
      <alignment horizontal="center"/>
      <protection hidden="1"/>
    </xf>
    <xf numFmtId="43" fontId="0" fillId="0" borderId="33" xfId="1" applyFont="1" applyBorder="1" applyProtection="1">
      <protection locked="0"/>
    </xf>
    <xf numFmtId="43" fontId="0" fillId="0" borderId="35" xfId="1" applyFont="1" applyBorder="1" applyProtection="1">
      <protection locked="0"/>
    </xf>
    <xf numFmtId="0" fontId="41" fillId="21" borderId="17" xfId="5" applyBorder="1"/>
    <xf numFmtId="0" fontId="41" fillId="21" borderId="4" xfId="5" applyBorder="1"/>
    <xf numFmtId="0" fontId="41" fillId="21" borderId="5" xfId="5" applyBorder="1"/>
    <xf numFmtId="43" fontId="0" fillId="0" borderId="0" xfId="1" applyFont="1" applyBorder="1"/>
    <xf numFmtId="43" fontId="0" fillId="0" borderId="0" xfId="1" applyFont="1" applyBorder="1" applyProtection="1">
      <protection locked="0"/>
    </xf>
    <xf numFmtId="0" fontId="0" fillId="25" borderId="3" xfId="0" applyFill="1" applyBorder="1"/>
    <xf numFmtId="0" fontId="0" fillId="25" borderId="6" xfId="0" applyFill="1" applyBorder="1"/>
    <xf numFmtId="0" fontId="0" fillId="25" borderId="7" xfId="0" applyFill="1" applyBorder="1"/>
    <xf numFmtId="2" fontId="0" fillId="25" borderId="15" xfId="0" applyNumberFormat="1" applyFill="1" applyBorder="1"/>
    <xf numFmtId="0" fontId="0" fillId="25" borderId="0" xfId="0" applyFill="1" applyBorder="1"/>
    <xf numFmtId="0" fontId="0" fillId="25" borderId="8" xfId="0" applyFill="1" applyBorder="1"/>
    <xf numFmtId="0" fontId="0" fillId="25" borderId="15" xfId="0" applyFill="1" applyBorder="1"/>
    <xf numFmtId="0" fontId="0" fillId="25" borderId="16" xfId="0" applyFill="1" applyBorder="1"/>
    <xf numFmtId="0" fontId="0" fillId="25" borderId="12" xfId="0" applyFill="1" applyBorder="1"/>
    <xf numFmtId="0" fontId="0" fillId="25" borderId="13" xfId="0" applyFill="1" applyBorder="1"/>
    <xf numFmtId="175" fontId="0" fillId="11" borderId="0" xfId="2" applyNumberFormat="1" applyFont="1" applyFill="1" applyBorder="1"/>
    <xf numFmtId="0" fontId="0" fillId="0" borderId="0" xfId="0" applyBorder="1"/>
    <xf numFmtId="0" fontId="0" fillId="0" borderId="8" xfId="0" applyBorder="1"/>
    <xf numFmtId="0" fontId="47" fillId="25" borderId="15" xfId="0" applyFont="1" applyFill="1" applyBorder="1"/>
    <xf numFmtId="0" fontId="50" fillId="25" borderId="15" xfId="0" applyFont="1" applyFill="1" applyBorder="1"/>
    <xf numFmtId="0" fontId="48" fillId="25" borderId="0" xfId="0" applyFont="1" applyFill="1" applyBorder="1"/>
    <xf numFmtId="0" fontId="53" fillId="25" borderId="15" xfId="0" applyFont="1" applyFill="1" applyBorder="1"/>
    <xf numFmtId="0" fontId="52" fillId="25" borderId="0" xfId="0" applyFont="1" applyFill="1" applyBorder="1"/>
    <xf numFmtId="0" fontId="51" fillId="25" borderId="0" xfId="6" applyFont="1" applyFill="1" applyBorder="1" applyAlignment="1" applyProtection="1"/>
    <xf numFmtId="0" fontId="50" fillId="25" borderId="0" xfId="0" quotePrefix="1" applyFont="1" applyFill="1" applyBorder="1"/>
    <xf numFmtId="0" fontId="50" fillId="25" borderId="0" xfId="0" applyFont="1" applyFill="1" applyBorder="1"/>
    <xf numFmtId="0" fontId="47" fillId="25" borderId="15" xfId="0" applyFont="1" applyFill="1" applyBorder="1" applyAlignment="1">
      <alignment horizontal="center"/>
    </xf>
    <xf numFmtId="0" fontId="50" fillId="25" borderId="15" xfId="0" applyFont="1" applyFill="1" applyBorder="1" applyAlignment="1">
      <alignment horizontal="center"/>
    </xf>
    <xf numFmtId="0" fontId="50" fillId="25" borderId="16" xfId="0" applyFont="1" applyFill="1" applyBorder="1" applyAlignment="1">
      <alignment horizontal="center"/>
    </xf>
    <xf numFmtId="0" fontId="0" fillId="6" borderId="0" xfId="0" applyFill="1"/>
    <xf numFmtId="0" fontId="3" fillId="0" borderId="0" xfId="0" applyFont="1" applyBorder="1" applyAlignment="1">
      <alignment horizontal="left"/>
    </xf>
    <xf numFmtId="0" fontId="0" fillId="0" borderId="13" xfId="0" applyBorder="1"/>
    <xf numFmtId="0" fontId="13" fillId="0" borderId="1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0" xfId="0" applyFont="1" applyFill="1"/>
    <xf numFmtId="0" fontId="40" fillId="0" borderId="0" xfId="0" applyFont="1" applyBorder="1" applyAlignment="1">
      <alignment horizontal="center"/>
    </xf>
    <xf numFmtId="43" fontId="1" fillId="26" borderId="11" xfId="7" applyNumberFormat="1" applyBorder="1" applyProtection="1">
      <protection locked="0"/>
    </xf>
    <xf numFmtId="10" fontId="1" fillId="26" borderId="11" xfId="7" applyNumberFormat="1" applyBorder="1" applyProtection="1">
      <protection locked="0"/>
    </xf>
    <xf numFmtId="15" fontId="1" fillId="26" borderId="11" xfId="7" applyNumberFormat="1" applyBorder="1" applyProtection="1">
      <protection locked="0"/>
    </xf>
    <xf numFmtId="174" fontId="1" fillId="26" borderId="11" xfId="7" applyNumberFormat="1" applyBorder="1" applyAlignment="1" applyProtection="1">
      <alignment horizontal="right"/>
      <protection locked="0"/>
    </xf>
    <xf numFmtId="170" fontId="56" fillId="0" borderId="0" xfId="0" applyNumberFormat="1" applyFont="1" applyBorder="1" applyAlignment="1" applyProtection="1">
      <alignment horizontal="right"/>
      <protection hidden="1"/>
    </xf>
    <xf numFmtId="0" fontId="18" fillId="0" borderId="0" xfId="0" applyNumberFormat="1" applyFont="1" applyBorder="1" applyProtection="1">
      <protection hidden="1"/>
    </xf>
    <xf numFmtId="174" fontId="0" fillId="0" borderId="0" xfId="1" applyNumberFormat="1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43" fontId="41" fillId="27" borderId="0" xfId="8" applyNumberFormat="1" applyBorder="1" applyAlignment="1" applyProtection="1">
      <alignment horizontal="right"/>
      <protection hidden="1"/>
    </xf>
    <xf numFmtId="43" fontId="41" fillId="27" borderId="12" xfId="8" applyNumberFormat="1" applyBorder="1" applyProtection="1">
      <protection hidden="1"/>
    </xf>
    <xf numFmtId="0" fontId="3" fillId="0" borderId="9" xfId="0" applyFont="1" applyBorder="1"/>
    <xf numFmtId="0" fontId="0" fillId="0" borderId="14" xfId="0" applyBorder="1"/>
    <xf numFmtId="0" fontId="0" fillId="28" borderId="0" xfId="0" applyFill="1"/>
    <xf numFmtId="0" fontId="18" fillId="19" borderId="9" xfId="4" applyFont="1" applyBorder="1" applyAlignment="1">
      <alignment horizontal="center"/>
    </xf>
    <xf numFmtId="0" fontId="18" fillId="27" borderId="20" xfId="8" applyFont="1" applyBorder="1"/>
    <xf numFmtId="43" fontId="41" fillId="19" borderId="19" xfId="4" applyNumberFormat="1" applyBorder="1" applyProtection="1">
      <protection locked="0"/>
    </xf>
    <xf numFmtId="10" fontId="41" fillId="19" borderId="19" xfId="4" applyNumberFormat="1" applyBorder="1" applyProtection="1">
      <protection locked="0"/>
    </xf>
    <xf numFmtId="0" fontId="41" fillId="19" borderId="21" xfId="4" applyBorder="1" applyProtection="1">
      <protection locked="0"/>
    </xf>
    <xf numFmtId="43" fontId="41" fillId="27" borderId="20" xfId="1" applyFont="1" applyFill="1" applyBorder="1" applyProtection="1">
      <protection hidden="1"/>
    </xf>
    <xf numFmtId="43" fontId="41" fillId="27" borderId="5" xfId="1" applyFont="1" applyFill="1" applyBorder="1" applyProtection="1">
      <protection hidden="1"/>
    </xf>
    <xf numFmtId="168" fontId="0" fillId="0" borderId="11" xfId="0" applyNumberFormat="1" applyBorder="1" applyAlignment="1" applyProtection="1">
      <alignment horizontal="center"/>
      <protection hidden="1"/>
    </xf>
    <xf numFmtId="9" fontId="3" fillId="0" borderId="11" xfId="2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15" xfId="0" applyFont="1" applyBorder="1"/>
    <xf numFmtId="10" fontId="9" fillId="0" borderId="0" xfId="0" applyNumberFormat="1" applyFont="1" applyBorder="1" applyProtection="1">
      <protection locked="0" hidden="1"/>
    </xf>
    <xf numFmtId="0" fontId="9" fillId="0" borderId="0" xfId="0" applyFont="1" applyBorder="1" applyProtection="1">
      <protection locked="0" hidden="1"/>
    </xf>
    <xf numFmtId="164" fontId="2" fillId="0" borderId="0" xfId="0" applyNumberFormat="1" applyFont="1" applyBorder="1" applyProtection="1">
      <protection hidden="1"/>
    </xf>
    <xf numFmtId="0" fontId="11" fillId="0" borderId="0" xfId="0" applyFont="1" applyBorder="1" applyProtection="1">
      <protection hidden="1"/>
    </xf>
    <xf numFmtId="43" fontId="18" fillId="0" borderId="0" xfId="1" applyFont="1" applyBorder="1" applyProtection="1">
      <protection locked="0" hidden="1"/>
    </xf>
    <xf numFmtId="0" fontId="3" fillId="0" borderId="34" xfId="0" applyFont="1" applyBorder="1"/>
    <xf numFmtId="164" fontId="2" fillId="2" borderId="0" xfId="0" applyNumberFormat="1" applyFont="1" applyFill="1" applyBorder="1" applyProtection="1">
      <protection hidden="1"/>
    </xf>
    <xf numFmtId="0" fontId="3" fillId="0" borderId="31" xfId="0" applyFont="1" applyBorder="1"/>
    <xf numFmtId="0" fontId="10" fillId="0" borderId="0" xfId="0" applyFont="1" applyBorder="1"/>
    <xf numFmtId="0" fontId="24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2" borderId="15" xfId="0" applyFont="1" applyFill="1" applyBorder="1"/>
    <xf numFmtId="9" fontId="0" fillId="0" borderId="0" xfId="0" applyNumberFormat="1" applyBorder="1"/>
    <xf numFmtId="8" fontId="0" fillId="0" borderId="0" xfId="0" applyNumberFormat="1" applyBorder="1"/>
    <xf numFmtId="0" fontId="0" fillId="0" borderId="0" xfId="0" applyBorder="1" applyAlignment="1" applyProtection="1">
      <alignment horizontal="center"/>
      <protection hidden="1"/>
    </xf>
    <xf numFmtId="0" fontId="0" fillId="0" borderId="15" xfId="0" applyBorder="1" applyAlignment="1">
      <alignment horizontal="center"/>
    </xf>
    <xf numFmtId="0" fontId="3" fillId="0" borderId="15" xfId="0" applyFon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0" borderId="15" xfId="0" applyFont="1" applyBorder="1" applyAlignment="1">
      <alignment vertical="center"/>
    </xf>
    <xf numFmtId="0" fontId="3" fillId="0" borderId="0" xfId="0" applyFont="1" applyBorder="1" applyAlignment="1">
      <alignment vertical="justify"/>
    </xf>
    <xf numFmtId="0" fontId="0" fillId="0" borderId="16" xfId="0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0" fillId="0" borderId="6" xfId="0" applyBorder="1"/>
    <xf numFmtId="0" fontId="4" fillId="0" borderId="15" xfId="0" applyFont="1" applyBorder="1" applyAlignment="1">
      <alignment horizontal="center"/>
    </xf>
    <xf numFmtId="0" fontId="3" fillId="0" borderId="0" xfId="0" quotePrefix="1" applyNumberFormat="1" applyFont="1" applyBorder="1" applyAlignment="1">
      <alignment horizontal="center"/>
    </xf>
    <xf numFmtId="0" fontId="4" fillId="0" borderId="15" xfId="0" applyFont="1" applyBorder="1"/>
    <xf numFmtId="0" fontId="3" fillId="0" borderId="0" xfId="0" applyFont="1" applyBorder="1" applyProtection="1">
      <protection hidden="1"/>
    </xf>
    <xf numFmtId="0" fontId="4" fillId="0" borderId="0" xfId="0" applyFont="1" applyBorder="1" applyAlignment="1">
      <alignment horizontal="center"/>
    </xf>
    <xf numFmtId="0" fontId="18" fillId="0" borderId="0" xfId="0" applyFont="1" applyBorder="1"/>
    <xf numFmtId="0" fontId="58" fillId="0" borderId="0" xfId="0" applyFont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2" fontId="0" fillId="0" borderId="8" xfId="0" applyNumberFormat="1" applyBorder="1" applyProtection="1">
      <protection hidden="1"/>
    </xf>
    <xf numFmtId="0" fontId="3" fillId="0" borderId="0" xfId="0" applyFont="1" applyBorder="1" applyAlignment="1">
      <alignment horizontal="right"/>
    </xf>
    <xf numFmtId="2" fontId="3" fillId="0" borderId="0" xfId="0" applyNumberFormat="1" applyFont="1" applyBorder="1" applyProtection="1">
      <protection hidden="1"/>
    </xf>
    <xf numFmtId="2" fontId="3" fillId="0" borderId="0" xfId="0" applyNumberFormat="1" applyFont="1" applyBorder="1"/>
    <xf numFmtId="9" fontId="0" fillId="0" borderId="0" xfId="2" applyFont="1" applyBorder="1" applyProtection="1"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43" fontId="0" fillId="0" borderId="0" xfId="0" applyNumberFormat="1" applyFont="1" applyBorder="1" applyProtection="1">
      <protection hidden="1"/>
    </xf>
    <xf numFmtId="9" fontId="0" fillId="0" borderId="0" xfId="2" applyFont="1" applyBorder="1"/>
    <xf numFmtId="0" fontId="0" fillId="0" borderId="0" xfId="0" applyFont="1" applyBorder="1"/>
    <xf numFmtId="0" fontId="0" fillId="0" borderId="15" xfId="0" applyFont="1" applyBorder="1"/>
    <xf numFmtId="0" fontId="0" fillId="24" borderId="16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5" fillId="7" borderId="17" xfId="0" applyFont="1" applyFill="1" applyBorder="1" applyAlignment="1" applyProtection="1">
      <alignment horizontal="center"/>
      <protection hidden="1"/>
    </xf>
    <xf numFmtId="0" fontId="5" fillId="7" borderId="5" xfId="0" applyFont="1" applyFill="1" applyBorder="1" applyAlignment="1" applyProtection="1">
      <alignment horizontal="center"/>
      <protection hidden="1"/>
    </xf>
    <xf numFmtId="176" fontId="0" fillId="7" borderId="0" xfId="0" applyNumberFormat="1" applyFill="1" applyBorder="1" applyProtection="1">
      <protection hidden="1"/>
    </xf>
    <xf numFmtId="0" fontId="0" fillId="7" borderId="0" xfId="0" applyFill="1" applyBorder="1" applyProtection="1">
      <protection hidden="1"/>
    </xf>
    <xf numFmtId="0" fontId="0" fillId="7" borderId="12" xfId="0" applyFill="1" applyBorder="1"/>
    <xf numFmtId="0" fontId="0" fillId="7" borderId="13" xfId="0" applyFill="1" applyBorder="1"/>
    <xf numFmtId="0" fontId="0" fillId="7" borderId="15" xfId="0" applyFill="1" applyBorder="1"/>
    <xf numFmtId="0" fontId="0" fillId="7" borderId="16" xfId="0" applyFill="1" applyBorder="1"/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0" fillId="0" borderId="3" xfId="0" applyBorder="1"/>
    <xf numFmtId="0" fontId="0" fillId="6" borderId="40" xfId="0" applyFill="1" applyBorder="1"/>
    <xf numFmtId="0" fontId="3" fillId="6" borderId="41" xfId="0" applyFont="1" applyFill="1" applyBorder="1"/>
    <xf numFmtId="0" fontId="0" fillId="6" borderId="41" xfId="0" applyFill="1" applyBorder="1"/>
    <xf numFmtId="0" fontId="0" fillId="6" borderId="41" xfId="0" applyFont="1" applyFill="1" applyBorder="1"/>
    <xf numFmtId="0" fontId="0" fillId="6" borderId="42" xfId="0" applyFont="1" applyFill="1" applyBorder="1"/>
    <xf numFmtId="0" fontId="0" fillId="24" borderId="6" xfId="0" applyFill="1" applyBorder="1"/>
    <xf numFmtId="0" fontId="0" fillId="24" borderId="7" xfId="0" applyFill="1" applyBorder="1"/>
    <xf numFmtId="0" fontId="24" fillId="24" borderId="0" xfId="0" applyFont="1" applyFill="1" applyBorder="1" applyAlignment="1"/>
    <xf numFmtId="0" fontId="17" fillId="0" borderId="15" xfId="0" applyFont="1" applyBorder="1"/>
    <xf numFmtId="9" fontId="9" fillId="0" borderId="0" xfId="2" applyFont="1" applyBorder="1" applyProtection="1">
      <protection locked="0"/>
    </xf>
    <xf numFmtId="43" fontId="9" fillId="0" borderId="0" xfId="1" applyFont="1" applyBorder="1" applyProtection="1">
      <protection locked="0"/>
    </xf>
    <xf numFmtId="0" fontId="9" fillId="0" borderId="0" xfId="0" applyFont="1" applyBorder="1" applyProtection="1">
      <protection locked="0"/>
    </xf>
    <xf numFmtId="43" fontId="18" fillId="0" borderId="0" xfId="1" applyFont="1" applyBorder="1" applyProtection="1">
      <protection hidden="1"/>
    </xf>
    <xf numFmtId="0" fontId="3" fillId="0" borderId="15" xfId="0" applyFont="1" applyBorder="1" applyAlignment="1">
      <alignment horizontal="left"/>
    </xf>
    <xf numFmtId="0" fontId="3" fillId="24" borderId="0" xfId="0" applyFont="1" applyFill="1" applyBorder="1"/>
    <xf numFmtId="0" fontId="17" fillId="24" borderId="0" xfId="0" applyFont="1" applyFill="1" applyBorder="1"/>
    <xf numFmtId="169" fontId="0" fillId="24" borderId="0" xfId="0" applyNumberFormat="1" applyFill="1" applyBorder="1"/>
    <xf numFmtId="0" fontId="3" fillId="24" borderId="15" xfId="0" applyFont="1" applyFill="1" applyBorder="1"/>
    <xf numFmtId="9" fontId="0" fillId="24" borderId="0" xfId="0" applyNumberFormat="1" applyFill="1" applyBorder="1"/>
    <xf numFmtId="0" fontId="4" fillId="0" borderId="0" xfId="0" applyFont="1" applyAlignment="1">
      <alignment vertical="justify"/>
    </xf>
    <xf numFmtId="20" fontId="0" fillId="0" borderId="0" xfId="0" applyNumberFormat="1"/>
    <xf numFmtId="0" fontId="0" fillId="0" borderId="0" xfId="0" applyAlignment="1">
      <alignment horizontal="center"/>
    </xf>
    <xf numFmtId="0" fontId="4" fillId="0" borderId="15" xfId="0" applyFont="1" applyBorder="1" applyAlignment="1">
      <alignment vertical="justify"/>
    </xf>
    <xf numFmtId="0" fontId="41" fillId="21" borderId="0" xfId="5" applyBorder="1" applyAlignment="1" applyProtection="1">
      <alignment horizontal="left"/>
      <protection locked="0"/>
    </xf>
    <xf numFmtId="0" fontId="18" fillId="27" borderId="0" xfId="8" applyFont="1" applyBorder="1" applyProtection="1">
      <protection hidden="1"/>
    </xf>
    <xf numFmtId="177" fontId="18" fillId="27" borderId="0" xfId="8" applyNumberFormat="1" applyFont="1" applyBorder="1" applyAlignment="1" applyProtection="1">
      <alignment horizontal="left"/>
      <protection hidden="1"/>
    </xf>
    <xf numFmtId="0" fontId="61" fillId="0" borderId="0" xfId="0" applyFont="1" applyFill="1" applyProtection="1">
      <protection hidden="1"/>
    </xf>
    <xf numFmtId="0" fontId="62" fillId="0" borderId="0" xfId="0" applyFont="1" applyFill="1" applyAlignment="1" applyProtection="1">
      <alignment horizontal="center"/>
      <protection hidden="1"/>
    </xf>
    <xf numFmtId="0" fontId="63" fillId="0" borderId="0" xfId="0" applyFont="1" applyFill="1" applyAlignment="1" applyProtection="1">
      <alignment horizontal="right"/>
      <protection hidden="1"/>
    </xf>
    <xf numFmtId="0" fontId="64" fillId="0" borderId="0" xfId="0" applyFont="1" applyProtection="1">
      <protection locked="0"/>
    </xf>
    <xf numFmtId="0" fontId="65" fillId="0" borderId="0" xfId="0" applyFont="1" applyProtection="1">
      <protection hidden="1"/>
    </xf>
    <xf numFmtId="0" fontId="66" fillId="0" borderId="0" xfId="0" applyFont="1" applyAlignment="1" applyProtection="1">
      <alignment horizontal="right"/>
      <protection locked="0"/>
    </xf>
    <xf numFmtId="0" fontId="65" fillId="0" borderId="0" xfId="0" applyFont="1" applyProtection="1">
      <protection locked="0"/>
    </xf>
    <xf numFmtId="49" fontId="46" fillId="0" borderId="0" xfId="0" applyNumberFormat="1" applyFont="1" applyAlignment="1" applyProtection="1">
      <alignment horizontal="right"/>
      <protection hidden="1"/>
    </xf>
    <xf numFmtId="0" fontId="65" fillId="29" borderId="43" xfId="0" applyFont="1" applyFill="1" applyBorder="1" applyAlignment="1" applyProtection="1">
      <alignment horizontal="center"/>
      <protection locked="0"/>
    </xf>
    <xf numFmtId="0" fontId="46" fillId="0" borderId="0" xfId="0" applyFont="1" applyAlignment="1" applyProtection="1">
      <alignment horizontal="left"/>
      <protection hidden="1"/>
    </xf>
    <xf numFmtId="0" fontId="65" fillId="0" borderId="0" xfId="0" applyFont="1" applyAlignment="1" applyProtection="1">
      <alignment horizontal="left"/>
      <protection hidden="1"/>
    </xf>
    <xf numFmtId="0" fontId="67" fillId="0" borderId="0" xfId="0" applyFont="1" applyAlignment="1" applyProtection="1">
      <alignment horizontal="right" vertical="center"/>
      <protection hidden="1"/>
    </xf>
    <xf numFmtId="0" fontId="69" fillId="0" borderId="0" xfId="0" applyNumberFormat="1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vertical="center"/>
      <protection locked="0" hidden="1"/>
    </xf>
    <xf numFmtId="0" fontId="70" fillId="0" borderId="0" xfId="0" applyNumberFormat="1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protection hidden="1"/>
    </xf>
    <xf numFmtId="0" fontId="46" fillId="18" borderId="44" xfId="0" applyFont="1" applyFill="1" applyBorder="1" applyAlignment="1" applyProtection="1">
      <alignment horizontal="center" vertical="center"/>
      <protection hidden="1"/>
    </xf>
    <xf numFmtId="0" fontId="46" fillId="18" borderId="45" xfId="0" applyFont="1" applyFill="1" applyBorder="1" applyAlignment="1" applyProtection="1">
      <alignment vertical="center"/>
      <protection hidden="1"/>
    </xf>
    <xf numFmtId="0" fontId="46" fillId="18" borderId="45" xfId="0" applyFont="1" applyFill="1" applyBorder="1" applyAlignment="1" applyProtection="1">
      <alignment horizontal="center" vertical="center"/>
      <protection hidden="1"/>
    </xf>
    <xf numFmtId="0" fontId="46" fillId="18" borderId="46" xfId="0" applyFont="1" applyFill="1" applyBorder="1" applyAlignment="1" applyProtection="1">
      <alignment horizontal="center" vertical="center"/>
      <protection hidden="1"/>
    </xf>
    <xf numFmtId="0" fontId="65" fillId="0" borderId="47" xfId="0" applyFont="1" applyBorder="1" applyAlignment="1" applyProtection="1">
      <alignment horizontal="center" vertical="center" wrapText="1"/>
      <protection locked="0"/>
    </xf>
    <xf numFmtId="0" fontId="65" fillId="0" borderId="47" xfId="0" applyFont="1" applyBorder="1" applyAlignment="1" applyProtection="1">
      <alignment wrapText="1"/>
      <protection locked="0"/>
    </xf>
    <xf numFmtId="179" fontId="65" fillId="0" borderId="47" xfId="0" applyNumberFormat="1" applyFont="1" applyBorder="1" applyAlignment="1" applyProtection="1">
      <alignment vertical="center"/>
      <protection locked="0"/>
    </xf>
    <xf numFmtId="180" fontId="65" fillId="0" borderId="47" xfId="0" applyNumberFormat="1" applyFont="1" applyBorder="1" applyAlignment="1" applyProtection="1">
      <alignment vertical="center"/>
      <protection locked="0"/>
    </xf>
    <xf numFmtId="179" fontId="65" fillId="0" borderId="47" xfId="0" applyNumberFormat="1" applyFont="1" applyBorder="1" applyAlignment="1" applyProtection="1">
      <protection locked="0"/>
    </xf>
    <xf numFmtId="180" fontId="65" fillId="0" borderId="47" xfId="0" applyNumberFormat="1" applyFont="1" applyBorder="1" applyAlignment="1" applyProtection="1">
      <protection locked="0"/>
    </xf>
    <xf numFmtId="0" fontId="65" fillId="0" borderId="48" xfId="0" applyFont="1" applyBorder="1" applyAlignment="1" applyProtection="1">
      <alignment horizontal="left" vertical="center"/>
      <protection hidden="1"/>
    </xf>
    <xf numFmtId="0" fontId="65" fillId="0" borderId="24" xfId="0" applyFont="1" applyBorder="1" applyAlignment="1" applyProtection="1">
      <alignment horizontal="left" vertical="center"/>
      <protection hidden="1"/>
    </xf>
    <xf numFmtId="0" fontId="67" fillId="0" borderId="24" xfId="0" applyNumberFormat="1" applyFont="1" applyBorder="1" applyAlignment="1" applyProtection="1">
      <alignment horizontal="right" vertical="center"/>
      <protection hidden="1"/>
    </xf>
    <xf numFmtId="0" fontId="65" fillId="0" borderId="24" xfId="0" applyFont="1" applyBorder="1" applyProtection="1">
      <protection hidden="1"/>
    </xf>
    <xf numFmtId="180" fontId="65" fillId="0" borderId="49" xfId="0" applyNumberFormat="1" applyFont="1" applyFill="1" applyBorder="1" applyAlignment="1" applyProtection="1">
      <alignment vertical="center"/>
      <protection hidden="1"/>
    </xf>
    <xf numFmtId="0" fontId="65" fillId="0" borderId="50" xfId="0" applyFont="1" applyBorder="1" applyAlignment="1" applyProtection="1">
      <alignment horizontal="left" vertical="center"/>
      <protection hidden="1"/>
    </xf>
    <xf numFmtId="0" fontId="65" fillId="0" borderId="0" xfId="0" applyFont="1" applyBorder="1" applyAlignment="1" applyProtection="1">
      <alignment horizontal="left" vertical="center"/>
      <protection hidden="1"/>
    </xf>
    <xf numFmtId="0" fontId="67" fillId="0" borderId="0" xfId="0" applyNumberFormat="1" applyFont="1" applyAlignment="1" applyProtection="1">
      <alignment horizontal="right" vertical="center"/>
      <protection hidden="1"/>
    </xf>
    <xf numFmtId="180" fontId="65" fillId="0" borderId="51" xfId="0" applyNumberFormat="1" applyFont="1" applyFill="1" applyBorder="1" applyAlignment="1" applyProtection="1">
      <alignment vertical="center"/>
      <protection hidden="1"/>
    </xf>
    <xf numFmtId="0" fontId="67" fillId="0" borderId="0" xfId="0" quotePrefix="1" applyNumberFormat="1" applyFont="1" applyAlignment="1" applyProtection="1">
      <alignment horizontal="right" vertical="center"/>
      <protection hidden="1"/>
    </xf>
    <xf numFmtId="0" fontId="65" fillId="0" borderId="48" xfId="0" applyFont="1" applyBorder="1" applyAlignment="1" applyProtection="1">
      <alignment vertical="center"/>
      <protection hidden="1"/>
    </xf>
    <xf numFmtId="0" fontId="65" fillId="0" borderId="24" xfId="0" applyFont="1" applyBorder="1" applyAlignment="1" applyProtection="1">
      <alignment vertical="center"/>
      <protection hidden="1"/>
    </xf>
    <xf numFmtId="0" fontId="67" fillId="0" borderId="24" xfId="0" applyNumberFormat="1" applyFont="1" applyBorder="1" applyAlignment="1" applyProtection="1">
      <alignment horizontal="right"/>
      <protection hidden="1"/>
    </xf>
    <xf numFmtId="0" fontId="65" fillId="0" borderId="50" xfId="0" applyFont="1" applyBorder="1" applyProtection="1">
      <protection hidden="1"/>
    </xf>
    <xf numFmtId="0" fontId="67" fillId="0" borderId="0" xfId="0" applyNumberFormat="1" applyFont="1" applyAlignment="1" applyProtection="1">
      <alignment horizontal="right"/>
      <protection hidden="1"/>
    </xf>
    <xf numFmtId="180" fontId="65" fillId="30" borderId="51" xfId="0" applyNumberFormat="1" applyFont="1" applyFill="1" applyBorder="1" applyAlignment="1" applyProtection="1">
      <alignment vertical="center"/>
      <protection locked="0"/>
    </xf>
    <xf numFmtId="0" fontId="65" fillId="0" borderId="52" xfId="0" applyFont="1" applyBorder="1" applyProtection="1">
      <protection hidden="1"/>
    </xf>
    <xf numFmtId="0" fontId="65" fillId="0" borderId="53" xfId="0" applyFont="1" applyBorder="1" applyProtection="1">
      <protection hidden="1"/>
    </xf>
    <xf numFmtId="0" fontId="71" fillId="0" borderId="53" xfId="0" applyNumberFormat="1" applyFont="1" applyBorder="1" applyAlignment="1" applyProtection="1">
      <alignment horizontal="right"/>
      <protection hidden="1"/>
    </xf>
    <xf numFmtId="180" fontId="71" fillId="0" borderId="54" xfId="0" applyNumberFormat="1" applyFont="1" applyFill="1" applyBorder="1" applyAlignment="1" applyProtection="1">
      <alignment vertical="center"/>
      <protection hidden="1"/>
    </xf>
    <xf numFmtId="0" fontId="68" fillId="0" borderId="0" xfId="0" applyFont="1" applyBorder="1" applyProtection="1">
      <protection hidden="1"/>
    </xf>
    <xf numFmtId="0" fontId="71" fillId="0" borderId="0" xfId="0" applyNumberFormat="1" applyFont="1" applyBorder="1" applyAlignment="1" applyProtection="1">
      <alignment horizontal="right"/>
      <protection hidden="1"/>
    </xf>
    <xf numFmtId="0" fontId="65" fillId="0" borderId="0" xfId="0" applyFont="1" applyBorder="1" applyProtection="1">
      <protection hidden="1"/>
    </xf>
    <xf numFmtId="180" fontId="71" fillId="0" borderId="0" xfId="0" applyNumberFormat="1" applyFont="1" applyFill="1" applyBorder="1" applyAlignment="1" applyProtection="1">
      <alignment vertical="center"/>
      <protection hidden="1"/>
    </xf>
    <xf numFmtId="0" fontId="72" fillId="0" borderId="0" xfId="0" applyFont="1" applyProtection="1">
      <protection hidden="1"/>
    </xf>
    <xf numFmtId="0" fontId="72" fillId="0" borderId="0" xfId="0" applyFont="1" applyAlignment="1" applyProtection="1">
      <alignment horizontal="right"/>
      <protection hidden="1"/>
    </xf>
    <xf numFmtId="0" fontId="73" fillId="0" borderId="0" xfId="0" applyFont="1" applyFill="1" applyAlignment="1" applyProtection="1">
      <protection locked="0"/>
    </xf>
    <xf numFmtId="0" fontId="65" fillId="0" borderId="0" xfId="0" applyFont="1" applyFill="1" applyAlignment="1" applyProtection="1">
      <protection locked="0"/>
    </xf>
    <xf numFmtId="9" fontId="65" fillId="30" borderId="0" xfId="2" applyFont="1" applyFill="1" applyBorder="1" applyAlignment="1" applyProtection="1">
      <alignment horizontal="center" vertical="center"/>
      <protection locked="0"/>
    </xf>
    <xf numFmtId="9" fontId="65" fillId="30" borderId="43" xfId="2" applyFont="1" applyFill="1" applyBorder="1" applyAlignment="1" applyProtection="1">
      <alignment horizontal="center" vertical="center"/>
      <protection locked="0"/>
    </xf>
    <xf numFmtId="0" fontId="68" fillId="0" borderId="0" xfId="0" applyFont="1" applyAlignment="1" applyProtection="1">
      <alignment vertical="center"/>
    </xf>
    <xf numFmtId="0" fontId="65" fillId="0" borderId="0" xfId="0" applyFont="1" applyAlignment="1" applyProtection="1">
      <alignment vertical="center"/>
    </xf>
    <xf numFmtId="0" fontId="46" fillId="18" borderId="45" xfId="0" applyFont="1" applyFill="1" applyBorder="1" applyAlignment="1" applyProtection="1">
      <alignment horizontal="center" vertical="justify"/>
      <protection locked="0" hidden="1"/>
    </xf>
    <xf numFmtId="178" fontId="65" fillId="29" borderId="0" xfId="0" applyNumberFormat="1" applyFont="1" applyFill="1" applyAlignment="1" applyProtection="1">
      <alignment horizontal="center" shrinkToFit="1"/>
      <protection hidden="1"/>
    </xf>
    <xf numFmtId="180" fontId="65" fillId="0" borderId="47" xfId="0" applyNumberFormat="1" applyFont="1" applyFill="1" applyBorder="1" applyAlignment="1" applyProtection="1">
      <alignment vertical="center"/>
      <protection locked="0" hidden="1"/>
    </xf>
    <xf numFmtId="180" fontId="65" fillId="0" borderId="47" xfId="0" applyNumberFormat="1" applyFont="1" applyFill="1" applyBorder="1" applyAlignment="1" applyProtection="1">
      <protection locked="0" hidden="1"/>
    </xf>
    <xf numFmtId="0" fontId="24" fillId="0" borderId="0" xfId="0" applyFont="1" applyAlignment="1"/>
    <xf numFmtId="0" fontId="74" fillId="0" borderId="0" xfId="0" applyFont="1"/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justify"/>
    </xf>
    <xf numFmtId="0" fontId="4" fillId="0" borderId="12" xfId="0" applyFont="1" applyBorder="1" applyAlignment="1">
      <alignment horizontal="center"/>
    </xf>
    <xf numFmtId="0" fontId="0" fillId="0" borderId="0" xfId="0" applyFill="1"/>
    <xf numFmtId="0" fontId="0" fillId="0" borderId="11" xfId="0" applyBorder="1"/>
    <xf numFmtId="0" fontId="0" fillId="0" borderId="56" xfId="0" applyBorder="1"/>
    <xf numFmtId="0" fontId="75" fillId="3" borderId="20" xfId="0" applyFont="1" applyFill="1" applyBorder="1" applyProtection="1">
      <protection locked="0"/>
    </xf>
    <xf numFmtId="0" fontId="4" fillId="0" borderId="38" xfId="0" applyFont="1" applyBorder="1" applyAlignment="1">
      <alignment horizontal="center"/>
    </xf>
    <xf numFmtId="1" fontId="77" fillId="0" borderId="0" xfId="0" applyNumberFormat="1" applyFont="1" applyBorder="1"/>
    <xf numFmtId="0" fontId="4" fillId="0" borderId="0" xfId="0" applyFont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0" xfId="0" applyFont="1"/>
    <xf numFmtId="0" fontId="4" fillId="33" borderId="20" xfId="0" applyFont="1" applyFill="1" applyBorder="1" applyProtection="1">
      <protection locked="0"/>
    </xf>
    <xf numFmtId="0" fontId="0" fillId="0" borderId="60" xfId="0" applyBorder="1"/>
    <xf numFmtId="0" fontId="4" fillId="0" borderId="0" xfId="0" applyFont="1" applyAlignment="1">
      <alignment horizontal="right"/>
    </xf>
    <xf numFmtId="1" fontId="0" fillId="0" borderId="0" xfId="0" applyNumberFormat="1" applyBorder="1"/>
    <xf numFmtId="0" fontId="4" fillId="3" borderId="20" xfId="0" applyFont="1" applyFill="1" applyBorder="1" applyProtection="1">
      <protection locked="0"/>
    </xf>
    <xf numFmtId="43" fontId="75" fillId="31" borderId="18" xfId="1" applyFont="1" applyFill="1" applyBorder="1" applyProtection="1">
      <protection locked="0"/>
    </xf>
    <xf numFmtId="43" fontId="0" fillId="0" borderId="0" xfId="1" applyFont="1"/>
    <xf numFmtId="43" fontId="29" fillId="0" borderId="0" xfId="1" applyFont="1"/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74" fontId="75" fillId="31" borderId="15" xfId="1" applyNumberFormat="1" applyFont="1" applyFill="1" applyBorder="1" applyProtection="1">
      <protection locked="0"/>
    </xf>
    <xf numFmtId="174" fontId="75" fillId="31" borderId="18" xfId="1" applyNumberFormat="1" applyFont="1" applyFill="1" applyBorder="1" applyProtection="1">
      <protection locked="0"/>
    </xf>
    <xf numFmtId="43" fontId="4" fillId="2" borderId="57" xfId="1" applyFont="1" applyFill="1" applyBorder="1"/>
    <xf numFmtId="43" fontId="4" fillId="0" borderId="21" xfId="1" applyFont="1" applyBorder="1"/>
    <xf numFmtId="43" fontId="4" fillId="2" borderId="2" xfId="1" applyFont="1" applyFill="1" applyBorder="1"/>
    <xf numFmtId="43" fontId="4" fillId="0" borderId="21" xfId="1" applyFont="1" applyFill="1" applyBorder="1"/>
    <xf numFmtId="43" fontId="4" fillId="0" borderId="2" xfId="1" applyFont="1" applyBorder="1"/>
    <xf numFmtId="43" fontId="76" fillId="32" borderId="58" xfId="1" applyFont="1" applyFill="1" applyBorder="1"/>
    <xf numFmtId="43" fontId="76" fillId="32" borderId="39" xfId="1" applyFont="1" applyFill="1" applyBorder="1"/>
    <xf numFmtId="43" fontId="76" fillId="0" borderId="59" xfId="1" applyFont="1" applyBorder="1"/>
    <xf numFmtId="43" fontId="76" fillId="0" borderId="11" xfId="1" applyFont="1" applyBorder="1"/>
    <xf numFmtId="43" fontId="76" fillId="32" borderId="30" xfId="1" applyFont="1" applyFill="1" applyBorder="1"/>
    <xf numFmtId="43" fontId="76" fillId="32" borderId="11" xfId="1" applyFont="1" applyFill="1" applyBorder="1"/>
    <xf numFmtId="43" fontId="76" fillId="0" borderId="30" xfId="1" applyFont="1" applyBorder="1"/>
    <xf numFmtId="43" fontId="76" fillId="32" borderId="36" xfId="1" applyFont="1" applyFill="1" applyBorder="1"/>
    <xf numFmtId="43" fontId="21" fillId="0" borderId="0" xfId="1" applyFont="1" applyBorder="1"/>
    <xf numFmtId="43" fontId="4" fillId="2" borderId="20" xfId="1" applyFont="1" applyFill="1" applyBorder="1"/>
    <xf numFmtId="43" fontId="76" fillId="32" borderId="55" xfId="1" applyFont="1" applyFill="1" applyBorder="1" applyProtection="1">
      <protection hidden="1"/>
    </xf>
    <xf numFmtId="43" fontId="76" fillId="32" borderId="58" xfId="1" applyFont="1" applyFill="1" applyBorder="1" applyProtection="1">
      <protection hidden="1"/>
    </xf>
    <xf numFmtId="0" fontId="0" fillId="0" borderId="0" xfId="0" applyProtection="1">
      <protection locked="0"/>
    </xf>
    <xf numFmtId="15" fontId="3" fillId="20" borderId="0" xfId="0" applyNumberFormat="1" applyFont="1" applyFill="1" applyBorder="1"/>
    <xf numFmtId="0" fontId="9" fillId="2" borderId="0" xfId="0" applyFont="1" applyFill="1" applyBorder="1"/>
    <xf numFmtId="9" fontId="3" fillId="20" borderId="0" xfId="2" applyFont="1" applyFill="1" applyBorder="1"/>
    <xf numFmtId="0" fontId="0" fillId="0" borderId="0" xfId="0" applyBorder="1" applyAlignment="1">
      <alignment vertical="center"/>
    </xf>
    <xf numFmtId="10" fontId="9" fillId="2" borderId="0" xfId="0" applyNumberFormat="1" applyFont="1" applyFill="1" applyBorder="1"/>
    <xf numFmtId="0" fontId="3" fillId="34" borderId="0" xfId="0" applyFont="1" applyFill="1" applyBorder="1"/>
    <xf numFmtId="0" fontId="49" fillId="25" borderId="0" xfId="6" applyFill="1" applyBorder="1" applyAlignment="1" applyProtection="1"/>
    <xf numFmtId="0" fontId="49" fillId="25" borderId="8" xfId="6" applyFill="1" applyBorder="1" applyAlignment="1" applyProtection="1"/>
    <xf numFmtId="0" fontId="54" fillId="25" borderId="3" xfId="0" applyFont="1" applyFill="1" applyBorder="1" applyAlignment="1">
      <alignment horizontal="center"/>
    </xf>
    <xf numFmtId="0" fontId="54" fillId="25" borderId="6" xfId="0" applyFont="1" applyFill="1" applyBorder="1" applyAlignment="1">
      <alignment horizontal="center"/>
    </xf>
    <xf numFmtId="0" fontId="54" fillId="25" borderId="7" xfId="0" applyFont="1" applyFill="1" applyBorder="1" applyAlignment="1">
      <alignment horizontal="center"/>
    </xf>
    <xf numFmtId="0" fontId="47" fillId="25" borderId="0" xfId="0" applyFont="1" applyFill="1" applyBorder="1"/>
    <xf numFmtId="0" fontId="47" fillId="25" borderId="8" xfId="0" applyFont="1" applyFill="1" applyBorder="1"/>
    <xf numFmtId="0" fontId="49" fillId="0" borderId="0" xfId="6" applyBorder="1" applyAlignment="1" applyProtection="1"/>
    <xf numFmtId="0" fontId="49" fillId="0" borderId="8" xfId="6" applyBorder="1" applyAlignment="1" applyProtection="1"/>
    <xf numFmtId="0" fontId="3" fillId="0" borderId="0" xfId="0" applyFont="1" applyBorder="1" applyAlignment="1">
      <alignment horizontal="center"/>
    </xf>
    <xf numFmtId="0" fontId="12" fillId="12" borderId="3" xfId="0" applyFont="1" applyFill="1" applyBorder="1" applyAlignment="1">
      <alignment horizontal="right"/>
    </xf>
    <xf numFmtId="0" fontId="12" fillId="12" borderId="6" xfId="0" applyFont="1" applyFill="1" applyBorder="1" applyAlignment="1">
      <alignment horizontal="right"/>
    </xf>
    <xf numFmtId="166" fontId="4" fillId="5" borderId="15" xfId="1" applyNumberFormat="1" applyFont="1" applyFill="1" applyBorder="1" applyAlignment="1" applyProtection="1">
      <alignment horizontal="right"/>
      <protection hidden="1"/>
    </xf>
    <xf numFmtId="166" fontId="4" fillId="5" borderId="0" xfId="1" applyNumberFormat="1" applyFont="1" applyFill="1" applyBorder="1" applyAlignment="1" applyProtection="1">
      <alignment horizontal="right"/>
      <protection hidden="1"/>
    </xf>
    <xf numFmtId="0" fontId="3" fillId="0" borderId="15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justify"/>
    </xf>
    <xf numFmtId="0" fontId="3" fillId="0" borderId="6" xfId="0" applyNumberFormat="1" applyFont="1" applyBorder="1" applyAlignment="1">
      <alignment horizontal="center" vertical="justify"/>
    </xf>
    <xf numFmtId="0" fontId="12" fillId="12" borderId="15" xfId="0" applyFont="1" applyFill="1" applyBorder="1" applyAlignment="1">
      <alignment horizontal="center"/>
    </xf>
    <xf numFmtId="0" fontId="12" fillId="12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45" fillId="12" borderId="0" xfId="0" applyFont="1" applyFill="1" applyBorder="1" applyAlignment="1">
      <alignment horizontal="right"/>
    </xf>
    <xf numFmtId="0" fontId="45" fillId="12" borderId="8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/>
    </xf>
    <xf numFmtId="0" fontId="3" fillId="10" borderId="29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166" fontId="46" fillId="5" borderId="0" xfId="1" applyNumberFormat="1" applyFont="1" applyFill="1" applyBorder="1" applyAlignment="1" applyProtection="1">
      <alignment horizontal="right"/>
      <protection hidden="1"/>
    </xf>
    <xf numFmtId="166" fontId="46" fillId="5" borderId="8" xfId="1" applyNumberFormat="1" applyFont="1" applyFill="1" applyBorder="1" applyAlignment="1" applyProtection="1">
      <alignment horizontal="right"/>
      <protection hidden="1"/>
    </xf>
    <xf numFmtId="0" fontId="45" fillId="12" borderId="3" xfId="0" applyFont="1" applyFill="1" applyBorder="1" applyAlignment="1">
      <alignment horizontal="right"/>
    </xf>
    <xf numFmtId="0" fontId="45" fillId="12" borderId="6" xfId="0" applyFont="1" applyFill="1" applyBorder="1" applyAlignment="1">
      <alignment horizontal="right"/>
    </xf>
    <xf numFmtId="166" fontId="46" fillId="5" borderId="15" xfId="1" applyNumberFormat="1" applyFont="1" applyFill="1" applyBorder="1" applyAlignment="1" applyProtection="1">
      <alignment horizontal="right"/>
      <protection hidden="1"/>
    </xf>
    <xf numFmtId="0" fontId="24" fillId="0" borderId="15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2" fillId="12" borderId="2" xfId="0" applyFont="1" applyFill="1" applyBorder="1" applyAlignment="1">
      <alignment horizontal="right"/>
    </xf>
    <xf numFmtId="0" fontId="31" fillId="16" borderId="0" xfId="0" applyFont="1" applyFill="1" applyAlignment="1" applyProtection="1">
      <alignment horizontal="left"/>
      <protection locked="0"/>
    </xf>
    <xf numFmtId="0" fontId="12" fillId="12" borderId="0" xfId="0" applyFont="1" applyFill="1" applyAlignment="1">
      <alignment horizontal="right"/>
    </xf>
    <xf numFmtId="0" fontId="4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0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12" borderId="6" xfId="0" applyFont="1" applyFill="1" applyBorder="1" applyAlignment="1">
      <alignment horizontal="center"/>
    </xf>
    <xf numFmtId="0" fontId="12" fillId="12" borderId="7" xfId="0" applyFont="1" applyFill="1" applyBorder="1" applyAlignment="1">
      <alignment horizontal="center"/>
    </xf>
    <xf numFmtId="166" fontId="4" fillId="5" borderId="8" xfId="1" applyNumberFormat="1" applyFont="1" applyFill="1" applyBorder="1" applyAlignment="1" applyProtection="1">
      <alignment horizontal="right"/>
      <protection hidden="1"/>
    </xf>
    <xf numFmtId="166" fontId="4" fillId="5" borderId="0" xfId="1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5" fillId="12" borderId="7" xfId="0" applyFont="1" applyFill="1" applyBorder="1" applyAlignment="1">
      <alignment horizontal="right"/>
    </xf>
    <xf numFmtId="0" fontId="12" fillId="12" borderId="7" xfId="0" applyFont="1" applyFill="1" applyBorder="1" applyAlignment="1">
      <alignment horizontal="right"/>
    </xf>
    <xf numFmtId="0" fontId="3" fillId="20" borderId="15" xfId="0" applyFont="1" applyFill="1" applyBorder="1" applyAlignment="1">
      <alignment horizontal="left"/>
    </xf>
    <xf numFmtId="0" fontId="3" fillId="20" borderId="0" xfId="0" applyFont="1" applyFill="1" applyBorder="1" applyAlignment="1">
      <alignment horizontal="left"/>
    </xf>
    <xf numFmtId="0" fontId="42" fillId="20" borderId="15" xfId="0" applyFont="1" applyFill="1" applyBorder="1" applyAlignment="1">
      <alignment horizontal="center"/>
    </xf>
    <xf numFmtId="0" fontId="42" fillId="20" borderId="0" xfId="0" applyFont="1" applyFill="1" applyBorder="1" applyAlignment="1">
      <alignment horizontal="center"/>
    </xf>
    <xf numFmtId="0" fontId="3" fillId="20" borderId="0" xfId="0" applyFont="1" applyFill="1" applyBorder="1" applyAlignment="1">
      <alignment horizontal="center"/>
    </xf>
    <xf numFmtId="0" fontId="3" fillId="20" borderId="15" xfId="0" applyFont="1" applyFill="1" applyBorder="1" applyAlignment="1">
      <alignment horizontal="right"/>
    </xf>
    <xf numFmtId="0" fontId="3" fillId="20" borderId="0" xfId="0" applyFont="1" applyFill="1" applyBorder="1" applyAlignment="1">
      <alignment horizontal="right"/>
    </xf>
    <xf numFmtId="0" fontId="3" fillId="20" borderId="8" xfId="0" applyFont="1" applyFill="1" applyBorder="1" applyAlignment="1">
      <alignment horizontal="right"/>
    </xf>
    <xf numFmtId="0" fontId="41" fillId="19" borderId="3" xfId="4" applyBorder="1" applyAlignment="1">
      <alignment horizontal="center" vertical="center"/>
    </xf>
    <xf numFmtId="0" fontId="41" fillId="19" borderId="7" xfId="4" applyBorder="1" applyAlignment="1">
      <alignment horizontal="center" vertical="center"/>
    </xf>
    <xf numFmtId="0" fontId="41" fillId="19" borderId="15" xfId="4" applyBorder="1" applyAlignment="1">
      <alignment horizontal="center" vertical="center"/>
    </xf>
    <xf numFmtId="0" fontId="41" fillId="19" borderId="8" xfId="4" applyBorder="1" applyAlignment="1">
      <alignment horizontal="center" vertical="center"/>
    </xf>
    <xf numFmtId="166" fontId="46" fillId="5" borderId="16" xfId="1" applyNumberFormat="1" applyFont="1" applyFill="1" applyBorder="1" applyAlignment="1" applyProtection="1">
      <alignment horizontal="right"/>
      <protection hidden="1"/>
    </xf>
    <xf numFmtId="166" fontId="46" fillId="5" borderId="12" xfId="1" applyNumberFormat="1" applyFont="1" applyFill="1" applyBorder="1" applyAlignment="1" applyProtection="1">
      <alignment horizontal="right"/>
      <protection hidden="1"/>
    </xf>
    <xf numFmtId="166" fontId="46" fillId="5" borderId="13" xfId="1" applyNumberFormat="1" applyFont="1" applyFill="1" applyBorder="1" applyAlignment="1" applyProtection="1">
      <alignment horizontal="right"/>
      <protection hidden="1"/>
    </xf>
    <xf numFmtId="0" fontId="3" fillId="26" borderId="0" xfId="7" applyFont="1" applyBorder="1" applyAlignment="1">
      <alignment horizontal="center"/>
    </xf>
    <xf numFmtId="0" fontId="3" fillId="26" borderId="8" xfId="7" applyFont="1" applyBorder="1" applyAlignment="1">
      <alignment horizontal="center"/>
    </xf>
    <xf numFmtId="0" fontId="55" fillId="27" borderId="37" xfId="8" applyFont="1" applyBorder="1" applyAlignment="1">
      <alignment horizontal="center"/>
    </xf>
    <xf numFmtId="0" fontId="55" fillId="27" borderId="8" xfId="8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27" borderId="17" xfId="8" applyFont="1" applyBorder="1" applyAlignment="1">
      <alignment horizontal="center"/>
    </xf>
    <xf numFmtId="0" fontId="18" fillId="27" borderId="4" xfId="8" applyFont="1" applyBorder="1" applyAlignment="1">
      <alignment horizontal="center"/>
    </xf>
    <xf numFmtId="0" fontId="18" fillId="27" borderId="5" xfId="8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65" fillId="0" borderId="0" xfId="0" applyFont="1" applyAlignment="1" applyProtection="1">
      <alignment vertical="center"/>
      <protection locked="0"/>
    </xf>
    <xf numFmtId="0" fontId="65" fillId="0" borderId="0" xfId="0" applyFont="1" applyAlignment="1" applyProtection="1">
      <alignment horizontal="left"/>
      <protection hidden="1"/>
    </xf>
    <xf numFmtId="0" fontId="65" fillId="0" borderId="0" xfId="0" applyFont="1" applyFill="1" applyAlignment="1" applyProtection="1">
      <alignment horizontal="center"/>
      <protection locked="0"/>
    </xf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justify"/>
    </xf>
    <xf numFmtId="0" fontId="0" fillId="0" borderId="14" xfId="0" applyBorder="1"/>
    <xf numFmtId="0" fontId="3" fillId="0" borderId="8" xfId="0" applyFont="1" applyBorder="1" applyAlignment="1">
      <alignment horizontal="center"/>
    </xf>
    <xf numFmtId="0" fontId="49" fillId="25" borderId="12" xfId="6" applyFill="1" applyBorder="1" applyAlignment="1" applyProtection="1"/>
    <xf numFmtId="0" fontId="49" fillId="25" borderId="13" xfId="6" applyFill="1" applyBorder="1" applyAlignment="1" applyProtection="1"/>
  </cellXfs>
  <cellStyles count="9">
    <cellStyle name="40% - Accent4" xfId="7" builtinId="43"/>
    <cellStyle name="Accent3" xfId="4" builtinId="37"/>
    <cellStyle name="Accent4" xfId="5" builtinId="41"/>
    <cellStyle name="Accent6" xfId="8" builtinId="49"/>
    <cellStyle name="Comma" xfId="1" builtinId="3"/>
    <cellStyle name="Currency" xfId="3" builtinId="4"/>
    <cellStyle name="Hyperlink" xfId="6" builtinId="8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Break-Even Point</a:t>
            </a:r>
          </a:p>
        </c:rich>
      </c:tx>
      <c:layout>
        <c:manualLayout>
          <c:xMode val="edge"/>
          <c:yMode val="edge"/>
          <c:x val="0.39587633846654363"/>
          <c:y val="1.760559231841658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451346015376489"/>
          <c:y val="0.16920249484943592"/>
          <c:w val="0.80354051744029864"/>
          <c:h val="0.73815461346633904"/>
        </c:manualLayout>
      </c:layout>
      <c:scatterChart>
        <c:scatterStyle val="lineMarker"/>
        <c:ser>
          <c:idx val="0"/>
          <c:order val="0"/>
          <c:tx>
            <c:strRef>
              <c:f>[1]BreakEvenUnits!$D$55</c:f>
              <c:strCache>
                <c:ptCount val="1"/>
                <c:pt idx="0">
                  <c:v>Total Cost</c:v>
                </c:pt>
              </c:strCache>
            </c:strRef>
          </c:tx>
          <c:spPr>
            <a:ln w="25400">
              <a:solidFill>
                <a:srgbClr val="DE3018"/>
              </a:solidFill>
              <a:prstDash val="solid"/>
            </a:ln>
          </c:spPr>
          <c:marker>
            <c:symbol val="none"/>
          </c:marker>
          <c:dLbls>
            <c:dLbl>
              <c:idx val="2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SerName val="1"/>
            </c:dLbl>
            <c:delete val="1"/>
          </c:dLbls>
          <c:xVal>
            <c:numRef>
              <c:f>[1]BreakEvenUnits!$B$56:$B$76</c:f>
              <c:numCache>
                <c:formatCode>General</c:formatCode>
                <c:ptCount val="2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</c:numCache>
            </c:numRef>
          </c:xVal>
          <c:yVal>
            <c:numRef>
              <c:f>[1]BreakEvenUnits!$D$56:$D$76</c:f>
              <c:numCache>
                <c:formatCode>General</c:formatCode>
                <c:ptCount val="21"/>
                <c:pt idx="0">
                  <c:v>1000</c:v>
                </c:pt>
                <c:pt idx="1">
                  <c:v>1019</c:v>
                </c:pt>
                <c:pt idx="2">
                  <c:v>1038</c:v>
                </c:pt>
                <c:pt idx="3">
                  <c:v>1057</c:v>
                </c:pt>
                <c:pt idx="4">
                  <c:v>1076</c:v>
                </c:pt>
                <c:pt idx="5">
                  <c:v>1095</c:v>
                </c:pt>
                <c:pt idx="6">
                  <c:v>1114</c:v>
                </c:pt>
                <c:pt idx="7">
                  <c:v>1133</c:v>
                </c:pt>
                <c:pt idx="8">
                  <c:v>1152</c:v>
                </c:pt>
                <c:pt idx="9">
                  <c:v>1171</c:v>
                </c:pt>
                <c:pt idx="10">
                  <c:v>1190</c:v>
                </c:pt>
                <c:pt idx="11">
                  <c:v>1209</c:v>
                </c:pt>
                <c:pt idx="12">
                  <c:v>1228</c:v>
                </c:pt>
                <c:pt idx="13">
                  <c:v>1247</c:v>
                </c:pt>
                <c:pt idx="14">
                  <c:v>1266</c:v>
                </c:pt>
                <c:pt idx="15">
                  <c:v>1285</c:v>
                </c:pt>
                <c:pt idx="16">
                  <c:v>1304</c:v>
                </c:pt>
                <c:pt idx="17">
                  <c:v>1323</c:v>
                </c:pt>
                <c:pt idx="18">
                  <c:v>1342</c:v>
                </c:pt>
                <c:pt idx="19">
                  <c:v>1361</c:v>
                </c:pt>
                <c:pt idx="20">
                  <c:v>1380</c:v>
                </c:pt>
              </c:numCache>
            </c:numRef>
          </c:yVal>
        </c:ser>
        <c:ser>
          <c:idx val="1"/>
          <c:order val="1"/>
          <c:tx>
            <c:strRef>
              <c:f>[1]BreakEvenUnits!$E$55</c:f>
              <c:strCache>
                <c:ptCount val="1"/>
                <c:pt idx="0">
                  <c:v>Total Revenue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SerName val="1"/>
            </c:dLbl>
            <c:delete val="1"/>
          </c:dLbls>
          <c:xVal>
            <c:numRef>
              <c:f>[1]BreakEvenUnits!$B$56:$B$76</c:f>
              <c:numCache>
                <c:formatCode>General</c:formatCode>
                <c:ptCount val="2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</c:numCache>
            </c:numRef>
          </c:xVal>
          <c:yVal>
            <c:numRef>
              <c:f>[1]BreakEvenUnits!$E$56:$E$76</c:f>
              <c:numCache>
                <c:formatCode>General</c:formatCode>
                <c:ptCount val="21"/>
                <c:pt idx="0">
                  <c:v>0</c:v>
                </c:pt>
                <c:pt idx="1">
                  <c:v>120</c:v>
                </c:pt>
                <c:pt idx="2">
                  <c:v>240</c:v>
                </c:pt>
                <c:pt idx="3">
                  <c:v>360</c:v>
                </c:pt>
                <c:pt idx="4">
                  <c:v>480</c:v>
                </c:pt>
                <c:pt idx="5">
                  <c:v>600</c:v>
                </c:pt>
                <c:pt idx="6">
                  <c:v>720</c:v>
                </c:pt>
                <c:pt idx="7">
                  <c:v>840</c:v>
                </c:pt>
                <c:pt idx="8">
                  <c:v>960</c:v>
                </c:pt>
                <c:pt idx="9">
                  <c:v>1080</c:v>
                </c:pt>
                <c:pt idx="10">
                  <c:v>1200</c:v>
                </c:pt>
                <c:pt idx="11">
                  <c:v>1320</c:v>
                </c:pt>
                <c:pt idx="12">
                  <c:v>1440</c:v>
                </c:pt>
                <c:pt idx="13">
                  <c:v>1560</c:v>
                </c:pt>
                <c:pt idx="14">
                  <c:v>1680</c:v>
                </c:pt>
                <c:pt idx="15">
                  <c:v>1800</c:v>
                </c:pt>
                <c:pt idx="16">
                  <c:v>1920</c:v>
                </c:pt>
                <c:pt idx="17">
                  <c:v>2040</c:v>
                </c:pt>
                <c:pt idx="18">
                  <c:v>2160</c:v>
                </c:pt>
                <c:pt idx="19">
                  <c:v>2280</c:v>
                </c:pt>
                <c:pt idx="20">
                  <c:v>2400</c:v>
                </c:pt>
              </c:numCache>
            </c:numRef>
          </c:yVal>
        </c:ser>
        <c:ser>
          <c:idx val="2"/>
          <c:order val="2"/>
          <c:tx>
            <c:strRef>
              <c:f>[1]BreakEvenUnits!$F$55</c:f>
              <c:strCache>
                <c:ptCount val="1"/>
                <c:pt idx="0">
                  <c:v>Profit (Loss)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dLbls>
            <c:dLbl>
              <c:idx val="2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SerName val="1"/>
            </c:dLbl>
            <c:delete val="1"/>
          </c:dLbls>
          <c:xVal>
            <c:numRef>
              <c:f>[1]BreakEvenUnits!$B$56:$B$76</c:f>
              <c:numCache>
                <c:formatCode>General</c:formatCode>
                <c:ptCount val="2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</c:numCache>
            </c:numRef>
          </c:xVal>
          <c:yVal>
            <c:numRef>
              <c:f>[1]BreakEvenUnits!$F$56:$F$76</c:f>
              <c:numCache>
                <c:formatCode>General</c:formatCode>
                <c:ptCount val="21"/>
                <c:pt idx="0">
                  <c:v>-1000</c:v>
                </c:pt>
                <c:pt idx="1">
                  <c:v>-899</c:v>
                </c:pt>
                <c:pt idx="2">
                  <c:v>-798</c:v>
                </c:pt>
                <c:pt idx="3">
                  <c:v>-697</c:v>
                </c:pt>
                <c:pt idx="4">
                  <c:v>-596</c:v>
                </c:pt>
                <c:pt idx="5">
                  <c:v>-495</c:v>
                </c:pt>
                <c:pt idx="6">
                  <c:v>-394</c:v>
                </c:pt>
                <c:pt idx="7">
                  <c:v>-293</c:v>
                </c:pt>
                <c:pt idx="8">
                  <c:v>-192</c:v>
                </c:pt>
                <c:pt idx="9">
                  <c:v>-91</c:v>
                </c:pt>
                <c:pt idx="10">
                  <c:v>10</c:v>
                </c:pt>
                <c:pt idx="11">
                  <c:v>111</c:v>
                </c:pt>
                <c:pt idx="12">
                  <c:v>212</c:v>
                </c:pt>
                <c:pt idx="13">
                  <c:v>313</c:v>
                </c:pt>
                <c:pt idx="14">
                  <c:v>414</c:v>
                </c:pt>
                <c:pt idx="15">
                  <c:v>515</c:v>
                </c:pt>
                <c:pt idx="16">
                  <c:v>616</c:v>
                </c:pt>
                <c:pt idx="17">
                  <c:v>717</c:v>
                </c:pt>
                <c:pt idx="18">
                  <c:v>818</c:v>
                </c:pt>
                <c:pt idx="19">
                  <c:v>919</c:v>
                </c:pt>
                <c:pt idx="20">
                  <c:v>1020</c:v>
                </c:pt>
              </c:numCache>
            </c:numRef>
          </c:yVal>
        </c:ser>
        <c:ser>
          <c:idx val="3"/>
          <c:order val="3"/>
          <c:tx>
            <c:v>BEP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>
                <a:solidFill>
                  <a:srgbClr val="6B0C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0446627161295525E-2"/>
                  <c:y val="-3.2957278816514932E-2"/>
                </c:manualLayout>
              </c:layout>
              <c:dLblPos val="r"/>
              <c:showSerName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l"/>
            <c:showSerName val="1"/>
          </c:dLbls>
          <c:xVal>
            <c:numRef>
              <c:f>[1]BreakEvenUnits!$F$40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[1]BreakEvenUnits!$F$41</c:f>
              <c:numCache>
                <c:formatCode>General</c:formatCode>
                <c:ptCount val="1"/>
                <c:pt idx="0">
                  <c:v>1188.1188118811881</c:v>
                </c:pt>
              </c:numCache>
            </c:numRef>
          </c:yVal>
        </c:ser>
        <c:axId val="80566144"/>
        <c:axId val="80584704"/>
      </c:scatterChart>
      <c:valAx>
        <c:axId val="80566144"/>
        <c:scaling>
          <c:orientation val="minMax"/>
        </c:scaling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Units (X)</a:t>
                </a:r>
              </a:p>
            </c:rich>
          </c:tx>
          <c:layout>
            <c:manualLayout>
              <c:xMode val="edge"/>
              <c:yMode val="edge"/>
              <c:x val="0.46185566627180696"/>
              <c:y val="0.92957867797697369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584704"/>
        <c:crosses val="autoZero"/>
        <c:crossBetween val="midCat"/>
      </c:valAx>
      <c:valAx>
        <c:axId val="805847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_(\$* #,##0_);_(\$* \(#,##0\);_(\$* &quot;-&quot;??_);_(@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5661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14336301767588785"/>
          <c:y val="0.19201995012468828"/>
          <c:w val="0.26017717696792331"/>
          <c:h val="0.19950124688279475"/>
        </c:manualLayout>
      </c:layout>
      <c:spPr>
        <a:solidFill>
          <a:srgbClr val="FFFFFF"/>
        </a:solidFill>
        <a:ln w="3175">
          <a:solidFill>
            <a:srgbClr val="C0C0C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89" r="0.7500000000000038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dex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mailto:mohammadaliicwai@gmail.com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mailto:mohammadaliicwai@gmail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mailto:mohammadaliicwai@gmail.com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mailto:mohammadaliicwai@gmail.com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hyperlink" Target="mailto:mohammadaliicwai@gmail.com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madaliicwai@gmail.com" TargetMode="External"/><Relationship Id="rId1" Type="http://schemas.openxmlformats.org/officeDocument/2006/relationships/hyperlink" Target="#Index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ohammadaliicwai@gmail.com" TargetMode="External"/><Relationship Id="rId2" Type="http://schemas.openxmlformats.org/officeDocument/2006/relationships/hyperlink" Target="#Index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5657850</xdr:colOff>
      <xdr:row>2</xdr:row>
      <xdr:rowOff>76200</xdr:rowOff>
    </xdr:from>
    <xdr:to>
      <xdr:col>4</xdr:col>
      <xdr:colOff>579917</xdr:colOff>
      <xdr:row>10</xdr:row>
      <xdr:rowOff>19050</xdr:rowOff>
    </xdr:to>
    <xdr:pic>
      <xdr:nvPicPr>
        <xdr:cNvPr id="2" name="Picture 1" descr="DSCN043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428625"/>
          <a:ext cx="1322867" cy="16573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1476375</xdr:colOff>
      <xdr:row>11</xdr:row>
      <xdr:rowOff>123825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3933825" y="185737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6</xdr:col>
      <xdr:colOff>209551</xdr:colOff>
      <xdr:row>0</xdr:row>
      <xdr:rowOff>95252</xdr:rowOff>
    </xdr:from>
    <xdr:to>
      <xdr:col>6</xdr:col>
      <xdr:colOff>495301</xdr:colOff>
      <xdr:row>23</xdr:row>
      <xdr:rowOff>142878</xdr:rowOff>
    </xdr:to>
    <xdr:sp macro="" textlink="">
      <xdr:nvSpPr>
        <xdr:cNvPr id="4" name="Up Ribbon 3">
          <a:hlinkClick xmlns:r="http://schemas.openxmlformats.org/officeDocument/2006/relationships" r:id="rId2"/>
        </xdr:cNvPr>
        <xdr:cNvSpPr/>
      </xdr:nvSpPr>
      <xdr:spPr>
        <a:xfrm rot="5400000">
          <a:off x="3743325" y="2286003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38100</xdr:colOff>
      <xdr:row>5</xdr:row>
      <xdr:rowOff>133350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6096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5</xdr:col>
      <xdr:colOff>561976</xdr:colOff>
      <xdr:row>9</xdr:row>
      <xdr:rowOff>85725</xdr:rowOff>
    </xdr:to>
    <xdr:sp macro="" textlink="">
      <xdr:nvSpPr>
        <xdr:cNvPr id="4" name="Up Ribbon 3">
          <a:hlinkClick xmlns:r="http://schemas.openxmlformats.org/officeDocument/2006/relationships" r:id="rId2"/>
        </xdr:cNvPr>
        <xdr:cNvSpPr/>
      </xdr:nvSpPr>
      <xdr:spPr>
        <a:xfrm>
          <a:off x="0" y="1581150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28575</xdr:rowOff>
    </xdr:from>
    <xdr:to>
      <xdr:col>4</xdr:col>
      <xdr:colOff>28575</xdr:colOff>
      <xdr:row>2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809625" y="28575"/>
          <a:ext cx="1457325" cy="4191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12</xdr:col>
      <xdr:colOff>152400</xdr:colOff>
      <xdr:row>2</xdr:row>
      <xdr:rowOff>85726</xdr:rowOff>
    </xdr:from>
    <xdr:to>
      <xdr:col>12</xdr:col>
      <xdr:colOff>438150</xdr:colOff>
      <xdr:row>25</xdr:row>
      <xdr:rowOff>114302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 rot="5400000">
          <a:off x="5591174" y="2714627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0</xdr:row>
      <xdr:rowOff>19050</xdr:rowOff>
    </xdr:from>
    <xdr:to>
      <xdr:col>11</xdr:col>
      <xdr:colOff>361950</xdr:colOff>
      <xdr:row>2</xdr:row>
      <xdr:rowOff>123825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019800" y="1905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171451</xdr:colOff>
      <xdr:row>14</xdr:row>
      <xdr:rowOff>85725</xdr:rowOff>
    </xdr:to>
    <xdr:sp macro="" textlink="">
      <xdr:nvSpPr>
        <xdr:cNvPr id="4" name="Up Ribbon 3">
          <a:hlinkClick xmlns:r="http://schemas.openxmlformats.org/officeDocument/2006/relationships" r:id="rId2"/>
        </xdr:cNvPr>
        <xdr:cNvSpPr/>
      </xdr:nvSpPr>
      <xdr:spPr>
        <a:xfrm>
          <a:off x="257175" y="2533650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2</xdr:row>
      <xdr:rowOff>57150</xdr:rowOff>
    </xdr:from>
    <xdr:to>
      <xdr:col>6</xdr:col>
      <xdr:colOff>533400</xdr:colOff>
      <xdr:row>5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3152775" y="48577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6</xdr:col>
      <xdr:colOff>104776</xdr:colOff>
      <xdr:row>13</xdr:row>
      <xdr:rowOff>85725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0" y="2343150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66675</xdr:rowOff>
    </xdr:from>
    <xdr:to>
      <xdr:col>8</xdr:col>
      <xdr:colOff>304800</xdr:colOff>
      <xdr:row>4</xdr:row>
      <xdr:rowOff>114300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838700" y="4953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6</xdr:col>
      <xdr:colOff>19051</xdr:colOff>
      <xdr:row>18</xdr:row>
      <xdr:rowOff>85725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609600" y="3390900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95250</xdr:rowOff>
    </xdr:from>
    <xdr:to>
      <xdr:col>17</xdr:col>
      <xdr:colOff>466725</xdr:colOff>
      <xdr:row>3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5810250" y="9525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5</xdr:col>
      <xdr:colOff>57151</xdr:colOff>
      <xdr:row>4</xdr:row>
      <xdr:rowOff>85725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0" y="571500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18</xdr:col>
      <xdr:colOff>257175</xdr:colOff>
      <xdr:row>2</xdr:row>
      <xdr:rowOff>66675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0277475" y="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16</xdr:col>
      <xdr:colOff>323850</xdr:colOff>
      <xdr:row>5</xdr:row>
      <xdr:rowOff>1</xdr:rowOff>
    </xdr:from>
    <xdr:to>
      <xdr:col>17</xdr:col>
      <xdr:colOff>0</xdr:colOff>
      <xdr:row>29</xdr:row>
      <xdr:rowOff>95252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 rot="5400000">
          <a:off x="8410574" y="3219452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0</xdr:row>
      <xdr:rowOff>47625</xdr:rowOff>
    </xdr:from>
    <xdr:to>
      <xdr:col>7</xdr:col>
      <xdr:colOff>333375</xdr:colOff>
      <xdr:row>2</xdr:row>
      <xdr:rowOff>142875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315200" y="4762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2</xdr:col>
      <xdr:colOff>371474</xdr:colOff>
      <xdr:row>5</xdr:row>
      <xdr:rowOff>95251</xdr:rowOff>
    </xdr:from>
    <xdr:to>
      <xdr:col>6</xdr:col>
      <xdr:colOff>390525</xdr:colOff>
      <xdr:row>7</xdr:row>
      <xdr:rowOff>1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3571874" y="1095376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257175</xdr:colOff>
      <xdr:row>3</xdr:row>
      <xdr:rowOff>38100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610350" y="1905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180974</xdr:colOff>
      <xdr:row>8</xdr:row>
      <xdr:rowOff>104775</xdr:rowOff>
    </xdr:from>
    <xdr:to>
      <xdr:col>12</xdr:col>
      <xdr:colOff>85725</xdr:colOff>
      <xdr:row>9</xdr:row>
      <xdr:rowOff>161925</xdr:rowOff>
    </xdr:to>
    <xdr:sp macro="" textlink="">
      <xdr:nvSpPr>
        <xdr:cNvPr id="2" name="Up Ribbon 1" hidden="1">
          <a:hlinkClick xmlns:r="http://schemas.openxmlformats.org/officeDocument/2006/relationships" r:id="rId1"/>
        </xdr:cNvPr>
        <xdr:cNvSpPr/>
      </xdr:nvSpPr>
      <xdr:spPr>
        <a:xfrm>
          <a:off x="3352799" y="104775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  <xdr:twoCellAnchor>
    <xdr:from>
      <xdr:col>10</xdr:col>
      <xdr:colOff>228600</xdr:colOff>
      <xdr:row>2</xdr:row>
      <xdr:rowOff>104775</xdr:rowOff>
    </xdr:from>
    <xdr:to>
      <xdr:col>12</xdr:col>
      <xdr:colOff>485775</xdr:colOff>
      <xdr:row>5</xdr:row>
      <xdr:rowOff>57150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9344025" y="5334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5</xdr:col>
      <xdr:colOff>0</xdr:colOff>
      <xdr:row>7</xdr:row>
      <xdr:rowOff>0</xdr:rowOff>
    </xdr:from>
    <xdr:to>
      <xdr:col>10</xdr:col>
      <xdr:colOff>161926</xdr:colOff>
      <xdr:row>8</xdr:row>
      <xdr:rowOff>95250</xdr:rowOff>
    </xdr:to>
    <xdr:sp macro="" textlink="">
      <xdr:nvSpPr>
        <xdr:cNvPr id="5" name="Up Ribbon 4">
          <a:hlinkClick xmlns:r="http://schemas.openxmlformats.org/officeDocument/2006/relationships" r:id="rId1"/>
        </xdr:cNvPr>
        <xdr:cNvSpPr/>
      </xdr:nvSpPr>
      <xdr:spPr>
        <a:xfrm>
          <a:off x="4610100" y="1400175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104775</xdr:rowOff>
    </xdr:from>
    <xdr:to>
      <xdr:col>9</xdr:col>
      <xdr:colOff>942975</xdr:colOff>
      <xdr:row>2</xdr:row>
      <xdr:rowOff>0</xdr:rowOff>
    </xdr:to>
    <xdr:sp macro="" textlink="">
      <xdr:nvSpPr>
        <xdr:cNvPr id="2" name="Up Ribbon 1">
          <a:hlinkClick xmlns:r="http://schemas.openxmlformats.org/officeDocument/2006/relationships" r:id="rId1"/>
        </xdr:cNvPr>
        <xdr:cNvSpPr/>
      </xdr:nvSpPr>
      <xdr:spPr>
        <a:xfrm>
          <a:off x="180974" y="104775"/>
          <a:ext cx="6743701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  <xdr:twoCellAnchor>
    <xdr:from>
      <xdr:col>10</xdr:col>
      <xdr:colOff>304800</xdr:colOff>
      <xdr:row>0</xdr:row>
      <xdr:rowOff>95250</xdr:rowOff>
    </xdr:from>
    <xdr:to>
      <xdr:col>11</xdr:col>
      <xdr:colOff>47625</xdr:colOff>
      <xdr:row>3</xdr:row>
      <xdr:rowOff>19050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9382125" y="9525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7</xdr:row>
      <xdr:rowOff>104775</xdr:rowOff>
    </xdr:from>
    <xdr:to>
      <xdr:col>15</xdr:col>
      <xdr:colOff>85725</xdr:colOff>
      <xdr:row>8</xdr:row>
      <xdr:rowOff>161925</xdr:rowOff>
    </xdr:to>
    <xdr:sp macro="" textlink="">
      <xdr:nvSpPr>
        <xdr:cNvPr id="2" name="Up Ribbon 1">
          <a:hlinkClick xmlns:r="http://schemas.openxmlformats.org/officeDocument/2006/relationships" r:id="rId1"/>
        </xdr:cNvPr>
        <xdr:cNvSpPr/>
      </xdr:nvSpPr>
      <xdr:spPr>
        <a:xfrm>
          <a:off x="3352799" y="104775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  <xdr:twoCellAnchor>
    <xdr:from>
      <xdr:col>13</xdr:col>
      <xdr:colOff>0</xdr:colOff>
      <xdr:row>1</xdr:row>
      <xdr:rowOff>0</xdr:rowOff>
    </xdr:from>
    <xdr:to>
      <xdr:col>15</xdr:col>
      <xdr:colOff>257175</xdr:colOff>
      <xdr:row>3</xdr:row>
      <xdr:rowOff>95250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11010900" y="4572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1476375</xdr:colOff>
      <xdr:row>19</xdr:row>
      <xdr:rowOff>133350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338137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6</xdr:col>
      <xdr:colOff>285752</xdr:colOff>
      <xdr:row>0</xdr:row>
      <xdr:rowOff>123824</xdr:rowOff>
    </xdr:from>
    <xdr:to>
      <xdr:col>6</xdr:col>
      <xdr:colOff>571502</xdr:colOff>
      <xdr:row>24</xdr:row>
      <xdr:rowOff>47625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 rot="16200000">
          <a:off x="3248026" y="2314575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285750</xdr:colOff>
      <xdr:row>7</xdr:row>
      <xdr:rowOff>95250</xdr:rowOff>
    </xdr:from>
    <xdr:to>
      <xdr:col>13</xdr:col>
      <xdr:colOff>542925</xdr:colOff>
      <xdr:row>10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258050" y="146685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0</xdr:col>
      <xdr:colOff>123825</xdr:colOff>
      <xdr:row>1</xdr:row>
      <xdr:rowOff>19050</xdr:rowOff>
    </xdr:from>
    <xdr:to>
      <xdr:col>7</xdr:col>
      <xdr:colOff>276226</xdr:colOff>
      <xdr:row>2</xdr:row>
      <xdr:rowOff>114300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123825" y="247650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180974</xdr:colOff>
      <xdr:row>3</xdr:row>
      <xdr:rowOff>104775</xdr:rowOff>
    </xdr:from>
    <xdr:to>
      <xdr:col>10</xdr:col>
      <xdr:colOff>85725</xdr:colOff>
      <xdr:row>4</xdr:row>
      <xdr:rowOff>161925</xdr:rowOff>
    </xdr:to>
    <xdr:sp macro="" textlink="">
      <xdr:nvSpPr>
        <xdr:cNvPr id="2" name="Up Ribbon 1">
          <a:hlinkClick xmlns:r="http://schemas.openxmlformats.org/officeDocument/2006/relationships" r:id="rId1"/>
        </xdr:cNvPr>
        <xdr:cNvSpPr/>
      </xdr:nvSpPr>
      <xdr:spPr>
        <a:xfrm>
          <a:off x="3352799" y="104775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7</xdr:col>
      <xdr:colOff>9525</xdr:colOff>
      <xdr:row>8</xdr:row>
      <xdr:rowOff>123825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4400550" y="126682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180974</xdr:colOff>
      <xdr:row>3</xdr:row>
      <xdr:rowOff>104775</xdr:rowOff>
    </xdr:from>
    <xdr:to>
      <xdr:col>9</xdr:col>
      <xdr:colOff>85725</xdr:colOff>
      <xdr:row>4</xdr:row>
      <xdr:rowOff>161925</xdr:rowOff>
    </xdr:to>
    <xdr:sp macro="" textlink="">
      <xdr:nvSpPr>
        <xdr:cNvPr id="2" name="Up Ribbon 1">
          <a:hlinkClick xmlns:r="http://schemas.openxmlformats.org/officeDocument/2006/relationships" r:id="rId1"/>
        </xdr:cNvPr>
        <xdr:cNvSpPr/>
      </xdr:nvSpPr>
      <xdr:spPr>
        <a:xfrm>
          <a:off x="3352799" y="104775"/>
          <a:ext cx="4200526" cy="276225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6</xdr:col>
      <xdr:colOff>257175</xdr:colOff>
      <xdr:row>8</xdr:row>
      <xdr:rowOff>142875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4419600" y="121920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2</xdr:row>
      <xdr:rowOff>152400</xdr:rowOff>
    </xdr:from>
    <xdr:to>
      <xdr:col>7</xdr:col>
      <xdr:colOff>457200</xdr:colOff>
      <xdr:row>5</xdr:row>
      <xdr:rowOff>104775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419850" y="590550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1</xdr:col>
      <xdr:colOff>38100</xdr:colOff>
      <xdr:row>0</xdr:row>
      <xdr:rowOff>66675</xdr:rowOff>
    </xdr:from>
    <xdr:to>
      <xdr:col>4</xdr:col>
      <xdr:colOff>1447801</xdr:colOff>
      <xdr:row>1</xdr:row>
      <xdr:rowOff>114300</xdr:rowOff>
    </xdr:to>
    <xdr:sp macro="" textlink="">
      <xdr:nvSpPr>
        <xdr:cNvPr id="3" name="Up Ribbon 2">
          <a:hlinkClick xmlns:r="http://schemas.openxmlformats.org/officeDocument/2006/relationships" r:id="rId2"/>
        </xdr:cNvPr>
        <xdr:cNvSpPr/>
      </xdr:nvSpPr>
      <xdr:spPr>
        <a:xfrm>
          <a:off x="647700" y="66675"/>
          <a:ext cx="4667251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53</xdr:row>
      <xdr:rowOff>0</xdr:rowOff>
    </xdr:from>
    <xdr:to>
      <xdr:col>6</xdr:col>
      <xdr:colOff>0</xdr:colOff>
      <xdr:row>76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0</xdr:row>
      <xdr:rowOff>28575</xdr:rowOff>
    </xdr:from>
    <xdr:to>
      <xdr:col>8</xdr:col>
      <xdr:colOff>323850</xdr:colOff>
      <xdr:row>2</xdr:row>
      <xdr:rowOff>123825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5629275" y="28575"/>
          <a:ext cx="1476375" cy="5238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3200">
              <a:latin typeface="+mj-lt"/>
            </a:rPr>
            <a:t>Index</a:t>
          </a:r>
        </a:p>
      </xdr:txBody>
    </xdr:sp>
    <xdr:clientData/>
  </xdr:twoCellAnchor>
  <xdr:twoCellAnchor>
    <xdr:from>
      <xdr:col>6</xdr:col>
      <xdr:colOff>409576</xdr:colOff>
      <xdr:row>3</xdr:row>
      <xdr:rowOff>76200</xdr:rowOff>
    </xdr:from>
    <xdr:to>
      <xdr:col>7</xdr:col>
      <xdr:colOff>85726</xdr:colOff>
      <xdr:row>25</xdr:row>
      <xdr:rowOff>66675</xdr:rowOff>
    </xdr:to>
    <xdr:sp macro="" textlink="">
      <xdr:nvSpPr>
        <xdr:cNvPr id="5" name="Up Ribbon 4">
          <a:hlinkClick xmlns:r="http://schemas.openxmlformats.org/officeDocument/2006/relationships" r:id="rId3"/>
        </xdr:cNvPr>
        <xdr:cNvSpPr/>
      </xdr:nvSpPr>
      <xdr:spPr>
        <a:xfrm rot="5400000">
          <a:off x="3990976" y="2676525"/>
          <a:ext cx="4248150" cy="285750"/>
        </a:xfrm>
        <a:prstGeom prst="ribbon2">
          <a:avLst>
            <a:gd name="adj1" fmla="val 16667"/>
            <a:gd name="adj2" fmla="val 495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mohammadaliicwai@gmail.com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user/My%20Documents/Downloads/break-even-analysis_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reakEvenUnits"/>
      <sheetName val="BreakEvenPrice"/>
      <sheetName val="PaybackPeriod"/>
      <sheetName val="TermsOfUse"/>
      <sheetName val="©"/>
    </sheetNames>
    <sheetDataSet>
      <sheetData sheetId="0">
        <row r="40">
          <cell r="F40">
            <v>100</v>
          </cell>
        </row>
        <row r="41">
          <cell r="F41">
            <v>1188.1188118811881</v>
          </cell>
        </row>
        <row r="55">
          <cell r="D55" t="str">
            <v>Total Cost</v>
          </cell>
          <cell r="E55" t="str">
            <v>Total Revenue</v>
          </cell>
          <cell r="F55" t="str">
            <v>Profit (Loss)</v>
          </cell>
        </row>
        <row r="56">
          <cell r="B56">
            <v>0</v>
          </cell>
          <cell r="D56">
            <v>1000</v>
          </cell>
          <cell r="E56">
            <v>0</v>
          </cell>
          <cell r="F56">
            <v>-1000</v>
          </cell>
        </row>
        <row r="57">
          <cell r="B57">
            <v>10</v>
          </cell>
          <cell r="D57">
            <v>1019</v>
          </cell>
          <cell r="E57">
            <v>120</v>
          </cell>
          <cell r="F57">
            <v>-899</v>
          </cell>
        </row>
        <row r="58">
          <cell r="B58">
            <v>20</v>
          </cell>
          <cell r="D58">
            <v>1038</v>
          </cell>
          <cell r="E58">
            <v>240</v>
          </cell>
          <cell r="F58">
            <v>-798</v>
          </cell>
        </row>
        <row r="59">
          <cell r="B59">
            <v>30</v>
          </cell>
          <cell r="D59">
            <v>1057</v>
          </cell>
          <cell r="E59">
            <v>360</v>
          </cell>
          <cell r="F59">
            <v>-697</v>
          </cell>
        </row>
        <row r="60">
          <cell r="B60">
            <v>40</v>
          </cell>
          <cell r="D60">
            <v>1076</v>
          </cell>
          <cell r="E60">
            <v>480</v>
          </cell>
          <cell r="F60">
            <v>-596</v>
          </cell>
        </row>
        <row r="61">
          <cell r="B61">
            <v>50</v>
          </cell>
          <cell r="D61">
            <v>1095</v>
          </cell>
          <cell r="E61">
            <v>600</v>
          </cell>
          <cell r="F61">
            <v>-495</v>
          </cell>
        </row>
        <row r="62">
          <cell r="B62">
            <v>60</v>
          </cell>
          <cell r="D62">
            <v>1114</v>
          </cell>
          <cell r="E62">
            <v>720</v>
          </cell>
          <cell r="F62">
            <v>-394</v>
          </cell>
        </row>
        <row r="63">
          <cell r="B63">
            <v>70</v>
          </cell>
          <cell r="D63">
            <v>1133</v>
          </cell>
          <cell r="E63">
            <v>840</v>
          </cell>
          <cell r="F63">
            <v>-293</v>
          </cell>
        </row>
        <row r="64">
          <cell r="B64">
            <v>80</v>
          </cell>
          <cell r="D64">
            <v>1152</v>
          </cell>
          <cell r="E64">
            <v>960</v>
          </cell>
          <cell r="F64">
            <v>-192</v>
          </cell>
        </row>
        <row r="65">
          <cell r="B65">
            <v>90</v>
          </cell>
          <cell r="D65">
            <v>1171</v>
          </cell>
          <cell r="E65">
            <v>1080</v>
          </cell>
          <cell r="F65">
            <v>-91</v>
          </cell>
        </row>
        <row r="66">
          <cell r="B66">
            <v>100</v>
          </cell>
          <cell r="D66">
            <v>1190</v>
          </cell>
          <cell r="E66">
            <v>1200</v>
          </cell>
          <cell r="F66">
            <v>10</v>
          </cell>
        </row>
        <row r="67">
          <cell r="B67">
            <v>110</v>
          </cell>
          <cell r="D67">
            <v>1209</v>
          </cell>
          <cell r="E67">
            <v>1320</v>
          </cell>
          <cell r="F67">
            <v>111</v>
          </cell>
        </row>
        <row r="68">
          <cell r="B68">
            <v>120</v>
          </cell>
          <cell r="D68">
            <v>1228</v>
          </cell>
          <cell r="E68">
            <v>1440</v>
          </cell>
          <cell r="F68">
            <v>212</v>
          </cell>
        </row>
        <row r="69">
          <cell r="B69">
            <v>130</v>
          </cell>
          <cell r="D69">
            <v>1247</v>
          </cell>
          <cell r="E69">
            <v>1560</v>
          </cell>
          <cell r="F69">
            <v>313</v>
          </cell>
        </row>
        <row r="70">
          <cell r="B70">
            <v>140</v>
          </cell>
          <cell r="D70">
            <v>1266</v>
          </cell>
          <cell r="E70">
            <v>1680</v>
          </cell>
          <cell r="F70">
            <v>414</v>
          </cell>
        </row>
        <row r="71">
          <cell r="B71">
            <v>150</v>
          </cell>
          <cell r="D71">
            <v>1285</v>
          </cell>
          <cell r="E71">
            <v>1800</v>
          </cell>
          <cell r="F71">
            <v>515</v>
          </cell>
        </row>
        <row r="72">
          <cell r="B72">
            <v>160</v>
          </cell>
          <cell r="D72">
            <v>1304</v>
          </cell>
          <cell r="E72">
            <v>1920</v>
          </cell>
          <cell r="F72">
            <v>616</v>
          </cell>
        </row>
        <row r="73">
          <cell r="B73">
            <v>170</v>
          </cell>
          <cell r="D73">
            <v>1323</v>
          </cell>
          <cell r="E73">
            <v>2040</v>
          </cell>
          <cell r="F73">
            <v>717</v>
          </cell>
        </row>
        <row r="74">
          <cell r="B74">
            <v>180</v>
          </cell>
          <cell r="D74">
            <v>1342</v>
          </cell>
          <cell r="E74">
            <v>2160</v>
          </cell>
          <cell r="F74">
            <v>818</v>
          </cell>
        </row>
        <row r="75">
          <cell r="B75">
            <v>190</v>
          </cell>
          <cell r="D75">
            <v>1361</v>
          </cell>
          <cell r="E75">
            <v>2280</v>
          </cell>
          <cell r="F75">
            <v>919</v>
          </cell>
        </row>
        <row r="76">
          <cell r="B76">
            <v>200</v>
          </cell>
          <cell r="D76">
            <v>1380</v>
          </cell>
          <cell r="E76">
            <v>2400</v>
          </cell>
          <cell r="F76">
            <v>1020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ohammadaliicwai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92D050"/>
  </sheetPr>
  <dimension ref="B1:E32"/>
  <sheetViews>
    <sheetView tabSelected="1" workbookViewId="0">
      <selection activeCell="C12" sqref="C12:E12"/>
    </sheetView>
  </sheetViews>
  <sheetFormatPr defaultRowHeight="15"/>
  <cols>
    <col min="1" max="1" width="1.7109375" style="153" customWidth="1"/>
    <col min="2" max="2" width="13.5703125" style="153" customWidth="1"/>
    <col min="3" max="3" width="86.85546875" style="153" bestFit="1" customWidth="1"/>
    <col min="4" max="5" width="9.140625" style="153"/>
    <col min="6" max="6" width="1.7109375" style="153" customWidth="1"/>
    <col min="7" max="16384" width="9.140625" style="153"/>
  </cols>
  <sheetData>
    <row r="1" spans="2:5" ht="6.75" customHeight="1" thickBot="1"/>
    <row r="2" spans="2:5" ht="23.25">
      <c r="B2" s="503" t="s">
        <v>254</v>
      </c>
      <c r="C2" s="504"/>
      <c r="D2" s="504"/>
      <c r="E2" s="505"/>
    </row>
    <row r="3" spans="2:5">
      <c r="B3" s="248"/>
      <c r="C3" s="246"/>
      <c r="D3" s="246"/>
      <c r="E3" s="247"/>
    </row>
    <row r="4" spans="2:5" ht="18">
      <c r="B4" s="255" t="s">
        <v>255</v>
      </c>
      <c r="C4" s="246"/>
      <c r="D4" s="246"/>
      <c r="E4" s="247"/>
    </row>
    <row r="5" spans="2:5" ht="18">
      <c r="B5" s="256" t="s">
        <v>256</v>
      </c>
      <c r="C5" s="257" t="s">
        <v>257</v>
      </c>
      <c r="D5" s="246"/>
      <c r="E5" s="247"/>
    </row>
    <row r="6" spans="2:5" ht="18">
      <c r="B6" s="258" t="s">
        <v>263</v>
      </c>
      <c r="C6" s="259" t="s">
        <v>262</v>
      </c>
      <c r="D6" s="246"/>
      <c r="E6" s="247"/>
    </row>
    <row r="7" spans="2:5" ht="16.5">
      <c r="B7" s="256" t="s">
        <v>258</v>
      </c>
      <c r="C7" s="260" t="s">
        <v>259</v>
      </c>
      <c r="D7" s="246"/>
      <c r="E7" s="247"/>
    </row>
    <row r="8" spans="2:5" ht="16.5">
      <c r="B8" s="256" t="s">
        <v>260</v>
      </c>
      <c r="C8" s="261" t="s">
        <v>276</v>
      </c>
      <c r="D8" s="246"/>
      <c r="E8" s="247"/>
    </row>
    <row r="9" spans="2:5" ht="16.5">
      <c r="B9" s="256"/>
      <c r="C9" s="262"/>
      <c r="D9" s="246"/>
      <c r="E9" s="247"/>
    </row>
    <row r="10" spans="2:5" ht="16.5">
      <c r="B10" s="256"/>
      <c r="C10" s="262"/>
      <c r="D10" s="246"/>
      <c r="E10" s="247"/>
    </row>
    <row r="11" spans="2:5" ht="16.5">
      <c r="B11" s="256"/>
      <c r="C11" s="262"/>
      <c r="D11" s="246"/>
      <c r="E11" s="247"/>
    </row>
    <row r="12" spans="2:5" ht="18">
      <c r="B12" s="263" t="s">
        <v>261</v>
      </c>
      <c r="C12" s="506" t="s">
        <v>93</v>
      </c>
      <c r="D12" s="506"/>
      <c r="E12" s="507"/>
    </row>
    <row r="13" spans="2:5" ht="16.5">
      <c r="B13" s="264">
        <v>1</v>
      </c>
      <c r="C13" s="508" t="s">
        <v>28</v>
      </c>
      <c r="D13" s="508"/>
      <c r="E13" s="509"/>
    </row>
    <row r="14" spans="2:5" ht="16.5">
      <c r="B14" s="264">
        <v>2</v>
      </c>
      <c r="C14" s="501" t="s">
        <v>264</v>
      </c>
      <c r="D14" s="501"/>
      <c r="E14" s="502"/>
    </row>
    <row r="15" spans="2:5" ht="16.5">
      <c r="B15" s="264">
        <v>3</v>
      </c>
      <c r="C15" s="501" t="s">
        <v>265</v>
      </c>
      <c r="D15" s="501"/>
      <c r="E15" s="502"/>
    </row>
    <row r="16" spans="2:5" ht="16.5">
      <c r="B16" s="264">
        <v>4</v>
      </c>
      <c r="C16" s="501" t="s">
        <v>266</v>
      </c>
      <c r="D16" s="501"/>
      <c r="E16" s="502"/>
    </row>
    <row r="17" spans="2:5" ht="16.5">
      <c r="B17" s="264">
        <v>5</v>
      </c>
      <c r="C17" s="501" t="s">
        <v>100</v>
      </c>
      <c r="D17" s="501"/>
      <c r="E17" s="502"/>
    </row>
    <row r="18" spans="2:5" ht="16.5">
      <c r="B18" s="264">
        <v>6</v>
      </c>
      <c r="C18" s="501" t="s">
        <v>270</v>
      </c>
      <c r="D18" s="501"/>
      <c r="E18" s="502"/>
    </row>
    <row r="19" spans="2:5" ht="16.5">
      <c r="B19" s="264">
        <v>7</v>
      </c>
      <c r="C19" s="501" t="s">
        <v>271</v>
      </c>
      <c r="D19" s="501"/>
      <c r="E19" s="502"/>
    </row>
    <row r="20" spans="2:5" ht="16.5">
      <c r="B20" s="264">
        <v>8</v>
      </c>
      <c r="C20" s="501" t="s">
        <v>174</v>
      </c>
      <c r="D20" s="501"/>
      <c r="E20" s="502"/>
    </row>
    <row r="21" spans="2:5" ht="16.5">
      <c r="B21" s="264">
        <v>9</v>
      </c>
      <c r="C21" s="501" t="s">
        <v>275</v>
      </c>
      <c r="D21" s="501"/>
      <c r="E21" s="502"/>
    </row>
    <row r="22" spans="2:5" ht="16.5">
      <c r="B22" s="264">
        <v>10</v>
      </c>
      <c r="C22" s="501" t="s">
        <v>272</v>
      </c>
      <c r="D22" s="501"/>
      <c r="E22" s="502"/>
    </row>
    <row r="23" spans="2:5" ht="16.5">
      <c r="B23" s="264">
        <v>11</v>
      </c>
      <c r="C23" s="501" t="s">
        <v>273</v>
      </c>
      <c r="D23" s="501"/>
      <c r="E23" s="502"/>
    </row>
    <row r="24" spans="2:5" ht="16.5">
      <c r="B24" s="264">
        <v>12</v>
      </c>
      <c r="C24" s="501" t="s">
        <v>267</v>
      </c>
      <c r="D24" s="501"/>
      <c r="E24" s="502"/>
    </row>
    <row r="25" spans="2:5" ht="16.5">
      <c r="B25" s="264">
        <v>13</v>
      </c>
      <c r="C25" s="501" t="s">
        <v>268</v>
      </c>
      <c r="D25" s="501"/>
      <c r="E25" s="502"/>
    </row>
    <row r="26" spans="2:5" ht="16.5">
      <c r="B26" s="264">
        <v>14</v>
      </c>
      <c r="C26" s="501" t="s">
        <v>269</v>
      </c>
      <c r="D26" s="501"/>
      <c r="E26" s="502"/>
    </row>
    <row r="27" spans="2:5" ht="16.5">
      <c r="B27" s="264">
        <v>15</v>
      </c>
      <c r="C27" s="501" t="s">
        <v>274</v>
      </c>
      <c r="D27" s="501"/>
      <c r="E27" s="502"/>
    </row>
    <row r="28" spans="2:5" ht="16.5">
      <c r="B28" s="264">
        <v>16</v>
      </c>
      <c r="C28" s="501" t="s">
        <v>1966</v>
      </c>
      <c r="D28" s="501"/>
      <c r="E28" s="502"/>
    </row>
    <row r="29" spans="2:5" ht="16.5">
      <c r="B29" s="264">
        <v>17</v>
      </c>
      <c r="C29" s="501" t="s">
        <v>301</v>
      </c>
      <c r="D29" s="501"/>
      <c r="E29" s="502"/>
    </row>
    <row r="30" spans="2:5" ht="16.5">
      <c r="B30" s="264">
        <v>18</v>
      </c>
      <c r="C30" s="501" t="s">
        <v>304</v>
      </c>
      <c r="D30" s="501"/>
      <c r="E30" s="502"/>
    </row>
    <row r="31" spans="2:5" ht="16.5">
      <c r="B31" s="264">
        <v>19</v>
      </c>
      <c r="C31" s="501" t="s">
        <v>1905</v>
      </c>
      <c r="D31" s="501"/>
      <c r="E31" s="502"/>
    </row>
    <row r="32" spans="2:5" ht="17.25" thickBot="1">
      <c r="B32" s="265">
        <v>20</v>
      </c>
      <c r="C32" s="590" t="s">
        <v>1982</v>
      </c>
      <c r="D32" s="590"/>
      <c r="E32" s="591"/>
    </row>
  </sheetData>
  <sheetProtection password="C40E" sheet="1" objects="1" scenarios="1"/>
  <mergeCells count="22">
    <mergeCell ref="C22:E22"/>
    <mergeCell ref="B2:E2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28:E28"/>
  </mergeCells>
  <hyperlinks>
    <hyperlink ref="C7" r:id="rId1" display="mailto:mohammadaliicwai@gmail.com"/>
    <hyperlink ref="C13:E13" location="'Equated Monthly Instalment'!A1" display="Equated Monthly Instalment"/>
    <hyperlink ref="C14:E14" location="'Recurring Deposit'!A1" display="Recurring Deposit"/>
    <hyperlink ref="C15:E15" location="Leverage!A1" display="Leverage"/>
    <hyperlink ref="C16:E16" location="'Statistical Calculation'!A1" display="Statistical Calculation"/>
    <hyperlink ref="C17:E17" location="'Net Present Value'!A1" display="Net Present Value"/>
    <hyperlink ref="C18:E18" location="'FD+Ded 80C'!A1" display="Fixed Deposite &amp; Ded 80C"/>
    <hyperlink ref="C19:E19" location="'Cal of Days'!A1" display="Calculation of Days"/>
    <hyperlink ref="C20:E20" location="'Break Even Analysis'!A1" display="Break Even Analysis"/>
    <hyperlink ref="C21:E21" location="'Computation of Tax'!A1" display="Computation of Tax of Individuals &amp; Firm"/>
    <hyperlink ref="C22:E22" location="'Add Months'!A1" display="Add Months into a particular Date"/>
    <hyperlink ref="C23:E23" location="'Cal of DTA &amp; DTL'!A1" display="Calculation of Deferred Tax Assets &amp; Liabilities"/>
    <hyperlink ref="C24:E24" location="'Product Mix'!A1" display="Product Mix"/>
    <hyperlink ref="C25:E25" location="'Goal Seek'!A1" display="Goal Seek"/>
    <hyperlink ref="C26:E26" location="'Calculation of Gratuity &amp; EL'!A1" display="Calculation of Gratuity &amp; EL"/>
    <hyperlink ref="C29:E29" location="'Compound Interest'!A1" display="Compound Interest"/>
    <hyperlink ref="C30:E30" location="'PVIFA (Monthly Installment)'!A1" display="PVIFA (Monthly Installment)"/>
    <hyperlink ref="C27:E27" location="Vlookup!A1" display="Use of Vlookup"/>
    <hyperlink ref="C31:E31" location="Invoice!A1" display="Format of Invoice"/>
    <hyperlink ref="C28:E28" location="'Material Pricing'!A1" display="Material Pricing"/>
    <hyperlink ref="C32:E32" location="Depreciation!A1" display="Others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theme="6" tint="0.39997558519241921"/>
  </sheetPr>
  <dimension ref="A1:S25"/>
  <sheetViews>
    <sheetView topLeftCell="M8" workbookViewId="0">
      <selection activeCell="U17" sqref="U17"/>
    </sheetView>
  </sheetViews>
  <sheetFormatPr defaultRowHeight="15"/>
  <cols>
    <col min="1" max="1" width="32.28515625" style="266" bestFit="1" customWidth="1"/>
    <col min="2" max="2" width="10.5703125" style="266" bestFit="1" customWidth="1"/>
    <col min="3" max="3" width="14.28515625" style="266" customWidth="1"/>
    <col min="4" max="4" width="1.85546875" style="266" customWidth="1"/>
    <col min="5" max="5" width="22.28515625" style="266" bestFit="1" customWidth="1"/>
    <col min="6" max="6" width="4.5703125" style="266" bestFit="1" customWidth="1"/>
    <col min="7" max="7" width="9.140625" style="266"/>
    <col min="8" max="8" width="41.5703125" style="266" bestFit="1" customWidth="1"/>
    <col min="9" max="9" width="10.5703125" style="266" bestFit="1" customWidth="1"/>
    <col min="10" max="10" width="14.28515625" style="266" customWidth="1"/>
    <col min="11" max="11" width="9.140625" style="266"/>
    <col min="12" max="12" width="42.28515625" style="266" customWidth="1"/>
    <col min="13" max="13" width="9.5703125" style="266" bestFit="1" customWidth="1"/>
    <col min="14" max="14" width="9.140625" style="266"/>
    <col min="15" max="16" width="9.5703125" style="266" bestFit="1" customWidth="1"/>
    <col min="17" max="17" width="9.5703125" style="266" customWidth="1"/>
    <col min="18" max="18" width="0.5703125" style="266" hidden="1" customWidth="1"/>
    <col min="19" max="19" width="4.140625" style="266" hidden="1" customWidth="1"/>
    <col min="20" max="16384" width="9.140625" style="266"/>
  </cols>
  <sheetData>
    <row r="1" spans="1:19" ht="23.25">
      <c r="A1" s="331" t="s">
        <v>175</v>
      </c>
      <c r="B1" s="545" t="s">
        <v>176</v>
      </c>
      <c r="C1" s="545"/>
      <c r="D1" s="545"/>
      <c r="E1" s="545"/>
      <c r="F1" s="545"/>
      <c r="G1" s="323"/>
      <c r="H1" s="323"/>
      <c r="I1" s="323"/>
      <c r="J1" s="332" t="s">
        <v>177</v>
      </c>
      <c r="K1" s="323"/>
      <c r="L1" s="323"/>
      <c r="M1" s="545" t="s">
        <v>176</v>
      </c>
      <c r="N1" s="545"/>
      <c r="O1" s="545"/>
      <c r="P1" s="545"/>
      <c r="Q1" s="546"/>
      <c r="R1"/>
      <c r="S1"/>
    </row>
    <row r="2" spans="1:19">
      <c r="A2" s="333"/>
      <c r="B2" s="548" t="s">
        <v>99</v>
      </c>
      <c r="C2" s="548"/>
      <c r="D2" s="548"/>
      <c r="E2" s="548"/>
      <c r="F2" s="548"/>
      <c r="G2" s="253"/>
      <c r="H2" s="253"/>
      <c r="I2" s="253"/>
      <c r="J2" s="334"/>
      <c r="K2" s="71"/>
      <c r="L2" s="71"/>
      <c r="M2" s="514" t="s">
        <v>99</v>
      </c>
      <c r="N2" s="514"/>
      <c r="O2" s="514"/>
      <c r="P2" s="514"/>
      <c r="Q2" s="547"/>
      <c r="R2"/>
      <c r="S2"/>
    </row>
    <row r="3" spans="1:19" ht="15.75" thickBot="1">
      <c r="A3" s="298" t="s">
        <v>93</v>
      </c>
      <c r="B3" s="2" t="s">
        <v>94</v>
      </c>
      <c r="C3" s="2" t="s">
        <v>94</v>
      </c>
      <c r="D3" s="253"/>
      <c r="E3" s="253"/>
      <c r="F3" s="253"/>
      <c r="G3" s="253"/>
      <c r="H3" s="2" t="s">
        <v>93</v>
      </c>
      <c r="I3" s="2" t="s">
        <v>94</v>
      </c>
      <c r="J3" s="2" t="s">
        <v>94</v>
      </c>
      <c r="K3" s="253"/>
      <c r="L3" s="2" t="s">
        <v>207</v>
      </c>
      <c r="M3" s="253"/>
      <c r="N3" s="253"/>
      <c r="O3" s="549" t="s">
        <v>2</v>
      </c>
      <c r="P3" s="549"/>
      <c r="Q3" s="550"/>
      <c r="R3" s="214">
        <f>MAX(0,J7)</f>
        <v>1300000</v>
      </c>
      <c r="S3" s="214">
        <v>300000</v>
      </c>
    </row>
    <row r="4" spans="1:19">
      <c r="A4" s="100" t="s">
        <v>180</v>
      </c>
      <c r="B4" s="335">
        <v>1500000</v>
      </c>
      <c r="C4" s="99"/>
      <c r="D4" s="253"/>
      <c r="E4" s="543" t="s">
        <v>190</v>
      </c>
      <c r="F4" s="544"/>
      <c r="G4" s="253"/>
      <c r="H4" s="253" t="s">
        <v>202</v>
      </c>
      <c r="I4" s="335">
        <v>500000</v>
      </c>
      <c r="J4" s="253"/>
      <c r="K4" s="253"/>
      <c r="L4" s="2" t="s">
        <v>3</v>
      </c>
      <c r="M4" s="99">
        <v>100000</v>
      </c>
      <c r="N4" s="253" t="s">
        <v>216</v>
      </c>
      <c r="O4" s="335">
        <v>150000</v>
      </c>
      <c r="P4" s="202">
        <f>MAX(0,IF(R3&gt;=S3,S3*90%,R3*90%))</f>
        <v>270000</v>
      </c>
      <c r="Q4" s="336">
        <f>MAX(O4,P4)</f>
        <v>270000</v>
      </c>
      <c r="R4"/>
      <c r="S4"/>
    </row>
    <row r="5" spans="1:19" ht="15.75" thickBot="1">
      <c r="A5" s="100" t="s">
        <v>178</v>
      </c>
      <c r="B5" s="335"/>
      <c r="C5" s="99"/>
      <c r="D5" s="253"/>
      <c r="E5" s="168" t="s">
        <v>186</v>
      </c>
      <c r="F5" s="210" t="s">
        <v>185</v>
      </c>
      <c r="G5" s="253"/>
      <c r="H5" s="253" t="s">
        <v>203</v>
      </c>
      <c r="I5" s="202">
        <f>M9</f>
        <v>800000</v>
      </c>
      <c r="J5" s="132"/>
      <c r="K5" s="253"/>
      <c r="L5" s="2" t="s">
        <v>85</v>
      </c>
      <c r="M5" s="99">
        <v>100000</v>
      </c>
      <c r="N5" s="253" t="s">
        <v>91</v>
      </c>
      <c r="O5" s="253"/>
      <c r="P5" s="202">
        <f>MAX(0,IF(R3&gt;=S3,(R3-S3)*60%,0))</f>
        <v>600000</v>
      </c>
      <c r="Q5" s="336">
        <f>P5</f>
        <v>600000</v>
      </c>
      <c r="R5"/>
      <c r="S5"/>
    </row>
    <row r="6" spans="1:19" ht="15.75" thickBot="1">
      <c r="A6" s="100" t="s">
        <v>179</v>
      </c>
      <c r="B6" s="200">
        <v>1000000</v>
      </c>
      <c r="C6" s="99"/>
      <c r="D6" s="253"/>
      <c r="E6" s="168" t="s">
        <v>187</v>
      </c>
      <c r="F6" s="211">
        <v>0.1</v>
      </c>
      <c r="G6" s="253"/>
      <c r="H6" s="253" t="s">
        <v>204</v>
      </c>
      <c r="I6" s="208">
        <f>(M7*M10)-(M7*12%)</f>
        <v>0</v>
      </c>
      <c r="J6" s="132"/>
      <c r="K6" s="253"/>
      <c r="L6" s="2" t="s">
        <v>208</v>
      </c>
      <c r="M6" s="98">
        <v>100000</v>
      </c>
      <c r="N6" s="253"/>
      <c r="O6" s="253"/>
      <c r="P6" s="132"/>
      <c r="Q6" s="218">
        <f>SUM(Q4:Q5)</f>
        <v>870000</v>
      </c>
      <c r="R6"/>
      <c r="S6"/>
    </row>
    <row r="7" spans="1:19">
      <c r="A7" s="100" t="s">
        <v>181</v>
      </c>
      <c r="B7" s="99"/>
      <c r="C7" s="99">
        <f>B4-B6</f>
        <v>500000</v>
      </c>
      <c r="D7" s="253"/>
      <c r="E7" s="168" t="s">
        <v>188</v>
      </c>
      <c r="F7" s="211">
        <v>0.2</v>
      </c>
      <c r="G7" s="253"/>
      <c r="H7" s="337" t="s">
        <v>209</v>
      </c>
      <c r="I7" s="132"/>
      <c r="J7" s="338">
        <f>I4+I5+I6</f>
        <v>1300000</v>
      </c>
      <c r="K7" s="253"/>
      <c r="L7" s="253"/>
      <c r="M7" s="339">
        <f>SUM(M4:M6)</f>
        <v>300000</v>
      </c>
      <c r="N7" s="253"/>
      <c r="O7" s="253"/>
      <c r="P7" s="253"/>
      <c r="Q7" s="254"/>
      <c r="R7"/>
      <c r="S7"/>
    </row>
    <row r="8" spans="1:19" ht="15.75" thickBot="1">
      <c r="A8" s="100" t="s">
        <v>182</v>
      </c>
      <c r="B8" s="99"/>
      <c r="C8" s="99"/>
      <c r="D8" s="253"/>
      <c r="E8" s="212" t="s">
        <v>189</v>
      </c>
      <c r="F8" s="213">
        <v>0.3</v>
      </c>
      <c r="G8" s="253"/>
      <c r="H8" s="253" t="s">
        <v>210</v>
      </c>
      <c r="I8" s="132"/>
      <c r="J8" s="132"/>
      <c r="K8" s="253"/>
      <c r="L8" s="253"/>
      <c r="M8" s="253"/>
      <c r="N8" s="253"/>
      <c r="O8" s="253"/>
      <c r="P8" s="253"/>
      <c r="Q8" s="254"/>
      <c r="R8"/>
      <c r="S8"/>
    </row>
    <row r="9" spans="1:19">
      <c r="A9" s="100" t="s">
        <v>198</v>
      </c>
      <c r="B9" s="335">
        <v>150000</v>
      </c>
      <c r="C9" s="99"/>
      <c r="D9" s="253"/>
      <c r="E9" s="253"/>
      <c r="F9" s="253"/>
      <c r="G9" s="253"/>
      <c r="H9" s="253" t="s">
        <v>211</v>
      </c>
      <c r="I9" s="132"/>
      <c r="J9" s="132"/>
      <c r="K9" s="253"/>
      <c r="L9" s="253" t="s">
        <v>205</v>
      </c>
      <c r="M9" s="335">
        <v>800000</v>
      </c>
      <c r="N9" s="253"/>
      <c r="O9" s="253"/>
      <c r="P9" s="253"/>
      <c r="Q9" s="254"/>
      <c r="R9"/>
      <c r="S9"/>
    </row>
    <row r="10" spans="1:19" ht="15.75" thickBot="1">
      <c r="A10" s="100" t="s">
        <v>184</v>
      </c>
      <c r="B10" s="201">
        <v>100000</v>
      </c>
      <c r="C10" s="202">
        <f>MIN(B9,B10)</f>
        <v>100000</v>
      </c>
      <c r="D10" s="253"/>
      <c r="E10" s="253"/>
      <c r="F10" s="253"/>
      <c r="G10" s="253"/>
      <c r="H10" s="253" t="s">
        <v>212</v>
      </c>
      <c r="I10" s="132"/>
      <c r="J10" s="132"/>
      <c r="K10" s="253"/>
      <c r="L10" s="253" t="s">
        <v>206</v>
      </c>
      <c r="M10" s="340">
        <v>0.12</v>
      </c>
      <c r="N10" s="253"/>
      <c r="O10" s="253"/>
      <c r="P10" s="253"/>
      <c r="Q10" s="254"/>
      <c r="R10"/>
      <c r="S10"/>
    </row>
    <row r="11" spans="1:19" ht="15.75" thickTop="1">
      <c r="A11" s="100" t="s">
        <v>199</v>
      </c>
      <c r="B11" s="99"/>
      <c r="C11" s="99"/>
      <c r="D11" s="253"/>
      <c r="E11" s="253"/>
      <c r="F11" s="253"/>
      <c r="G11" s="253"/>
      <c r="H11" s="253" t="s">
        <v>213</v>
      </c>
      <c r="I11" s="202">
        <f>Q6</f>
        <v>870000</v>
      </c>
      <c r="J11" s="132"/>
      <c r="K11" s="253"/>
      <c r="L11" s="253"/>
      <c r="M11" s="253"/>
      <c r="N11" s="253"/>
      <c r="O11" s="253"/>
      <c r="P11" s="253"/>
      <c r="Q11" s="254"/>
      <c r="R11"/>
      <c r="S11"/>
    </row>
    <row r="12" spans="1:19">
      <c r="A12" s="100" t="s">
        <v>200</v>
      </c>
      <c r="B12" s="99"/>
      <c r="C12" s="98"/>
      <c r="D12" s="253"/>
      <c r="E12" s="253"/>
      <c r="F12" s="253"/>
      <c r="G12" s="253"/>
      <c r="H12" s="253" t="s">
        <v>214</v>
      </c>
      <c r="I12" s="208">
        <f>M9</f>
        <v>800000</v>
      </c>
      <c r="J12" s="208">
        <f>MIN(I11,I12)</f>
        <v>800000</v>
      </c>
      <c r="K12" s="253"/>
      <c r="L12" s="253"/>
      <c r="M12" s="253"/>
      <c r="N12" s="253"/>
      <c r="O12" s="253"/>
      <c r="P12" s="253"/>
      <c r="Q12" s="254"/>
      <c r="R12"/>
      <c r="S12"/>
    </row>
    <row r="13" spans="1:19" ht="15.75" thickBot="1">
      <c r="A13" s="298" t="s">
        <v>183</v>
      </c>
      <c r="B13" s="99"/>
      <c r="C13" s="203">
        <f>C7-C10-C11-C12</f>
        <v>400000</v>
      </c>
      <c r="D13" s="253"/>
      <c r="E13" s="253"/>
      <c r="F13" s="253"/>
      <c r="G13" s="253"/>
      <c r="H13" s="253" t="s">
        <v>181</v>
      </c>
      <c r="I13" s="132"/>
      <c r="J13" s="202">
        <f>J7-J12</f>
        <v>500000</v>
      </c>
      <c r="K13" s="253"/>
      <c r="L13" s="253"/>
      <c r="M13" s="253"/>
      <c r="N13" s="253"/>
      <c r="O13" s="253"/>
      <c r="P13" s="253"/>
      <c r="Q13" s="254"/>
      <c r="R13"/>
      <c r="S13"/>
    </row>
    <row r="14" spans="1:19" ht="15.75" thickTop="1">
      <c r="A14" s="100"/>
      <c r="B14" s="253"/>
      <c r="C14" s="253"/>
      <c r="D14" s="253"/>
      <c r="E14" s="253"/>
      <c r="F14" s="253"/>
      <c r="G14" s="253"/>
      <c r="H14" s="253" t="s">
        <v>182</v>
      </c>
      <c r="I14" s="132"/>
      <c r="J14" s="132"/>
      <c r="K14" s="253"/>
      <c r="L14" s="253"/>
      <c r="M14" s="253"/>
      <c r="N14" s="253"/>
      <c r="O14" s="253"/>
      <c r="P14" s="253"/>
      <c r="Q14" s="254"/>
      <c r="R14"/>
      <c r="S14"/>
    </row>
    <row r="15" spans="1:19" ht="15.75">
      <c r="A15" s="541" t="s">
        <v>191</v>
      </c>
      <c r="B15" s="539"/>
      <c r="C15" s="253"/>
      <c r="D15" s="253"/>
      <c r="E15" s="253"/>
      <c r="F15" s="253"/>
      <c r="G15" s="253"/>
      <c r="H15" s="253" t="s">
        <v>215</v>
      </c>
      <c r="I15" s="132"/>
      <c r="J15" s="215"/>
      <c r="K15" s="253"/>
      <c r="L15" s="253"/>
      <c r="M15" s="253"/>
      <c r="N15" s="253"/>
      <c r="O15" s="253"/>
      <c r="P15" s="253"/>
      <c r="Q15" s="254"/>
      <c r="R15"/>
      <c r="S15"/>
    </row>
    <row r="16" spans="1:19" ht="15.75" thickBot="1">
      <c r="A16" s="542" t="s">
        <v>192</v>
      </c>
      <c r="B16" s="540"/>
      <c r="C16" s="253"/>
      <c r="D16" s="253"/>
      <c r="E16" s="253"/>
      <c r="F16" s="253"/>
      <c r="G16" s="253"/>
      <c r="H16" s="2" t="s">
        <v>183</v>
      </c>
      <c r="I16" s="132"/>
      <c r="J16" s="216">
        <f>J13-J15</f>
        <v>500000</v>
      </c>
      <c r="K16" s="253"/>
      <c r="L16" s="253"/>
      <c r="M16" s="253"/>
      <c r="N16" s="253"/>
      <c r="O16" s="253"/>
      <c r="P16" s="253"/>
      <c r="Q16" s="254"/>
      <c r="R16"/>
      <c r="S16"/>
    </row>
    <row r="17" spans="1:19" ht="16.5" thickTop="1">
      <c r="A17" s="341">
        <v>200000</v>
      </c>
      <c r="B17" s="342">
        <v>500000</v>
      </c>
      <c r="C17" s="204">
        <f>MAX(0,IF(C13&gt;=B17,(B17-A17)*10/100,(C13-A17)*10/100))</f>
        <v>20000</v>
      </c>
      <c r="D17" s="253"/>
      <c r="E17" s="253"/>
      <c r="F17" s="253"/>
      <c r="G17" s="253"/>
      <c r="H17" s="539" t="s">
        <v>191</v>
      </c>
      <c r="I17" s="539"/>
      <c r="J17" s="253"/>
      <c r="K17" s="253"/>
      <c r="L17" s="253"/>
      <c r="M17" s="253"/>
      <c r="N17" s="253"/>
      <c r="O17" s="253"/>
      <c r="P17" s="253"/>
      <c r="Q17" s="254"/>
      <c r="R17"/>
      <c r="S17"/>
    </row>
    <row r="18" spans="1:19">
      <c r="A18" s="341">
        <v>500000</v>
      </c>
      <c r="B18" s="342">
        <v>1000000</v>
      </c>
      <c r="C18" s="204">
        <f>MAX(0,IF(C13&gt;=B18,(B18-A18)*20/100,(C13-A18)*20/100))</f>
        <v>0</v>
      </c>
      <c r="D18" s="253"/>
      <c r="E18" s="253"/>
      <c r="F18" s="253"/>
      <c r="G18" s="253"/>
      <c r="H18" s="540" t="s">
        <v>192</v>
      </c>
      <c r="I18" s="540"/>
      <c r="J18" s="202">
        <f>MAX(J16*30%,0)</f>
        <v>150000</v>
      </c>
      <c r="K18" s="253"/>
      <c r="L18" s="253"/>
      <c r="M18" s="253"/>
      <c r="N18" s="253"/>
      <c r="O18" s="253"/>
      <c r="P18" s="253"/>
      <c r="Q18" s="254"/>
      <c r="R18"/>
      <c r="S18"/>
    </row>
    <row r="19" spans="1:19">
      <c r="A19" s="341">
        <v>1000000</v>
      </c>
      <c r="B19" s="342" t="s">
        <v>193</v>
      </c>
      <c r="C19" s="205">
        <f>MAX(0,IF(C13&gt;=A19,(C13-A19)*30/100,0))</f>
        <v>0</v>
      </c>
      <c r="D19" s="253"/>
      <c r="E19" s="253"/>
      <c r="F19" s="253"/>
      <c r="G19" s="253"/>
      <c r="H19" s="253" t="s">
        <v>194</v>
      </c>
      <c r="I19" s="253"/>
      <c r="J19" s="208">
        <f>J18*3%</f>
        <v>4500</v>
      </c>
      <c r="K19" s="253"/>
      <c r="L19" s="253"/>
      <c r="M19" s="253"/>
      <c r="N19" s="253"/>
      <c r="O19" s="253"/>
      <c r="P19" s="253"/>
      <c r="Q19" s="254"/>
      <c r="R19"/>
      <c r="S19"/>
    </row>
    <row r="20" spans="1:19">
      <c r="A20" s="100"/>
      <c r="B20" s="253"/>
      <c r="C20" s="343">
        <f>SUM(C17:C19)</f>
        <v>20000</v>
      </c>
      <c r="D20" s="253"/>
      <c r="E20" s="253"/>
      <c r="F20" s="253"/>
      <c r="G20" s="253"/>
      <c r="H20" s="2" t="s">
        <v>195</v>
      </c>
      <c r="I20" s="253"/>
      <c r="J20" s="202">
        <f>J18+J19</f>
        <v>154500</v>
      </c>
      <c r="K20" s="253"/>
      <c r="L20" s="253"/>
      <c r="M20" s="253"/>
      <c r="N20" s="253"/>
      <c r="O20" s="253"/>
      <c r="P20" s="253"/>
      <c r="Q20" s="254"/>
      <c r="R20"/>
      <c r="S20"/>
    </row>
    <row r="21" spans="1:19">
      <c r="A21" s="100" t="s">
        <v>194</v>
      </c>
      <c r="B21" s="344">
        <v>0.03</v>
      </c>
      <c r="C21" s="206">
        <f>C20*B21</f>
        <v>600</v>
      </c>
      <c r="D21" s="253"/>
      <c r="E21" s="253"/>
      <c r="F21" s="253"/>
      <c r="G21" s="253"/>
      <c r="H21" s="345" t="s">
        <v>196</v>
      </c>
      <c r="I21" s="253"/>
      <c r="J21" s="208"/>
      <c r="K21" s="253"/>
      <c r="L21" s="253"/>
      <c r="M21" s="253"/>
      <c r="N21" s="253"/>
      <c r="O21" s="253"/>
      <c r="P21" s="253"/>
      <c r="Q21" s="254"/>
      <c r="R21"/>
      <c r="S21"/>
    </row>
    <row r="22" spans="1:19" ht="15.75" thickBot="1">
      <c r="A22" s="298" t="s">
        <v>195</v>
      </c>
      <c r="B22" s="253"/>
      <c r="C22" s="207">
        <f>SUM(C20:C21)</f>
        <v>20600</v>
      </c>
      <c r="D22" s="253"/>
      <c r="E22" s="253"/>
      <c r="F22" s="253"/>
      <c r="G22" s="253"/>
      <c r="H22" s="2" t="s">
        <v>197</v>
      </c>
      <c r="I22" s="253"/>
      <c r="J22" s="217">
        <f>J20-J21</f>
        <v>154500</v>
      </c>
      <c r="K22" s="253"/>
      <c r="L22" s="253"/>
      <c r="M22" s="253"/>
      <c r="N22" s="253"/>
      <c r="O22" s="253"/>
      <c r="P22" s="253"/>
      <c r="Q22" s="254"/>
      <c r="R22"/>
      <c r="S22"/>
    </row>
    <row r="23" spans="1:19" ht="15.75" thickTop="1">
      <c r="A23" s="346" t="s">
        <v>196</v>
      </c>
      <c r="B23" s="253"/>
      <c r="C23" s="208">
        <v>0</v>
      </c>
      <c r="D23" s="253"/>
      <c r="E23" s="253"/>
      <c r="F23" s="253"/>
      <c r="G23" s="253"/>
      <c r="H23" s="253"/>
      <c r="I23" s="253"/>
      <c r="J23" s="132"/>
      <c r="K23" s="253"/>
      <c r="L23" s="253"/>
      <c r="M23" s="253"/>
      <c r="N23" s="253"/>
      <c r="O23" s="253"/>
      <c r="P23" s="253"/>
      <c r="Q23" s="254"/>
      <c r="R23"/>
      <c r="S23"/>
    </row>
    <row r="24" spans="1:19" ht="15.75" thickBot="1">
      <c r="A24" s="298" t="s">
        <v>197</v>
      </c>
      <c r="B24" s="253"/>
      <c r="C24" s="209">
        <f>C22-C23</f>
        <v>20600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4"/>
      <c r="R24"/>
      <c r="S24"/>
    </row>
    <row r="25" spans="1:19" ht="16.5" thickTop="1" thickBot="1">
      <c r="A25" s="101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268"/>
      <c r="R25"/>
      <c r="S25"/>
    </row>
  </sheetData>
  <sheetProtection password="C40E" sheet="1" objects="1" scenarios="1"/>
  <customSheetViews>
    <customSheetView guid="{5F851FF5-2AE7-45CA-97A2-B431B73C3520}" topLeftCell="K1">
      <selection activeCell="O4" sqref="O4"/>
      <pageMargins left="0.7" right="0.7" top="0.75" bottom="0.75" header="0.3" footer="0.3"/>
      <pageSetup orientation="portrait" horizontalDpi="180" verticalDpi="180" r:id="rId1"/>
    </customSheetView>
  </customSheetViews>
  <mergeCells count="10">
    <mergeCell ref="M1:Q1"/>
    <mergeCell ref="M2:Q2"/>
    <mergeCell ref="B1:F1"/>
    <mergeCell ref="B2:F2"/>
    <mergeCell ref="O3:Q3"/>
    <mergeCell ref="H17:I17"/>
    <mergeCell ref="H18:I18"/>
    <mergeCell ref="A15:B15"/>
    <mergeCell ref="A16:B16"/>
    <mergeCell ref="E4:F4"/>
  </mergeCells>
  <pageMargins left="0.7" right="0.7" top="0.75" bottom="0.75" header="0.3" footer="0.3"/>
  <pageSetup orientation="portrait" horizontalDpi="180" verticalDpi="180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theme="8" tint="0.39997558519241921"/>
  </sheetPr>
  <dimension ref="A1:G11"/>
  <sheetViews>
    <sheetView workbookViewId="0">
      <selection activeCell="J12" sqref="J12"/>
    </sheetView>
  </sheetViews>
  <sheetFormatPr defaultRowHeight="15"/>
  <cols>
    <col min="1" max="1" width="9.85546875" style="161" bestFit="1" customWidth="1"/>
    <col min="2" max="2" width="11.7109375" style="161" bestFit="1" customWidth="1"/>
    <col min="3" max="3" width="11.5703125" style="161" customWidth="1"/>
    <col min="4" max="4" width="9.7109375" style="161" bestFit="1" customWidth="1"/>
    <col min="5" max="5" width="11.7109375" style="161" bestFit="1" customWidth="1"/>
    <col min="6" max="6" width="15.7109375" style="161" customWidth="1"/>
    <col min="7" max="16384" width="9.140625" style="161"/>
  </cols>
  <sheetData>
    <row r="1" spans="1:7" ht="18">
      <c r="A1" s="531" t="s">
        <v>249</v>
      </c>
      <c r="B1" s="532"/>
      <c r="C1" s="532"/>
      <c r="D1" s="532"/>
      <c r="E1" s="532"/>
      <c r="F1" s="532"/>
      <c r="G1" s="551"/>
    </row>
    <row r="2" spans="1:7">
      <c r="A2" s="533" t="s">
        <v>99</v>
      </c>
      <c r="B2" s="529"/>
      <c r="C2" s="529"/>
      <c r="D2" s="529"/>
      <c r="E2" s="529"/>
      <c r="F2" s="529"/>
      <c r="G2" s="530"/>
    </row>
    <row r="3" spans="1:7">
      <c r="A3" s="177"/>
      <c r="B3" s="175"/>
      <c r="C3" s="175"/>
      <c r="D3" s="175"/>
      <c r="E3" s="175"/>
      <c r="F3" s="175"/>
      <c r="G3" s="176"/>
    </row>
    <row r="4" spans="1:7" ht="15.75" thickBot="1">
      <c r="A4" s="177"/>
      <c r="B4" s="175"/>
      <c r="C4" s="175"/>
      <c r="D4" s="175"/>
      <c r="E4" s="175"/>
      <c r="F4" s="175"/>
      <c r="G4" s="176"/>
    </row>
    <row r="5" spans="1:7">
      <c r="A5" s="177"/>
      <c r="B5" s="175"/>
      <c r="C5" s="175"/>
      <c r="D5" s="295" t="s">
        <v>217</v>
      </c>
      <c r="E5" s="220" t="s">
        <v>218</v>
      </c>
      <c r="F5" s="296" t="s">
        <v>248</v>
      </c>
      <c r="G5" s="176"/>
    </row>
    <row r="6" spans="1:7" ht="15.75" thickBot="1">
      <c r="A6" s="177"/>
      <c r="B6" s="175"/>
      <c r="C6" s="175"/>
      <c r="D6" s="221">
        <v>21078</v>
      </c>
      <c r="E6" s="219">
        <v>720</v>
      </c>
      <c r="F6" s="222">
        <f>DATE(YEAR(D6),MONTH(D6)+E6,MIN(DAY(D6),DAY(DATE(YEAR(D6),MONTH(D6)+E6+1,0))))</f>
        <v>42993</v>
      </c>
      <c r="G6" s="176"/>
    </row>
    <row r="7" spans="1:7">
      <c r="A7" s="177"/>
      <c r="B7" s="175"/>
      <c r="C7" s="175"/>
      <c r="D7" s="175"/>
      <c r="E7" s="175"/>
      <c r="F7" s="175"/>
      <c r="G7" s="176"/>
    </row>
    <row r="8" spans="1:7">
      <c r="A8" s="177"/>
      <c r="B8" s="175"/>
      <c r="C8" s="175"/>
      <c r="D8" s="175"/>
      <c r="E8" s="175"/>
      <c r="F8" s="175"/>
      <c r="G8" s="176"/>
    </row>
    <row r="9" spans="1:7">
      <c r="A9" s="177"/>
      <c r="B9" s="175"/>
      <c r="C9" s="175"/>
      <c r="D9" s="175"/>
      <c r="E9" s="175"/>
      <c r="F9" s="175"/>
      <c r="G9" s="176"/>
    </row>
    <row r="10" spans="1:7">
      <c r="A10" s="177"/>
      <c r="B10" s="175"/>
      <c r="C10" s="175"/>
      <c r="D10" s="175"/>
      <c r="E10" s="175"/>
      <c r="F10" s="175"/>
      <c r="G10" s="176"/>
    </row>
    <row r="11" spans="1:7" ht="15.75" thickBot="1">
      <c r="A11" s="347"/>
      <c r="B11" s="184"/>
      <c r="C11" s="184"/>
      <c r="D11" s="184"/>
      <c r="E11" s="184"/>
      <c r="F11" s="184"/>
      <c r="G11" s="185"/>
    </row>
  </sheetData>
  <sheetProtection password="C40E" sheet="1" objects="1" scenarios="1"/>
  <customSheetViews>
    <customSheetView guid="{5F851FF5-2AE7-45CA-97A2-B431B73C3520}">
      <selection activeCell="A2" sqref="A2"/>
      <pageMargins left="0.7" right="0.7" top="0.75" bottom="0.75" header="0.3" footer="0.3"/>
      <pageSetup orientation="portrait" horizontalDpi="180" verticalDpi="180" r:id="rId1"/>
    </customSheetView>
  </customSheetViews>
  <mergeCells count="2">
    <mergeCell ref="A1:G1"/>
    <mergeCell ref="A2:G2"/>
  </mergeCells>
  <pageMargins left="0.7" right="0.7" top="0.75" bottom="0.75" header="0.3" footer="0.3"/>
  <pageSetup orientation="portrait" horizontalDpi="180" verticalDpi="180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theme="7" tint="-0.249977111117893"/>
  </sheetPr>
  <dimension ref="A1:O318"/>
  <sheetViews>
    <sheetView workbookViewId="0">
      <selection activeCell="N5" sqref="N5"/>
    </sheetView>
  </sheetViews>
  <sheetFormatPr defaultRowHeight="15"/>
  <cols>
    <col min="1" max="1" width="9.28515625" style="103" customWidth="1"/>
    <col min="2" max="3" width="12.140625" style="103" bestFit="1" customWidth="1"/>
    <col min="4" max="4" width="0" style="103" hidden="1" customWidth="1"/>
    <col min="5" max="7" width="12.140625" style="103" bestFit="1" customWidth="1"/>
    <col min="8" max="8" width="3.5703125" style="103" hidden="1" customWidth="1"/>
    <col min="9" max="10" width="11.28515625" style="103" bestFit="1" customWidth="1"/>
    <col min="11" max="11" width="10.5703125" style="103" bestFit="1" customWidth="1"/>
    <col min="12" max="12" width="11.28515625" style="103" customWidth="1"/>
    <col min="13" max="13" width="9.140625" style="103"/>
    <col min="14" max="14" width="9.140625" style="103" customWidth="1"/>
    <col min="15" max="15" width="9.140625" style="103" hidden="1" customWidth="1"/>
    <col min="16" max="16" width="9.140625" style="103" customWidth="1"/>
    <col min="17" max="16384" width="9.140625" style="103"/>
  </cols>
  <sheetData>
    <row r="1" spans="1:15" ht="18.75">
      <c r="A1" s="109"/>
      <c r="B1" s="110"/>
      <c r="C1" s="110"/>
      <c r="D1" s="110"/>
      <c r="E1" s="110"/>
      <c r="F1" s="512" t="s">
        <v>229</v>
      </c>
      <c r="G1" s="512"/>
      <c r="H1" s="512"/>
      <c r="I1" s="512"/>
      <c r="J1" s="512"/>
      <c r="K1" s="512"/>
      <c r="L1" s="552"/>
    </row>
    <row r="2" spans="1:15" ht="15.75" thickBot="1">
      <c r="A2" s="111"/>
      <c r="B2" s="112"/>
      <c r="C2" s="112"/>
      <c r="D2" s="112"/>
      <c r="E2" s="112"/>
      <c r="F2" s="514" t="s">
        <v>99</v>
      </c>
      <c r="G2" s="514"/>
      <c r="H2" s="514"/>
      <c r="I2" s="514"/>
      <c r="J2" s="514"/>
      <c r="K2" s="514"/>
      <c r="L2" s="547"/>
    </row>
    <row r="3" spans="1:15" ht="15.75" thickBot="1">
      <c r="A3" s="553" t="s">
        <v>219</v>
      </c>
      <c r="B3" s="554"/>
      <c r="C3" s="554"/>
      <c r="D3" s="3"/>
      <c r="E3" s="124">
        <v>100000</v>
      </c>
      <c r="F3" s="558" t="s">
        <v>220</v>
      </c>
      <c r="G3" s="559"/>
      <c r="H3" s="559"/>
      <c r="I3" s="560"/>
      <c r="J3" s="127">
        <v>15</v>
      </c>
      <c r="K3" s="112"/>
      <c r="L3" s="113"/>
    </row>
    <row r="4" spans="1:15" ht="15.75" thickBot="1">
      <c r="A4" s="555" t="s">
        <v>228</v>
      </c>
      <c r="B4" s="556"/>
      <c r="C4" s="125">
        <v>0.1</v>
      </c>
      <c r="D4" s="114">
        <f>1-C4</f>
        <v>0.9</v>
      </c>
      <c r="E4" s="557" t="s">
        <v>227</v>
      </c>
      <c r="F4" s="557"/>
      <c r="G4" s="126">
        <v>0.11</v>
      </c>
      <c r="H4" s="115">
        <f>1-G4</f>
        <v>0.89</v>
      </c>
      <c r="I4" s="116" t="s">
        <v>190</v>
      </c>
      <c r="J4" s="126">
        <v>0.3</v>
      </c>
      <c r="K4" s="117"/>
      <c r="L4" s="113"/>
    </row>
    <row r="5" spans="1:15" ht="33" customHeight="1">
      <c r="A5" s="118" t="s">
        <v>17</v>
      </c>
      <c r="B5" s="119" t="s">
        <v>221</v>
      </c>
      <c r="C5" s="119" t="s">
        <v>222</v>
      </c>
      <c r="D5" s="119"/>
      <c r="E5" s="119" t="s">
        <v>17</v>
      </c>
      <c r="F5" s="119" t="s">
        <v>221</v>
      </c>
      <c r="G5" s="119" t="s">
        <v>222</v>
      </c>
      <c r="H5" s="120"/>
      <c r="I5" s="121" t="s">
        <v>90</v>
      </c>
      <c r="J5" s="121" t="s">
        <v>223</v>
      </c>
      <c r="K5" s="122" t="s">
        <v>224</v>
      </c>
      <c r="L5" s="123" t="s">
        <v>225</v>
      </c>
      <c r="M5" s="105"/>
      <c r="O5" s="106" t="s">
        <v>17</v>
      </c>
    </row>
    <row r="6" spans="1:15">
      <c r="A6" s="128">
        <f>IF(O6&lt;$J$3+1,O6,0)</f>
        <v>1</v>
      </c>
      <c r="B6" s="129">
        <f>E3</f>
        <v>100000</v>
      </c>
      <c r="C6" s="130">
        <f>ROUND(B6*$C$4,2)</f>
        <v>10000</v>
      </c>
      <c r="D6" s="130">
        <f>B6*C4</f>
        <v>10000</v>
      </c>
      <c r="E6" s="131">
        <f>IF(O6&lt;$J$3+1,O6,0)</f>
        <v>1</v>
      </c>
      <c r="F6" s="129">
        <f>E3</f>
        <v>100000</v>
      </c>
      <c r="G6" s="130">
        <f>ROUND(F6*$G$4,2)</f>
        <v>11000</v>
      </c>
      <c r="H6" s="132"/>
      <c r="I6" s="130">
        <f>C6-G6</f>
        <v>-1000</v>
      </c>
      <c r="J6" s="130">
        <f t="shared" ref="J6:J25" si="0">MIN(I6*$J$4,0)</f>
        <v>-300</v>
      </c>
      <c r="K6" s="130">
        <f t="shared" ref="K6:K9" si="1">MAX(I6*$J$4,0)</f>
        <v>0</v>
      </c>
      <c r="L6" s="133">
        <f>J6+K6</f>
        <v>-300</v>
      </c>
      <c r="O6" s="104">
        <v>1</v>
      </c>
    </row>
    <row r="7" spans="1:15">
      <c r="A7" s="128">
        <f t="shared" ref="A7:A25" si="2">IF(O7&lt;$J$3+1,O7,0)</f>
        <v>2</v>
      </c>
      <c r="B7" s="130">
        <f>IF(O7&lt;$J$3+1,B6-C6,0)</f>
        <v>90000</v>
      </c>
      <c r="C7" s="130">
        <f t="shared" ref="C7:C25" si="3">ROUND(B7*$C$4,2)</f>
        <v>9000</v>
      </c>
      <c r="D7" s="130">
        <f>D6*$D$4</f>
        <v>9000</v>
      </c>
      <c r="E7" s="131">
        <f t="shared" ref="E7:E25" si="4">IF(O7&lt;$J$3+1,O7,0)</f>
        <v>2</v>
      </c>
      <c r="F7" s="130">
        <f>IF(O7&lt;$J$3+1,F6-G6,0)</f>
        <v>89000</v>
      </c>
      <c r="G7" s="130">
        <f t="shared" ref="G7:G25" si="5">ROUND(F7*$G$4,2)</f>
        <v>9790</v>
      </c>
      <c r="H7" s="132"/>
      <c r="I7" s="130">
        <f t="shared" ref="I7:I25" si="6">C7-G7</f>
        <v>-790</v>
      </c>
      <c r="J7" s="130">
        <f t="shared" si="0"/>
        <v>-237</v>
      </c>
      <c r="K7" s="130">
        <f t="shared" si="1"/>
        <v>0</v>
      </c>
      <c r="L7" s="133">
        <f>IF(O7&lt;$J$3+1,L6+J7+K7,0)</f>
        <v>-537</v>
      </c>
      <c r="O7" s="104">
        <v>2</v>
      </c>
    </row>
    <row r="8" spans="1:15">
      <c r="A8" s="128">
        <f t="shared" si="2"/>
        <v>3</v>
      </c>
      <c r="B8" s="130">
        <f t="shared" ref="B8:B14" si="7">IF(O8&lt;$J$3+1,B7-C7,0)</f>
        <v>81000</v>
      </c>
      <c r="C8" s="130">
        <f t="shared" si="3"/>
        <v>8100</v>
      </c>
      <c r="D8" s="130">
        <f t="shared" ref="D8:D24" si="8">D7*$D$4</f>
        <v>8100</v>
      </c>
      <c r="E8" s="131">
        <f t="shared" si="4"/>
        <v>3</v>
      </c>
      <c r="F8" s="130">
        <f t="shared" ref="F8:F14" si="9">IF(O8&lt;$J$3+1,F7-G7,0)</f>
        <v>79210</v>
      </c>
      <c r="G8" s="130">
        <f t="shared" si="5"/>
        <v>8713.1</v>
      </c>
      <c r="H8" s="132"/>
      <c r="I8" s="130">
        <f t="shared" si="6"/>
        <v>-613.10000000000036</v>
      </c>
      <c r="J8" s="130">
        <f t="shared" si="0"/>
        <v>-183.93000000000009</v>
      </c>
      <c r="K8" s="130">
        <f t="shared" si="1"/>
        <v>0</v>
      </c>
      <c r="L8" s="133">
        <f>IF(O8&lt;$J$3+1,L7+J8+K8,0)</f>
        <v>-720.93000000000006</v>
      </c>
      <c r="O8" s="104">
        <v>3</v>
      </c>
    </row>
    <row r="9" spans="1:15">
      <c r="A9" s="128">
        <f t="shared" si="2"/>
        <v>4</v>
      </c>
      <c r="B9" s="130">
        <f t="shared" si="7"/>
        <v>72900</v>
      </c>
      <c r="C9" s="130">
        <f t="shared" si="3"/>
        <v>7290</v>
      </c>
      <c r="D9" s="130">
        <f t="shared" si="8"/>
        <v>7290</v>
      </c>
      <c r="E9" s="131">
        <f t="shared" si="4"/>
        <v>4</v>
      </c>
      <c r="F9" s="130">
        <f t="shared" si="9"/>
        <v>70496.899999999994</v>
      </c>
      <c r="G9" s="130">
        <f t="shared" si="5"/>
        <v>7754.66</v>
      </c>
      <c r="H9" s="132"/>
      <c r="I9" s="130">
        <f t="shared" si="6"/>
        <v>-464.65999999999985</v>
      </c>
      <c r="J9" s="130">
        <f t="shared" si="0"/>
        <v>-139.39799999999994</v>
      </c>
      <c r="K9" s="130">
        <f t="shared" si="1"/>
        <v>0</v>
      </c>
      <c r="L9" s="133">
        <f t="shared" ref="L9:L14" si="10">IF(O9&lt;$J$3+1,L8+J9+K9,0)</f>
        <v>-860.32799999999997</v>
      </c>
      <c r="O9" s="104">
        <v>4</v>
      </c>
    </row>
    <row r="10" spans="1:15">
      <c r="A10" s="128">
        <f t="shared" si="2"/>
        <v>5</v>
      </c>
      <c r="B10" s="130">
        <f t="shared" si="7"/>
        <v>65610</v>
      </c>
      <c r="C10" s="130">
        <f t="shared" si="3"/>
        <v>6561</v>
      </c>
      <c r="D10" s="130">
        <f t="shared" si="8"/>
        <v>6561</v>
      </c>
      <c r="E10" s="131">
        <f t="shared" si="4"/>
        <v>5</v>
      </c>
      <c r="F10" s="130">
        <f t="shared" si="9"/>
        <v>62742.239999999991</v>
      </c>
      <c r="G10" s="130">
        <f t="shared" si="5"/>
        <v>6901.65</v>
      </c>
      <c r="H10" s="132"/>
      <c r="I10" s="130">
        <f t="shared" si="6"/>
        <v>-340.64999999999964</v>
      </c>
      <c r="J10" s="130">
        <f t="shared" si="0"/>
        <v>-102.19499999999989</v>
      </c>
      <c r="K10" s="130">
        <f>MAX(I10*$J$4,0)</f>
        <v>0</v>
      </c>
      <c r="L10" s="133">
        <f t="shared" si="10"/>
        <v>-962.52299999999991</v>
      </c>
      <c r="O10" s="104">
        <v>5</v>
      </c>
    </row>
    <row r="11" spans="1:15">
      <c r="A11" s="128">
        <f t="shared" si="2"/>
        <v>6</v>
      </c>
      <c r="B11" s="130">
        <f t="shared" si="7"/>
        <v>59049</v>
      </c>
      <c r="C11" s="130">
        <f t="shared" si="3"/>
        <v>5904.9</v>
      </c>
      <c r="D11" s="130">
        <f t="shared" si="8"/>
        <v>5904.9000000000005</v>
      </c>
      <c r="E11" s="131">
        <f t="shared" si="4"/>
        <v>6</v>
      </c>
      <c r="F11" s="130">
        <f t="shared" si="9"/>
        <v>55840.589999999989</v>
      </c>
      <c r="G11" s="130">
        <f t="shared" si="5"/>
        <v>6142.46</v>
      </c>
      <c r="H11" s="132"/>
      <c r="I11" s="130">
        <f t="shared" si="6"/>
        <v>-237.5600000000004</v>
      </c>
      <c r="J11" s="130">
        <f t="shared" si="0"/>
        <v>-71.268000000000114</v>
      </c>
      <c r="K11" s="130">
        <f t="shared" ref="K11:K25" si="11">MAX(I11*$J$4,0)</f>
        <v>0</v>
      </c>
      <c r="L11" s="133">
        <f t="shared" si="10"/>
        <v>-1033.7909999999999</v>
      </c>
      <c r="O11" s="104">
        <v>6</v>
      </c>
    </row>
    <row r="12" spans="1:15">
      <c r="A12" s="128">
        <f t="shared" si="2"/>
        <v>7</v>
      </c>
      <c r="B12" s="130">
        <f t="shared" si="7"/>
        <v>53144.1</v>
      </c>
      <c r="C12" s="130">
        <f t="shared" si="3"/>
        <v>5314.41</v>
      </c>
      <c r="D12" s="130">
        <f t="shared" si="8"/>
        <v>5314.4100000000008</v>
      </c>
      <c r="E12" s="131">
        <f t="shared" si="4"/>
        <v>7</v>
      </c>
      <c r="F12" s="130">
        <f t="shared" si="9"/>
        <v>49698.12999999999</v>
      </c>
      <c r="G12" s="130">
        <f t="shared" si="5"/>
        <v>5466.79</v>
      </c>
      <c r="H12" s="132"/>
      <c r="I12" s="130">
        <f t="shared" si="6"/>
        <v>-152.38000000000011</v>
      </c>
      <c r="J12" s="130">
        <f t="shared" si="0"/>
        <v>-45.714000000000034</v>
      </c>
      <c r="K12" s="130">
        <f t="shared" si="11"/>
        <v>0</v>
      </c>
      <c r="L12" s="133">
        <f t="shared" si="10"/>
        <v>-1079.5049999999999</v>
      </c>
      <c r="O12" s="104">
        <v>7</v>
      </c>
    </row>
    <row r="13" spans="1:15">
      <c r="A13" s="128">
        <f t="shared" si="2"/>
        <v>8</v>
      </c>
      <c r="B13" s="130">
        <f t="shared" si="7"/>
        <v>47829.69</v>
      </c>
      <c r="C13" s="130">
        <f t="shared" si="3"/>
        <v>4782.97</v>
      </c>
      <c r="D13" s="130">
        <f t="shared" si="8"/>
        <v>4782.969000000001</v>
      </c>
      <c r="E13" s="131">
        <f t="shared" si="4"/>
        <v>8</v>
      </c>
      <c r="F13" s="130">
        <f t="shared" si="9"/>
        <v>44231.339999999989</v>
      </c>
      <c r="G13" s="130">
        <f t="shared" si="5"/>
        <v>4865.45</v>
      </c>
      <c r="H13" s="132"/>
      <c r="I13" s="130">
        <f t="shared" si="6"/>
        <v>-82.479999999999563</v>
      </c>
      <c r="J13" s="130">
        <f t="shared" si="0"/>
        <v>-24.743999999999868</v>
      </c>
      <c r="K13" s="130">
        <f t="shared" si="11"/>
        <v>0</v>
      </c>
      <c r="L13" s="133">
        <f t="shared" si="10"/>
        <v>-1104.2489999999998</v>
      </c>
      <c r="O13" s="104">
        <v>8</v>
      </c>
    </row>
    <row r="14" spans="1:15">
      <c r="A14" s="128">
        <f t="shared" si="2"/>
        <v>9</v>
      </c>
      <c r="B14" s="130">
        <f t="shared" si="7"/>
        <v>43046.720000000001</v>
      </c>
      <c r="C14" s="130">
        <f t="shared" si="3"/>
        <v>4304.67</v>
      </c>
      <c r="D14" s="130">
        <f t="shared" si="8"/>
        <v>4304.6721000000007</v>
      </c>
      <c r="E14" s="131">
        <f t="shared" si="4"/>
        <v>9</v>
      </c>
      <c r="F14" s="130">
        <f t="shared" si="9"/>
        <v>39365.889999999992</v>
      </c>
      <c r="G14" s="130">
        <f t="shared" si="5"/>
        <v>4330.25</v>
      </c>
      <c r="H14" s="132"/>
      <c r="I14" s="130">
        <f t="shared" si="6"/>
        <v>-25.579999999999927</v>
      </c>
      <c r="J14" s="130">
        <f t="shared" si="0"/>
        <v>-7.6739999999999782</v>
      </c>
      <c r="K14" s="130">
        <f t="shared" si="11"/>
        <v>0</v>
      </c>
      <c r="L14" s="133">
        <f t="shared" si="10"/>
        <v>-1111.9229999999998</v>
      </c>
      <c r="O14" s="104">
        <v>9</v>
      </c>
    </row>
    <row r="15" spans="1:15">
      <c r="A15" s="128">
        <f t="shared" ref="A15:A24" si="12">IF(O15&lt;$J$3+1,O15,0)</f>
        <v>10</v>
      </c>
      <c r="B15" s="130">
        <f t="shared" ref="B15:B24" si="13">IF(O15&lt;$J$3+1,B14-C14,0)</f>
        <v>38742.050000000003</v>
      </c>
      <c r="C15" s="130">
        <f t="shared" ref="C15:C24" si="14">ROUND(B15*$C$4,2)</f>
        <v>3874.21</v>
      </c>
      <c r="D15" s="130">
        <f t="shared" si="8"/>
        <v>3874.2048900000009</v>
      </c>
      <c r="E15" s="131">
        <f t="shared" ref="E15:E24" si="15">IF(O15&lt;$J$3+1,O15,0)</f>
        <v>10</v>
      </c>
      <c r="F15" s="130">
        <f t="shared" ref="F15:F24" si="16">IF(O15&lt;$J$3+1,F14-G14,0)</f>
        <v>35035.639999999992</v>
      </c>
      <c r="G15" s="130">
        <f t="shared" ref="G15:G24" si="17">ROUND(F15*$G$4,2)</f>
        <v>3853.92</v>
      </c>
      <c r="H15" s="132"/>
      <c r="I15" s="130">
        <f t="shared" ref="I15:I24" si="18">C15-G15</f>
        <v>20.289999999999964</v>
      </c>
      <c r="J15" s="130">
        <f t="shared" si="0"/>
        <v>0</v>
      </c>
      <c r="K15" s="130">
        <f t="shared" ref="K15:K24" si="19">MAX(I15*$J$4,0)</f>
        <v>6.0869999999999891</v>
      </c>
      <c r="L15" s="133">
        <f t="shared" ref="L15:L24" si="20">IF(O15&lt;$J$3+1,L14+J15+K15,0)</f>
        <v>-1105.8359999999998</v>
      </c>
      <c r="O15" s="104">
        <v>10</v>
      </c>
    </row>
    <row r="16" spans="1:15">
      <c r="A16" s="128">
        <f t="shared" si="12"/>
        <v>11</v>
      </c>
      <c r="B16" s="130">
        <f t="shared" si="13"/>
        <v>34867.840000000004</v>
      </c>
      <c r="C16" s="130">
        <f t="shared" si="14"/>
        <v>3486.78</v>
      </c>
      <c r="D16" s="130">
        <f t="shared" si="8"/>
        <v>3486.7844010000008</v>
      </c>
      <c r="E16" s="131">
        <f t="shared" si="15"/>
        <v>11</v>
      </c>
      <c r="F16" s="130">
        <f t="shared" si="16"/>
        <v>31181.719999999994</v>
      </c>
      <c r="G16" s="130">
        <f t="shared" si="17"/>
        <v>3429.99</v>
      </c>
      <c r="H16" s="132"/>
      <c r="I16" s="130">
        <f t="shared" si="18"/>
        <v>56.790000000000418</v>
      </c>
      <c r="J16" s="130">
        <f t="shared" si="0"/>
        <v>0</v>
      </c>
      <c r="K16" s="130">
        <f t="shared" si="19"/>
        <v>17.037000000000123</v>
      </c>
      <c r="L16" s="133">
        <f t="shared" si="20"/>
        <v>-1088.7989999999998</v>
      </c>
      <c r="O16" s="104">
        <v>11</v>
      </c>
    </row>
    <row r="17" spans="1:15">
      <c r="A17" s="128">
        <f t="shared" si="12"/>
        <v>12</v>
      </c>
      <c r="B17" s="130">
        <f t="shared" si="13"/>
        <v>31381.060000000005</v>
      </c>
      <c r="C17" s="130">
        <f t="shared" si="14"/>
        <v>3138.11</v>
      </c>
      <c r="D17" s="130">
        <f t="shared" si="8"/>
        <v>3138.1059609000008</v>
      </c>
      <c r="E17" s="131">
        <f t="shared" si="15"/>
        <v>12</v>
      </c>
      <c r="F17" s="130">
        <f t="shared" si="16"/>
        <v>27751.729999999996</v>
      </c>
      <c r="G17" s="130">
        <f t="shared" si="17"/>
        <v>3052.69</v>
      </c>
      <c r="H17" s="132"/>
      <c r="I17" s="130">
        <f t="shared" si="18"/>
        <v>85.420000000000073</v>
      </c>
      <c r="J17" s="130">
        <f t="shared" si="0"/>
        <v>0</v>
      </c>
      <c r="K17" s="130">
        <f t="shared" si="19"/>
        <v>25.626000000000023</v>
      </c>
      <c r="L17" s="133">
        <f t="shared" si="20"/>
        <v>-1063.1729999999998</v>
      </c>
      <c r="O17" s="104">
        <v>12</v>
      </c>
    </row>
    <row r="18" spans="1:15">
      <c r="A18" s="128">
        <f t="shared" si="12"/>
        <v>13</v>
      </c>
      <c r="B18" s="130">
        <f t="shared" si="13"/>
        <v>28242.950000000004</v>
      </c>
      <c r="C18" s="130">
        <f t="shared" si="14"/>
        <v>2824.3</v>
      </c>
      <c r="D18" s="130">
        <f t="shared" si="8"/>
        <v>2824.2953648100006</v>
      </c>
      <c r="E18" s="131">
        <f t="shared" si="15"/>
        <v>13</v>
      </c>
      <c r="F18" s="130">
        <f t="shared" si="16"/>
        <v>24699.039999999997</v>
      </c>
      <c r="G18" s="130">
        <f t="shared" si="17"/>
        <v>2716.89</v>
      </c>
      <c r="H18" s="132"/>
      <c r="I18" s="130">
        <f t="shared" si="18"/>
        <v>107.41000000000031</v>
      </c>
      <c r="J18" s="130">
        <f t="shared" si="0"/>
        <v>0</v>
      </c>
      <c r="K18" s="130">
        <f t="shared" si="19"/>
        <v>32.223000000000091</v>
      </c>
      <c r="L18" s="133">
        <f t="shared" si="20"/>
        <v>-1030.9499999999996</v>
      </c>
      <c r="O18" s="104">
        <v>13</v>
      </c>
    </row>
    <row r="19" spans="1:15">
      <c r="A19" s="128">
        <f t="shared" si="12"/>
        <v>14</v>
      </c>
      <c r="B19" s="130">
        <f t="shared" si="13"/>
        <v>25418.650000000005</v>
      </c>
      <c r="C19" s="130">
        <f t="shared" si="14"/>
        <v>2541.87</v>
      </c>
      <c r="D19" s="130">
        <f t="shared" si="8"/>
        <v>2541.8658283290006</v>
      </c>
      <c r="E19" s="131">
        <f t="shared" si="15"/>
        <v>14</v>
      </c>
      <c r="F19" s="130">
        <f t="shared" si="16"/>
        <v>21982.149999999998</v>
      </c>
      <c r="G19" s="130">
        <f t="shared" si="17"/>
        <v>2418.04</v>
      </c>
      <c r="H19" s="132"/>
      <c r="I19" s="130">
        <f t="shared" si="18"/>
        <v>123.82999999999993</v>
      </c>
      <c r="J19" s="130">
        <f t="shared" si="0"/>
        <v>0</v>
      </c>
      <c r="K19" s="130">
        <f t="shared" si="19"/>
        <v>37.14899999999998</v>
      </c>
      <c r="L19" s="133">
        <f t="shared" si="20"/>
        <v>-993.80099999999959</v>
      </c>
      <c r="O19" s="104">
        <v>14</v>
      </c>
    </row>
    <row r="20" spans="1:15">
      <c r="A20" s="128">
        <f t="shared" si="12"/>
        <v>15</v>
      </c>
      <c r="B20" s="130">
        <f t="shared" si="13"/>
        <v>22876.780000000006</v>
      </c>
      <c r="C20" s="130">
        <f t="shared" si="14"/>
        <v>2287.6799999999998</v>
      </c>
      <c r="D20" s="130">
        <f t="shared" si="8"/>
        <v>2287.6792454961005</v>
      </c>
      <c r="E20" s="131">
        <f t="shared" si="15"/>
        <v>15</v>
      </c>
      <c r="F20" s="130">
        <f t="shared" si="16"/>
        <v>19564.109999999997</v>
      </c>
      <c r="G20" s="130">
        <f t="shared" si="17"/>
        <v>2152.0500000000002</v>
      </c>
      <c r="H20" s="132"/>
      <c r="I20" s="130">
        <f t="shared" si="18"/>
        <v>135.62999999999965</v>
      </c>
      <c r="J20" s="130">
        <f t="shared" si="0"/>
        <v>0</v>
      </c>
      <c r="K20" s="130">
        <f t="shared" si="19"/>
        <v>40.688999999999893</v>
      </c>
      <c r="L20" s="133">
        <f t="shared" si="20"/>
        <v>-953.11199999999974</v>
      </c>
      <c r="O20" s="104">
        <v>15</v>
      </c>
    </row>
    <row r="21" spans="1:15">
      <c r="A21" s="128">
        <f t="shared" si="12"/>
        <v>0</v>
      </c>
      <c r="B21" s="130">
        <f t="shared" si="13"/>
        <v>0</v>
      </c>
      <c r="C21" s="130">
        <f t="shared" si="14"/>
        <v>0</v>
      </c>
      <c r="D21" s="130">
        <f t="shared" si="8"/>
        <v>2058.9113209464904</v>
      </c>
      <c r="E21" s="131">
        <f t="shared" si="15"/>
        <v>0</v>
      </c>
      <c r="F21" s="130">
        <f t="shared" si="16"/>
        <v>0</v>
      </c>
      <c r="G21" s="130">
        <f t="shared" si="17"/>
        <v>0</v>
      </c>
      <c r="H21" s="132"/>
      <c r="I21" s="130">
        <f t="shared" si="18"/>
        <v>0</v>
      </c>
      <c r="J21" s="130">
        <f t="shared" si="0"/>
        <v>0</v>
      </c>
      <c r="K21" s="130">
        <f t="shared" si="19"/>
        <v>0</v>
      </c>
      <c r="L21" s="133">
        <f t="shared" si="20"/>
        <v>0</v>
      </c>
      <c r="O21" s="104">
        <v>16</v>
      </c>
    </row>
    <row r="22" spans="1:15">
      <c r="A22" s="128">
        <f t="shared" si="12"/>
        <v>0</v>
      </c>
      <c r="B22" s="130">
        <f t="shared" si="13"/>
        <v>0</v>
      </c>
      <c r="C22" s="130">
        <f t="shared" si="14"/>
        <v>0</v>
      </c>
      <c r="D22" s="130">
        <f t="shared" si="8"/>
        <v>1853.0201888518413</v>
      </c>
      <c r="E22" s="131">
        <f t="shared" si="15"/>
        <v>0</v>
      </c>
      <c r="F22" s="130">
        <f t="shared" si="16"/>
        <v>0</v>
      </c>
      <c r="G22" s="130">
        <f t="shared" si="17"/>
        <v>0</v>
      </c>
      <c r="H22" s="132"/>
      <c r="I22" s="130">
        <f t="shared" si="18"/>
        <v>0</v>
      </c>
      <c r="J22" s="130">
        <f t="shared" si="0"/>
        <v>0</v>
      </c>
      <c r="K22" s="130">
        <f t="shared" si="19"/>
        <v>0</v>
      </c>
      <c r="L22" s="133">
        <f t="shared" si="20"/>
        <v>0</v>
      </c>
      <c r="O22" s="104">
        <v>17</v>
      </c>
    </row>
    <row r="23" spans="1:15">
      <c r="A23" s="128">
        <f t="shared" si="12"/>
        <v>0</v>
      </c>
      <c r="B23" s="130">
        <f t="shared" si="13"/>
        <v>0</v>
      </c>
      <c r="C23" s="130">
        <f t="shared" si="14"/>
        <v>0</v>
      </c>
      <c r="D23" s="130">
        <f t="shared" si="8"/>
        <v>1667.7181699666573</v>
      </c>
      <c r="E23" s="131">
        <f t="shared" si="15"/>
        <v>0</v>
      </c>
      <c r="F23" s="130">
        <f t="shared" si="16"/>
        <v>0</v>
      </c>
      <c r="G23" s="130">
        <f t="shared" si="17"/>
        <v>0</v>
      </c>
      <c r="H23" s="132"/>
      <c r="I23" s="130">
        <f t="shared" si="18"/>
        <v>0</v>
      </c>
      <c r="J23" s="130">
        <f t="shared" si="0"/>
        <v>0</v>
      </c>
      <c r="K23" s="130">
        <f t="shared" si="19"/>
        <v>0</v>
      </c>
      <c r="L23" s="133">
        <f t="shared" si="20"/>
        <v>0</v>
      </c>
      <c r="O23" s="104">
        <v>18</v>
      </c>
    </row>
    <row r="24" spans="1:15">
      <c r="A24" s="128">
        <f t="shared" si="12"/>
        <v>0</v>
      </c>
      <c r="B24" s="130">
        <f t="shared" si="13"/>
        <v>0</v>
      </c>
      <c r="C24" s="130">
        <f t="shared" si="14"/>
        <v>0</v>
      </c>
      <c r="D24" s="130">
        <f t="shared" si="8"/>
        <v>1500.9463529699917</v>
      </c>
      <c r="E24" s="131">
        <f t="shared" si="15"/>
        <v>0</v>
      </c>
      <c r="F24" s="130">
        <f t="shared" si="16"/>
        <v>0</v>
      </c>
      <c r="G24" s="130">
        <f t="shared" si="17"/>
        <v>0</v>
      </c>
      <c r="H24" s="132"/>
      <c r="I24" s="130">
        <f t="shared" si="18"/>
        <v>0</v>
      </c>
      <c r="J24" s="130">
        <f t="shared" si="0"/>
        <v>0</v>
      </c>
      <c r="K24" s="130">
        <f t="shared" si="19"/>
        <v>0</v>
      </c>
      <c r="L24" s="133">
        <f t="shared" si="20"/>
        <v>0</v>
      </c>
      <c r="O24" s="104">
        <v>19</v>
      </c>
    </row>
    <row r="25" spans="1:15" ht="15.75" thickBot="1">
      <c r="A25" s="134">
        <f t="shared" si="2"/>
        <v>0</v>
      </c>
      <c r="B25" s="135">
        <f>IF(O25&lt;$J$3+1,B14-C14,0)</f>
        <v>0</v>
      </c>
      <c r="C25" s="135">
        <f t="shared" si="3"/>
        <v>0</v>
      </c>
      <c r="D25" s="135">
        <f>D14*$D$4</f>
        <v>3874.2048900000009</v>
      </c>
      <c r="E25" s="136">
        <f t="shared" si="4"/>
        <v>0</v>
      </c>
      <c r="F25" s="135">
        <f>IF(O25&lt;$J$3+1,F14-G14,0)</f>
        <v>0</v>
      </c>
      <c r="G25" s="135">
        <f t="shared" si="5"/>
        <v>0</v>
      </c>
      <c r="H25" s="137"/>
      <c r="I25" s="135">
        <f t="shared" si="6"/>
        <v>0</v>
      </c>
      <c r="J25" s="135">
        <f t="shared" si="0"/>
        <v>0</v>
      </c>
      <c r="K25" s="135">
        <f t="shared" si="11"/>
        <v>0</v>
      </c>
      <c r="L25" s="138">
        <f>IF(O25&lt;$J$3+1,L14+J25+K25,0)</f>
        <v>0</v>
      </c>
      <c r="O25" s="104">
        <v>20</v>
      </c>
    </row>
    <row r="26" spans="1:15" ht="15.75" thickBot="1">
      <c r="A26" s="104" t="s">
        <v>226</v>
      </c>
      <c r="B26" s="108">
        <f>+B6-C26</f>
        <v>20589.100000000006</v>
      </c>
      <c r="C26" s="108">
        <f>SUM(C6:C25)</f>
        <v>79410.899999999994</v>
      </c>
      <c r="D26" s="102">
        <f>SUM(D6:D25)</f>
        <v>90365.687713270076</v>
      </c>
      <c r="E26" s="104" t="s">
        <v>226</v>
      </c>
      <c r="F26" s="108">
        <f>F6-G26</f>
        <v>17412.059999999998</v>
      </c>
      <c r="G26" s="108">
        <f>SUM(G6:G25)</f>
        <v>82587.94</v>
      </c>
      <c r="H26" s="108"/>
      <c r="I26" s="108">
        <f>SUM(I6:I25)</f>
        <v>-3177.0399999999995</v>
      </c>
      <c r="J26" s="108">
        <f t="shared" ref="J26:K26" si="21">SUM(J6:J25)</f>
        <v>-1111.9229999999998</v>
      </c>
      <c r="K26" s="108">
        <f t="shared" si="21"/>
        <v>158.81100000000009</v>
      </c>
      <c r="L26" s="107"/>
      <c r="O26" s="104">
        <v>21</v>
      </c>
    </row>
    <row r="27" spans="1:15" ht="15.75" thickTop="1">
      <c r="O27" s="104">
        <v>22</v>
      </c>
    </row>
    <row r="28" spans="1:15">
      <c r="O28" s="104">
        <v>23</v>
      </c>
    </row>
    <row r="29" spans="1:15">
      <c r="O29" s="104">
        <v>24</v>
      </c>
    </row>
    <row r="30" spans="1:15">
      <c r="O30" s="104">
        <v>25</v>
      </c>
    </row>
    <row r="31" spans="1:15">
      <c r="O31" s="104">
        <v>26</v>
      </c>
    </row>
    <row r="32" spans="1:15">
      <c r="O32" s="104">
        <v>27</v>
      </c>
    </row>
    <row r="33" spans="15:15">
      <c r="O33" s="104">
        <v>28</v>
      </c>
    </row>
    <row r="34" spans="15:15">
      <c r="O34" s="104">
        <v>29</v>
      </c>
    </row>
    <row r="35" spans="15:15">
      <c r="O35" s="104">
        <v>30</v>
      </c>
    </row>
    <row r="36" spans="15:15">
      <c r="O36" s="104">
        <v>31</v>
      </c>
    </row>
    <row r="37" spans="15:15">
      <c r="O37" s="104">
        <v>32</v>
      </c>
    </row>
    <row r="38" spans="15:15">
      <c r="O38" s="104">
        <v>33</v>
      </c>
    </row>
    <row r="39" spans="15:15">
      <c r="O39" s="104">
        <v>34</v>
      </c>
    </row>
    <row r="40" spans="15:15">
      <c r="O40" s="104">
        <v>35</v>
      </c>
    </row>
    <row r="41" spans="15:15">
      <c r="O41" s="104">
        <v>36</v>
      </c>
    </row>
    <row r="42" spans="15:15">
      <c r="O42" s="104">
        <v>37</v>
      </c>
    </row>
    <row r="43" spans="15:15">
      <c r="O43" s="104">
        <v>38</v>
      </c>
    </row>
    <row r="44" spans="15:15">
      <c r="O44" s="104">
        <v>39</v>
      </c>
    </row>
    <row r="45" spans="15:15">
      <c r="O45" s="104">
        <v>40</v>
      </c>
    </row>
    <row r="46" spans="15:15">
      <c r="O46" s="104">
        <v>41</v>
      </c>
    </row>
    <row r="47" spans="15:15">
      <c r="O47" s="104">
        <v>42</v>
      </c>
    </row>
    <row r="48" spans="15:15">
      <c r="O48" s="104">
        <v>43</v>
      </c>
    </row>
    <row r="49" spans="15:15">
      <c r="O49" s="104">
        <v>44</v>
      </c>
    </row>
    <row r="50" spans="15:15">
      <c r="O50" s="104">
        <v>45</v>
      </c>
    </row>
    <row r="51" spans="15:15">
      <c r="O51" s="104">
        <v>46</v>
      </c>
    </row>
    <row r="52" spans="15:15">
      <c r="O52" s="104">
        <v>47</v>
      </c>
    </row>
    <row r="53" spans="15:15">
      <c r="O53" s="104">
        <v>48</v>
      </c>
    </row>
    <row r="54" spans="15:15">
      <c r="O54" s="104">
        <v>49</v>
      </c>
    </row>
    <row r="55" spans="15:15">
      <c r="O55" s="104">
        <v>50</v>
      </c>
    </row>
    <row r="56" spans="15:15">
      <c r="O56" s="104">
        <v>51</v>
      </c>
    </row>
    <row r="57" spans="15:15">
      <c r="O57" s="104">
        <v>52</v>
      </c>
    </row>
    <row r="58" spans="15:15">
      <c r="O58" s="104">
        <v>53</v>
      </c>
    </row>
    <row r="59" spans="15:15">
      <c r="O59" s="104">
        <v>54</v>
      </c>
    </row>
    <row r="60" spans="15:15">
      <c r="O60" s="104">
        <v>55</v>
      </c>
    </row>
    <row r="61" spans="15:15">
      <c r="O61" s="104">
        <v>56</v>
      </c>
    </row>
    <row r="62" spans="15:15">
      <c r="O62" s="104">
        <v>57</v>
      </c>
    </row>
    <row r="63" spans="15:15">
      <c r="O63" s="104">
        <v>58</v>
      </c>
    </row>
    <row r="64" spans="15:15">
      <c r="O64" s="104">
        <v>59</v>
      </c>
    </row>
    <row r="65" spans="15:15">
      <c r="O65" s="104">
        <v>60</v>
      </c>
    </row>
    <row r="66" spans="15:15">
      <c r="O66" s="104">
        <v>61</v>
      </c>
    </row>
    <row r="67" spans="15:15">
      <c r="O67" s="104">
        <v>62</v>
      </c>
    </row>
    <row r="68" spans="15:15">
      <c r="O68" s="104">
        <v>63</v>
      </c>
    </row>
    <row r="69" spans="15:15">
      <c r="O69" s="104">
        <v>64</v>
      </c>
    </row>
    <row r="70" spans="15:15">
      <c r="O70" s="104">
        <v>65</v>
      </c>
    </row>
    <row r="71" spans="15:15">
      <c r="O71" s="104">
        <v>66</v>
      </c>
    </row>
    <row r="72" spans="15:15">
      <c r="O72" s="104">
        <v>67</v>
      </c>
    </row>
    <row r="73" spans="15:15">
      <c r="O73" s="104">
        <v>68</v>
      </c>
    </row>
    <row r="74" spans="15:15">
      <c r="O74" s="104">
        <v>69</v>
      </c>
    </row>
    <row r="75" spans="15:15">
      <c r="O75" s="104">
        <v>70</v>
      </c>
    </row>
    <row r="76" spans="15:15">
      <c r="O76" s="104">
        <v>71</v>
      </c>
    </row>
    <row r="77" spans="15:15">
      <c r="O77" s="104">
        <v>72</v>
      </c>
    </row>
    <row r="78" spans="15:15">
      <c r="O78" s="104">
        <v>73</v>
      </c>
    </row>
    <row r="79" spans="15:15">
      <c r="O79" s="104">
        <v>74</v>
      </c>
    </row>
    <row r="80" spans="15:15">
      <c r="O80" s="104">
        <v>75</v>
      </c>
    </row>
    <row r="81" spans="15:15">
      <c r="O81" s="104">
        <v>76</v>
      </c>
    </row>
    <row r="82" spans="15:15">
      <c r="O82" s="104">
        <v>77</v>
      </c>
    </row>
    <row r="83" spans="15:15">
      <c r="O83" s="104">
        <v>78</v>
      </c>
    </row>
    <row r="84" spans="15:15">
      <c r="O84" s="104">
        <v>79</v>
      </c>
    </row>
    <row r="85" spans="15:15">
      <c r="O85" s="104">
        <v>80</v>
      </c>
    </row>
    <row r="86" spans="15:15">
      <c r="O86" s="104">
        <v>81</v>
      </c>
    </row>
    <row r="87" spans="15:15">
      <c r="O87" s="104">
        <v>82</v>
      </c>
    </row>
    <row r="88" spans="15:15">
      <c r="O88" s="104">
        <v>83</v>
      </c>
    </row>
    <row r="89" spans="15:15">
      <c r="O89" s="104">
        <v>84</v>
      </c>
    </row>
    <row r="90" spans="15:15">
      <c r="O90" s="104">
        <v>85</v>
      </c>
    </row>
    <row r="91" spans="15:15">
      <c r="O91" s="104">
        <v>86</v>
      </c>
    </row>
    <row r="92" spans="15:15">
      <c r="O92" s="104">
        <v>87</v>
      </c>
    </row>
    <row r="93" spans="15:15">
      <c r="O93" s="104">
        <v>88</v>
      </c>
    </row>
    <row r="94" spans="15:15">
      <c r="O94" s="104">
        <v>89</v>
      </c>
    </row>
    <row r="95" spans="15:15">
      <c r="O95" s="104">
        <v>90</v>
      </c>
    </row>
    <row r="96" spans="15:15">
      <c r="O96" s="104">
        <v>91</v>
      </c>
    </row>
    <row r="97" spans="15:15">
      <c r="O97" s="104">
        <v>92</v>
      </c>
    </row>
    <row r="98" spans="15:15">
      <c r="O98" s="104">
        <v>93</v>
      </c>
    </row>
    <row r="99" spans="15:15">
      <c r="O99" s="104">
        <v>94</v>
      </c>
    </row>
    <row r="100" spans="15:15">
      <c r="O100" s="104">
        <v>95</v>
      </c>
    </row>
    <row r="101" spans="15:15">
      <c r="O101" s="104">
        <v>96</v>
      </c>
    </row>
    <row r="102" spans="15:15">
      <c r="O102" s="104">
        <v>97</v>
      </c>
    </row>
    <row r="103" spans="15:15">
      <c r="O103" s="104">
        <v>98</v>
      </c>
    </row>
    <row r="104" spans="15:15">
      <c r="O104" s="104">
        <v>99</v>
      </c>
    </row>
    <row r="105" spans="15:15">
      <c r="O105" s="104">
        <v>100</v>
      </c>
    </row>
    <row r="106" spans="15:15">
      <c r="O106" s="104">
        <v>101</v>
      </c>
    </row>
    <row r="107" spans="15:15">
      <c r="O107" s="104">
        <v>102</v>
      </c>
    </row>
    <row r="108" spans="15:15">
      <c r="O108" s="104">
        <v>103</v>
      </c>
    </row>
    <row r="109" spans="15:15">
      <c r="O109" s="104">
        <v>104</v>
      </c>
    </row>
    <row r="110" spans="15:15">
      <c r="O110" s="104">
        <v>105</v>
      </c>
    </row>
    <row r="111" spans="15:15">
      <c r="O111" s="104">
        <v>106</v>
      </c>
    </row>
    <row r="112" spans="15:15">
      <c r="O112" s="104">
        <v>107</v>
      </c>
    </row>
    <row r="113" spans="15:15">
      <c r="O113" s="104">
        <v>108</v>
      </c>
    </row>
    <row r="114" spans="15:15">
      <c r="O114" s="104">
        <v>109</v>
      </c>
    </row>
    <row r="115" spans="15:15">
      <c r="O115" s="104">
        <v>110</v>
      </c>
    </row>
    <row r="116" spans="15:15">
      <c r="O116" s="104">
        <v>111</v>
      </c>
    </row>
    <row r="117" spans="15:15">
      <c r="O117" s="104">
        <v>112</v>
      </c>
    </row>
    <row r="118" spans="15:15">
      <c r="O118" s="104">
        <v>113</v>
      </c>
    </row>
    <row r="119" spans="15:15">
      <c r="O119" s="104">
        <v>114</v>
      </c>
    </row>
    <row r="120" spans="15:15">
      <c r="O120" s="104">
        <v>115</v>
      </c>
    </row>
    <row r="121" spans="15:15">
      <c r="O121" s="104">
        <v>116</v>
      </c>
    </row>
    <row r="122" spans="15:15">
      <c r="O122" s="104">
        <v>117</v>
      </c>
    </row>
    <row r="123" spans="15:15">
      <c r="O123" s="104">
        <v>118</v>
      </c>
    </row>
    <row r="124" spans="15:15">
      <c r="O124" s="104">
        <v>119</v>
      </c>
    </row>
    <row r="125" spans="15:15">
      <c r="O125" s="104">
        <v>120</v>
      </c>
    </row>
    <row r="126" spans="15:15">
      <c r="O126" s="104">
        <v>121</v>
      </c>
    </row>
    <row r="127" spans="15:15">
      <c r="O127" s="104">
        <v>122</v>
      </c>
    </row>
    <row r="128" spans="15:15">
      <c r="O128" s="104">
        <v>123</v>
      </c>
    </row>
    <row r="129" spans="15:15">
      <c r="O129" s="104">
        <v>124</v>
      </c>
    </row>
    <row r="130" spans="15:15">
      <c r="O130" s="104">
        <v>125</v>
      </c>
    </row>
    <row r="131" spans="15:15">
      <c r="O131" s="104">
        <v>126</v>
      </c>
    </row>
    <row r="132" spans="15:15">
      <c r="O132" s="104">
        <v>127</v>
      </c>
    </row>
    <row r="133" spans="15:15">
      <c r="O133" s="104">
        <v>128</v>
      </c>
    </row>
    <row r="134" spans="15:15">
      <c r="O134" s="104">
        <v>129</v>
      </c>
    </row>
    <row r="135" spans="15:15">
      <c r="O135" s="104">
        <v>130</v>
      </c>
    </row>
    <row r="136" spans="15:15">
      <c r="O136" s="104">
        <v>131</v>
      </c>
    </row>
    <row r="137" spans="15:15">
      <c r="O137" s="104">
        <v>132</v>
      </c>
    </row>
    <row r="138" spans="15:15">
      <c r="O138" s="104">
        <v>133</v>
      </c>
    </row>
    <row r="139" spans="15:15">
      <c r="O139" s="104">
        <v>134</v>
      </c>
    </row>
    <row r="140" spans="15:15">
      <c r="O140" s="104">
        <v>135</v>
      </c>
    </row>
    <row r="141" spans="15:15">
      <c r="O141" s="104">
        <v>136</v>
      </c>
    </row>
    <row r="142" spans="15:15">
      <c r="O142" s="104">
        <v>137</v>
      </c>
    </row>
    <row r="143" spans="15:15">
      <c r="O143" s="104">
        <v>138</v>
      </c>
    </row>
    <row r="144" spans="15:15">
      <c r="O144" s="104">
        <v>139</v>
      </c>
    </row>
    <row r="145" spans="15:15">
      <c r="O145" s="104">
        <v>140</v>
      </c>
    </row>
    <row r="146" spans="15:15">
      <c r="O146" s="104">
        <v>141</v>
      </c>
    </row>
    <row r="147" spans="15:15">
      <c r="O147" s="104">
        <v>142</v>
      </c>
    </row>
    <row r="148" spans="15:15">
      <c r="O148" s="104">
        <v>143</v>
      </c>
    </row>
    <row r="149" spans="15:15">
      <c r="O149" s="104">
        <v>144</v>
      </c>
    </row>
    <row r="150" spans="15:15">
      <c r="O150" s="104">
        <v>145</v>
      </c>
    </row>
    <row r="151" spans="15:15">
      <c r="O151" s="104">
        <v>146</v>
      </c>
    </row>
    <row r="152" spans="15:15">
      <c r="O152" s="104">
        <v>147</v>
      </c>
    </row>
    <row r="153" spans="15:15">
      <c r="O153" s="104">
        <v>148</v>
      </c>
    </row>
    <row r="154" spans="15:15">
      <c r="O154" s="104">
        <v>149</v>
      </c>
    </row>
    <row r="155" spans="15:15">
      <c r="O155" s="104">
        <v>150</v>
      </c>
    </row>
    <row r="156" spans="15:15">
      <c r="O156" s="104">
        <v>151</v>
      </c>
    </row>
    <row r="157" spans="15:15">
      <c r="O157" s="104">
        <v>152</v>
      </c>
    </row>
    <row r="158" spans="15:15">
      <c r="O158" s="104">
        <v>153</v>
      </c>
    </row>
    <row r="159" spans="15:15">
      <c r="O159" s="104">
        <v>154</v>
      </c>
    </row>
    <row r="160" spans="15:15">
      <c r="O160" s="104">
        <v>155</v>
      </c>
    </row>
    <row r="161" spans="15:15">
      <c r="O161" s="104">
        <v>156</v>
      </c>
    </row>
    <row r="162" spans="15:15">
      <c r="O162" s="104">
        <v>157</v>
      </c>
    </row>
    <row r="163" spans="15:15">
      <c r="O163" s="104">
        <v>158</v>
      </c>
    </row>
    <row r="164" spans="15:15">
      <c r="O164" s="104">
        <v>159</v>
      </c>
    </row>
    <row r="165" spans="15:15">
      <c r="O165" s="104">
        <v>160</v>
      </c>
    </row>
    <row r="166" spans="15:15">
      <c r="O166" s="104">
        <v>161</v>
      </c>
    </row>
    <row r="167" spans="15:15">
      <c r="O167" s="104">
        <v>162</v>
      </c>
    </row>
    <row r="168" spans="15:15">
      <c r="O168" s="104">
        <v>163</v>
      </c>
    </row>
    <row r="169" spans="15:15">
      <c r="O169" s="104">
        <v>164</v>
      </c>
    </row>
    <row r="170" spans="15:15">
      <c r="O170" s="104">
        <v>165</v>
      </c>
    </row>
    <row r="171" spans="15:15">
      <c r="O171" s="104">
        <v>166</v>
      </c>
    </row>
    <row r="172" spans="15:15">
      <c r="O172" s="104">
        <v>167</v>
      </c>
    </row>
    <row r="173" spans="15:15">
      <c r="O173" s="104">
        <v>168</v>
      </c>
    </row>
    <row r="174" spans="15:15">
      <c r="O174" s="104">
        <v>169</v>
      </c>
    </row>
    <row r="175" spans="15:15">
      <c r="O175" s="104">
        <v>170</v>
      </c>
    </row>
    <row r="176" spans="15:15">
      <c r="O176" s="104">
        <v>171</v>
      </c>
    </row>
    <row r="177" spans="15:15">
      <c r="O177" s="104">
        <v>172</v>
      </c>
    </row>
    <row r="178" spans="15:15">
      <c r="O178" s="104">
        <v>173</v>
      </c>
    </row>
    <row r="179" spans="15:15">
      <c r="O179" s="104">
        <v>174</v>
      </c>
    </row>
    <row r="180" spans="15:15">
      <c r="O180" s="104">
        <v>175</v>
      </c>
    </row>
    <row r="181" spans="15:15">
      <c r="O181" s="104">
        <v>176</v>
      </c>
    </row>
    <row r="182" spans="15:15">
      <c r="O182" s="104">
        <v>177</v>
      </c>
    </row>
    <row r="183" spans="15:15">
      <c r="O183" s="104">
        <v>178</v>
      </c>
    </row>
    <row r="184" spans="15:15">
      <c r="O184" s="104">
        <v>179</v>
      </c>
    </row>
    <row r="185" spans="15:15">
      <c r="O185" s="104">
        <v>180</v>
      </c>
    </row>
    <row r="186" spans="15:15">
      <c r="O186" s="104">
        <v>181</v>
      </c>
    </row>
    <row r="187" spans="15:15">
      <c r="O187" s="104">
        <v>182</v>
      </c>
    </row>
    <row r="188" spans="15:15">
      <c r="O188" s="104">
        <v>183</v>
      </c>
    </row>
    <row r="189" spans="15:15">
      <c r="O189" s="104">
        <v>184</v>
      </c>
    </row>
    <row r="190" spans="15:15">
      <c r="O190" s="104">
        <v>185</v>
      </c>
    </row>
    <row r="191" spans="15:15">
      <c r="O191" s="104">
        <v>186</v>
      </c>
    </row>
    <row r="192" spans="15:15">
      <c r="O192" s="104">
        <v>187</v>
      </c>
    </row>
    <row r="193" spans="15:15">
      <c r="O193" s="104">
        <v>188</v>
      </c>
    </row>
    <row r="194" spans="15:15">
      <c r="O194" s="104">
        <v>189</v>
      </c>
    </row>
    <row r="195" spans="15:15">
      <c r="O195" s="104">
        <v>190</v>
      </c>
    </row>
    <row r="196" spans="15:15">
      <c r="O196" s="104">
        <v>191</v>
      </c>
    </row>
    <row r="197" spans="15:15">
      <c r="O197" s="104">
        <v>192</v>
      </c>
    </row>
    <row r="198" spans="15:15">
      <c r="O198" s="104">
        <v>193</v>
      </c>
    </row>
    <row r="199" spans="15:15">
      <c r="O199" s="104">
        <v>194</v>
      </c>
    </row>
    <row r="200" spans="15:15">
      <c r="O200" s="104">
        <v>195</v>
      </c>
    </row>
    <row r="201" spans="15:15">
      <c r="O201" s="104">
        <v>196</v>
      </c>
    </row>
    <row r="202" spans="15:15">
      <c r="O202" s="104">
        <v>197</v>
      </c>
    </row>
    <row r="203" spans="15:15">
      <c r="O203" s="104">
        <v>198</v>
      </c>
    </row>
    <row r="204" spans="15:15">
      <c r="O204" s="104">
        <v>199</v>
      </c>
    </row>
    <row r="205" spans="15:15">
      <c r="O205" s="104">
        <v>200</v>
      </c>
    </row>
    <row r="206" spans="15:15">
      <c r="O206" s="104">
        <v>201</v>
      </c>
    </row>
    <row r="207" spans="15:15">
      <c r="O207" s="104">
        <v>202</v>
      </c>
    </row>
    <row r="208" spans="15:15">
      <c r="O208" s="104">
        <v>203</v>
      </c>
    </row>
    <row r="209" spans="15:15">
      <c r="O209" s="104">
        <v>204</v>
      </c>
    </row>
    <row r="210" spans="15:15">
      <c r="O210" s="104">
        <v>205</v>
      </c>
    </row>
    <row r="211" spans="15:15">
      <c r="O211" s="104">
        <v>206</v>
      </c>
    </row>
    <row r="212" spans="15:15">
      <c r="O212" s="104">
        <v>207</v>
      </c>
    </row>
    <row r="213" spans="15:15">
      <c r="O213" s="104">
        <v>208</v>
      </c>
    </row>
    <row r="214" spans="15:15">
      <c r="O214" s="104">
        <v>209</v>
      </c>
    </row>
    <row r="215" spans="15:15">
      <c r="O215" s="104">
        <v>210</v>
      </c>
    </row>
    <row r="216" spans="15:15">
      <c r="O216" s="104">
        <v>211</v>
      </c>
    </row>
    <row r="217" spans="15:15">
      <c r="O217" s="104">
        <v>212</v>
      </c>
    </row>
    <row r="218" spans="15:15">
      <c r="O218" s="104">
        <v>213</v>
      </c>
    </row>
    <row r="219" spans="15:15">
      <c r="O219" s="104">
        <v>214</v>
      </c>
    </row>
    <row r="220" spans="15:15">
      <c r="O220" s="104">
        <v>215</v>
      </c>
    </row>
    <row r="221" spans="15:15">
      <c r="O221" s="104">
        <v>216</v>
      </c>
    </row>
    <row r="222" spans="15:15">
      <c r="O222" s="104">
        <v>217</v>
      </c>
    </row>
    <row r="223" spans="15:15">
      <c r="O223" s="104">
        <v>218</v>
      </c>
    </row>
    <row r="224" spans="15:15">
      <c r="O224" s="104">
        <v>219</v>
      </c>
    </row>
    <row r="225" spans="15:15">
      <c r="O225" s="104">
        <v>220</v>
      </c>
    </row>
    <row r="226" spans="15:15">
      <c r="O226" s="104">
        <v>221</v>
      </c>
    </row>
    <row r="227" spans="15:15">
      <c r="O227" s="104">
        <v>222</v>
      </c>
    </row>
    <row r="228" spans="15:15">
      <c r="O228" s="104">
        <v>223</v>
      </c>
    </row>
    <row r="229" spans="15:15">
      <c r="O229" s="104">
        <v>224</v>
      </c>
    </row>
    <row r="230" spans="15:15">
      <c r="O230" s="104">
        <v>225</v>
      </c>
    </row>
    <row r="231" spans="15:15">
      <c r="O231" s="104">
        <v>226</v>
      </c>
    </row>
    <row r="232" spans="15:15">
      <c r="O232" s="104">
        <v>227</v>
      </c>
    </row>
    <row r="233" spans="15:15">
      <c r="O233" s="104">
        <v>228</v>
      </c>
    </row>
    <row r="234" spans="15:15">
      <c r="O234" s="104">
        <v>229</v>
      </c>
    </row>
    <row r="235" spans="15:15">
      <c r="O235" s="104">
        <v>230</v>
      </c>
    </row>
    <row r="236" spans="15:15">
      <c r="O236" s="104">
        <v>231</v>
      </c>
    </row>
    <row r="237" spans="15:15">
      <c r="O237" s="104">
        <v>232</v>
      </c>
    </row>
    <row r="238" spans="15:15">
      <c r="O238" s="104">
        <v>233</v>
      </c>
    </row>
    <row r="239" spans="15:15">
      <c r="O239" s="104">
        <v>234</v>
      </c>
    </row>
    <row r="240" spans="15:15">
      <c r="O240" s="104">
        <v>235</v>
      </c>
    </row>
    <row r="241" spans="15:15">
      <c r="O241" s="104">
        <v>236</v>
      </c>
    </row>
    <row r="242" spans="15:15">
      <c r="O242" s="104">
        <v>237</v>
      </c>
    </row>
    <row r="243" spans="15:15">
      <c r="O243" s="104">
        <v>238</v>
      </c>
    </row>
    <row r="244" spans="15:15">
      <c r="O244" s="104">
        <v>239</v>
      </c>
    </row>
    <row r="245" spans="15:15">
      <c r="O245" s="104">
        <v>240</v>
      </c>
    </row>
    <row r="246" spans="15:15">
      <c r="O246" s="104">
        <v>241</v>
      </c>
    </row>
    <row r="247" spans="15:15">
      <c r="O247" s="104">
        <v>242</v>
      </c>
    </row>
    <row r="248" spans="15:15">
      <c r="O248" s="104">
        <v>243</v>
      </c>
    </row>
    <row r="249" spans="15:15">
      <c r="O249" s="104">
        <v>244</v>
      </c>
    </row>
    <row r="250" spans="15:15">
      <c r="O250" s="104">
        <v>245</v>
      </c>
    </row>
    <row r="251" spans="15:15">
      <c r="O251" s="104">
        <v>246</v>
      </c>
    </row>
    <row r="252" spans="15:15">
      <c r="O252" s="104">
        <v>247</v>
      </c>
    </row>
    <row r="253" spans="15:15">
      <c r="O253" s="104">
        <v>248</v>
      </c>
    </row>
    <row r="254" spans="15:15">
      <c r="O254" s="104">
        <v>249</v>
      </c>
    </row>
    <row r="255" spans="15:15">
      <c r="O255" s="104">
        <v>250</v>
      </c>
    </row>
    <row r="256" spans="15:15">
      <c r="O256" s="104">
        <v>251</v>
      </c>
    </row>
    <row r="257" spans="15:15">
      <c r="O257" s="104">
        <v>252</v>
      </c>
    </row>
    <row r="258" spans="15:15">
      <c r="O258" s="104">
        <v>253</v>
      </c>
    </row>
    <row r="259" spans="15:15">
      <c r="O259" s="104">
        <v>254</v>
      </c>
    </row>
    <row r="260" spans="15:15">
      <c r="O260" s="104">
        <v>255</v>
      </c>
    </row>
    <row r="261" spans="15:15">
      <c r="O261" s="104">
        <v>256</v>
      </c>
    </row>
    <row r="262" spans="15:15">
      <c r="O262" s="104">
        <v>257</v>
      </c>
    </row>
    <row r="263" spans="15:15">
      <c r="O263" s="104">
        <v>258</v>
      </c>
    </row>
    <row r="264" spans="15:15">
      <c r="O264" s="104">
        <v>259</v>
      </c>
    </row>
    <row r="265" spans="15:15">
      <c r="O265" s="104">
        <v>260</v>
      </c>
    </row>
    <row r="266" spans="15:15">
      <c r="O266" s="104">
        <v>261</v>
      </c>
    </row>
    <row r="267" spans="15:15">
      <c r="O267" s="104">
        <v>262</v>
      </c>
    </row>
    <row r="268" spans="15:15">
      <c r="O268" s="104">
        <v>263</v>
      </c>
    </row>
    <row r="269" spans="15:15">
      <c r="O269" s="104">
        <v>264</v>
      </c>
    </row>
    <row r="270" spans="15:15">
      <c r="O270" s="104">
        <v>265</v>
      </c>
    </row>
    <row r="271" spans="15:15">
      <c r="O271" s="104">
        <v>266</v>
      </c>
    </row>
    <row r="272" spans="15:15">
      <c r="O272" s="104">
        <v>267</v>
      </c>
    </row>
    <row r="273" spans="15:15">
      <c r="O273" s="104">
        <v>268</v>
      </c>
    </row>
    <row r="274" spans="15:15">
      <c r="O274" s="104">
        <v>269</v>
      </c>
    </row>
    <row r="275" spans="15:15">
      <c r="O275" s="104">
        <v>270</v>
      </c>
    </row>
    <row r="276" spans="15:15">
      <c r="O276" s="104">
        <v>271</v>
      </c>
    </row>
    <row r="277" spans="15:15">
      <c r="O277" s="104">
        <v>272</v>
      </c>
    </row>
    <row r="278" spans="15:15">
      <c r="O278" s="104">
        <v>273</v>
      </c>
    </row>
    <row r="279" spans="15:15">
      <c r="O279" s="104">
        <v>274</v>
      </c>
    </row>
    <row r="280" spans="15:15">
      <c r="O280" s="104">
        <v>275</v>
      </c>
    </row>
    <row r="281" spans="15:15">
      <c r="O281" s="104">
        <v>276</v>
      </c>
    </row>
    <row r="282" spans="15:15">
      <c r="O282" s="104">
        <v>277</v>
      </c>
    </row>
    <row r="283" spans="15:15">
      <c r="O283" s="104">
        <v>278</v>
      </c>
    </row>
    <row r="284" spans="15:15">
      <c r="O284" s="104">
        <v>279</v>
      </c>
    </row>
    <row r="285" spans="15:15">
      <c r="O285" s="104">
        <v>280</v>
      </c>
    </row>
    <row r="286" spans="15:15">
      <c r="O286" s="104">
        <v>281</v>
      </c>
    </row>
    <row r="287" spans="15:15">
      <c r="O287" s="104">
        <v>282</v>
      </c>
    </row>
    <row r="288" spans="15:15">
      <c r="O288" s="104">
        <v>283</v>
      </c>
    </row>
    <row r="289" spans="15:15">
      <c r="O289" s="104">
        <v>284</v>
      </c>
    </row>
    <row r="290" spans="15:15">
      <c r="O290" s="104">
        <v>285</v>
      </c>
    </row>
    <row r="291" spans="15:15">
      <c r="O291" s="104">
        <v>286</v>
      </c>
    </row>
    <row r="292" spans="15:15">
      <c r="O292" s="104">
        <v>287</v>
      </c>
    </row>
    <row r="293" spans="15:15">
      <c r="O293" s="104">
        <v>288</v>
      </c>
    </row>
    <row r="294" spans="15:15">
      <c r="O294" s="104">
        <v>289</v>
      </c>
    </row>
    <row r="295" spans="15:15">
      <c r="O295" s="104">
        <v>290</v>
      </c>
    </row>
    <row r="296" spans="15:15">
      <c r="O296" s="104">
        <v>291</v>
      </c>
    </row>
    <row r="297" spans="15:15">
      <c r="O297" s="104">
        <v>292</v>
      </c>
    </row>
    <row r="298" spans="15:15">
      <c r="O298" s="104">
        <v>293</v>
      </c>
    </row>
    <row r="299" spans="15:15">
      <c r="O299" s="104">
        <v>294</v>
      </c>
    </row>
    <row r="300" spans="15:15">
      <c r="O300" s="104">
        <v>295</v>
      </c>
    </row>
    <row r="301" spans="15:15">
      <c r="O301" s="104">
        <v>296</v>
      </c>
    </row>
    <row r="302" spans="15:15">
      <c r="O302" s="104">
        <v>297</v>
      </c>
    </row>
    <row r="303" spans="15:15">
      <c r="O303" s="104">
        <v>298</v>
      </c>
    </row>
    <row r="304" spans="15:15">
      <c r="O304" s="104">
        <v>299</v>
      </c>
    </row>
    <row r="305" spans="15:15">
      <c r="O305" s="104">
        <v>300</v>
      </c>
    </row>
    <row r="306" spans="15:15">
      <c r="O306" s="104">
        <v>301</v>
      </c>
    </row>
    <row r="307" spans="15:15">
      <c r="O307" s="104">
        <v>302</v>
      </c>
    </row>
    <row r="308" spans="15:15">
      <c r="O308" s="104">
        <v>303</v>
      </c>
    </row>
    <row r="309" spans="15:15">
      <c r="O309" s="104">
        <v>304</v>
      </c>
    </row>
    <row r="310" spans="15:15">
      <c r="O310" s="104">
        <v>305</v>
      </c>
    </row>
    <row r="311" spans="15:15">
      <c r="O311" s="104">
        <v>306</v>
      </c>
    </row>
    <row r="312" spans="15:15">
      <c r="O312" s="104">
        <v>307</v>
      </c>
    </row>
    <row r="313" spans="15:15">
      <c r="O313" s="104">
        <v>308</v>
      </c>
    </row>
    <row r="314" spans="15:15">
      <c r="O314" s="104">
        <v>309</v>
      </c>
    </row>
    <row r="315" spans="15:15">
      <c r="O315" s="104">
        <v>310</v>
      </c>
    </row>
    <row r="316" spans="15:15">
      <c r="O316" s="104">
        <v>311</v>
      </c>
    </row>
    <row r="317" spans="15:15">
      <c r="O317" s="104">
        <v>312</v>
      </c>
    </row>
    <row r="318" spans="15:15">
      <c r="O318" s="104">
        <v>313</v>
      </c>
    </row>
  </sheetData>
  <sheetProtection password="C40E" sheet="1" objects="1" scenarios="1"/>
  <customSheetViews>
    <customSheetView guid="{5F851FF5-2AE7-45CA-97A2-B431B73C3520}" hiddenColumns="1">
      <selection activeCell="K4" sqref="K4"/>
      <pageMargins left="0.36" right="0.13" top="0.75" bottom="0.75" header="0.3" footer="0.3"/>
      <pageSetup scale="110" orientation="landscape" horizontalDpi="180" verticalDpi="180" r:id="rId1"/>
    </customSheetView>
  </customSheetViews>
  <mergeCells count="6">
    <mergeCell ref="F1:L1"/>
    <mergeCell ref="F2:L2"/>
    <mergeCell ref="A3:C3"/>
    <mergeCell ref="A4:B4"/>
    <mergeCell ref="E4:F4"/>
    <mergeCell ref="F3:I3"/>
  </mergeCells>
  <pageMargins left="0.36" right="0.13" top="0.75" bottom="0.75" header="0.3" footer="0.3"/>
  <pageSetup scale="110" orientation="landscape" horizontalDpi="180" verticalDpi="180" r:id="rId2"/>
  <headerFooter>
    <oddFooter>&amp;L&amp;F&amp;C&amp;N&amp;R&amp;T]
&amp;D</oddFooter>
  </headerFooter>
  <drawing r:id="rId3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theme="1" tint="0.249977111117893"/>
  </sheetPr>
  <dimension ref="A1:I12"/>
  <sheetViews>
    <sheetView workbookViewId="0">
      <selection activeCell="I20" sqref="I20"/>
    </sheetView>
  </sheetViews>
  <sheetFormatPr defaultRowHeight="15"/>
  <cols>
    <col min="1" max="1" width="3.85546875" style="161" customWidth="1"/>
    <col min="2" max="2" width="22.28515625" style="161" bestFit="1" customWidth="1"/>
    <col min="3" max="4" width="9.140625" style="161"/>
    <col min="5" max="5" width="10.7109375" style="161" bestFit="1" customWidth="1"/>
    <col min="6" max="6" width="9.140625" style="161"/>
    <col min="7" max="7" width="10.5703125" style="161" bestFit="1" customWidth="1"/>
    <col min="8" max="8" width="2" style="161" bestFit="1" customWidth="1"/>
    <col min="9" max="9" width="11.85546875" style="161" customWidth="1"/>
    <col min="10" max="16384" width="9.140625" style="161"/>
  </cols>
  <sheetData>
    <row r="1" spans="1:9" ht="18">
      <c r="A1" s="561" t="s">
        <v>230</v>
      </c>
      <c r="B1" s="562"/>
      <c r="C1" s="531" t="s">
        <v>250</v>
      </c>
      <c r="D1" s="532"/>
      <c r="E1" s="532"/>
      <c r="F1" s="532"/>
      <c r="G1" s="532"/>
      <c r="H1" s="532"/>
      <c r="I1" s="551"/>
    </row>
    <row r="2" spans="1:9">
      <c r="A2" s="563"/>
      <c r="B2" s="564"/>
      <c r="C2" s="533" t="s">
        <v>99</v>
      </c>
      <c r="D2" s="529"/>
      <c r="E2" s="529"/>
      <c r="F2" s="529"/>
      <c r="G2" s="529"/>
      <c r="H2" s="529"/>
      <c r="I2" s="530"/>
    </row>
    <row r="3" spans="1:9">
      <c r="A3" s="100"/>
      <c r="B3" s="164"/>
      <c r="C3" s="100" t="s">
        <v>231</v>
      </c>
      <c r="D3" s="3" t="s">
        <v>232</v>
      </c>
      <c r="E3" s="3" t="s">
        <v>233</v>
      </c>
      <c r="F3" s="3"/>
      <c r="G3" s="3"/>
      <c r="H3" s="3"/>
      <c r="I3" s="164"/>
    </row>
    <row r="4" spans="1:9">
      <c r="A4" s="100"/>
      <c r="B4" s="164" t="s">
        <v>234</v>
      </c>
      <c r="C4" s="229">
        <v>100</v>
      </c>
      <c r="D4" s="223">
        <v>300</v>
      </c>
      <c r="E4" s="224">
        <v>50</v>
      </c>
      <c r="F4" s="3"/>
      <c r="G4" s="3"/>
      <c r="H4" s="3"/>
      <c r="I4" s="164"/>
    </row>
    <row r="5" spans="1:9">
      <c r="A5" s="100"/>
      <c r="B5" s="164"/>
      <c r="C5" s="100"/>
      <c r="D5" s="3"/>
      <c r="E5" s="3"/>
      <c r="F5" s="3"/>
      <c r="G5" s="3" t="s">
        <v>235</v>
      </c>
      <c r="H5" s="3"/>
      <c r="I5" s="164" t="s">
        <v>235</v>
      </c>
    </row>
    <row r="6" spans="1:9">
      <c r="A6" s="100"/>
      <c r="B6" s="164"/>
      <c r="C6" s="100"/>
      <c r="D6" s="3"/>
      <c r="E6" s="3"/>
      <c r="F6" s="3"/>
      <c r="G6" s="3" t="s">
        <v>236</v>
      </c>
      <c r="H6" s="3"/>
      <c r="I6" s="164" t="s">
        <v>237</v>
      </c>
    </row>
    <row r="7" spans="1:9">
      <c r="A7" s="100"/>
      <c r="B7" s="164" t="s">
        <v>251</v>
      </c>
      <c r="C7" s="230">
        <v>300</v>
      </c>
      <c r="D7" s="225">
        <v>1200</v>
      </c>
      <c r="E7" s="226">
        <v>120</v>
      </c>
      <c r="F7" s="3"/>
      <c r="G7" s="234">
        <f>SUMPRODUCT(C7:E7,C12:E12)</f>
        <v>93000</v>
      </c>
      <c r="H7" s="231" t="s">
        <v>238</v>
      </c>
      <c r="I7" s="235">
        <v>93000</v>
      </c>
    </row>
    <row r="8" spans="1:9">
      <c r="A8" s="100"/>
      <c r="B8" s="164" t="s">
        <v>252</v>
      </c>
      <c r="C8" s="232">
        <v>0.5</v>
      </c>
      <c r="D8" s="227">
        <v>1</v>
      </c>
      <c r="E8" s="228">
        <v>0.5</v>
      </c>
      <c r="F8" s="3"/>
      <c r="G8" s="234">
        <f>SUMPRODUCT(C8:E8,C12:E12)</f>
        <v>101</v>
      </c>
      <c r="H8" s="231" t="s">
        <v>238</v>
      </c>
      <c r="I8" s="236">
        <v>101</v>
      </c>
    </row>
    <row r="9" spans="1:9">
      <c r="A9" s="100"/>
      <c r="B9" s="164"/>
      <c r="C9" s="100"/>
      <c r="D9" s="3"/>
      <c r="E9" s="3"/>
      <c r="F9" s="3"/>
      <c r="G9" s="3"/>
      <c r="H9" s="3"/>
      <c r="I9" s="164"/>
    </row>
    <row r="10" spans="1:9">
      <c r="A10" s="100"/>
      <c r="B10" s="164"/>
      <c r="C10" s="100"/>
      <c r="D10" s="3"/>
      <c r="E10" s="3"/>
      <c r="F10" s="3"/>
      <c r="G10" s="3"/>
      <c r="H10" s="3"/>
      <c r="I10" s="164"/>
    </row>
    <row r="11" spans="1:9" ht="15.75" thickBot="1">
      <c r="A11" s="100"/>
      <c r="B11" s="164"/>
      <c r="C11" s="100" t="s">
        <v>231</v>
      </c>
      <c r="D11" s="3" t="s">
        <v>232</v>
      </c>
      <c r="E11" s="3" t="s">
        <v>233</v>
      </c>
      <c r="F11" s="3"/>
      <c r="G11" s="3"/>
      <c r="H11" s="3"/>
      <c r="I11" s="164" t="s">
        <v>240</v>
      </c>
    </row>
    <row r="12" spans="1:9" ht="15.75" thickBot="1">
      <c r="A12" s="101"/>
      <c r="B12" s="172" t="s">
        <v>239</v>
      </c>
      <c r="C12" s="237">
        <v>93.999999999999972</v>
      </c>
      <c r="D12" s="238">
        <v>54.000000000000014</v>
      </c>
      <c r="E12" s="239">
        <v>0</v>
      </c>
      <c r="F12" s="172"/>
      <c r="G12" s="172"/>
      <c r="H12" s="172"/>
      <c r="I12" s="233">
        <f>SUMPRODUCT(C4:E4,C12:E12)</f>
        <v>25600</v>
      </c>
    </row>
  </sheetData>
  <sheetProtection password="C40E" sheet="1" objects="1" scenarios="1"/>
  <mergeCells count="3">
    <mergeCell ref="C1:I1"/>
    <mergeCell ref="C2:I2"/>
    <mergeCell ref="A1:B2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tabColor theme="8" tint="-0.249977111117893"/>
  </sheetPr>
  <dimension ref="A1:G11"/>
  <sheetViews>
    <sheetView workbookViewId="0">
      <selection activeCell="A13" sqref="A13"/>
    </sheetView>
  </sheetViews>
  <sheetFormatPr defaultRowHeight="15"/>
  <cols>
    <col min="1" max="2" width="9.140625" style="161"/>
    <col min="3" max="3" width="11.7109375" style="161" customWidth="1"/>
    <col min="4" max="4" width="13.140625" style="161" customWidth="1"/>
    <col min="5" max="16384" width="9.140625" style="161"/>
  </cols>
  <sheetData>
    <row r="1" spans="1:7" ht="18">
      <c r="A1" s="531" t="s">
        <v>253</v>
      </c>
      <c r="B1" s="532"/>
      <c r="C1" s="532"/>
      <c r="D1" s="532"/>
      <c r="E1" s="532"/>
      <c r="F1" s="532"/>
      <c r="G1" s="551"/>
    </row>
    <row r="2" spans="1:7" ht="15.75" thickBot="1">
      <c r="A2" s="565" t="s">
        <v>99</v>
      </c>
      <c r="B2" s="566"/>
      <c r="C2" s="566"/>
      <c r="D2" s="566"/>
      <c r="E2" s="566"/>
      <c r="F2" s="566"/>
      <c r="G2" s="567"/>
    </row>
    <row r="3" spans="1:7">
      <c r="A3" s="242"/>
      <c r="B3" s="243"/>
      <c r="C3" s="243"/>
      <c r="D3" s="243"/>
      <c r="E3" s="243"/>
      <c r="F3" s="243"/>
      <c r="G3" s="244"/>
    </row>
    <row r="4" spans="1:7">
      <c r="A4" s="245"/>
      <c r="B4" s="246"/>
      <c r="C4" s="246"/>
      <c r="D4" s="246"/>
      <c r="E4" s="246"/>
      <c r="F4" s="246"/>
      <c r="G4" s="247"/>
    </row>
    <row r="5" spans="1:7">
      <c r="A5" s="248"/>
      <c r="B5" s="246"/>
      <c r="C5" s="246"/>
      <c r="D5" s="246"/>
      <c r="E5" s="246"/>
      <c r="F5" s="246"/>
      <c r="G5" s="247"/>
    </row>
    <row r="6" spans="1:7">
      <c r="A6" s="248"/>
      <c r="B6" s="246"/>
      <c r="C6" s="246"/>
      <c r="D6" s="246"/>
      <c r="E6" s="246"/>
      <c r="F6" s="246"/>
      <c r="G6" s="247"/>
    </row>
    <row r="7" spans="1:7">
      <c r="A7" s="248"/>
      <c r="B7" s="246"/>
      <c r="C7" s="2" t="s">
        <v>1</v>
      </c>
      <c r="D7" s="241">
        <v>10000</v>
      </c>
      <c r="E7" s="246"/>
      <c r="F7" s="246"/>
      <c r="G7" s="247"/>
    </row>
    <row r="8" spans="1:7">
      <c r="A8" s="248"/>
      <c r="B8" s="246"/>
      <c r="C8" s="2" t="s">
        <v>17</v>
      </c>
      <c r="D8" s="169">
        <v>5</v>
      </c>
      <c r="E8" s="246"/>
      <c r="F8" s="246"/>
      <c r="G8" s="247"/>
    </row>
    <row r="9" spans="1:7">
      <c r="A9" s="248"/>
      <c r="B9" s="246"/>
      <c r="C9" s="2" t="s">
        <v>2</v>
      </c>
      <c r="D9" s="252">
        <v>0.14869835499656309</v>
      </c>
      <c r="E9" s="246"/>
      <c r="F9" s="246"/>
      <c r="G9" s="247"/>
    </row>
    <row r="10" spans="1:7">
      <c r="A10" s="248"/>
      <c r="B10" s="246"/>
      <c r="C10" s="2" t="s">
        <v>241</v>
      </c>
      <c r="D10" s="240">
        <f>+D7*(1+D9)^D8</f>
        <v>19999.999999958913</v>
      </c>
      <c r="E10" s="246"/>
      <c r="F10" s="246"/>
      <c r="G10" s="247"/>
    </row>
    <row r="11" spans="1:7" ht="15.75" thickBot="1">
      <c r="A11" s="249"/>
      <c r="B11" s="250"/>
      <c r="C11" s="250"/>
      <c r="D11" s="250"/>
      <c r="E11" s="250"/>
      <c r="F11" s="250"/>
      <c r="G11" s="251"/>
    </row>
  </sheetData>
  <sheetProtection password="C40E" sheet="1" objects="1" scenarios="1"/>
  <mergeCells count="2">
    <mergeCell ref="A1:G1"/>
    <mergeCell ref="A2:G2"/>
  </mergeCells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1:G16"/>
  <sheetViews>
    <sheetView workbookViewId="0">
      <selection activeCell="I25" sqref="I25"/>
    </sheetView>
  </sheetViews>
  <sheetFormatPr defaultRowHeight="15"/>
  <cols>
    <col min="1" max="1" width="9.140625" style="266"/>
    <col min="2" max="2" width="18.28515625" style="266" bestFit="1" customWidth="1"/>
    <col min="3" max="3" width="12.85546875" style="266" bestFit="1" customWidth="1"/>
    <col min="4" max="4" width="13.28515625" style="266" bestFit="1" customWidth="1"/>
    <col min="5" max="16384" width="9.140625" style="266"/>
  </cols>
  <sheetData>
    <row r="1" spans="1:7" ht="18">
      <c r="A1" s="531" t="s">
        <v>277</v>
      </c>
      <c r="B1" s="532"/>
      <c r="C1" s="532"/>
      <c r="D1" s="532"/>
      <c r="E1" s="532"/>
      <c r="F1" s="532"/>
      <c r="G1" s="551"/>
    </row>
    <row r="2" spans="1:7" ht="15.75" thickBot="1">
      <c r="A2" s="533" t="s">
        <v>99</v>
      </c>
      <c r="B2" s="529"/>
      <c r="C2" s="529"/>
      <c r="D2" s="529"/>
      <c r="E2" s="529"/>
      <c r="F2" s="529"/>
      <c r="G2" s="530"/>
    </row>
    <row r="3" spans="1:7" ht="18.75">
      <c r="B3" s="572" t="s">
        <v>277</v>
      </c>
      <c r="C3" s="573"/>
      <c r="D3" s="573"/>
      <c r="E3" s="573"/>
      <c r="F3" s="574"/>
    </row>
    <row r="4" spans="1:7" ht="18.75">
      <c r="B4" s="269"/>
      <c r="C4" s="270"/>
      <c r="D4" s="272" t="s">
        <v>94</v>
      </c>
      <c r="E4" s="568" t="s">
        <v>4</v>
      </c>
      <c r="F4" s="569"/>
    </row>
    <row r="5" spans="1:7">
      <c r="B5" s="100" t="s">
        <v>278</v>
      </c>
      <c r="C5" s="253"/>
      <c r="D5" s="273">
        <v>25806</v>
      </c>
      <c r="E5" s="570" t="s">
        <v>288</v>
      </c>
      <c r="F5" s="571"/>
    </row>
    <row r="6" spans="1:7">
      <c r="B6" s="100" t="s">
        <v>279</v>
      </c>
      <c r="C6" s="274">
        <v>0.91</v>
      </c>
      <c r="D6" s="129">
        <f>ROUND(D5*C6,2)</f>
        <v>23483.46</v>
      </c>
      <c r="E6" s="253"/>
      <c r="F6" s="254"/>
    </row>
    <row r="7" spans="1:7">
      <c r="B7" s="100" t="s">
        <v>118</v>
      </c>
      <c r="C7" s="253"/>
      <c r="D7" s="275">
        <v>19755</v>
      </c>
      <c r="E7" s="253"/>
      <c r="F7" s="254"/>
    </row>
    <row r="8" spans="1:7">
      <c r="B8" s="100" t="s">
        <v>119</v>
      </c>
      <c r="C8" s="253"/>
      <c r="D8" s="275">
        <v>29129</v>
      </c>
      <c r="E8" s="253"/>
      <c r="F8" s="254"/>
    </row>
    <row r="9" spans="1:7">
      <c r="B9" s="100" t="s">
        <v>280</v>
      </c>
      <c r="C9" s="253"/>
      <c r="D9" s="277">
        <f>DATE(YEAR(D7),MONTH(D7)+720,MIN(DAY(D7),DAY(DATE(YEAR(D7),MONTH(D7)+720+1,0))))</f>
        <v>41670</v>
      </c>
      <c r="E9" s="253"/>
      <c r="F9" s="254"/>
    </row>
    <row r="10" spans="1:7">
      <c r="B10" s="100" t="s">
        <v>282</v>
      </c>
      <c r="C10" s="253"/>
      <c r="D10" s="278">
        <f>(DATEDIF(D8,D9,"m")+1)</f>
        <v>412</v>
      </c>
      <c r="E10" s="253"/>
      <c r="F10" s="254"/>
    </row>
    <row r="11" spans="1:7">
      <c r="B11" s="100" t="s">
        <v>281</v>
      </c>
      <c r="C11" s="253"/>
      <c r="D11" s="132">
        <f>ROUND((D9-D8)/365,0)</f>
        <v>34</v>
      </c>
      <c r="E11" s="253"/>
      <c r="F11" s="254"/>
    </row>
    <row r="12" spans="1:7">
      <c r="B12" s="100" t="s">
        <v>283</v>
      </c>
      <c r="C12" s="253"/>
      <c r="D12" s="279">
        <f>IF(D11&gt;5,D11,"0")</f>
        <v>34</v>
      </c>
      <c r="E12" s="271"/>
      <c r="F12" s="254"/>
    </row>
    <row r="13" spans="1:7">
      <c r="B13" s="100" t="s">
        <v>285</v>
      </c>
      <c r="C13" s="253"/>
      <c r="D13" s="280" t="str">
        <f>IF(D11&gt;5,"YES","NOT ELIGIBLE")</f>
        <v>YES</v>
      </c>
      <c r="E13" s="267"/>
      <c r="F13" s="254"/>
    </row>
    <row r="14" spans="1:7">
      <c r="B14" s="100" t="s">
        <v>284</v>
      </c>
      <c r="C14" s="253"/>
      <c r="D14" s="281">
        <f>MIN(ROUND(((D5+D6)*15*D12)/26,2),1000000)</f>
        <v>966831.72</v>
      </c>
      <c r="E14" s="267"/>
      <c r="F14" s="254"/>
    </row>
    <row r="15" spans="1:7">
      <c r="B15" s="100" t="s">
        <v>287</v>
      </c>
      <c r="C15" s="253"/>
      <c r="D15" s="276">
        <v>66</v>
      </c>
      <c r="E15" s="267"/>
      <c r="F15" s="254"/>
    </row>
    <row r="16" spans="1:7" ht="15.75" thickBot="1">
      <c r="B16" s="101" t="s">
        <v>286</v>
      </c>
      <c r="C16" s="172"/>
      <c r="D16" s="282">
        <f>((D5+D6)*(MIN(D15,300))/30)</f>
        <v>108436.81199999999</v>
      </c>
      <c r="E16" s="172"/>
      <c r="F16" s="268"/>
    </row>
  </sheetData>
  <sheetProtection password="C40E" sheet="1" objects="1" scenarios="1"/>
  <mergeCells count="5">
    <mergeCell ref="E4:F4"/>
    <mergeCell ref="E5:F5"/>
    <mergeCell ref="B3:F3"/>
    <mergeCell ref="A1:G1"/>
    <mergeCell ref="A2:G2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theme="3" tint="0.39997558519241921"/>
  </sheetPr>
  <dimension ref="A1:R17"/>
  <sheetViews>
    <sheetView workbookViewId="0">
      <selection sqref="A1:G1"/>
    </sheetView>
  </sheetViews>
  <sheetFormatPr defaultRowHeight="15"/>
  <cols>
    <col min="1" max="1" width="16.7109375" style="285" customWidth="1"/>
    <col min="2" max="2" width="11.140625" style="285" customWidth="1"/>
    <col min="3" max="3" width="9.140625" style="285"/>
    <col min="4" max="4" width="11.7109375" style="285" customWidth="1"/>
    <col min="5" max="5" width="13.42578125" style="285" customWidth="1"/>
    <col min="6" max="6" width="11.28515625" style="285" customWidth="1"/>
    <col min="7" max="7" width="10.5703125" style="285" bestFit="1" customWidth="1"/>
    <col min="8" max="8" width="9.140625" style="285"/>
    <col min="9" max="13" width="0" style="285" hidden="1" customWidth="1"/>
    <col min="14" max="14" width="10.7109375" style="285" hidden="1" customWidth="1"/>
    <col min="15" max="16" width="0" style="285" hidden="1" customWidth="1"/>
    <col min="17" max="16384" width="9.140625" style="285"/>
  </cols>
  <sheetData>
    <row r="1" spans="1:18" ht="18">
      <c r="A1" s="531" t="s">
        <v>305</v>
      </c>
      <c r="B1" s="532"/>
      <c r="C1" s="532"/>
      <c r="D1" s="532"/>
      <c r="E1" s="532"/>
      <c r="F1" s="532"/>
      <c r="G1" s="551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9"/>
    </row>
    <row r="2" spans="1:18">
      <c r="A2" s="533" t="s">
        <v>99</v>
      </c>
      <c r="B2" s="529"/>
      <c r="C2" s="529"/>
      <c r="D2" s="529"/>
      <c r="E2" s="529"/>
      <c r="F2" s="529"/>
      <c r="G2" s="53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1"/>
    </row>
    <row r="3" spans="1:18">
      <c r="A3" s="358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1"/>
    </row>
    <row r="4" spans="1:18">
      <c r="A4" s="358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1"/>
    </row>
    <row r="5" spans="1:18">
      <c r="A5" s="358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1"/>
    </row>
    <row r="6" spans="1:18">
      <c r="A6" s="358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1"/>
    </row>
    <row r="7" spans="1:18" ht="15.75" thickBot="1">
      <c r="A7" s="358"/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1"/>
    </row>
    <row r="8" spans="1:18" ht="18" thickBot="1">
      <c r="A8" s="283" t="s">
        <v>93</v>
      </c>
      <c r="B8" s="286" t="s">
        <v>4</v>
      </c>
      <c r="C8" s="350"/>
      <c r="D8" s="575" t="s">
        <v>248</v>
      </c>
      <c r="E8" s="576"/>
      <c r="F8" s="576"/>
      <c r="G8" s="577"/>
      <c r="H8" s="350"/>
      <c r="I8" s="352" t="s">
        <v>5</v>
      </c>
      <c r="J8" s="353" t="s">
        <v>289</v>
      </c>
      <c r="K8" s="352" t="s">
        <v>290</v>
      </c>
      <c r="L8" s="353" t="s">
        <v>291</v>
      </c>
      <c r="M8" s="352" t="s">
        <v>292</v>
      </c>
      <c r="N8" s="353" t="s">
        <v>293</v>
      </c>
      <c r="O8" s="352" t="s">
        <v>294</v>
      </c>
      <c r="P8" s="353" t="s">
        <v>295</v>
      </c>
      <c r="Q8" s="350"/>
      <c r="R8" s="351"/>
    </row>
    <row r="9" spans="1:18" ht="15.75" thickBot="1">
      <c r="A9" s="44" t="s">
        <v>296</v>
      </c>
      <c r="B9" s="288">
        <v>10000</v>
      </c>
      <c r="C9" s="350"/>
      <c r="D9" s="287" t="s">
        <v>297</v>
      </c>
      <c r="E9" s="287" t="s">
        <v>298</v>
      </c>
      <c r="F9" s="287" t="s">
        <v>299</v>
      </c>
      <c r="G9" s="287" t="s">
        <v>300</v>
      </c>
      <c r="H9" s="350"/>
      <c r="I9" s="354">
        <f>(1+B10)</f>
        <v>1.0900000000000001</v>
      </c>
      <c r="J9" s="355">
        <f>POWER(I9,B11)</f>
        <v>1.5386239549000005</v>
      </c>
      <c r="K9" s="355">
        <f>(1+B10/4)</f>
        <v>1.0225</v>
      </c>
      <c r="L9" s="355">
        <f>POWER(K9,B11*4)</f>
        <v>1.5605092006847145</v>
      </c>
      <c r="M9" s="355">
        <f>(1+B10/12)</f>
        <v>1.0075000000000001</v>
      </c>
      <c r="N9" s="355">
        <f>POWER(M9,B11*12)</f>
        <v>1.5656810269415731</v>
      </c>
      <c r="O9" s="355">
        <f>(1+B10/2)</f>
        <v>1.0449999999999999</v>
      </c>
      <c r="P9" s="355">
        <f>POWER(O9,B11*2)</f>
        <v>1.5529694217328953</v>
      </c>
      <c r="Q9" s="350"/>
      <c r="R9" s="351"/>
    </row>
    <row r="10" spans="1:18" ht="15.75" thickBot="1">
      <c r="A10" s="44" t="s">
        <v>2</v>
      </c>
      <c r="B10" s="289">
        <v>0.09</v>
      </c>
      <c r="C10" s="2" t="s">
        <v>94</v>
      </c>
      <c r="D10" s="291">
        <f>B9*J9</f>
        <v>15386.239549000005</v>
      </c>
      <c r="E10" s="291">
        <f>B9*P9</f>
        <v>15529.694217328954</v>
      </c>
      <c r="F10" s="292">
        <f>B9*L9</f>
        <v>15605.092006847146</v>
      </c>
      <c r="G10" s="291">
        <f>B9*N9</f>
        <v>15656.810269415731</v>
      </c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1"/>
    </row>
    <row r="11" spans="1:18" ht="15.75" thickBot="1">
      <c r="A11" s="284" t="s">
        <v>19</v>
      </c>
      <c r="B11" s="290">
        <v>5</v>
      </c>
      <c r="C11" s="2" t="s">
        <v>20</v>
      </c>
      <c r="D11" s="291">
        <f>D10-B9</f>
        <v>5386.2395490000054</v>
      </c>
      <c r="E11" s="291">
        <f>E10-B9</f>
        <v>5529.6942173289535</v>
      </c>
      <c r="F11" s="292">
        <f>F10-B9</f>
        <v>5605.092006847146</v>
      </c>
      <c r="G11" s="291">
        <f>G10-B9</f>
        <v>5656.8102694157315</v>
      </c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1"/>
    </row>
    <row r="12" spans="1:18">
      <c r="A12" s="358"/>
      <c r="B12" s="350"/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1"/>
    </row>
    <row r="13" spans="1:18">
      <c r="A13" s="358"/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  <c r="O13" s="350"/>
      <c r="P13" s="350"/>
      <c r="Q13" s="350"/>
      <c r="R13" s="351"/>
    </row>
    <row r="14" spans="1:18">
      <c r="A14" s="358"/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1"/>
    </row>
    <row r="15" spans="1:18">
      <c r="A15" s="358"/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1"/>
    </row>
    <row r="16" spans="1:18">
      <c r="A16" s="358"/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1"/>
    </row>
    <row r="17" spans="1:18" ht="15.75" thickBot="1">
      <c r="A17" s="359"/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7"/>
    </row>
  </sheetData>
  <sheetProtection password="C40E" sheet="1" objects="1" scenarios="1"/>
  <mergeCells count="3">
    <mergeCell ref="D8:G8"/>
    <mergeCell ref="A1:G1"/>
    <mergeCell ref="A2: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tabColor theme="6" tint="-0.249977111117893"/>
  </sheetPr>
  <dimension ref="A1:S116"/>
  <sheetViews>
    <sheetView topLeftCell="G4" workbookViewId="0">
      <selection activeCell="U114" sqref="U114"/>
    </sheetView>
  </sheetViews>
  <sheetFormatPr defaultRowHeight="15"/>
  <cols>
    <col min="1" max="1" width="15.85546875" style="266" bestFit="1" customWidth="1"/>
    <col min="2" max="15" width="9.140625" style="266"/>
    <col min="16" max="16" width="10.28515625" style="266" customWidth="1"/>
    <col min="17" max="16384" width="9.140625" style="266"/>
  </cols>
  <sheetData>
    <row r="1" spans="1:19" ht="21">
      <c r="A1" s="578" t="s">
        <v>302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323"/>
      <c r="R1" s="323"/>
      <c r="S1" s="297"/>
    </row>
    <row r="2" spans="1:19">
      <c r="A2" s="360" t="s">
        <v>303</v>
      </c>
      <c r="B2" s="294">
        <v>0.01</v>
      </c>
      <c r="C2" s="294">
        <v>0.02</v>
      </c>
      <c r="D2" s="294">
        <v>0.03</v>
      </c>
      <c r="E2" s="294">
        <v>0.04</v>
      </c>
      <c r="F2" s="294">
        <v>0.05</v>
      </c>
      <c r="G2" s="294">
        <v>0.06</v>
      </c>
      <c r="H2" s="294">
        <v>7.0000000000000007E-2</v>
      </c>
      <c r="I2" s="294">
        <v>0.08</v>
      </c>
      <c r="J2" s="294">
        <v>0.09</v>
      </c>
      <c r="K2" s="294">
        <v>0.1</v>
      </c>
      <c r="L2" s="294">
        <v>0.11</v>
      </c>
      <c r="M2" s="294">
        <v>0.12</v>
      </c>
      <c r="N2" s="294">
        <v>0.13</v>
      </c>
      <c r="O2" s="294">
        <v>0.14000000000000001</v>
      </c>
      <c r="P2" s="294">
        <v>0.15</v>
      </c>
      <c r="Q2" s="253"/>
      <c r="R2" s="253"/>
      <c r="S2" s="254"/>
    </row>
    <row r="3" spans="1:19">
      <c r="A3" s="361">
        <v>1</v>
      </c>
      <c r="B3" s="293">
        <f>((1+$B$2/12)^A3-1)/(($B$2/12)*(1+$B$2/12)^A3)</f>
        <v>0.99916736053277933</v>
      </c>
      <c r="C3" s="293">
        <f>((1+$C$2/12)^A3-1)/(($C$2/12)*(1+$C$2/12)^A3)</f>
        <v>0.99833610648920768</v>
      </c>
      <c r="D3" s="293">
        <f>((1+$D$2/12)^A3-1)/(($D$2/12)*(1+$D$2/12)^A3)</f>
        <v>0.99750623441394393</v>
      </c>
      <c r="E3" s="293">
        <f>((1+$E$2/12)^A3-1)/(($E$2/12)*(1+$E$2/12)^A3)</f>
        <v>0.99667774086381022</v>
      </c>
      <c r="F3" s="293">
        <f>((1+$F$2/12)^A3-1)/(($F$2/12)*(1+$F$2/12)^A3)</f>
        <v>0.99585062240663547</v>
      </c>
      <c r="G3" s="293">
        <f>((1+$G$2/12)^A3-1)/(($G$2/12)*(1+$G$2/12)^A3)</f>
        <v>0.99502487562186936</v>
      </c>
      <c r="H3" s="293">
        <f>((1+$H$2/12)^A3-1)/(($H$2/12)*(1+$H$2/12)^A3)</f>
        <v>0.99420049710025249</v>
      </c>
      <c r="I3" s="293">
        <f>((1+$I$2/12)^A3-1)/(($I$2/12)*(1+$I$2/12)^A3)</f>
        <v>0.99337748344369847</v>
      </c>
      <c r="J3" s="293">
        <f>((1+$J$2/12)^A3-1)/(($J$2/12)*(1+$J$2/12)^A3)</f>
        <v>0.99255583126551683</v>
      </c>
      <c r="K3" s="293">
        <f>((1+$K$2/12)^A3-1)/(($K$2/12)*(1+$K$2/12)^A3)</f>
        <v>0.99173553719007912</v>
      </c>
      <c r="L3" s="293">
        <f>((1+$L$2/12)^A3-1)/(($L$2/12)*(1+$L$2/12)^A3)</f>
        <v>0.99091659785302488</v>
      </c>
      <c r="M3" s="293">
        <f>((1+$M$2/12)^A3-1)/(($M$2/12)*(1+$M$2/12)^A3)</f>
        <v>0.99009900990099098</v>
      </c>
      <c r="N3" s="293">
        <f>((1+$N$2/12)^A3-1)/(($N$2/12)*(1+$N$2/12)^A3)</f>
        <v>0.98928276999174847</v>
      </c>
      <c r="O3" s="293">
        <f>((1+$O$2/12)^A3-1)/(($O$2/12)*(1+$O$2/12)^A3)</f>
        <v>0.98846787479407316</v>
      </c>
      <c r="P3" s="293">
        <f>((1+$P$2/12)^A3-1)/(($P$2/12)*(1+$P$2/12)^A3)</f>
        <v>0.98765432098765094</v>
      </c>
      <c r="Q3" s="253"/>
      <c r="R3" s="253"/>
      <c r="S3" s="254"/>
    </row>
    <row r="4" spans="1:19">
      <c r="A4" s="361">
        <v>2</v>
      </c>
      <c r="B4" s="293">
        <f t="shared" ref="B4:B67" si="0">((1+$B$2/12)^A4-1)/(($B$2/12)*(1+$B$2/12)^A4)</f>
        <v>1.9975027748868692</v>
      </c>
      <c r="C4" s="293">
        <f t="shared" ref="C4:C67" si="1">((1+$C$2/12)^A4-1)/(($C$2/12)*(1+$C$2/12)^A4)</f>
        <v>1.995011088009226</v>
      </c>
      <c r="D4" s="293">
        <f t="shared" ref="D4:D67" si="2">((1+$D$2/12)^A4-1)/(($D$2/12)*(1+$D$2/12)^A4)</f>
        <v>1.9925249221086454</v>
      </c>
      <c r="E4" s="293">
        <f t="shared" ref="E4:E67" si="3">((1+$E$2/12)^A4-1)/(($E$2/12)*(1+$E$2/12)^A4)</f>
        <v>1.9900442599971973</v>
      </c>
      <c r="F4" s="293">
        <f t="shared" ref="F4:F67" si="4">((1+$F$2/12)^A4-1)/(($F$2/12)*(1+$F$2/12)^A4)</f>
        <v>1.9875690845543361</v>
      </c>
      <c r="G4" s="293">
        <f t="shared" ref="G4:G67" si="5">((1+$G$2/12)^A4-1)/(($G$2/12)*(1+$G$2/12)^A4)</f>
        <v>1.9850993787281959</v>
      </c>
      <c r="H4" s="293">
        <f t="shared" ref="H4:H67" si="6">((1+$H$2/12)^A4-1)/(($H$2/12)*(1+$H$2/12)^A4)</f>
        <v>1.9826351255346286</v>
      </c>
      <c r="I4" s="293">
        <f t="shared" ref="I4:I67" si="7">((1+$I$2/12)^A4-1)/(($I$2/12)*(1+$I$2/12)^A4)</f>
        <v>1.9801763080566543</v>
      </c>
      <c r="J4" s="293">
        <f t="shared" ref="J4:J67" si="8">((1+$J$2/12)^A4-1)/(($J$2/12)*(1+$J$2/12)^A4)</f>
        <v>1.9777229094447015</v>
      </c>
      <c r="K4" s="293">
        <f t="shared" ref="K4:K67" si="9">((1+$K$2/12)^A4-1)/(($K$2/12)*(1+$K$2/12)^A4)</f>
        <v>1.9752749129157789</v>
      </c>
      <c r="L4" s="293">
        <f t="shared" ref="L4:L67" si="10">((1+$L$2/12)^A4-1)/(($L$2/12)*(1+$L$2/12)^A4)</f>
        <v>1.9728323017536327</v>
      </c>
      <c r="M4" s="293">
        <f t="shared" ref="M4:M67" si="11">((1+$M$2/12)^A4-1)/(($M$2/12)*(1+$M$2/12)^A4)</f>
        <v>1.9703950593079116</v>
      </c>
      <c r="N4" s="293">
        <f t="shared" ref="N4:N67" si="12">((1+$N$2/12)^A4-1)/(($N$2/12)*(1+$N$2/12)^A4)</f>
        <v>1.9679631689943069</v>
      </c>
      <c r="O4" s="293">
        <f t="shared" ref="O4:O67" si="13">((1+$O$2/12)^A4-1)/(($O$2/12)*(1+$O$2/12)^A4)</f>
        <v>1.965536614293981</v>
      </c>
      <c r="P4" s="293">
        <f t="shared" ref="P4:P67" si="14">((1+$P$2/12)^A4-1)/(($P$2/12)*(1+$P$2/12)^A4)</f>
        <v>1.9631153787532385</v>
      </c>
      <c r="Q4" s="253"/>
      <c r="R4" s="253"/>
      <c r="S4" s="254"/>
    </row>
    <row r="5" spans="1:19">
      <c r="A5" s="361">
        <v>3</v>
      </c>
      <c r="B5" s="293">
        <f t="shared" si="0"/>
        <v>2.9950069357735507</v>
      </c>
      <c r="C5" s="293">
        <f t="shared" si="1"/>
        <v>2.9900277084950755</v>
      </c>
      <c r="D5" s="293">
        <f t="shared" si="2"/>
        <v>2.9850622664424908</v>
      </c>
      <c r="E5" s="293">
        <f t="shared" si="3"/>
        <v>2.9801105581367935</v>
      </c>
      <c r="F5" s="293">
        <f t="shared" si="4"/>
        <v>2.9751725323362894</v>
      </c>
      <c r="G5" s="293">
        <f t="shared" si="5"/>
        <v>2.9702481380379879</v>
      </c>
      <c r="H5" s="293">
        <f t="shared" si="6"/>
        <v>2.965337324475211</v>
      </c>
      <c r="I5" s="293">
        <f t="shared" si="7"/>
        <v>2.9604400411158727</v>
      </c>
      <c r="J5" s="293">
        <f t="shared" si="8"/>
        <v>2.9555562376622433</v>
      </c>
      <c r="K5" s="293">
        <f t="shared" si="9"/>
        <v>2.9506858640486966</v>
      </c>
      <c r="L5" s="293">
        <f t="shared" si="10"/>
        <v>2.9458288704412756</v>
      </c>
      <c r="M5" s="293">
        <f t="shared" si="11"/>
        <v>2.9409852072355469</v>
      </c>
      <c r="N5" s="293">
        <f t="shared" si="12"/>
        <v>2.9361548250561951</v>
      </c>
      <c r="O5" s="293">
        <f t="shared" si="13"/>
        <v>2.9313376747551696</v>
      </c>
      <c r="P5" s="293">
        <f t="shared" si="14"/>
        <v>2.9265337074105946</v>
      </c>
      <c r="Q5" s="253"/>
      <c r="R5" s="253"/>
      <c r="S5" s="254"/>
    </row>
    <row r="6" spans="1:19">
      <c r="A6" s="361">
        <v>4</v>
      </c>
      <c r="B6" s="293">
        <f t="shared" si="0"/>
        <v>3.9916805353273577</v>
      </c>
      <c r="C6" s="293">
        <f t="shared" si="1"/>
        <v>3.9833887272830157</v>
      </c>
      <c r="D6" s="293">
        <f t="shared" si="2"/>
        <v>3.9751244553042455</v>
      </c>
      <c r="E6" s="293">
        <f t="shared" si="3"/>
        <v>3.9668875994718724</v>
      </c>
      <c r="F6" s="293">
        <f t="shared" si="4"/>
        <v>3.9586780405008604</v>
      </c>
      <c r="G6" s="293">
        <f t="shared" si="5"/>
        <v>3.9504956597392367</v>
      </c>
      <c r="H6" s="293">
        <f t="shared" si="6"/>
        <v>3.942340339163418</v>
      </c>
      <c r="I6" s="293">
        <f t="shared" si="7"/>
        <v>3.934211961373371</v>
      </c>
      <c r="J6" s="293">
        <f t="shared" si="8"/>
        <v>3.9261104095903274</v>
      </c>
      <c r="K6" s="293">
        <f t="shared" si="9"/>
        <v>3.918035567651593</v>
      </c>
      <c r="L6" s="293">
        <f t="shared" si="10"/>
        <v>3.9099873200078687</v>
      </c>
      <c r="M6" s="293">
        <f t="shared" si="11"/>
        <v>3.9019655517183742</v>
      </c>
      <c r="N6" s="293">
        <f t="shared" si="12"/>
        <v>3.8939701484480045</v>
      </c>
      <c r="O6" s="293">
        <f t="shared" si="13"/>
        <v>3.8860009964631059</v>
      </c>
      <c r="P6" s="293">
        <f t="shared" si="14"/>
        <v>3.8780579826277553</v>
      </c>
      <c r="Q6" s="253"/>
      <c r="R6" s="253"/>
      <c r="S6" s="254"/>
    </row>
    <row r="7" spans="1:19">
      <c r="A7" s="361">
        <v>5</v>
      </c>
      <c r="B7" s="293">
        <f t="shared" si="0"/>
        <v>4.9875242651063436</v>
      </c>
      <c r="C7" s="293">
        <f t="shared" si="1"/>
        <v>4.9750968991178128</v>
      </c>
      <c r="D7" s="293">
        <f t="shared" si="2"/>
        <v>4.962717661151383</v>
      </c>
      <c r="E7" s="293">
        <f t="shared" si="3"/>
        <v>4.9503863117660059</v>
      </c>
      <c r="F7" s="293">
        <f t="shared" si="4"/>
        <v>4.9381026129469019</v>
      </c>
      <c r="G7" s="293">
        <f t="shared" si="5"/>
        <v>4.9258663280987065</v>
      </c>
      <c r="H7" s="293">
        <f t="shared" si="6"/>
        <v>4.913677222034889</v>
      </c>
      <c r="I7" s="293">
        <f t="shared" si="7"/>
        <v>4.901535060966915</v>
      </c>
      <c r="J7" s="293">
        <f t="shared" si="8"/>
        <v>4.8894396124965978</v>
      </c>
      <c r="K7" s="293">
        <f t="shared" si="9"/>
        <v>4.8773906456048746</v>
      </c>
      <c r="L7" s="293">
        <f t="shared" si="10"/>
        <v>4.8653879306436343</v>
      </c>
      <c r="M7" s="293">
        <f t="shared" si="11"/>
        <v>4.853431239325114</v>
      </c>
      <c r="N7" s="293">
        <f t="shared" si="12"/>
        <v>4.8415203447135982</v>
      </c>
      <c r="O7" s="293">
        <f t="shared" si="13"/>
        <v>4.8296550212155882</v>
      </c>
      <c r="P7" s="293">
        <f t="shared" si="14"/>
        <v>4.8178350445706126</v>
      </c>
      <c r="Q7" s="253"/>
      <c r="R7" s="253"/>
      <c r="S7" s="254"/>
    </row>
    <row r="8" spans="1:19">
      <c r="A8" s="361">
        <v>6</v>
      </c>
      <c r="B8" s="293">
        <f t="shared" si="0"/>
        <v>5.9825388160926165</v>
      </c>
      <c r="C8" s="293">
        <f t="shared" si="1"/>
        <v>5.9651549741609005</v>
      </c>
      <c r="D8" s="293">
        <f t="shared" si="2"/>
        <v>5.9478480410486698</v>
      </c>
      <c r="E8" s="293">
        <f t="shared" si="3"/>
        <v>5.9306175864777861</v>
      </c>
      <c r="F8" s="293">
        <f t="shared" si="4"/>
        <v>5.9134631830176607</v>
      </c>
      <c r="G8" s="293">
        <f t="shared" si="5"/>
        <v>5.8963844060683321</v>
      </c>
      <c r="H8" s="293">
        <f t="shared" si="6"/>
        <v>5.879380833837506</v>
      </c>
      <c r="I8" s="293">
        <f t="shared" si="7"/>
        <v>5.8624520473181274</v>
      </c>
      <c r="J8" s="293">
        <f t="shared" si="8"/>
        <v>5.8455976302696087</v>
      </c>
      <c r="K8" s="293">
        <f t="shared" si="9"/>
        <v>5.8288171691949264</v>
      </c>
      <c r="L8" s="293">
        <f t="shared" si="10"/>
        <v>5.8121102533215394</v>
      </c>
      <c r="M8" s="293">
        <f t="shared" si="11"/>
        <v>5.7954764745793392</v>
      </c>
      <c r="N8" s="293">
        <f t="shared" si="12"/>
        <v>5.778915427581464</v>
      </c>
      <c r="O8" s="293">
        <f t="shared" si="13"/>
        <v>5.7624267096035542</v>
      </c>
      <c r="P8" s="293">
        <f t="shared" si="14"/>
        <v>5.746009920563572</v>
      </c>
      <c r="Q8" s="253"/>
      <c r="R8" s="253"/>
      <c r="S8" s="254"/>
    </row>
    <row r="9" spans="1:19">
      <c r="A9" s="361">
        <v>7</v>
      </c>
      <c r="B9" s="293">
        <f t="shared" si="0"/>
        <v>6.9767248786936502</v>
      </c>
      <c r="C9" s="293">
        <f t="shared" si="1"/>
        <v>6.9535656979976066</v>
      </c>
      <c r="D9" s="293">
        <f t="shared" si="2"/>
        <v>6.9305217367068872</v>
      </c>
      <c r="E9" s="293">
        <f t="shared" si="3"/>
        <v>6.9075922788815864</v>
      </c>
      <c r="F9" s="293">
        <f t="shared" si="4"/>
        <v>6.8847766137935817</v>
      </c>
      <c r="G9" s="293">
        <f t="shared" si="5"/>
        <v>6.8620740358888677</v>
      </c>
      <c r="H9" s="293">
        <f t="shared" si="6"/>
        <v>6.839483844743163</v>
      </c>
      <c r="I9" s="293">
        <f t="shared" si="7"/>
        <v>6.8170053450179946</v>
      </c>
      <c r="J9" s="293">
        <f t="shared" si="8"/>
        <v>6.7946378464214634</v>
      </c>
      <c r="K9" s="293">
        <f t="shared" si="9"/>
        <v>6.7723806636643715</v>
      </c>
      <c r="L9" s="293">
        <f t="shared" si="10"/>
        <v>6.7502331164210423</v>
      </c>
      <c r="M9" s="293">
        <f t="shared" si="11"/>
        <v>6.7281945292864478</v>
      </c>
      <c r="N9" s="293">
        <f t="shared" si="12"/>
        <v>6.7062642317376335</v>
      </c>
      <c r="O9" s="293">
        <f t="shared" si="13"/>
        <v>6.6844415580924812</v>
      </c>
      <c r="P9" s="293">
        <f t="shared" si="14"/>
        <v>6.6627258474701838</v>
      </c>
      <c r="Q9" s="253"/>
      <c r="R9" s="253"/>
      <c r="S9" s="254"/>
    </row>
    <row r="10" spans="1:19">
      <c r="A10" s="361">
        <v>8</v>
      </c>
      <c r="B10" s="293">
        <f t="shared" si="0"/>
        <v>7.9700831427412391</v>
      </c>
      <c r="C10" s="293">
        <f t="shared" si="1"/>
        <v>7.9403318116449899</v>
      </c>
      <c r="D10" s="293">
        <f t="shared" si="2"/>
        <v>7.9107448745206019</v>
      </c>
      <c r="E10" s="293">
        <f t="shared" si="3"/>
        <v>7.8813212081875985</v>
      </c>
      <c r="F10" s="293">
        <f t="shared" si="4"/>
        <v>7.8520596983836111</v>
      </c>
      <c r="G10" s="293">
        <f t="shared" si="5"/>
        <v>7.8229592396903982</v>
      </c>
      <c r="H10" s="293">
        <f t="shared" si="6"/>
        <v>7.7940187354530366</v>
      </c>
      <c r="I10" s="293">
        <f t="shared" si="7"/>
        <v>7.7652370976999849</v>
      </c>
      <c r="J10" s="293">
        <f t="shared" si="8"/>
        <v>7.7366132470684486</v>
      </c>
      <c r="K10" s="293">
        <f t="shared" si="9"/>
        <v>7.7081461127250064</v>
      </c>
      <c r="L10" s="293">
        <f t="shared" si="10"/>
        <v>7.6798346322916906</v>
      </c>
      <c r="M10" s="293">
        <f t="shared" si="11"/>
        <v>7.6516777517687862</v>
      </c>
      <c r="N10" s="293">
        <f t="shared" si="12"/>
        <v>7.6236744254617967</v>
      </c>
      <c r="O10" s="293">
        <f t="shared" si="13"/>
        <v>7.5958236159069008</v>
      </c>
      <c r="P10" s="293">
        <f t="shared" si="14"/>
        <v>7.5681242937977258</v>
      </c>
      <c r="Q10" s="253"/>
      <c r="R10" s="253"/>
      <c r="S10" s="254"/>
    </row>
    <row r="11" spans="1:19">
      <c r="A11" s="361">
        <v>9</v>
      </c>
      <c r="B11" s="293">
        <f t="shared" si="0"/>
        <v>8.9626142974933334</v>
      </c>
      <c r="C11" s="293">
        <f t="shared" si="1"/>
        <v>8.9254560515590207</v>
      </c>
      <c r="D11" s="293">
        <f t="shared" si="2"/>
        <v>8.8885235656065955</v>
      </c>
      <c r="E11" s="293">
        <f t="shared" si="3"/>
        <v>8.8518151576620649</v>
      </c>
      <c r="F11" s="293">
        <f t="shared" si="4"/>
        <v>8.8153291602160397</v>
      </c>
      <c r="G11" s="293">
        <f t="shared" si="5"/>
        <v>8.7790639200899392</v>
      </c>
      <c r="H11" s="293">
        <f t="shared" si="6"/>
        <v>8.743017798296318</v>
      </c>
      <c r="I11" s="293">
        <f t="shared" si="7"/>
        <v>8.7071891699006301</v>
      </c>
      <c r="J11" s="293">
        <f t="shared" si="8"/>
        <v>8.6715764238892774</v>
      </c>
      <c r="K11" s="293">
        <f t="shared" si="9"/>
        <v>8.6361779630330524</v>
      </c>
      <c r="L11" s="293">
        <f t="shared" si="10"/>
        <v>8.6009922037572615</v>
      </c>
      <c r="M11" s="293">
        <f t="shared" si="11"/>
        <v>8.5660175760087043</v>
      </c>
      <c r="N11" s="293">
        <f t="shared" si="12"/>
        <v>8.5312525231278986</v>
      </c>
      <c r="O11" s="293">
        <f t="shared" si="13"/>
        <v>8.4966955017201702</v>
      </c>
      <c r="P11" s="293">
        <f t="shared" si="14"/>
        <v>8.4623449815286129</v>
      </c>
      <c r="Q11" s="253"/>
      <c r="R11" s="253"/>
      <c r="S11" s="254"/>
    </row>
    <row r="12" spans="1:19">
      <c r="A12" s="361">
        <v>10</v>
      </c>
      <c r="B12" s="293">
        <f t="shared" si="0"/>
        <v>9.954319031633263</v>
      </c>
      <c r="C12" s="293">
        <f t="shared" si="1"/>
        <v>9.9089411496430237</v>
      </c>
      <c r="D12" s="293">
        <f t="shared" si="2"/>
        <v>9.8638639058419351</v>
      </c>
      <c r="E12" s="293">
        <f t="shared" si="3"/>
        <v>9.8190848747462987</v>
      </c>
      <c r="F12" s="293">
        <f t="shared" si="4"/>
        <v>9.7746016533272044</v>
      </c>
      <c r="G12" s="293">
        <f t="shared" si="5"/>
        <v>9.730411860785976</v>
      </c>
      <c r="H12" s="293">
        <f t="shared" si="6"/>
        <v>9.686513138322761</v>
      </c>
      <c r="I12" s="293">
        <f t="shared" si="7"/>
        <v>9.6429031489079122</v>
      </c>
      <c r="J12" s="293">
        <f t="shared" si="8"/>
        <v>9.5995795770613395</v>
      </c>
      <c r="K12" s="293">
        <f t="shared" si="9"/>
        <v>9.5565401286278249</v>
      </c>
      <c r="L12" s="293">
        <f t="shared" si="10"/>
        <v>9.5137825305604604</v>
      </c>
      <c r="M12" s="293">
        <f t="shared" si="11"/>
        <v>9.4713045307016905</v>
      </c>
      <c r="N12" s="293">
        <f t="shared" si="12"/>
        <v>9.4291038975708901</v>
      </c>
      <c r="O12" s="293">
        <f t="shared" si="13"/>
        <v>9.3871784201517325</v>
      </c>
      <c r="P12" s="293">
        <f t="shared" si="14"/>
        <v>9.345525907682589</v>
      </c>
      <c r="Q12" s="253"/>
      <c r="R12" s="253"/>
      <c r="S12" s="254"/>
    </row>
    <row r="13" spans="1:19">
      <c r="A13" s="361">
        <v>11</v>
      </c>
      <c r="B13" s="293">
        <f t="shared" si="0"/>
        <v>10.945198033272089</v>
      </c>
      <c r="C13" s="293">
        <f t="shared" si="1"/>
        <v>10.89078983325428</v>
      </c>
      <c r="D13" s="293">
        <f t="shared" si="2"/>
        <v>10.836771975902113</v>
      </c>
      <c r="E13" s="293">
        <f t="shared" si="3"/>
        <v>10.783141071175779</v>
      </c>
      <c r="F13" s="293">
        <f t="shared" si="4"/>
        <v>10.729893762649478</v>
      </c>
      <c r="G13" s="293">
        <f t="shared" si="5"/>
        <v>10.67702672715021</v>
      </c>
      <c r="H13" s="293">
        <f t="shared" si="6"/>
        <v>10.624536674388841</v>
      </c>
      <c r="I13" s="293">
        <f t="shared" si="7"/>
        <v>10.572420346597257</v>
      </c>
      <c r="J13" s="293">
        <f t="shared" si="8"/>
        <v>10.520674518175044</v>
      </c>
      <c r="K13" s="293">
        <f>((1+$K$2/12)^A13-1)/(($K$2/12)*(1+$K$2/12)^A13)</f>
        <v>10.469295995333368</v>
      </c>
      <c r="L13" s="293">
        <f t="shared" si="10"/>
        <v>10.418281615749448</v>
      </c>
      <c r="M13" s="293">
        <f t="shared" si="11"/>
        <v>10.367628248219477</v>
      </c>
      <c r="N13" s="293">
        <f t="shared" si="12"/>
        <v>10.317332792320736</v>
      </c>
      <c r="O13" s="293">
        <f t="shared" si="13"/>
        <v>10.267392178074207</v>
      </c>
      <c r="P13" s="293">
        <f t="shared" si="14"/>
        <v>10.217803365612415</v>
      </c>
      <c r="Q13" s="253"/>
      <c r="R13" s="253"/>
      <c r="S13" s="254"/>
    </row>
    <row r="14" spans="1:19">
      <c r="A14" s="361">
        <v>12</v>
      </c>
      <c r="B14" s="293">
        <f t="shared" si="0"/>
        <v>11.935251989947034</v>
      </c>
      <c r="C14" s="293">
        <f t="shared" si="1"/>
        <v>11.871004825212292</v>
      </c>
      <c r="D14" s="293">
        <f t="shared" si="2"/>
        <v>11.807253841298911</v>
      </c>
      <c r="E14" s="293">
        <f t="shared" si="3"/>
        <v>11.743994423098782</v>
      </c>
      <c r="F14" s="293">
        <f t="shared" si="4"/>
        <v>11.681222004298258</v>
      </c>
      <c r="G14" s="293">
        <f t="shared" si="5"/>
        <v>11.618932066816063</v>
      </c>
      <c r="H14" s="293">
        <f t="shared" si="6"/>
        <v>11.557120140237441</v>
      </c>
      <c r="I14" s="293">
        <f t="shared" si="7"/>
        <v>11.495781801255541</v>
      </c>
      <c r="J14" s="293">
        <f t="shared" si="8"/>
        <v>11.434912673126608</v>
      </c>
      <c r="K14" s="293">
        <f t="shared" si="9"/>
        <v>11.374508425124011</v>
      </c>
      <c r="L14" s="293">
        <f t="shared" si="10"/>
        <v>11.314564772006065</v>
      </c>
      <c r="M14" s="293">
        <f t="shared" si="11"/>
        <v>11.255077473484635</v>
      </c>
      <c r="N14" s="293">
        <f t="shared" si="12"/>
        <v>11.196042333705597</v>
      </c>
      <c r="O14" s="293">
        <f t="shared" si="13"/>
        <v>11.137455200732335</v>
      </c>
      <c r="P14" s="293">
        <f t="shared" si="14"/>
        <v>11.079311966036965</v>
      </c>
      <c r="Q14" s="253"/>
      <c r="R14" s="253"/>
      <c r="S14" s="254"/>
    </row>
    <row r="15" spans="1:19">
      <c r="A15" s="361">
        <v>13</v>
      </c>
      <c r="B15" s="293">
        <f t="shared" si="0"/>
        <v>12.924481588623054</v>
      </c>
      <c r="C15" s="293">
        <f t="shared" si="1"/>
        <v>12.849588843805988</v>
      </c>
      <c r="D15" s="293">
        <f t="shared" si="2"/>
        <v>12.775315552417888</v>
      </c>
      <c r="E15" s="293">
        <f t="shared" si="3"/>
        <v>12.701655571194765</v>
      </c>
      <c r="F15" s="293">
        <f t="shared" si="4"/>
        <v>12.628602825857152</v>
      </c>
      <c r="G15" s="293">
        <f t="shared" si="5"/>
        <v>12.556151310264724</v>
      </c>
      <c r="H15" s="293">
        <f t="shared" si="6"/>
        <v>12.484295085571636</v>
      </c>
      <c r="I15" s="293">
        <f t="shared" si="7"/>
        <v>12.413028279392924</v>
      </c>
      <c r="J15" s="293">
        <f t="shared" si="8"/>
        <v>12.342345084989178</v>
      </c>
      <c r="K15" s="293">
        <f t="shared" si="9"/>
        <v>12.272239760453537</v>
      </c>
      <c r="L15" s="293">
        <f t="shared" si="10"/>
        <v>12.202706627916815</v>
      </c>
      <c r="M15" s="293">
        <f t="shared" si="11"/>
        <v>12.133740072757066</v>
      </c>
      <c r="N15" s="293">
        <f t="shared" si="12"/>
        <v>12.065334542824983</v>
      </c>
      <c r="O15" s="293">
        <f t="shared" si="13"/>
        <v>11.997484547676114</v>
      </c>
      <c r="P15" s="293">
        <f t="shared" si="14"/>
        <v>11.930184657814273</v>
      </c>
      <c r="Q15" s="253"/>
      <c r="R15" s="253"/>
      <c r="S15" s="254"/>
    </row>
    <row r="16" spans="1:19">
      <c r="A16" s="361">
        <v>14</v>
      </c>
      <c r="B16" s="293">
        <f t="shared" si="0"/>
        <v>13.912887515693106</v>
      </c>
      <c r="C16" s="293">
        <f t="shared" si="1"/>
        <v>13.826544602801407</v>
      </c>
      <c r="D16" s="293">
        <f t="shared" si="2"/>
        <v>13.740963144556403</v>
      </c>
      <c r="E16" s="293">
        <f t="shared" si="3"/>
        <v>13.656135120792172</v>
      </c>
      <c r="F16" s="293">
        <f t="shared" si="4"/>
        <v>13.572052606662723</v>
      </c>
      <c r="G16" s="293">
        <f t="shared" si="5"/>
        <v>13.488707771407652</v>
      </c>
      <c r="H16" s="293">
        <f t="shared" si="6"/>
        <v>13.406092877121765</v>
      </c>
      <c r="I16" s="293">
        <f t="shared" si="7"/>
        <v>13.324200277542625</v>
      </c>
      <c r="J16" s="293">
        <f t="shared" si="8"/>
        <v>13.243022416862745</v>
      </c>
      <c r="K16" s="293">
        <f t="shared" si="9"/>
        <v>13.162551828548969</v>
      </c>
      <c r="L16" s="293">
        <f t="shared" si="10"/>
        <v>13.082781134186799</v>
      </c>
      <c r="M16" s="293">
        <f t="shared" si="11"/>
        <v>13.003703042333742</v>
      </c>
      <c r="N16" s="293">
        <f t="shared" si="12"/>
        <v>12.925310347394875</v>
      </c>
      <c r="O16" s="293">
        <f t="shared" si="13"/>
        <v>12.847595928510158</v>
      </c>
      <c r="P16" s="293">
        <f t="shared" si="14"/>
        <v>12.770552748458554</v>
      </c>
      <c r="Q16" s="253"/>
      <c r="R16" s="253"/>
      <c r="S16" s="254"/>
    </row>
    <row r="17" spans="1:19">
      <c r="A17" s="361">
        <v>15</v>
      </c>
      <c r="B17" s="293">
        <f t="shared" si="0"/>
        <v>14.900470456978914</v>
      </c>
      <c r="C17" s="293">
        <f t="shared" si="1"/>
        <v>14.801874811448997</v>
      </c>
      <c r="D17" s="293">
        <f t="shared" si="2"/>
        <v>14.70420263796146</v>
      </c>
      <c r="E17" s="293">
        <f t="shared" si="3"/>
        <v>14.607443641985617</v>
      </c>
      <c r="F17" s="293">
        <f t="shared" si="4"/>
        <v>14.511587658087446</v>
      </c>
      <c r="G17" s="293">
        <f t="shared" si="5"/>
        <v>14.416624648166774</v>
      </c>
      <c r="H17" s="293">
        <f t="shared" si="6"/>
        <v>14.322544699706775</v>
      </c>
      <c r="I17" s="293">
        <f t="shared" si="7"/>
        <v>14.229338024048948</v>
      </c>
      <c r="J17" s="293">
        <f t="shared" si="8"/>
        <v>14.136994954702493</v>
      </c>
      <c r="K17" s="293">
        <f t="shared" si="9"/>
        <v>14.045505945668399</v>
      </c>
      <c r="L17" s="293">
        <f t="shared" si="10"/>
        <v>13.954861569797023</v>
      </c>
      <c r="M17" s="293">
        <f t="shared" si="11"/>
        <v>13.865052517162095</v>
      </c>
      <c r="N17" s="293">
        <f t="shared" si="12"/>
        <v>13.776069593465653</v>
      </c>
      <c r="O17" s="293">
        <f t="shared" si="13"/>
        <v>13.687903718461449</v>
      </c>
      <c r="P17" s="293">
        <f t="shared" si="14"/>
        <v>13.600545924403496</v>
      </c>
      <c r="Q17" s="253"/>
      <c r="R17" s="253"/>
      <c r="S17" s="254"/>
    </row>
    <row r="18" spans="1:19">
      <c r="A18" s="361">
        <v>16</v>
      </c>
      <c r="B18" s="293">
        <f t="shared" si="0"/>
        <v>15.887231097730728</v>
      </c>
      <c r="C18" s="293">
        <f t="shared" si="1"/>
        <v>15.775582174491626</v>
      </c>
      <c r="D18" s="293">
        <f t="shared" si="2"/>
        <v>15.665040037866847</v>
      </c>
      <c r="E18" s="293">
        <f t="shared" si="3"/>
        <v>15.555591669753113</v>
      </c>
      <c r="F18" s="293">
        <f t="shared" si="4"/>
        <v>15.447224223821479</v>
      </c>
      <c r="G18" s="293">
        <f t="shared" si="5"/>
        <v>15.339925023051498</v>
      </c>
      <c r="H18" s="293">
        <f t="shared" si="6"/>
        <v>15.23368155728927</v>
      </c>
      <c r="I18" s="293">
        <f t="shared" si="7"/>
        <v>15.128481480843334</v>
      </c>
      <c r="J18" s="293">
        <f t="shared" si="8"/>
        <v>15.024312610126531</v>
      </c>
      <c r="K18" s="293">
        <f t="shared" si="9"/>
        <v>14.921162921324028</v>
      </c>
      <c r="L18" s="293">
        <f t="shared" si="10"/>
        <v>14.819020548106028</v>
      </c>
      <c r="M18" s="293">
        <f t="shared" si="11"/>
        <v>14.717873779368436</v>
      </c>
      <c r="N18" s="293">
        <f t="shared" si="12"/>
        <v>14.617711057014652</v>
      </c>
      <c r="O18" s="293">
        <f t="shared" si="13"/>
        <v>14.518520973767492</v>
      </c>
      <c r="P18" s="293">
        <f t="shared" si="14"/>
        <v>14.420292271015811</v>
      </c>
      <c r="Q18" s="253"/>
      <c r="R18" s="253"/>
      <c r="S18" s="254"/>
    </row>
    <row r="19" spans="1:19">
      <c r="A19" s="361">
        <v>17</v>
      </c>
      <c r="B19" s="293">
        <f t="shared" si="0"/>
        <v>16.873170122628352</v>
      </c>
      <c r="C19" s="293">
        <f t="shared" si="1"/>
        <v>16.747669392171321</v>
      </c>
      <c r="D19" s="293">
        <f t="shared" si="2"/>
        <v>16.623481334530467</v>
      </c>
      <c r="E19" s="293">
        <f t="shared" si="3"/>
        <v>16.500589704072919</v>
      </c>
      <c r="F19" s="293">
        <f t="shared" si="4"/>
        <v>16.378978480154174</v>
      </c>
      <c r="G19" s="293">
        <f t="shared" si="5"/>
        <v>16.25863186373283</v>
      </c>
      <c r="H19" s="293">
        <f t="shared" si="6"/>
        <v>16.139534274024147</v>
      </c>
      <c r="I19" s="293">
        <f t="shared" si="7"/>
        <v>16.021670345208612</v>
      </c>
      <c r="J19" s="293">
        <f t="shared" si="8"/>
        <v>15.905024923202522</v>
      </c>
      <c r="K19" s="293">
        <f t="shared" si="9"/>
        <v>15.789583062470101</v>
      </c>
      <c r="L19" s="293">
        <f t="shared" si="10"/>
        <v>15.675330022896148</v>
      </c>
      <c r="M19" s="293">
        <f t="shared" si="11"/>
        <v>15.562251266701427</v>
      </c>
      <c r="N19" s="293">
        <f t="shared" si="12"/>
        <v>15.450332455414326</v>
      </c>
      <c r="O19" s="293">
        <f t="shared" si="13"/>
        <v>15.339559446887147</v>
      </c>
      <c r="P19" s="293">
        <f t="shared" si="14"/>
        <v>15.229918292361292</v>
      </c>
      <c r="Q19" s="253"/>
      <c r="R19" s="253"/>
      <c r="S19" s="254"/>
    </row>
    <row r="20" spans="1:19">
      <c r="A20" s="361">
        <v>18</v>
      </c>
      <c r="B20" s="293">
        <f t="shared" si="0"/>
        <v>17.858288215781673</v>
      </c>
      <c r="C20" s="293">
        <f t="shared" si="1"/>
        <v>17.718139160237616</v>
      </c>
      <c r="D20" s="293">
        <f t="shared" si="2"/>
        <v>17.579532503272315</v>
      </c>
      <c r="E20" s="293">
        <f t="shared" si="3"/>
        <v>17.442448210039448</v>
      </c>
      <c r="F20" s="293">
        <f t="shared" si="4"/>
        <v>17.306866536253107</v>
      </c>
      <c r="G20" s="293">
        <f t="shared" si="5"/>
        <v>17.172768023614694</v>
      </c>
      <c r="H20" s="293">
        <f t="shared" si="6"/>
        <v>17.040133495301546</v>
      </c>
      <c r="I20" s="293">
        <f t="shared" si="7"/>
        <v>16.908944051531726</v>
      </c>
      <c r="J20" s="293">
        <f t="shared" si="8"/>
        <v>16.779181065213447</v>
      </c>
      <c r="K20" s="293">
        <f t="shared" si="9"/>
        <v>16.65082617765631</v>
      </c>
      <c r="L20" s="293">
        <f t="shared" si="10"/>
        <v>16.523861294364494</v>
      </c>
      <c r="M20" s="293">
        <f t="shared" si="11"/>
        <v>16.398268580892505</v>
      </c>
      <c r="N20" s="293">
        <f t="shared" si="12"/>
        <v>16.27403045877756</v>
      </c>
      <c r="O20" s="293">
        <f t="shared" si="13"/>
        <v>16.151129601535896</v>
      </c>
      <c r="P20" s="293">
        <f t="shared" si="14"/>
        <v>16.029548930727209</v>
      </c>
      <c r="Q20" s="253"/>
      <c r="R20" s="253"/>
      <c r="S20" s="254"/>
    </row>
    <row r="21" spans="1:19">
      <c r="A21" s="361">
        <v>19</v>
      </c>
      <c r="B21" s="293">
        <f t="shared" si="0"/>
        <v>18.842586060730902</v>
      </c>
      <c r="C21" s="293">
        <f t="shared" si="1"/>
        <v>18.68699416995447</v>
      </c>
      <c r="D21" s="293">
        <f t="shared" si="2"/>
        <v>18.533199504510975</v>
      </c>
      <c r="E21" s="293">
        <f t="shared" si="3"/>
        <v>18.381177617979585</v>
      </c>
      <c r="F21" s="293">
        <f t="shared" si="4"/>
        <v>18.230904434442952</v>
      </c>
      <c r="G21" s="293">
        <f t="shared" si="5"/>
        <v>18.082356242402664</v>
      </c>
      <c r="H21" s="293">
        <f t="shared" si="6"/>
        <v>17.935509688783657</v>
      </c>
      <c r="I21" s="293">
        <f t="shared" si="7"/>
        <v>17.790341773044752</v>
      </c>
      <c r="J21" s="293">
        <f t="shared" si="8"/>
        <v>17.646829841402916</v>
      </c>
      <c r="K21" s="293">
        <f t="shared" si="9"/>
        <v>17.504951581146745</v>
      </c>
      <c r="L21" s="293">
        <f t="shared" si="10"/>
        <v>17.364685015059795</v>
      </c>
      <c r="M21" s="293">
        <f t="shared" si="11"/>
        <v>17.226008495933154</v>
      </c>
      <c r="N21" s="293">
        <f t="shared" si="12"/>
        <v>17.088900701181426</v>
      </c>
      <c r="O21" s="293">
        <f t="shared" si="13"/>
        <v>16.953340627547838</v>
      </c>
      <c r="P21" s="293">
        <f t="shared" si="14"/>
        <v>16.81930758590341</v>
      </c>
      <c r="Q21" s="253"/>
      <c r="R21" s="253"/>
      <c r="S21" s="254"/>
    </row>
    <row r="22" spans="1:19">
      <c r="A22" s="361">
        <v>20</v>
      </c>
      <c r="B22" s="293">
        <f t="shared" si="0"/>
        <v>19.826064340447115</v>
      </c>
      <c r="C22" s="293">
        <f t="shared" si="1"/>
        <v>19.654237108107591</v>
      </c>
      <c r="D22" s="293">
        <f t="shared" si="2"/>
        <v>19.484488283801511</v>
      </c>
      <c r="E22" s="293">
        <f t="shared" si="3"/>
        <v>19.316788323567707</v>
      </c>
      <c r="F22" s="293">
        <f t="shared" si="4"/>
        <v>19.151108150482621</v>
      </c>
      <c r="G22" s="293">
        <f t="shared" si="5"/>
        <v>18.9874191466693</v>
      </c>
      <c r="H22" s="293">
        <f t="shared" si="6"/>
        <v>18.825693145435267</v>
      </c>
      <c r="I22" s="293">
        <f t="shared" si="7"/>
        <v>18.665902423554368</v>
      </c>
      <c r="J22" s="293">
        <f t="shared" si="8"/>
        <v>18.508019693700188</v>
      </c>
      <c r="K22" s="293">
        <f t="shared" si="9"/>
        <v>18.352018097005018</v>
      </c>
      <c r="L22" s="293">
        <f t="shared" si="10"/>
        <v>18.197871195765284</v>
      </c>
      <c r="M22" s="293">
        <f t="shared" si="11"/>
        <v>18.045552966270456</v>
      </c>
      <c r="N22" s="293">
        <f t="shared" si="12"/>
        <v>17.895037791770584</v>
      </c>
      <c r="O22" s="293">
        <f t="shared" si="13"/>
        <v>17.746300455566235</v>
      </c>
      <c r="P22" s="293">
        <f t="shared" si="14"/>
        <v>17.599316134225589</v>
      </c>
      <c r="Q22" s="253"/>
      <c r="R22" s="253"/>
      <c r="S22" s="254"/>
    </row>
    <row r="23" spans="1:19">
      <c r="A23" s="361">
        <v>21</v>
      </c>
      <c r="B23" s="293">
        <f t="shared" si="0"/>
        <v>20.808723737332748</v>
      </c>
      <c r="C23" s="293">
        <f t="shared" si="1"/>
        <v>20.619870657012669</v>
      </c>
      <c r="D23" s="293">
        <f t="shared" si="2"/>
        <v>20.433404771871775</v>
      </c>
      <c r="E23" s="293">
        <f t="shared" si="3"/>
        <v>20.249290687941208</v>
      </c>
      <c r="F23" s="293">
        <f t="shared" si="4"/>
        <v>20.067493593841604</v>
      </c>
      <c r="G23" s="293">
        <f t="shared" si="5"/>
        <v>19.887979250417168</v>
      </c>
      <c r="H23" s="293">
        <f t="shared" si="6"/>
        <v>19.710713980548757</v>
      </c>
      <c r="I23" s="293">
        <f t="shared" si="7"/>
        <v>19.535664659159973</v>
      </c>
      <c r="J23" s="293">
        <f t="shared" si="8"/>
        <v>19.362798703424502</v>
      </c>
      <c r="K23" s="293">
        <f t="shared" si="9"/>
        <v>19.192084063145462</v>
      </c>
      <c r="L23" s="293">
        <f t="shared" si="10"/>
        <v>19.023489211328112</v>
      </c>
      <c r="M23" s="293">
        <f t="shared" si="11"/>
        <v>18.856983134921236</v>
      </c>
      <c r="N23" s="293">
        <f t="shared" si="12"/>
        <v>18.692535325741709</v>
      </c>
      <c r="O23" s="293">
        <f t="shared" si="13"/>
        <v>18.530115771564649</v>
      </c>
      <c r="P23" s="293">
        <f t="shared" si="14"/>
        <v>18.369694947383287</v>
      </c>
      <c r="Q23" s="253"/>
      <c r="R23" s="253"/>
      <c r="S23" s="254"/>
    </row>
    <row r="24" spans="1:19">
      <c r="A24" s="361">
        <v>22</v>
      </c>
      <c r="B24" s="293">
        <f t="shared" si="0"/>
        <v>21.790564933221361</v>
      </c>
      <c r="C24" s="293">
        <f t="shared" si="1"/>
        <v>21.583897494521768</v>
      </c>
      <c r="D24" s="293">
        <f t="shared" si="2"/>
        <v>21.379954884660044</v>
      </c>
      <c r="E24" s="293">
        <f t="shared" si="3"/>
        <v>21.178695037815242</v>
      </c>
      <c r="F24" s="293">
        <f t="shared" si="4"/>
        <v>20.980076607975022</v>
      </c>
      <c r="G24" s="293">
        <f t="shared" si="5"/>
        <v>20.784058955638944</v>
      </c>
      <c r="H24" s="293">
        <f t="shared" si="6"/>
        <v>20.590602134762648</v>
      </c>
      <c r="I24" s="293">
        <f t="shared" si="7"/>
        <v>20.399666879960225</v>
      </c>
      <c r="J24" s="293">
        <f t="shared" si="8"/>
        <v>20.211214593969761</v>
      </c>
      <c r="K24" s="293">
        <f t="shared" si="9"/>
        <v>20.025207335350892</v>
      </c>
      <c r="L24" s="293">
        <f t="shared" si="10"/>
        <v>19.841607806435803</v>
      </c>
      <c r="M24" s="293">
        <f t="shared" si="11"/>
        <v>19.660379341506193</v>
      </c>
      <c r="N24" s="293">
        <f t="shared" si="12"/>
        <v>19.481485895210259</v>
      </c>
      <c r="O24" s="293">
        <f t="shared" si="13"/>
        <v>19.304892031200641</v>
      </c>
      <c r="P24" s="293">
        <f t="shared" si="14"/>
        <v>19.130562910995842</v>
      </c>
      <c r="Q24" s="253"/>
      <c r="R24" s="253"/>
      <c r="S24" s="254"/>
    </row>
    <row r="25" spans="1:19">
      <c r="A25" s="361">
        <v>23</v>
      </c>
      <c r="B25" s="293">
        <f t="shared" si="0"/>
        <v>22.771588609380196</v>
      </c>
      <c r="C25" s="293">
        <f t="shared" si="1"/>
        <v>22.546320294031776</v>
      </c>
      <c r="D25" s="293">
        <f t="shared" si="2"/>
        <v>22.324144523351691</v>
      </c>
      <c r="E25" s="293">
        <f t="shared" si="3"/>
        <v>22.10501166559661</v>
      </c>
      <c r="F25" s="293">
        <f t="shared" si="4"/>
        <v>21.888872970597603</v>
      </c>
      <c r="G25" s="293">
        <f t="shared" si="5"/>
        <v>21.675680552874535</v>
      </c>
      <c r="H25" s="293">
        <f t="shared" si="6"/>
        <v>21.465387375074695</v>
      </c>
      <c r="I25" s="293">
        <f t="shared" si="7"/>
        <v>21.25794723174856</v>
      </c>
      <c r="J25" s="293">
        <f t="shared" si="8"/>
        <v>21.053314733468746</v>
      </c>
      <c r="K25" s="293">
        <f t="shared" si="9"/>
        <v>20.851445291257068</v>
      </c>
      <c r="L25" s="293">
        <f t="shared" si="10"/>
        <v>20.652295101340197</v>
      </c>
      <c r="M25" s="293">
        <f t="shared" si="11"/>
        <v>20.455821130204139</v>
      </c>
      <c r="N25" s="293">
        <f t="shared" si="12"/>
        <v>20.261981099960675</v>
      </c>
      <c r="O25" s="293">
        <f t="shared" si="13"/>
        <v>20.070733474003934</v>
      </c>
      <c r="P25" s="293">
        <f t="shared" si="14"/>
        <v>19.88203744295885</v>
      </c>
      <c r="Q25" s="253"/>
      <c r="R25" s="253"/>
      <c r="S25" s="254"/>
    </row>
    <row r="26" spans="1:19">
      <c r="A26" s="361">
        <v>24</v>
      </c>
      <c r="B26" s="293">
        <f t="shared" si="0"/>
        <v>23.751795446507867</v>
      </c>
      <c r="C26" s="293">
        <f t="shared" si="1"/>
        <v>23.507141724491106</v>
      </c>
      <c r="D26" s="293">
        <f t="shared" si="2"/>
        <v>23.265979574415624</v>
      </c>
      <c r="E26" s="293">
        <f t="shared" si="3"/>
        <v>23.02825082949828</v>
      </c>
      <c r="F26" s="293">
        <f t="shared" si="4"/>
        <v>22.793898393956084</v>
      </c>
      <c r="G26" s="293">
        <f t="shared" si="5"/>
        <v>22.56286622176572</v>
      </c>
      <c r="H26" s="293">
        <f t="shared" si="6"/>
        <v>22.335099295848913</v>
      </c>
      <c r="I26" s="293">
        <f t="shared" si="7"/>
        <v>22.110543607697242</v>
      </c>
      <c r="J26" s="293">
        <f t="shared" si="8"/>
        <v>21.889146137437958</v>
      </c>
      <c r="K26" s="293">
        <f t="shared" si="9"/>
        <v>21.670854834304528</v>
      </c>
      <c r="L26" s="293">
        <f t="shared" si="10"/>
        <v>21.455618597529504</v>
      </c>
      <c r="M26" s="293">
        <f t="shared" si="11"/>
        <v>21.24338725762788</v>
      </c>
      <c r="N26" s="293">
        <f t="shared" si="12"/>
        <v>21.034111558081459</v>
      </c>
      <c r="O26" s="293">
        <f t="shared" si="13"/>
        <v>20.827743137400926</v>
      </c>
      <c r="P26" s="293">
        <f t="shared" si="14"/>
        <v>20.624234511564307</v>
      </c>
      <c r="Q26" s="253"/>
      <c r="R26" s="253"/>
      <c r="S26" s="254"/>
    </row>
    <row r="27" spans="1:19">
      <c r="A27" s="361">
        <v>25</v>
      </c>
      <c r="B27" s="293">
        <f t="shared" si="0"/>
        <v>24.731186124737185</v>
      </c>
      <c r="C27" s="293">
        <f t="shared" si="1"/>
        <v>24.466364450406978</v>
      </c>
      <c r="D27" s="293">
        <f t="shared" si="2"/>
        <v>24.205465909641553</v>
      </c>
      <c r="E27" s="293">
        <f t="shared" si="3"/>
        <v>23.948422753652782</v>
      </c>
      <c r="F27" s="293">
        <f t="shared" si="4"/>
        <v>23.695168525101462</v>
      </c>
      <c r="G27" s="293">
        <f t="shared" si="5"/>
        <v>23.445638031607647</v>
      </c>
      <c r="H27" s="293">
        <f t="shared" si="6"/>
        <v>23.199767319816665</v>
      </c>
      <c r="I27" s="293">
        <f t="shared" si="7"/>
        <v>22.957493650030351</v>
      </c>
      <c r="J27" s="293">
        <f t="shared" si="8"/>
        <v>22.718755471402453</v>
      </c>
      <c r="K27" s="293">
        <f t="shared" si="9"/>
        <v>22.483492397657368</v>
      </c>
      <c r="L27" s="293">
        <f t="shared" si="10"/>
        <v>22.251645183348817</v>
      </c>
      <c r="M27" s="293">
        <f t="shared" si="11"/>
        <v>22.023155700621672</v>
      </c>
      <c r="N27" s="293">
        <f t="shared" si="12"/>
        <v>21.797966916486189</v>
      </c>
      <c r="O27" s="293">
        <f t="shared" si="13"/>
        <v>21.576022870577532</v>
      </c>
      <c r="P27" s="293">
        <f t="shared" si="14"/>
        <v>21.35726865339684</v>
      </c>
      <c r="Q27" s="253"/>
      <c r="R27" s="253"/>
      <c r="S27" s="254"/>
    </row>
    <row r="28" spans="1:19">
      <c r="A28" s="361">
        <v>26</v>
      </c>
      <c r="B28" s="293">
        <f t="shared" si="0"/>
        <v>25.709761323633884</v>
      </c>
      <c r="C28" s="293">
        <f t="shared" si="1"/>
        <v>25.423991131853942</v>
      </c>
      <c r="D28" s="293">
        <f t="shared" si="2"/>
        <v>25.142609386176098</v>
      </c>
      <c r="E28" s="293">
        <f t="shared" si="3"/>
        <v>24.865537628225383</v>
      </c>
      <c r="F28" s="293">
        <f t="shared" si="4"/>
        <v>24.592698946159196</v>
      </c>
      <c r="G28" s="293">
        <f t="shared" si="5"/>
        <v>24.324017941898138</v>
      </c>
      <c r="H28" s="293">
        <f t="shared" si="6"/>
        <v>24.059420699072064</v>
      </c>
      <c r="I28" s="293">
        <f t="shared" si="7"/>
        <v>23.798834751685792</v>
      </c>
      <c r="J28" s="293">
        <f t="shared" si="8"/>
        <v>23.542189053501207</v>
      </c>
      <c r="K28" s="293">
        <f t="shared" si="9"/>
        <v>23.289413948089955</v>
      </c>
      <c r="L28" s="293">
        <f t="shared" si="10"/>
        <v>23.040441139569435</v>
      </c>
      <c r="M28" s="293">
        <f t="shared" si="11"/>
        <v>22.795203663981852</v>
      </c>
      <c r="N28" s="293">
        <f t="shared" si="12"/>
        <v>22.553635861321865</v>
      </c>
      <c r="O28" s="293">
        <f t="shared" si="13"/>
        <v>22.31567334818207</v>
      </c>
      <c r="P28" s="293">
        <f t="shared" si="14"/>
        <v>22.08125299100924</v>
      </c>
      <c r="Q28" s="253"/>
      <c r="R28" s="253"/>
      <c r="S28" s="254"/>
    </row>
    <row r="29" spans="1:19">
      <c r="A29" s="361">
        <v>27</v>
      </c>
      <c r="B29" s="293">
        <f t="shared" si="0"/>
        <v>26.687521722198653</v>
      </c>
      <c r="C29" s="293">
        <f t="shared" si="1"/>
        <v>26.380024424479874</v>
      </c>
      <c r="D29" s="293">
        <f t="shared" si="2"/>
        <v>26.077415846559649</v>
      </c>
      <c r="E29" s="293">
        <f t="shared" si="3"/>
        <v>25.779605609527021</v>
      </c>
      <c r="F29" s="293">
        <f t="shared" si="4"/>
        <v>25.486505174598321</v>
      </c>
      <c r="G29" s="293">
        <f t="shared" si="5"/>
        <v>25.198027802883693</v>
      </c>
      <c r="H29" s="293">
        <f t="shared" si="6"/>
        <v>24.914088516061721</v>
      </c>
      <c r="I29" s="293">
        <f t="shared" si="7"/>
        <v>24.634604057966005</v>
      </c>
      <c r="J29" s="293">
        <f t="shared" si="8"/>
        <v>24.359492857073167</v>
      </c>
      <c r="K29" s="293">
        <f t="shared" si="9"/>
        <v>24.08867498984128</v>
      </c>
      <c r="L29" s="293">
        <f t="shared" si="10"/>
        <v>23.822072144907803</v>
      </c>
      <c r="M29" s="293">
        <f t="shared" si="11"/>
        <v>23.559607588100818</v>
      </c>
      <c r="N29" s="293">
        <f t="shared" si="12"/>
        <v>23.301206128265648</v>
      </c>
      <c r="O29" s="293">
        <f t="shared" si="13"/>
        <v>23.046794083870253</v>
      </c>
      <c r="P29" s="293">
        <f t="shared" si="14"/>
        <v>22.79629925037948</v>
      </c>
      <c r="Q29" s="253"/>
      <c r="R29" s="253"/>
      <c r="S29" s="254"/>
    </row>
    <row r="30" spans="1:19">
      <c r="A30" s="361">
        <v>28</v>
      </c>
      <c r="B30" s="293">
        <f t="shared" si="0"/>
        <v>27.664467998866119</v>
      </c>
      <c r="C30" s="293">
        <f t="shared" si="1"/>
        <v>27.334466979514062</v>
      </c>
      <c r="D30" s="293">
        <f t="shared" si="2"/>
        <v>27.009891118762727</v>
      </c>
      <c r="E30" s="293">
        <f t="shared" si="3"/>
        <v>26.690636820126628</v>
      </c>
      <c r="F30" s="293">
        <f t="shared" si="4"/>
        <v>26.376602663500417</v>
      </c>
      <c r="G30" s="293">
        <f t="shared" si="5"/>
        <v>26.067689356103138</v>
      </c>
      <c r="H30" s="293">
        <f t="shared" si="6"/>
        <v>25.763799684568404</v>
      </c>
      <c r="I30" s="293">
        <f t="shared" si="7"/>
        <v>25.464838468178137</v>
      </c>
      <c r="J30" s="293">
        <f t="shared" si="8"/>
        <v>25.170712513224011</v>
      </c>
      <c r="K30" s="293">
        <f t="shared" si="9"/>
        <v>24.88133056843764</v>
      </c>
      <c r="L30" s="293">
        <f t="shared" si="10"/>
        <v>24.596603281494115</v>
      </c>
      <c r="M30" s="293">
        <f t="shared" si="11"/>
        <v>24.316443156535467</v>
      </c>
      <c r="N30" s="293">
        <f t="shared" si="12"/>
        <v>24.040764512711281</v>
      </c>
      <c r="O30" s="293">
        <f t="shared" si="13"/>
        <v>23.769483443693836</v>
      </c>
      <c r="P30" s="293">
        <f t="shared" si="14"/>
        <v>23.502517778152576</v>
      </c>
      <c r="Q30" s="253"/>
      <c r="R30" s="253"/>
      <c r="S30" s="254"/>
    </row>
    <row r="31" spans="1:19">
      <c r="A31" s="361">
        <v>29</v>
      </c>
      <c r="B31" s="293">
        <f t="shared" si="0"/>
        <v>28.640600831506394</v>
      </c>
      <c r="C31" s="293">
        <f t="shared" si="1"/>
        <v>28.287321443774513</v>
      </c>
      <c r="D31" s="293">
        <f t="shared" si="2"/>
        <v>27.940041016222246</v>
      </c>
      <c r="E31" s="293">
        <f t="shared" si="3"/>
        <v>27.598641348963369</v>
      </c>
      <c r="F31" s="293">
        <f t="shared" si="4"/>
        <v>27.26300680182613</v>
      </c>
      <c r="G31" s="293">
        <f t="shared" si="5"/>
        <v>26.933024234928467</v>
      </c>
      <c r="H31" s="293">
        <f t="shared" si="6"/>
        <v>26.608582950689389</v>
      </c>
      <c r="I31" s="293">
        <f t="shared" si="7"/>
        <v>26.289574637263055</v>
      </c>
      <c r="J31" s="293">
        <f t="shared" si="8"/>
        <v>25.975893313373689</v>
      </c>
      <c r="K31" s="293">
        <f t="shared" si="9"/>
        <v>25.667435274483584</v>
      </c>
      <c r="L31" s="293">
        <f t="shared" si="10"/>
        <v>25.364099040291428</v>
      </c>
      <c r="M31" s="293">
        <f t="shared" si="11"/>
        <v>25.065785303500469</v>
      </c>
      <c r="N31" s="293">
        <f t="shared" si="12"/>
        <v>24.772396879846273</v>
      </c>
      <c r="O31" s="293">
        <f t="shared" si="13"/>
        <v>24.483838659334925</v>
      </c>
      <c r="P31" s="293">
        <f t="shared" si="14"/>
        <v>24.200017558669202</v>
      </c>
      <c r="Q31" s="253"/>
      <c r="R31" s="253"/>
      <c r="S31" s="254"/>
    </row>
    <row r="32" spans="1:19">
      <c r="A32" s="361">
        <v>30</v>
      </c>
      <c r="B32" s="293">
        <f t="shared" si="0"/>
        <v>29.615920897425042</v>
      </c>
      <c r="C32" s="293">
        <f t="shared" si="1"/>
        <v>29.238590459675034</v>
      </c>
      <c r="D32" s="293">
        <f t="shared" si="2"/>
        <v>28.867871337877432</v>
      </c>
      <c r="E32" s="293">
        <f t="shared" si="3"/>
        <v>28.503629251458552</v>
      </c>
      <c r="F32" s="293">
        <f t="shared" si="4"/>
        <v>28.145732914681609</v>
      </c>
      <c r="G32" s="293">
        <f t="shared" si="5"/>
        <v>27.794053965102933</v>
      </c>
      <c r="H32" s="293">
        <f t="shared" si="6"/>
        <v>27.448466893808842</v>
      </c>
      <c r="I32" s="293">
        <f t="shared" si="7"/>
        <v>27.108848977413611</v>
      </c>
      <c r="J32" s="293">
        <f t="shared" si="8"/>
        <v>26.775080211785333</v>
      </c>
      <c r="K32" s="293">
        <f t="shared" si="9"/>
        <v>26.44704324742175</v>
      </c>
      <c r="L32" s="293">
        <f t="shared" si="10"/>
        <v>26.124623326465514</v>
      </c>
      <c r="M32" s="293">
        <f t="shared" si="11"/>
        <v>25.807708221287609</v>
      </c>
      <c r="N32" s="293">
        <f t="shared" si="12"/>
        <v>25.496188174621206</v>
      </c>
      <c r="O32" s="293">
        <f t="shared" si="13"/>
        <v>25.189955841187736</v>
      </c>
      <c r="P32" s="293">
        <f t="shared" si="14"/>
        <v>24.888906230784414</v>
      </c>
      <c r="Q32" s="253"/>
      <c r="R32" s="253"/>
      <c r="S32" s="254"/>
    </row>
    <row r="33" spans="1:19">
      <c r="A33" s="361">
        <v>31</v>
      </c>
      <c r="B33" s="293">
        <f t="shared" si="0"/>
        <v>30.590428873363873</v>
      </c>
      <c r="C33" s="293">
        <f t="shared" si="1"/>
        <v>30.188276665233069</v>
      </c>
      <c r="D33" s="293">
        <f t="shared" si="2"/>
        <v>29.793387868206864</v>
      </c>
      <c r="E33" s="293">
        <f t="shared" si="3"/>
        <v>29.405610549626509</v>
      </c>
      <c r="F33" s="293">
        <f t="shared" si="4"/>
        <v>29.024796263583447</v>
      </c>
      <c r="G33" s="293">
        <f t="shared" si="5"/>
        <v>28.650799965276498</v>
      </c>
      <c r="H33" s="293">
        <f t="shared" si="6"/>
        <v>28.283479927564692</v>
      </c>
      <c r="I33" s="293">
        <f t="shared" si="7"/>
        <v>27.922697659682377</v>
      </c>
      <c r="J33" s="293">
        <f t="shared" si="8"/>
        <v>27.568317828074786</v>
      </c>
      <c r="K33" s="293">
        <f t="shared" si="9"/>
        <v>27.220208179261228</v>
      </c>
      <c r="L33" s="293">
        <f t="shared" si="10"/>
        <v>26.878239464705743</v>
      </c>
      <c r="M33" s="293">
        <f t="shared" si="11"/>
        <v>26.542285367611466</v>
      </c>
      <c r="N33" s="293">
        <f t="shared" si="12"/>
        <v>26.212222431612073</v>
      </c>
      <c r="O33" s="293">
        <f t="shared" si="13"/>
        <v>25.887929991289365</v>
      </c>
      <c r="P33" s="293">
        <f t="shared" si="14"/>
        <v>25.569290104478416</v>
      </c>
      <c r="Q33" s="253"/>
      <c r="R33" s="253"/>
      <c r="S33" s="254"/>
    </row>
    <row r="34" spans="1:19">
      <c r="A34" s="361">
        <v>32</v>
      </c>
      <c r="B34" s="293">
        <f t="shared" si="0"/>
        <v>31.564125435500927</v>
      </c>
      <c r="C34" s="293">
        <f t="shared" si="1"/>
        <v>31.136382694076364</v>
      </c>
      <c r="D34" s="293">
        <f t="shared" si="2"/>
        <v>30.716596377263773</v>
      </c>
      <c r="E34" s="293">
        <f t="shared" si="3"/>
        <v>30.304595232185925</v>
      </c>
      <c r="F34" s="293">
        <f t="shared" si="4"/>
        <v>29.90021204672205</v>
      </c>
      <c r="G34" s="293">
        <f t="shared" si="5"/>
        <v>29.503283547538789</v>
      </c>
      <c r="H34" s="293">
        <f t="shared" si="6"/>
        <v>29.113650300809979</v>
      </c>
      <c r="I34" s="293">
        <f t="shared" si="7"/>
        <v>28.731156615578531</v>
      </c>
      <c r="J34" s="293">
        <f t="shared" si="8"/>
        <v>28.355650449702004</v>
      </c>
      <c r="K34" s="293">
        <f t="shared" si="9"/>
        <v>27.986983318275595</v>
      </c>
      <c r="L34" s="293">
        <f t="shared" si="10"/>
        <v>27.625010204497819</v>
      </c>
      <c r="M34" s="293">
        <f t="shared" si="11"/>
        <v>27.269589472882657</v>
      </c>
      <c r="N34" s="293">
        <f t="shared" si="12"/>
        <v>26.920582784776983</v>
      </c>
      <c r="O34" s="293">
        <f t="shared" si="13"/>
        <v>26.577855016101513</v>
      </c>
      <c r="P34" s="293">
        <f t="shared" si="14"/>
        <v>26.241274177262643</v>
      </c>
      <c r="Q34" s="253"/>
      <c r="R34" s="253"/>
      <c r="S34" s="254"/>
    </row>
    <row r="35" spans="1:19">
      <c r="A35" s="361">
        <v>33</v>
      </c>
      <c r="B35" s="293">
        <f t="shared" si="0"/>
        <v>32.537011259451226</v>
      </c>
      <c r="C35" s="293">
        <f t="shared" si="1"/>
        <v>32.082911175450668</v>
      </c>
      <c r="D35" s="293">
        <f t="shared" si="2"/>
        <v>31.637502620711995</v>
      </c>
      <c r="E35" s="293">
        <f t="shared" si="3"/>
        <v>31.200593254670398</v>
      </c>
      <c r="F35" s="293">
        <f t="shared" si="4"/>
        <v>30.771995399225293</v>
      </c>
      <c r="G35" s="293">
        <f t="shared" si="5"/>
        <v>30.351525917949012</v>
      </c>
      <c r="H35" s="293">
        <f t="shared" si="6"/>
        <v>29.939006098568328</v>
      </c>
      <c r="I35" s="293">
        <f t="shared" si="7"/>
        <v>29.53426153865416</v>
      </c>
      <c r="J35" s="293">
        <f t="shared" si="8"/>
        <v>29.137122034443678</v>
      </c>
      <c r="K35" s="293">
        <f t="shared" si="9"/>
        <v>28.747421472670005</v>
      </c>
      <c r="L35" s="293">
        <f t="shared" si="10"/>
        <v>28.364997725348797</v>
      </c>
      <c r="M35" s="293">
        <f t="shared" si="11"/>
        <v>27.989692547408573</v>
      </c>
      <c r="N35" s="293">
        <f t="shared" si="12"/>
        <v>27.621351477108306</v>
      </c>
      <c r="O35" s="293">
        <f t="shared" si="13"/>
        <v>27.259823739144824</v>
      </c>
      <c r="P35" s="293">
        <f t="shared" si="14"/>
        <v>26.904962150382854</v>
      </c>
      <c r="Q35" s="253"/>
      <c r="R35" s="253"/>
      <c r="S35" s="254"/>
    </row>
    <row r="36" spans="1:19">
      <c r="A36" s="361">
        <v>34</v>
      </c>
      <c r="B36" s="293">
        <f t="shared" si="0"/>
        <v>33.509087020267572</v>
      </c>
      <c r="C36" s="293">
        <f t="shared" si="1"/>
        <v>33.027864734226931</v>
      </c>
      <c r="D36" s="293">
        <f t="shared" si="2"/>
        <v>32.556112339862274</v>
      </c>
      <c r="E36" s="293">
        <f t="shared" si="3"/>
        <v>32.093614539538621</v>
      </c>
      <c r="F36" s="293">
        <f t="shared" si="4"/>
        <v>31.640161393419366</v>
      </c>
      <c r="G36" s="293">
        <f t="shared" si="5"/>
        <v>31.195548177063678</v>
      </c>
      <c r="H36" s="293">
        <f t="shared" si="6"/>
        <v>30.759575242984262</v>
      </c>
      <c r="I36" s="293">
        <f t="shared" si="7"/>
        <v>30.332047886080293</v>
      </c>
      <c r="J36" s="293">
        <f t="shared" si="8"/>
        <v>29.912776212847351</v>
      </c>
      <c r="K36" s="293">
        <f t="shared" si="9"/>
        <v>29.501575014218194</v>
      </c>
      <c r="L36" s="293">
        <f t="shared" si="10"/>
        <v>29.098263641964142</v>
      </c>
      <c r="M36" s="293">
        <f t="shared" si="11"/>
        <v>28.702665888523342</v>
      </c>
      <c r="N36" s="293">
        <f t="shared" si="12"/>
        <v>28.314609870181336</v>
      </c>
      <c r="O36" s="293">
        <f t="shared" si="13"/>
        <v>27.933927913487469</v>
      </c>
      <c r="P36" s="293">
        <f t="shared" si="14"/>
        <v>27.56045644482257</v>
      </c>
      <c r="Q36" s="253"/>
      <c r="R36" s="253"/>
      <c r="S36" s="254"/>
    </row>
    <row r="37" spans="1:19">
      <c r="A37" s="361">
        <v>35</v>
      </c>
      <c r="B37" s="293">
        <f t="shared" si="0"/>
        <v>34.48035339244047</v>
      </c>
      <c r="C37" s="293">
        <f t="shared" si="1"/>
        <v>33.97124599090882</v>
      </c>
      <c r="D37" s="293">
        <f t="shared" si="2"/>
        <v>33.472431261707982</v>
      </c>
      <c r="E37" s="293">
        <f t="shared" si="3"/>
        <v>32.983668976284413</v>
      </c>
      <c r="F37" s="293">
        <f t="shared" si="4"/>
        <v>32.504725039089855</v>
      </c>
      <c r="G37" s="293">
        <f t="shared" si="5"/>
        <v>32.035371320461358</v>
      </c>
      <c r="H37" s="293">
        <f t="shared" si="6"/>
        <v>31.575385494267699</v>
      </c>
      <c r="I37" s="293">
        <f t="shared" si="7"/>
        <v>31.124550880212194</v>
      </c>
      <c r="J37" s="293">
        <f t="shared" si="8"/>
        <v>30.682656290667349</v>
      </c>
      <c r="K37" s="293">
        <f t="shared" si="9"/>
        <v>30.249495881869265</v>
      </c>
      <c r="L37" s="293">
        <f t="shared" si="10"/>
        <v>29.82486900937819</v>
      </c>
      <c r="M37" s="293">
        <f t="shared" si="11"/>
        <v>29.408580087646857</v>
      </c>
      <c r="N37" s="293">
        <f t="shared" si="12"/>
        <v>29.000438453600662</v>
      </c>
      <c r="O37" s="293">
        <f t="shared" si="13"/>
        <v>28.600258234089758</v>
      </c>
      <c r="P37" s="293">
        <f t="shared" si="14"/>
        <v>28.207858217108711</v>
      </c>
      <c r="Q37" s="253"/>
      <c r="R37" s="253"/>
      <c r="S37" s="254"/>
    </row>
    <row r="38" spans="1:19">
      <c r="A38" s="361">
        <v>36</v>
      </c>
      <c r="B38" s="293">
        <f t="shared" si="0"/>
        <v>35.450811049898732</v>
      </c>
      <c r="C38" s="293">
        <f t="shared" si="1"/>
        <v>34.913057561639413</v>
      </c>
      <c r="D38" s="293">
        <f t="shared" si="2"/>
        <v>34.386465098960628</v>
      </c>
      <c r="E38" s="293">
        <f t="shared" si="3"/>
        <v>33.870766421545873</v>
      </c>
      <c r="F38" s="293">
        <f t="shared" si="4"/>
        <v>33.365701283740904</v>
      </c>
      <c r="G38" s="293">
        <f t="shared" si="5"/>
        <v>32.871016239264982</v>
      </c>
      <c r="H38" s="293">
        <f t="shared" si="6"/>
        <v>32.386464451633181</v>
      </c>
      <c r="I38" s="293">
        <f t="shared" si="7"/>
        <v>31.911805510144553</v>
      </c>
      <c r="J38" s="293">
        <f t="shared" si="8"/>
        <v>31.446805251282729</v>
      </c>
      <c r="K38" s="293">
        <f t="shared" si="9"/>
        <v>30.991235585324887</v>
      </c>
      <c r="L38" s="293">
        <f t="shared" si="10"/>
        <v>30.544874328037839</v>
      </c>
      <c r="M38" s="293">
        <f t="shared" si="11"/>
        <v>30.107505037274127</v>
      </c>
      <c r="N38" s="293">
        <f t="shared" si="12"/>
        <v>29.67891685434525</v>
      </c>
      <c r="O38" s="293">
        <f t="shared" si="13"/>
        <v>29.258904350006357</v>
      </c>
      <c r="P38" s="293">
        <f t="shared" si="14"/>
        <v>28.847267374922183</v>
      </c>
      <c r="Q38" s="253"/>
      <c r="R38" s="253"/>
      <c r="S38" s="254"/>
    </row>
    <row r="39" spans="1:19">
      <c r="A39" s="361">
        <v>37</v>
      </c>
      <c r="B39" s="293">
        <f t="shared" si="0"/>
        <v>36.420460666010143</v>
      </c>
      <c r="C39" s="293">
        <f t="shared" si="1"/>
        <v>35.853302058209145</v>
      </c>
      <c r="D39" s="293">
        <f t="shared" si="2"/>
        <v>35.298219550085406</v>
      </c>
      <c r="E39" s="293">
        <f t="shared" si="3"/>
        <v>34.754916699215187</v>
      </c>
      <c r="F39" s="293">
        <f t="shared" si="4"/>
        <v>34.223105012854006</v>
      </c>
      <c r="G39" s="293">
        <f t="shared" si="5"/>
        <v>33.702503720661632</v>
      </c>
      <c r="H39" s="293">
        <f t="shared" si="6"/>
        <v>33.192839554233473</v>
      </c>
      <c r="I39" s="293">
        <f t="shared" si="7"/>
        <v>32.693846533256185</v>
      </c>
      <c r="J39" s="293">
        <f t="shared" si="8"/>
        <v>32.205265758097006</v>
      </c>
      <c r="K39" s="293">
        <f t="shared" si="9"/>
        <v>31.726845208586656</v>
      </c>
      <c r="L39" s="293">
        <f t="shared" si="10"/>
        <v>31.25833954884013</v>
      </c>
      <c r="M39" s="293">
        <f t="shared" si="11"/>
        <v>30.799509937895177</v>
      </c>
      <c r="N39" s="293">
        <f t="shared" si="12"/>
        <v>30.350123846013428</v>
      </c>
      <c r="O39" s="293">
        <f t="shared" si="13"/>
        <v>29.909954876447792</v>
      </c>
      <c r="P39" s="293">
        <f t="shared" si="14"/>
        <v>29.478782592515731</v>
      </c>
      <c r="Q39" s="253"/>
      <c r="R39" s="253"/>
      <c r="S39" s="254"/>
    </row>
    <row r="40" spans="1:19">
      <c r="A40" s="361">
        <v>38</v>
      </c>
      <c r="B40" s="293">
        <f t="shared" si="0"/>
        <v>37.389302913582014</v>
      </c>
      <c r="C40" s="293">
        <f t="shared" si="1"/>
        <v>36.791982088062326</v>
      </c>
      <c r="D40" s="293">
        <f t="shared" si="2"/>
        <v>36.207700299336963</v>
      </c>
      <c r="E40" s="293">
        <f t="shared" si="3"/>
        <v>35.636129600546745</v>
      </c>
      <c r="F40" s="293">
        <f t="shared" si="4"/>
        <v>35.076951050145084</v>
      </c>
      <c r="G40" s="293">
        <f t="shared" si="5"/>
        <v>34.529854448419535</v>
      </c>
      <c r="H40" s="293">
        <f t="shared" si="6"/>
        <v>33.994538082087985</v>
      </c>
      <c r="I40" s="293">
        <f t="shared" si="7"/>
        <v>33.470708476744548</v>
      </c>
      <c r="J40" s="293">
        <f t="shared" si="8"/>
        <v>32.958080156920126</v>
      </c>
      <c r="K40" s="293">
        <f t="shared" si="9"/>
        <v>32.456375413474383</v>
      </c>
      <c r="L40" s="293">
        <f t="shared" si="10"/>
        <v>31.965324078124013</v>
      </c>
      <c r="M40" s="293">
        <f t="shared" si="11"/>
        <v>31.484663304846713</v>
      </c>
      <c r="N40" s="293">
        <f t="shared" si="12"/>
        <v>31.014137357968771</v>
      </c>
      <c r="O40" s="293">
        <f t="shared" si="13"/>
        <v>30.553497406702935</v>
      </c>
      <c r="P40" s="293">
        <f t="shared" si="14"/>
        <v>30.102501325941464</v>
      </c>
      <c r="Q40" s="253"/>
      <c r="R40" s="253"/>
      <c r="S40" s="254"/>
    </row>
    <row r="41" spans="1:19">
      <c r="A41" s="361">
        <v>39</v>
      </c>
      <c r="B41" s="293">
        <f t="shared" si="0"/>
        <v>38.357338464861179</v>
      </c>
      <c r="C41" s="293">
        <f t="shared" si="1"/>
        <v>37.729100254305273</v>
      </c>
      <c r="D41" s="293">
        <f t="shared" si="2"/>
        <v>37.114913016794993</v>
      </c>
      <c r="E41" s="293">
        <f t="shared" si="3"/>
        <v>36.514414884265925</v>
      </c>
      <c r="F41" s="293">
        <f t="shared" si="4"/>
        <v>35.927254157820862</v>
      </c>
      <c r="G41" s="293">
        <f t="shared" si="5"/>
        <v>35.353089003402495</v>
      </c>
      <c r="H41" s="293">
        <f t="shared" si="6"/>
        <v>34.791587157005438</v>
      </c>
      <c r="I41" s="293">
        <f t="shared" si="7"/>
        <v>34.242425639150206</v>
      </c>
      <c r="J41" s="293">
        <f t="shared" si="8"/>
        <v>33.705290478332643</v>
      </c>
      <c r="K41" s="293">
        <f t="shared" si="9"/>
        <v>33.17987644311507</v>
      </c>
      <c r="L41" s="293">
        <f t="shared" si="10"/>
        <v>32.665886782616717</v>
      </c>
      <c r="M41" s="293">
        <f t="shared" si="11"/>
        <v>32.163032975095739</v>
      </c>
      <c r="N41" s="293">
        <f t="shared" si="12"/>
        <v>31.671034484387892</v>
      </c>
      <c r="O41" s="293">
        <f t="shared" si="13"/>
        <v>31.189618523923823</v>
      </c>
      <c r="P41" s="293">
        <f t="shared" si="14"/>
        <v>30.718519828090333</v>
      </c>
      <c r="Q41" s="253"/>
      <c r="R41" s="253"/>
      <c r="S41" s="254"/>
    </row>
    <row r="42" spans="1:19">
      <c r="A42" s="361">
        <v>40</v>
      </c>
      <c r="B42" s="293">
        <f t="shared" si="0"/>
        <v>39.324567991534707</v>
      </c>
      <c r="C42" s="293">
        <f t="shared" si="1"/>
        <v>38.664659155712535</v>
      </c>
      <c r="D42" s="293">
        <f t="shared" si="2"/>
        <v>38.019863358399007</v>
      </c>
      <c r="E42" s="293">
        <f t="shared" si="3"/>
        <v>37.389782276676968</v>
      </c>
      <c r="F42" s="293">
        <f t="shared" si="4"/>
        <v>36.77402903683403</v>
      </c>
      <c r="G42" s="293">
        <f t="shared" si="5"/>
        <v>36.172227864082075</v>
      </c>
      <c r="H42" s="293">
        <f t="shared" si="6"/>
        <v>35.5840137435017</v>
      </c>
      <c r="I42" s="293">
        <f t="shared" si="7"/>
        <v>35.009032091871056</v>
      </c>
      <c r="J42" s="293">
        <f t="shared" si="8"/>
        <v>34.446938440032405</v>
      </c>
      <c r="K42" s="293">
        <f t="shared" si="9"/>
        <v>33.897398125403384</v>
      </c>
      <c r="L42" s="293">
        <f t="shared" si="10"/>
        <v>33.3600859943353</v>
      </c>
      <c r="M42" s="293">
        <f t="shared" si="11"/>
        <v>32.834686113956195</v>
      </c>
      <c r="N42" s="293">
        <f t="shared" si="12"/>
        <v>32.320891493211441</v>
      </c>
      <c r="O42" s="293">
        <f t="shared" si="13"/>
        <v>31.818403812774786</v>
      </c>
      <c r="P42" s="293">
        <f t="shared" si="14"/>
        <v>31.326933163546009</v>
      </c>
      <c r="Q42" s="253"/>
      <c r="R42" s="253"/>
      <c r="S42" s="254"/>
    </row>
    <row r="43" spans="1:19">
      <c r="A43" s="361">
        <v>41</v>
      </c>
      <c r="B43" s="293">
        <f t="shared" si="0"/>
        <v>40.290992164730952</v>
      </c>
      <c r="C43" s="293">
        <f t="shared" si="1"/>
        <v>39.598661386734541</v>
      </c>
      <c r="D43" s="293">
        <f t="shared" si="2"/>
        <v>38.922556965984008</v>
      </c>
      <c r="E43" s="293">
        <f t="shared" si="3"/>
        <v>38.262241471771063</v>
      </c>
      <c r="F43" s="293">
        <f t="shared" si="4"/>
        <v>37.61729032713761</v>
      </c>
      <c r="G43" s="293">
        <f t="shared" si="5"/>
        <v>36.987291407046818</v>
      </c>
      <c r="H43" s="293">
        <f t="shared" si="6"/>
        <v>36.371844649711726</v>
      </c>
      <c r="I43" s="293">
        <f t="shared" si="7"/>
        <v>35.770561680666596</v>
      </c>
      <c r="J43" s="293">
        <f t="shared" si="8"/>
        <v>35.183065449163678</v>
      </c>
      <c r="K43" s="293">
        <f t="shared" si="9"/>
        <v>34.6089898764331</v>
      </c>
      <c r="L43" s="293">
        <f t="shared" si="10"/>
        <v>34.04797951544375</v>
      </c>
      <c r="M43" s="293">
        <f t="shared" si="11"/>
        <v>33.499689221738812</v>
      </c>
      <c r="N43" s="293">
        <f t="shared" si="12"/>
        <v>32.963783834998942</v>
      </c>
      <c r="O43" s="293">
        <f t="shared" si="13"/>
        <v>32.43993787094707</v>
      </c>
      <c r="P43" s="293">
        <f t="shared" si="14"/>
        <v>31.927835223255325</v>
      </c>
      <c r="Q43" s="253"/>
      <c r="R43" s="253"/>
      <c r="S43" s="254"/>
    </row>
    <row r="44" spans="1:19">
      <c r="A44" s="361">
        <v>42</v>
      </c>
      <c r="B44" s="293">
        <f t="shared" si="0"/>
        <v>41.256611655018027</v>
      </c>
      <c r="C44" s="293">
        <f t="shared" si="1"/>
        <v>40.531109537505394</v>
      </c>
      <c r="D44" s="293">
        <f t="shared" si="2"/>
        <v>39.82299946731569</v>
      </c>
      <c r="E44" s="293">
        <f t="shared" si="3"/>
        <v>39.131802131333352</v>
      </c>
      <c r="F44" s="293">
        <f t="shared" si="4"/>
        <v>38.457052607937925</v>
      </c>
      <c r="G44" s="293">
        <f t="shared" si="5"/>
        <v>37.798299907509232</v>
      </c>
      <c r="H44" s="293">
        <f t="shared" si="6"/>
        <v>37.155106528296642</v>
      </c>
      <c r="I44" s="293">
        <f t="shared" si="7"/>
        <v>36.527048027152247</v>
      </c>
      <c r="J44" s="293">
        <f t="shared" si="8"/>
        <v>35.913712604628969</v>
      </c>
      <c r="K44" s="293">
        <f t="shared" si="9"/>
        <v>35.314700703900606</v>
      </c>
      <c r="L44" s="293">
        <f t="shared" si="10"/>
        <v>34.729624623065646</v>
      </c>
      <c r="M44" s="293">
        <f t="shared" si="11"/>
        <v>34.158108140335472</v>
      </c>
      <c r="N44" s="293">
        <f t="shared" si="12"/>
        <v>33.599786151688981</v>
      </c>
      <c r="O44" s="293">
        <f t="shared" si="13"/>
        <v>33.054304320540773</v>
      </c>
      <c r="P44" s="293">
        <f t="shared" si="14"/>
        <v>32.521318739017602</v>
      </c>
      <c r="Q44" s="253"/>
      <c r="R44" s="253"/>
      <c r="S44" s="254"/>
    </row>
    <row r="45" spans="1:19">
      <c r="A45" s="361">
        <v>43</v>
      </c>
      <c r="B45" s="293">
        <f t="shared" si="0"/>
        <v>42.221427132407541</v>
      </c>
      <c r="C45" s="293">
        <f t="shared" si="1"/>
        <v>41.462006193849057</v>
      </c>
      <c r="D45" s="293">
        <f t="shared" si="2"/>
        <v>40.721196476125321</v>
      </c>
      <c r="E45" s="293">
        <f t="shared" si="3"/>
        <v>39.998473885049904</v>
      </c>
      <c r="F45" s="293">
        <f t="shared" si="4"/>
        <v>39.293330397946441</v>
      </c>
      <c r="G45" s="293">
        <f t="shared" si="5"/>
        <v>38.60527353981017</v>
      </c>
      <c r="H45" s="293">
        <f t="shared" si="6"/>
        <v>37.93382587734547</v>
      </c>
      <c r="I45" s="293">
        <f t="shared" si="7"/>
        <v>37.278524530283697</v>
      </c>
      <c r="J45" s="293">
        <f t="shared" si="8"/>
        <v>36.638920699383604</v>
      </c>
      <c r="K45" s="293">
        <f t="shared" si="9"/>
        <v>36.014579210479923</v>
      </c>
      <c r="L45" s="293">
        <f t="shared" si="10"/>
        <v>35.405078074053506</v>
      </c>
      <c r="M45" s="293">
        <f t="shared" si="11"/>
        <v>34.810008059738067</v>
      </c>
      <c r="N45" s="293">
        <f t="shared" si="12"/>
        <v>34.228972285265264</v>
      </c>
      <c r="O45" s="293">
        <f t="shared" si="13"/>
        <v>33.66158581931542</v>
      </c>
      <c r="P45" s="293">
        <f t="shared" si="14"/>
        <v>33.107475297795155</v>
      </c>
      <c r="Q45" s="253"/>
      <c r="R45" s="253"/>
      <c r="S45" s="254"/>
    </row>
    <row r="46" spans="1:19">
      <c r="A46" s="361">
        <v>44</v>
      </c>
      <c r="B46" s="293">
        <f t="shared" si="0"/>
        <v>43.185439266352141</v>
      </c>
      <c r="C46" s="293">
        <f t="shared" si="1"/>
        <v>42.391353937286887</v>
      </c>
      <c r="D46" s="293">
        <f t="shared" si="2"/>
        <v>41.617153592144987</v>
      </c>
      <c r="E46" s="293">
        <f t="shared" si="3"/>
        <v>40.862266330614496</v>
      </c>
      <c r="F46" s="293">
        <f t="shared" si="4"/>
        <v>40.126138155631324</v>
      </c>
      <c r="G46" s="293">
        <f t="shared" si="5"/>
        <v>39.408232377920541</v>
      </c>
      <c r="H46" s="293">
        <f t="shared" si="6"/>
        <v>38.708029041271381</v>
      </c>
      <c r="I46" s="293">
        <f t="shared" si="7"/>
        <v>38.025024367831463</v>
      </c>
      <c r="J46" s="293">
        <f t="shared" si="8"/>
        <v>37.35873022271327</v>
      </c>
      <c r="K46" s="293">
        <f t="shared" si="9"/>
        <v>36.708673597170183</v>
      </c>
      <c r="L46" s="293">
        <f t="shared" si="10"/>
        <v>36.074396109714463</v>
      </c>
      <c r="M46" s="293">
        <f t="shared" si="11"/>
        <v>35.455453524493137</v>
      </c>
      <c r="N46" s="293">
        <f t="shared" si="12"/>
        <v>34.851415286330024</v>
      </c>
      <c r="O46" s="293">
        <f t="shared" si="13"/>
        <v>34.261864071810969</v>
      </c>
      <c r="P46" s="293">
        <f t="shared" si="14"/>
        <v>33.686395355847068</v>
      </c>
      <c r="Q46" s="253"/>
      <c r="R46" s="253"/>
      <c r="S46" s="254"/>
    </row>
    <row r="47" spans="1:19">
      <c r="A47" s="361">
        <v>45</v>
      </c>
      <c r="B47" s="293">
        <f t="shared" si="0"/>
        <v>44.148648725747194</v>
      </c>
      <c r="C47" s="293">
        <f t="shared" si="1"/>
        <v>43.319155345045274</v>
      </c>
      <c r="D47" s="293">
        <f t="shared" si="2"/>
        <v>42.510876401142148</v>
      </c>
      <c r="E47" s="293">
        <f t="shared" si="3"/>
        <v>41.723189033835048</v>
      </c>
      <c r="F47" s="293">
        <f t="shared" si="4"/>
        <v>40.955490279466844</v>
      </c>
      <c r="G47" s="293">
        <f t="shared" si="5"/>
        <v>40.207196395940798</v>
      </c>
      <c r="H47" s="293">
        <f t="shared" si="6"/>
        <v>39.477742211703145</v>
      </c>
      <c r="I47" s="293">
        <f t="shared" si="7"/>
        <v>38.766580497845837</v>
      </c>
      <c r="J47" s="293">
        <f t="shared" si="8"/>
        <v>38.073181362494559</v>
      </c>
      <c r="K47" s="293">
        <f t="shared" si="9"/>
        <v>37.397031666615028</v>
      </c>
      <c r="L47" s="293">
        <f t="shared" si="10"/>
        <v>36.737634460493261</v>
      </c>
      <c r="M47" s="293">
        <f t="shared" si="11"/>
        <v>36.09450844009222</v>
      </c>
      <c r="N47" s="293">
        <f t="shared" si="12"/>
        <v>35.46718742258534</v>
      </c>
      <c r="O47" s="293">
        <f t="shared" si="13"/>
        <v>34.855219840340332</v>
      </c>
      <c r="P47" s="293">
        <f t="shared" si="14"/>
        <v>34.258168252688456</v>
      </c>
      <c r="Q47" s="253"/>
      <c r="R47" s="253"/>
      <c r="S47" s="254"/>
    </row>
    <row r="48" spans="1:19">
      <c r="A48" s="361">
        <v>46</v>
      </c>
      <c r="B48" s="293">
        <f t="shared" si="0"/>
        <v>45.111056178931328</v>
      </c>
      <c r="C48" s="293">
        <f t="shared" si="1"/>
        <v>44.245412990061851</v>
      </c>
      <c r="D48" s="293">
        <f t="shared" si="2"/>
        <v>43.402370474954651</v>
      </c>
      <c r="E48" s="293">
        <f t="shared" si="3"/>
        <v>42.581251528739294</v>
      </c>
      <c r="F48" s="293">
        <f t="shared" si="4"/>
        <v>41.781401108182763</v>
      </c>
      <c r="G48" s="293">
        <f t="shared" si="5"/>
        <v>41.002185468597794</v>
      </c>
      <c r="H48" s="293">
        <f t="shared" si="6"/>
        <v>40.242991428370978</v>
      </c>
      <c r="I48" s="293">
        <f t="shared" si="7"/>
        <v>39.503225660111731</v>
      </c>
      <c r="J48" s="293">
        <f t="shared" si="8"/>
        <v>38.782314007438792</v>
      </c>
      <c r="K48" s="293">
        <f t="shared" si="9"/>
        <v>38.079700826395083</v>
      </c>
      <c r="L48" s="293">
        <f t="shared" si="10"/>
        <v>37.394848350612669</v>
      </c>
      <c r="M48" s="293">
        <f t="shared" si="11"/>
        <v>36.727236079299239</v>
      </c>
      <c r="N48" s="293">
        <f t="shared" si="12"/>
        <v>36.076360187223763</v>
      </c>
      <c r="O48" s="293">
        <f t="shared" si="13"/>
        <v>35.44173295585535</v>
      </c>
      <c r="P48" s="293">
        <f t="shared" si="14"/>
        <v>34.822882224877496</v>
      </c>
      <c r="Q48" s="253"/>
      <c r="R48" s="253"/>
      <c r="S48" s="254"/>
    </row>
    <row r="49" spans="1:19">
      <c r="A49" s="361">
        <v>47</v>
      </c>
      <c r="B49" s="293">
        <f t="shared" si="0"/>
        <v>46.072662293686435</v>
      </c>
      <c r="C49" s="293">
        <f t="shared" si="1"/>
        <v>45.17012944099357</v>
      </c>
      <c r="D49" s="293">
        <f t="shared" si="2"/>
        <v>44.29164137152582</v>
      </c>
      <c r="E49" s="293">
        <f t="shared" si="3"/>
        <v>43.43646331768042</v>
      </c>
      <c r="F49" s="293">
        <f t="shared" si="4"/>
        <v>42.603884921011947</v>
      </c>
      <c r="G49" s="293">
        <f t="shared" si="5"/>
        <v>41.793219371739049</v>
      </c>
      <c r="H49" s="293">
        <f t="shared" si="6"/>
        <v>41.003802579987692</v>
      </c>
      <c r="I49" s="293">
        <f t="shared" si="7"/>
        <v>40.234992377594423</v>
      </c>
      <c r="J49" s="293">
        <f t="shared" si="8"/>
        <v>39.486167749318909</v>
      </c>
      <c r="K49" s="293">
        <f t="shared" si="9"/>
        <v>38.75672809229264</v>
      </c>
      <c r="L49" s="293">
        <f t="shared" si="10"/>
        <v>38.046092502671527</v>
      </c>
      <c r="M49" s="293">
        <f t="shared" si="11"/>
        <v>37.35369908841507</v>
      </c>
      <c r="N49" s="293">
        <f t="shared" si="12"/>
        <v>36.67900430722878</v>
      </c>
      <c r="O49" s="293">
        <f t="shared" si="13"/>
        <v>36.021482328687334</v>
      </c>
      <c r="P49" s="293">
        <f t="shared" si="14"/>
        <v>35.380624419632085</v>
      </c>
      <c r="Q49" s="253"/>
      <c r="R49" s="253"/>
      <c r="S49" s="254"/>
    </row>
    <row r="50" spans="1:19">
      <c r="A50" s="361">
        <v>48</v>
      </c>
      <c r="B50" s="293">
        <f t="shared" si="0"/>
        <v>47.033467737238624</v>
      </c>
      <c r="C50" s="293">
        <f t="shared" si="1"/>
        <v>46.093307262223306</v>
      </c>
      <c r="D50" s="293">
        <f t="shared" si="2"/>
        <v>45.178694634938566</v>
      </c>
      <c r="E50" s="293">
        <f t="shared" si="3"/>
        <v>44.288833871442286</v>
      </c>
      <c r="F50" s="293">
        <f t="shared" si="4"/>
        <v>43.422955937937175</v>
      </c>
      <c r="G50" s="293">
        <f t="shared" si="5"/>
        <v>42.580317782824913</v>
      </c>
      <c r="H50" s="293">
        <f t="shared" si="6"/>
        <v>41.760201405124469</v>
      </c>
      <c r="I50" s="293">
        <f t="shared" si="7"/>
        <v>40.961912957875263</v>
      </c>
      <c r="J50" s="293">
        <f t="shared" si="8"/>
        <v>40.184781885180058</v>
      </c>
      <c r="K50" s="293">
        <f t="shared" si="9"/>
        <v>39.42816009152989</v>
      </c>
      <c r="L50" s="293">
        <f t="shared" si="10"/>
        <v>38.691421142201335</v>
      </c>
      <c r="M50" s="293">
        <f t="shared" si="11"/>
        <v>37.97395949348028</v>
      </c>
      <c r="N50" s="293">
        <f t="shared" si="12"/>
        <v>37.275189751586581</v>
      </c>
      <c r="O50" s="293">
        <f t="shared" si="13"/>
        <v>36.594545959163753</v>
      </c>
      <c r="P50" s="293">
        <f t="shared" si="14"/>
        <v>35.931480908278616</v>
      </c>
      <c r="Q50" s="253"/>
      <c r="R50" s="253"/>
      <c r="S50" s="254"/>
    </row>
    <row r="51" spans="1:19">
      <c r="A51" s="361">
        <v>49</v>
      </c>
      <c r="B51" s="293">
        <f t="shared" si="0"/>
        <v>47.993473176258256</v>
      </c>
      <c r="C51" s="293">
        <f t="shared" si="1"/>
        <v>47.014949013866826</v>
      </c>
      <c r="D51" s="293">
        <f t="shared" si="2"/>
        <v>46.063535795449845</v>
      </c>
      <c r="E51" s="293">
        <f t="shared" si="3"/>
        <v>45.138372629344495</v>
      </c>
      <c r="F51" s="293">
        <f t="shared" si="4"/>
        <v>44.23862831993744</v>
      </c>
      <c r="G51" s="293">
        <f t="shared" si="5"/>
        <v>43.363500281417821</v>
      </c>
      <c r="H51" s="293">
        <f t="shared" si="6"/>
        <v>42.512213493081525</v>
      </c>
      <c r="I51" s="293">
        <f t="shared" si="7"/>
        <v>41.684019494578081</v>
      </c>
      <c r="J51" s="293">
        <f t="shared" si="8"/>
        <v>40.878195419533554</v>
      </c>
      <c r="K51" s="293">
        <f t="shared" si="9"/>
        <v>40.094043065980053</v>
      </c>
      <c r="L51" s="293">
        <f t="shared" si="10"/>
        <v>39.330888002181339</v>
      </c>
      <c r="M51" s="293">
        <f t="shared" si="11"/>
        <v>38.588078706416127</v>
      </c>
      <c r="N51" s="293">
        <f t="shared" si="12"/>
        <v>37.864985739409633</v>
      </c>
      <c r="O51" s="293">
        <f t="shared" si="13"/>
        <v>37.161000948102561</v>
      </c>
      <c r="P51" s="293">
        <f t="shared" si="14"/>
        <v>36.47553669953443</v>
      </c>
      <c r="Q51" s="253"/>
      <c r="R51" s="253"/>
      <c r="S51" s="254"/>
    </row>
    <row r="52" spans="1:19">
      <c r="A52" s="361">
        <v>50</v>
      </c>
      <c r="B52" s="293">
        <f t="shared" si="0"/>
        <v>48.95267927686065</v>
      </c>
      <c r="C52" s="293">
        <f t="shared" si="1"/>
        <v>47.935057251780528</v>
      </c>
      <c r="D52" s="293">
        <f t="shared" si="2"/>
        <v>46.946170369526094</v>
      </c>
      <c r="E52" s="293">
        <f t="shared" si="3"/>
        <v>45.985088999346694</v>
      </c>
      <c r="F52" s="293">
        <f t="shared" si="4"/>
        <v>45.050916169232281</v>
      </c>
      <c r="G52" s="293">
        <f t="shared" si="5"/>
        <v>44.142786349669414</v>
      </c>
      <c r="H52" s="293">
        <f t="shared" si="6"/>
        <v>43.259864284753782</v>
      </c>
      <c r="I52" s="293">
        <f t="shared" si="7"/>
        <v>42.401343868786164</v>
      </c>
      <c r="J52" s="293">
        <f t="shared" si="8"/>
        <v>41.566447066534565</v>
      </c>
      <c r="K52" s="293">
        <f t="shared" si="9"/>
        <v>40.754422875352127</v>
      </c>
      <c r="L52" s="293">
        <f t="shared" si="10"/>
        <v>39.964546327512494</v>
      </c>
      <c r="M52" s="293">
        <f t="shared" si="11"/>
        <v>39.196117531105081</v>
      </c>
      <c r="N52" s="293">
        <f t="shared" si="12"/>
        <v>38.44846074797325</v>
      </c>
      <c r="O52" s="293">
        <f t="shared" si="13"/>
        <v>37.720923507185404</v>
      </c>
      <c r="P52" s="293">
        <f t="shared" si="14"/>
        <v>37.012875752626599</v>
      </c>
      <c r="Q52" s="253"/>
      <c r="R52" s="253"/>
      <c r="S52" s="254"/>
    </row>
    <row r="53" spans="1:19">
      <c r="A53" s="361">
        <v>51</v>
      </c>
      <c r="B53" s="293">
        <f t="shared" si="0"/>
        <v>49.911086704606603</v>
      </c>
      <c r="C53" s="293">
        <f t="shared" si="1"/>
        <v>48.853634527568026</v>
      </c>
      <c r="D53" s="293">
        <f t="shared" si="2"/>
        <v>47.826603859876329</v>
      </c>
      <c r="E53" s="293">
        <f t="shared" si="3"/>
        <v>46.828992358152902</v>
      </c>
      <c r="F53" s="293">
        <f t="shared" si="4"/>
        <v>45.859833529525943</v>
      </c>
      <c r="G53" s="293">
        <f t="shared" si="5"/>
        <v>44.918195372805378</v>
      </c>
      <c r="H53" s="293">
        <f t="shared" si="6"/>
        <v>44.003179073491744</v>
      </c>
      <c r="I53" s="293">
        <f t="shared" si="7"/>
        <v>43.113917750449829</v>
      </c>
      <c r="J53" s="293">
        <f t="shared" si="8"/>
        <v>42.249575252143487</v>
      </c>
      <c r="K53" s="293">
        <f t="shared" si="9"/>
        <v>41.409345000349212</v>
      </c>
      <c r="L53" s="293">
        <f t="shared" si="10"/>
        <v>40.59244887945087</v>
      </c>
      <c r="M53" s="293">
        <f t="shared" si="11"/>
        <v>39.798136169410952</v>
      </c>
      <c r="N53" s="293">
        <f t="shared" si="12"/>
        <v>39.025682520666038</v>
      </c>
      <c r="O53" s="293">
        <f t="shared" si="13"/>
        <v>38.274388969211266</v>
      </c>
      <c r="P53" s="293">
        <f t="shared" si="14"/>
        <v>37.543580990248493</v>
      </c>
      <c r="Q53" s="253"/>
      <c r="R53" s="253"/>
      <c r="S53" s="254"/>
    </row>
    <row r="54" spans="1:19">
      <c r="A54" s="361">
        <v>52</v>
      </c>
      <c r="B54" s="293">
        <f t="shared" si="0"/>
        <v>50.868696124502868</v>
      </c>
      <c r="C54" s="293">
        <f t="shared" si="1"/>
        <v>49.770683388587017</v>
      </c>
      <c r="D54" s="293">
        <f t="shared" si="2"/>
        <v>48.704841755487635</v>
      </c>
      <c r="E54" s="293">
        <f t="shared" si="3"/>
        <v>47.67009205131518</v>
      </c>
      <c r="F54" s="293">
        <f t="shared" si="4"/>
        <v>46.665394386249936</v>
      </c>
      <c r="G54" s="293">
        <f t="shared" si="5"/>
        <v>45.689746639607314</v>
      </c>
      <c r="H54" s="293">
        <f t="shared" si="6"/>
        <v>44.742183005956988</v>
      </c>
      <c r="I54" s="293">
        <f t="shared" si="7"/>
        <v>43.821772599784573</v>
      </c>
      <c r="J54" s="293">
        <f t="shared" si="8"/>
        <v>42.927618116271475</v>
      </c>
      <c r="K54" s="293">
        <f t="shared" si="9"/>
        <v>42.058854545800855</v>
      </c>
      <c r="L54" s="293">
        <f t="shared" si="10"/>
        <v>41.214647940000866</v>
      </c>
      <c r="M54" s="293">
        <f t="shared" si="11"/>
        <v>40.394194227139565</v>
      </c>
      <c r="N54" s="293">
        <f t="shared" si="12"/>
        <v>39.596718074855112</v>
      </c>
      <c r="O54" s="293">
        <f t="shared" si="13"/>
        <v>38.821471798231897</v>
      </c>
      <c r="P54" s="293">
        <f t="shared" si="14"/>
        <v>38.067734311356531</v>
      </c>
      <c r="Q54" s="253"/>
      <c r="R54" s="253"/>
      <c r="S54" s="254"/>
    </row>
    <row r="55" spans="1:19">
      <c r="A55" s="361">
        <v>53</v>
      </c>
      <c r="B55" s="293">
        <f t="shared" si="0"/>
        <v>51.825508201002151</v>
      </c>
      <c r="C55" s="293">
        <f t="shared" si="1"/>
        <v>50.686206377957184</v>
      </c>
      <c r="D55" s="293">
        <f t="shared" si="2"/>
        <v>49.580889531658457</v>
      </c>
      <c r="E55" s="293">
        <f t="shared" si="3"/>
        <v>48.50839739333739</v>
      </c>
      <c r="F55" s="293">
        <f t="shared" si="4"/>
        <v>47.467612666804889</v>
      </c>
      <c r="G55" s="293">
        <f t="shared" si="5"/>
        <v>46.457459342892825</v>
      </c>
      <c r="H55" s="293">
        <f t="shared" si="6"/>
        <v>45.476901082972994</v>
      </c>
      <c r="I55" s="293">
        <f t="shared" si="7"/>
        <v>44.524939668660181</v>
      </c>
      <c r="J55" s="293">
        <f t="shared" si="8"/>
        <v>43.600613514909647</v>
      </c>
      <c r="K55" s="293">
        <f t="shared" si="9"/>
        <v>42.702996243769441</v>
      </c>
      <c r="L55" s="293">
        <f t="shared" si="10"/>
        <v>41.831195316268406</v>
      </c>
      <c r="M55" s="293">
        <f t="shared" si="11"/>
        <v>40.984350719940146</v>
      </c>
      <c r="N55" s="293">
        <f t="shared" si="12"/>
        <v>40.161633709667043</v>
      </c>
      <c r="O55" s="293">
        <f t="shared" si="13"/>
        <v>39.362245599570251</v>
      </c>
      <c r="P55" s="293">
        <f t="shared" si="14"/>
        <v>38.585416603808916</v>
      </c>
      <c r="Q55" s="253"/>
      <c r="R55" s="253"/>
      <c r="S55" s="254"/>
    </row>
    <row r="56" spans="1:19">
      <c r="A56" s="361">
        <v>54</v>
      </c>
      <c r="B56" s="293">
        <f t="shared" si="0"/>
        <v>52.781523598003361</v>
      </c>
      <c r="C56" s="293">
        <f t="shared" si="1"/>
        <v>51.600206034566263</v>
      </c>
      <c r="D56" s="293">
        <f t="shared" si="2"/>
        <v>50.454752650033313</v>
      </c>
      <c r="E56" s="293">
        <f t="shared" si="3"/>
        <v>49.343917667778179</v>
      </c>
      <c r="F56" s="293">
        <f t="shared" si="4"/>
        <v>48.266502240801557</v>
      </c>
      <c r="G56" s="293">
        <f t="shared" si="5"/>
        <v>47.221352579992832</v>
      </c>
      <c r="H56" s="293">
        <f t="shared" si="6"/>
        <v>46.207358160370852</v>
      </c>
      <c r="I56" s="293">
        <f t="shared" si="7"/>
        <v>45.223450001980311</v>
      </c>
      <c r="J56" s="293">
        <f t="shared" si="8"/>
        <v>44.268599022242853</v>
      </c>
      <c r="K56" s="293">
        <f t="shared" si="9"/>
        <v>43.341814456630864</v>
      </c>
      <c r="L56" s="293">
        <f t="shared" si="10"/>
        <v>42.442142344774652</v>
      </c>
      <c r="M56" s="293">
        <f t="shared" si="11"/>
        <v>41.568664079148682</v>
      </c>
      <c r="N56" s="293">
        <f t="shared" si="12"/>
        <v>40.720495013685451</v>
      </c>
      <c r="O56" s="293">
        <f t="shared" si="13"/>
        <v>39.896783129723474</v>
      </c>
      <c r="P56" s="293">
        <f t="shared" si="14"/>
        <v>39.096707756848318</v>
      </c>
      <c r="Q56" s="253"/>
      <c r="R56" s="253"/>
      <c r="S56" s="254"/>
    </row>
    <row r="57" spans="1:19">
      <c r="A57" s="361">
        <v>55</v>
      </c>
      <c r="B57" s="293">
        <f t="shared" si="0"/>
        <v>53.736742978854309</v>
      </c>
      <c r="C57" s="293">
        <f t="shared" si="1"/>
        <v>52.512684893077825</v>
      </c>
      <c r="D57" s="293">
        <f t="shared" si="2"/>
        <v>51.326436558636722</v>
      </c>
      <c r="E57" s="293">
        <f t="shared" si="3"/>
        <v>50.176662127353694</v>
      </c>
      <c r="F57" s="293">
        <f t="shared" si="4"/>
        <v>49.062076920300356</v>
      </c>
      <c r="G57" s="293">
        <f t="shared" si="5"/>
        <v>47.981445353226682</v>
      </c>
      <c r="H57" s="293">
        <f t="shared" si="6"/>
        <v>46.933578949830149</v>
      </c>
      <c r="I57" s="293">
        <f t="shared" si="7"/>
        <v>45.917334439053271</v>
      </c>
      <c r="J57" s="293">
        <f t="shared" si="8"/>
        <v>44.931611932747245</v>
      </c>
      <c r="K57" s="293">
        <f t="shared" si="9"/>
        <v>43.975353180129765</v>
      </c>
      <c r="L57" s="293">
        <f t="shared" si="10"/>
        <v>43.047539895730473</v>
      </c>
      <c r="M57" s="293">
        <f t="shared" si="11"/>
        <v>42.147192157572945</v>
      </c>
      <c r="N57" s="293">
        <f t="shared" si="12"/>
        <v>41.27336687256598</v>
      </c>
      <c r="O57" s="293">
        <f t="shared" si="13"/>
        <v>40.425156306151699</v>
      </c>
      <c r="P57" s="293">
        <f t="shared" si="14"/>
        <v>39.601686673430429</v>
      </c>
      <c r="Q57" s="253"/>
      <c r="R57" s="253"/>
      <c r="S57" s="254"/>
    </row>
    <row r="58" spans="1:19">
      <c r="A58" s="361">
        <v>56</v>
      </c>
      <c r="B58" s="293">
        <f t="shared" si="0"/>
        <v>54.691167006348735</v>
      </c>
      <c r="C58" s="293">
        <f t="shared" si="1"/>
        <v>53.423645483938039</v>
      </c>
      <c r="D58" s="293">
        <f t="shared" si="2"/>
        <v>52.195946691906904</v>
      </c>
      <c r="E58" s="293">
        <f t="shared" si="3"/>
        <v>51.006639994040235</v>
      </c>
      <c r="F58" s="293">
        <f t="shared" si="4"/>
        <v>49.854350460050107</v>
      </c>
      <c r="G58" s="293">
        <f t="shared" si="5"/>
        <v>48.73775657037482</v>
      </c>
      <c r="H58" s="293">
        <f t="shared" si="6"/>
        <v>47.655588019715147</v>
      </c>
      <c r="I58" s="293">
        <f t="shared" si="7"/>
        <v>46.606623614953591</v>
      </c>
      <c r="J58" s="293">
        <f t="shared" si="8"/>
        <v>45.589689263272703</v>
      </c>
      <c r="K58" s="293">
        <f t="shared" si="9"/>
        <v>44.603656046409682</v>
      </c>
      <c r="L58" s="293">
        <f t="shared" si="10"/>
        <v>43.647438377272131</v>
      </c>
      <c r="M58" s="293">
        <f t="shared" si="11"/>
        <v>42.719992235220751</v>
      </c>
      <c r="N58" s="293">
        <f t="shared" si="12"/>
        <v>41.820313476569808</v>
      </c>
      <c r="O58" s="293">
        <f t="shared" si="13"/>
        <v>40.947436216953911</v>
      </c>
      <c r="P58" s="293">
        <f t="shared" si="14"/>
        <v>40.100431282400429</v>
      </c>
      <c r="Q58" s="253"/>
      <c r="R58" s="253"/>
      <c r="S58" s="254"/>
    </row>
    <row r="59" spans="1:19">
      <c r="A59" s="361">
        <v>57</v>
      </c>
      <c r="B59" s="293">
        <f t="shared" si="0"/>
        <v>55.644796342729784</v>
      </c>
      <c r="C59" s="293">
        <f t="shared" si="1"/>
        <v>54.333090333382373</v>
      </c>
      <c r="D59" s="293">
        <f t="shared" si="2"/>
        <v>53.063288470730107</v>
      </c>
      <c r="E59" s="293">
        <f t="shared" si="3"/>
        <v>51.833860459176307</v>
      </c>
      <c r="F59" s="293">
        <f t="shared" si="4"/>
        <v>50.643336557726215</v>
      </c>
      <c r="G59" s="293">
        <f t="shared" si="5"/>
        <v>49.490305045149036</v>
      </c>
      <c r="H59" s="293">
        <f t="shared" si="6"/>
        <v>48.373409795905722</v>
      </c>
      <c r="I59" s="293">
        <f t="shared" si="7"/>
        <v>47.291347961874408</v>
      </c>
      <c r="J59" s="293">
        <f t="shared" si="8"/>
        <v>46.242867755109387</v>
      </c>
      <c r="K59" s="293">
        <f t="shared" si="9"/>
        <v>45.226766327017856</v>
      </c>
      <c r="L59" s="293">
        <f t="shared" si="10"/>
        <v>44.241887739658608</v>
      </c>
      <c r="M59" s="293">
        <f t="shared" si="11"/>
        <v>43.287121024971043</v>
      </c>
      <c r="N59" s="293">
        <f t="shared" si="12"/>
        <v>42.361398328016293</v>
      </c>
      <c r="O59" s="293">
        <f t="shared" si="13"/>
        <v>41.463693130432205</v>
      </c>
      <c r="P59" s="293">
        <f t="shared" si="14"/>
        <v>40.593018550518934</v>
      </c>
      <c r="Q59" s="253"/>
      <c r="R59" s="253"/>
      <c r="S59" s="254"/>
    </row>
    <row r="60" spans="1:19">
      <c r="A60" s="361">
        <v>58</v>
      </c>
      <c r="B60" s="293">
        <f t="shared" si="0"/>
        <v>56.597631649688253</v>
      </c>
      <c r="C60" s="293">
        <f t="shared" si="1"/>
        <v>55.241021963443295</v>
      </c>
      <c r="D60" s="293">
        <f t="shared" si="2"/>
        <v>53.928467302473919</v>
      </c>
      <c r="E60" s="293">
        <f t="shared" si="3"/>
        <v>52.65833268356446</v>
      </c>
      <c r="F60" s="293">
        <f t="shared" si="4"/>
        <v>51.429048854167242</v>
      </c>
      <c r="G60" s="293">
        <f t="shared" si="5"/>
        <v>50.239109497660714</v>
      </c>
      <c r="H60" s="293">
        <f t="shared" si="6"/>
        <v>49.087068562623735</v>
      </c>
      <c r="I60" s="293">
        <f t="shared" si="7"/>
        <v>47.971537710471267</v>
      </c>
      <c r="J60" s="293">
        <f t="shared" si="8"/>
        <v>46.891183876039108</v>
      </c>
      <c r="K60" s="293">
        <f t="shared" si="9"/>
        <v>45.844726935885475</v>
      </c>
      <c r="L60" s="293">
        <f t="shared" si="10"/>
        <v>44.830937479430503</v>
      </c>
      <c r="M60" s="293">
        <f t="shared" si="11"/>
        <v>43.84863467818915</v>
      </c>
      <c r="N60" s="293">
        <f t="shared" si="12"/>
        <v>42.896684248655852</v>
      </c>
      <c r="O60" s="293">
        <f t="shared" si="13"/>
        <v>41.973996504545838</v>
      </c>
      <c r="P60" s="293">
        <f t="shared" si="14"/>
        <v>41.079524494339701</v>
      </c>
      <c r="Q60" s="253"/>
      <c r="R60" s="253"/>
      <c r="S60" s="254"/>
    </row>
    <row r="61" spans="1:19">
      <c r="A61" s="361">
        <v>59</v>
      </c>
      <c r="B61" s="293">
        <f t="shared" si="0"/>
        <v>57.549673588364548</v>
      </c>
      <c r="C61" s="293">
        <f t="shared" si="1"/>
        <v>56.147442891956764</v>
      </c>
      <c r="D61" s="293">
        <f t="shared" si="2"/>
        <v>54.791488581021362</v>
      </c>
      <c r="E61" s="293">
        <f t="shared" si="3"/>
        <v>53.480065797572578</v>
      </c>
      <c r="F61" s="293">
        <f t="shared" si="4"/>
        <v>52.211500933610495</v>
      </c>
      <c r="G61" s="293">
        <f t="shared" si="5"/>
        <v>50.984188554886252</v>
      </c>
      <c r="H61" s="293">
        <f t="shared" si="6"/>
        <v>49.796588463254764</v>
      </c>
      <c r="I61" s="293">
        <f t="shared" si="7"/>
        <v>48.647222891196613</v>
      </c>
      <c r="J61" s="293">
        <f t="shared" si="8"/>
        <v>47.534673822371325</v>
      </c>
      <c r="K61" s="293">
        <f t="shared" si="9"/>
        <v>46.457580432283123</v>
      </c>
      <c r="L61" s="293">
        <f t="shared" si="10"/>
        <v>45.414636643531473</v>
      </c>
      <c r="M61" s="293">
        <f t="shared" si="11"/>
        <v>44.404588790286276</v>
      </c>
      <c r="N61" s="293">
        <f t="shared" si="12"/>
        <v>43.426233386963737</v>
      </c>
      <c r="O61" s="293">
        <f t="shared" si="13"/>
        <v>42.478414996256184</v>
      </c>
      <c r="P61" s="293">
        <f t="shared" si="14"/>
        <v>41.560024191940435</v>
      </c>
      <c r="Q61" s="253"/>
      <c r="R61" s="253"/>
      <c r="S61" s="254"/>
    </row>
    <row r="62" spans="1:19">
      <c r="A62" s="361">
        <v>60</v>
      </c>
      <c r="B62" s="293">
        <f t="shared" si="0"/>
        <v>58.500922819348197</v>
      </c>
      <c r="C62" s="293">
        <f t="shared" si="1"/>
        <v>57.052355632569139</v>
      </c>
      <c r="D62" s="293">
        <f t="shared" si="2"/>
        <v>55.652357686804315</v>
      </c>
      <c r="E62" s="293">
        <f t="shared" si="3"/>
        <v>54.299068901235167</v>
      </c>
      <c r="F62" s="293">
        <f t="shared" si="4"/>
        <v>52.990706323927476</v>
      </c>
      <c r="G62" s="293">
        <f t="shared" si="5"/>
        <v>51.725560751130566</v>
      </c>
      <c r="H62" s="293">
        <f t="shared" si="6"/>
        <v>50.501993501164627</v>
      </c>
      <c r="I62" s="293">
        <f t="shared" si="7"/>
        <v>49.31843333562577</v>
      </c>
      <c r="J62" s="293">
        <f t="shared" si="8"/>
        <v>48.173373520964113</v>
      </c>
      <c r="K62" s="293">
        <f t="shared" si="9"/>
        <v>47.065369023751863</v>
      </c>
      <c r="L62" s="293">
        <f t="shared" si="10"/>
        <v>45.993033833392055</v>
      </c>
      <c r="M62" s="293">
        <f t="shared" si="11"/>
        <v>44.955038406224034</v>
      </c>
      <c r="N62" s="293">
        <f t="shared" si="12"/>
        <v>43.950107225355723</v>
      </c>
      <c r="O62" s="293">
        <f t="shared" si="13"/>
        <v>42.977016470763949</v>
      </c>
      <c r="P62" s="293">
        <f t="shared" si="14"/>
        <v>42.034591794509076</v>
      </c>
      <c r="Q62" s="253"/>
      <c r="R62" s="253"/>
      <c r="S62" s="254"/>
    </row>
    <row r="63" spans="1:19">
      <c r="A63" s="361">
        <v>61</v>
      </c>
      <c r="B63" s="293">
        <f t="shared" si="0"/>
        <v>59.451380002679073</v>
      </c>
      <c r="C63" s="293">
        <f t="shared" si="1"/>
        <v>57.955762694744671</v>
      </c>
      <c r="D63" s="293">
        <f t="shared" si="2"/>
        <v>56.511079986837281</v>
      </c>
      <c r="E63" s="293">
        <f t="shared" si="3"/>
        <v>55.115351064353924</v>
      </c>
      <c r="F63" s="293">
        <f t="shared" si="4"/>
        <v>53.766678496857224</v>
      </c>
      <c r="G63" s="293">
        <f t="shared" si="5"/>
        <v>52.463244528488119</v>
      </c>
      <c r="H63" s="293">
        <f t="shared" si="6"/>
        <v>51.203307540511645</v>
      </c>
      <c r="I63" s="293">
        <f t="shared" si="7"/>
        <v>49.985198677773944</v>
      </c>
      <c r="J63" s="293">
        <f t="shared" si="8"/>
        <v>48.807318631229876</v>
      </c>
      <c r="K63" s="293">
        <f t="shared" si="9"/>
        <v>47.668134569010093</v>
      </c>
      <c r="L63" s="293">
        <f t="shared" si="10"/>
        <v>46.566177208976427</v>
      </c>
      <c r="M63" s="293">
        <f t="shared" si="11"/>
        <v>45.500038025964393</v>
      </c>
      <c r="N63" s="293">
        <f t="shared" si="12"/>
        <v>44.468366587326351</v>
      </c>
      <c r="O63" s="293">
        <f t="shared" si="13"/>
        <v>43.469868010639814</v>
      </c>
      <c r="P63" s="293">
        <f t="shared" si="14"/>
        <v>42.503300537786728</v>
      </c>
      <c r="Q63" s="253"/>
      <c r="R63" s="253"/>
      <c r="S63" s="254"/>
    </row>
    <row r="64" spans="1:19">
      <c r="A64" s="361">
        <v>62</v>
      </c>
      <c r="B64" s="293">
        <f t="shared" si="0"/>
        <v>60.401045797847367</v>
      </c>
      <c r="C64" s="293">
        <f t="shared" si="1"/>
        <v>58.857666583771717</v>
      </c>
      <c r="D64" s="293">
        <f t="shared" si="2"/>
        <v>57.367660834750296</v>
      </c>
      <c r="E64" s="293">
        <f t="shared" si="3"/>
        <v>55.928921326598655</v>
      </c>
      <c r="F64" s="293">
        <f t="shared" si="4"/>
        <v>54.539430868239549</v>
      </c>
      <c r="G64" s="293">
        <f t="shared" si="5"/>
        <v>53.197258237301575</v>
      </c>
      <c r="H64" s="293">
        <f t="shared" si="6"/>
        <v>51.900554307053852</v>
      </c>
      <c r="I64" s="293">
        <f t="shared" si="7"/>
        <v>50.647548355404567</v>
      </c>
      <c r="J64" s="293">
        <f t="shared" si="8"/>
        <v>49.436544547126452</v>
      </c>
      <c r="K64" s="293">
        <f t="shared" si="9"/>
        <v>48.26591858083647</v>
      </c>
      <c r="L64" s="293">
        <f t="shared" si="10"/>
        <v>47.134114492792513</v>
      </c>
      <c r="M64" s="293">
        <f t="shared" si="11"/>
        <v>46.03964160986574</v>
      </c>
      <c r="N64" s="293">
        <f t="shared" si="12"/>
        <v>44.981071644510813</v>
      </c>
      <c r="O64" s="293">
        <f t="shared" si="13"/>
        <v>43.95703592484989</v>
      </c>
      <c r="P64" s="293">
        <f t="shared" si="14"/>
        <v>42.966222753369621</v>
      </c>
      <c r="Q64" s="253"/>
      <c r="R64" s="253"/>
      <c r="S64" s="254"/>
    </row>
    <row r="65" spans="1:19">
      <c r="A65" s="361">
        <v>63</v>
      </c>
      <c r="B65" s="293">
        <f t="shared" si="0"/>
        <v>61.349920863794338</v>
      </c>
      <c r="C65" s="293">
        <f t="shared" si="1"/>
        <v>59.758069800770556</v>
      </c>
      <c r="D65" s="293">
        <f t="shared" si="2"/>
        <v>58.222105570823167</v>
      </c>
      <c r="E65" s="293">
        <f t="shared" si="3"/>
        <v>56.739788697606691</v>
      </c>
      <c r="F65" s="293">
        <f t="shared" si="4"/>
        <v>55.308976798246967</v>
      </c>
      <c r="G65" s="293">
        <f t="shared" si="5"/>
        <v>53.927620136618458</v>
      </c>
      <c r="H65" s="293">
        <f t="shared" si="6"/>
        <v>52.593757388951609</v>
      </c>
      <c r="I65" s="293">
        <f t="shared" si="7"/>
        <v>51.305511611329024</v>
      </c>
      <c r="J65" s="293">
        <f t="shared" si="8"/>
        <v>50.061086399132968</v>
      </c>
      <c r="K65" s="293">
        <f t="shared" si="9"/>
        <v>48.858762228928718</v>
      </c>
      <c r="L65" s="293">
        <f t="shared" si="10"/>
        <v>47.696892973865438</v>
      </c>
      <c r="M65" s="293">
        <f t="shared" si="11"/>
        <v>46.573902584025475</v>
      </c>
      <c r="N65" s="293">
        <f t="shared" si="12"/>
        <v>45.488281923671039</v>
      </c>
      <c r="O65" s="293">
        <f t="shared" si="13"/>
        <v>44.438585757676996</v>
      </c>
      <c r="P65" s="293">
        <f t="shared" si="14"/>
        <v>43.423429879871229</v>
      </c>
      <c r="Q65" s="253"/>
      <c r="R65" s="253"/>
      <c r="S65" s="254"/>
    </row>
    <row r="66" spans="1:19">
      <c r="A66" s="361">
        <v>64</v>
      </c>
      <c r="B66" s="293">
        <f t="shared" si="0"/>
        <v>62.298005858911814</v>
      </c>
      <c r="C66" s="293">
        <f t="shared" si="1"/>
        <v>60.656974842699405</v>
      </c>
      <c r="D66" s="293">
        <f t="shared" si="2"/>
        <v>59.074419522018196</v>
      </c>
      <c r="E66" s="293">
        <f t="shared" si="3"/>
        <v>57.547962157083084</v>
      </c>
      <c r="F66" s="293">
        <f t="shared" si="4"/>
        <v>56.075329591615159</v>
      </c>
      <c r="G66" s="293">
        <f t="shared" si="5"/>
        <v>54.654348394645226</v>
      </c>
      <c r="H66" s="293">
        <f t="shared" si="6"/>
        <v>53.282940237565803</v>
      </c>
      <c r="I66" s="293">
        <f t="shared" si="7"/>
        <v>51.959117494697708</v>
      </c>
      <c r="J66" s="293">
        <f t="shared" si="8"/>
        <v>50.680979056211363</v>
      </c>
      <c r="K66" s="293">
        <f t="shared" si="9"/>
        <v>49.446706342739219</v>
      </c>
      <c r="L66" s="293">
        <f t="shared" si="10"/>
        <v>48.254559511675062</v>
      </c>
      <c r="M66" s="293">
        <f t="shared" si="11"/>
        <v>47.102873845569789</v>
      </c>
      <c r="N66" s="293">
        <f t="shared" si="12"/>
        <v>45.990056313606964</v>
      </c>
      <c r="O66" s="293">
        <f t="shared" si="13"/>
        <v>44.914582297539042</v>
      </c>
      <c r="P66" s="293">
        <f t="shared" si="14"/>
        <v>43.874992473946897</v>
      </c>
      <c r="Q66" s="253"/>
      <c r="R66" s="253"/>
      <c r="S66" s="254"/>
    </row>
    <row r="67" spans="1:19">
      <c r="A67" s="361">
        <v>65</v>
      </c>
      <c r="B67" s="293">
        <f t="shared" si="0"/>
        <v>63.245301441044113</v>
      </c>
      <c r="C67" s="293">
        <f t="shared" si="1"/>
        <v>61.554384202362193</v>
      </c>
      <c r="D67" s="293">
        <f t="shared" si="2"/>
        <v>59.924608002013173</v>
      </c>
      <c r="E67" s="293">
        <f t="shared" si="3"/>
        <v>58.353450654900101</v>
      </c>
      <c r="F67" s="293">
        <f t="shared" si="4"/>
        <v>56.838502497874032</v>
      </c>
      <c r="G67" s="293">
        <f t="shared" si="5"/>
        <v>55.377461089199208</v>
      </c>
      <c r="H67" s="293">
        <f t="shared" si="6"/>
        <v>53.968126168251011</v>
      </c>
      <c r="I67" s="293">
        <f t="shared" si="7"/>
        <v>52.608394862282488</v>
      </c>
      <c r="J67" s="293">
        <f t="shared" si="8"/>
        <v>51.296257127753222</v>
      </c>
      <c r="K67" s="293">
        <f t="shared" si="9"/>
        <v>50.029791414286827</v>
      </c>
      <c r="L67" s="293">
        <f t="shared" si="10"/>
        <v>48.807160540057865</v>
      </c>
      <c r="M67" s="293">
        <f t="shared" si="11"/>
        <v>47.626607767890881</v>
      </c>
      <c r="N67" s="293">
        <f t="shared" si="12"/>
        <v>46.486453071993694</v>
      </c>
      <c r="O67" s="293">
        <f t="shared" si="13"/>
        <v>45.385089585705806</v>
      </c>
      <c r="P67" s="293">
        <f t="shared" si="14"/>
        <v>44.320980221182118</v>
      </c>
      <c r="Q67" s="253"/>
      <c r="R67" s="253"/>
      <c r="S67" s="254"/>
    </row>
    <row r="68" spans="1:19">
      <c r="A68" s="361">
        <v>66</v>
      </c>
      <c r="B68" s="293">
        <f t="shared" ref="B68:B110" si="15">((1+$B$2/12)^A68-1)/(($B$2/12)*(1+$B$2/12)^A68)</f>
        <v>64.191808267487829</v>
      </c>
      <c r="C68" s="293">
        <f t="shared" ref="C68:C110" si="16">((1+$C$2/12)^A68-1)/(($C$2/12)*(1+$C$2/12)^A68)</f>
        <v>62.450300368414794</v>
      </c>
      <c r="D68" s="293">
        <f t="shared" ref="D68:D110" si="17">((1+$D$2/12)^A68-1)/(($D$2/12)*(1+$D$2/12)^A68)</f>
        <v>60.772676311235053</v>
      </c>
      <c r="E68" s="293">
        <f t="shared" ref="E68:E110" si="18">((1+$E$2/12)^A68-1)/(($E$2/12)*(1+$E$2/12)^A68)</f>
        <v>59.156263111196168</v>
      </c>
      <c r="F68" s="293">
        <f t="shared" ref="F68:F110" si="19">((1+$F$2/12)^A68-1)/(($F$2/12)*(1+$F$2/12)^A68)</f>
        <v>57.598508711575803</v>
      </c>
      <c r="G68" s="293">
        <f t="shared" ref="G68:G110" si="20">((1+$G$2/12)^A68-1)/(($G$2/12)*(1+$G$2/12)^A68)</f>
        <v>56.096976208158388</v>
      </c>
      <c r="H68" s="293">
        <f t="shared" ref="H68:H110" si="21">((1+$H$2/12)^A68-1)/(($H$2/12)*(1+$H$2/12)^A68)</f>
        <v>54.649338361144331</v>
      </c>
      <c r="I68" s="293">
        <f t="shared" ref="I68:I110" si="22">((1+$I$2/12)^A68-1)/(($I$2/12)*(1+$I$2/12)^A68)</f>
        <v>53.253372379750807</v>
      </c>
      <c r="J68" s="293">
        <f t="shared" ref="J68:J110" si="23">((1+$J$2/12)^A68-1)/(($J$2/12)*(1+$J$2/12)^A68)</f>
        <v>51.906954965511893</v>
      </c>
      <c r="K68" s="293">
        <f t="shared" ref="K68:K110" si="24">((1+$K$2/12)^A68-1)/(($K$2/12)*(1+$K$2/12)^A68)</f>
        <v>50.608057600945614</v>
      </c>
      <c r="L68" s="293">
        <f t="shared" ref="L68:L110" si="25">((1+$L$2/12)^A68-1)/(($L$2/12)*(1+$L$2/12)^A68)</f>
        <v>49.354742071073041</v>
      </c>
      <c r="M68" s="293">
        <f t="shared" ref="M68:M110" si="26">((1+$M$2/12)^A68-1)/(($M$2/12)*(1+$M$2/12)^A68)</f>
        <v>48.145156205832556</v>
      </c>
      <c r="N68" s="293">
        <f t="shared" ref="N68:N110" si="27">((1+$N$2/12)^A68-1)/(($N$2/12)*(1+$N$2/12)^A68)</f>
        <v>46.977529832145443</v>
      </c>
      <c r="O68" s="293">
        <f t="shared" ref="O68:O110" si="28">((1+$O$2/12)^A68-1)/(($O$2/12)*(1+$O$2/12)^A68)</f>
        <v>45.850170924915133</v>
      </c>
      <c r="P68" s="293">
        <f t="shared" ref="P68:P110" si="29">((1+$P$2/12)^A68-1)/(($P$2/12)*(1+$P$2/12)^A68)</f>
        <v>44.761461946846538</v>
      </c>
      <c r="Q68" s="253"/>
      <c r="R68" s="253"/>
      <c r="S68" s="254"/>
    </row>
    <row r="69" spans="1:19">
      <c r="A69" s="361">
        <v>67</v>
      </c>
      <c r="B69" s="293">
        <f t="shared" si="15"/>
        <v>65.137526994991802</v>
      </c>
      <c r="C69" s="293">
        <f t="shared" si="16"/>
        <v>63.344725825372564</v>
      </c>
      <c r="D69" s="293">
        <f t="shared" si="17"/>
        <v>61.618629736892778</v>
      </c>
      <c r="E69" s="293">
        <f t="shared" si="18"/>
        <v>59.95640841647463</v>
      </c>
      <c r="F69" s="293">
        <f t="shared" si="19"/>
        <v>58.355361372523632</v>
      </c>
      <c r="G69" s="293">
        <f t="shared" si="20"/>
        <v>56.812911649908841</v>
      </c>
      <c r="H69" s="293">
        <f t="shared" si="21"/>
        <v>55.326599861949639</v>
      </c>
      <c r="I69" s="293">
        <f t="shared" si="22"/>
        <v>53.894078522931267</v>
      </c>
      <c r="J69" s="293">
        <f t="shared" si="23"/>
        <v>52.513106665520503</v>
      </c>
      <c r="K69" s="293">
        <f t="shared" si="24"/>
        <v>51.181544728210518</v>
      </c>
      <c r="L69" s="293">
        <f t="shared" si="25"/>
        <v>49.897349698833743</v>
      </c>
      <c r="M69" s="293">
        <f t="shared" si="26"/>
        <v>48.658570500824311</v>
      </c>
      <c r="N69" s="293">
        <f t="shared" si="27"/>
        <v>47.463343609706953</v>
      </c>
      <c r="O69" s="293">
        <f t="shared" si="28"/>
        <v>46.309888887889755</v>
      </c>
      <c r="P69" s="293">
        <f t="shared" si="29"/>
        <v>45.196505626515091</v>
      </c>
      <c r="Q69" s="253"/>
      <c r="R69" s="253"/>
      <c r="S69" s="254"/>
    </row>
    <row r="70" spans="1:19">
      <c r="A70" s="361">
        <v>68</v>
      </c>
      <c r="B70" s="293">
        <f t="shared" si="15"/>
        <v>66.082458279758526</v>
      </c>
      <c r="C70" s="293">
        <f t="shared" si="16"/>
        <v>64.237663053616558</v>
      </c>
      <c r="D70" s="293">
        <f t="shared" si="17"/>
        <v>62.462473553010277</v>
      </c>
      <c r="E70" s="293">
        <f t="shared" si="18"/>
        <v>60.753895431702261</v>
      </c>
      <c r="F70" s="293">
        <f t="shared" si="19"/>
        <v>59.109073565998635</v>
      </c>
      <c r="G70" s="293">
        <f t="shared" si="20"/>
        <v>57.525285223789858</v>
      </c>
      <c r="H70" s="293">
        <f t="shared" si="21"/>
        <v>55.999933582717119</v>
      </c>
      <c r="I70" s="293">
        <f t="shared" si="22"/>
        <v>54.530541579070785</v>
      </c>
      <c r="J70" s="293">
        <f t="shared" si="23"/>
        <v>53.11474606999554</v>
      </c>
      <c r="K70" s="293">
        <f t="shared" si="24"/>
        <v>51.750292292440179</v>
      </c>
      <c r="L70" s="293">
        <f t="shared" si="25"/>
        <v>50.435028603303458</v>
      </c>
      <c r="M70" s="293">
        <f t="shared" si="26"/>
        <v>49.166901485964672</v>
      </c>
      <c r="N70" s="293">
        <f t="shared" si="27"/>
        <v>47.943950809273169</v>
      </c>
      <c r="O70" s="293">
        <f t="shared" si="28"/>
        <v>46.764305325755942</v>
      </c>
      <c r="P70" s="293">
        <f t="shared" si="29"/>
        <v>45.626178396558117</v>
      </c>
      <c r="Q70" s="253"/>
      <c r="R70" s="253"/>
      <c r="S70" s="254"/>
    </row>
    <row r="71" spans="1:19">
      <c r="A71" s="361">
        <v>69</v>
      </c>
      <c r="B71" s="293">
        <f t="shared" si="15"/>
        <v>67.026602777444026</v>
      </c>
      <c r="C71" s="293">
        <f t="shared" si="16"/>
        <v>65.129114529400894</v>
      </c>
      <c r="D71" s="293">
        <f t="shared" si="17"/>
        <v>63.304213020459109</v>
      </c>
      <c r="E71" s="293">
        <f t="shared" si="18"/>
        <v>61.548732988407565</v>
      </c>
      <c r="F71" s="293">
        <f t="shared" si="19"/>
        <v>59.859658322986171</v>
      </c>
      <c r="G71" s="293">
        <f t="shared" si="20"/>
        <v>58.234114650537137</v>
      </c>
      <c r="H71" s="293">
        <f t="shared" si="21"/>
        <v>56.669362302618524</v>
      </c>
      <c r="I71" s="293">
        <f t="shared" si="22"/>
        <v>55.162789648083553</v>
      </c>
      <c r="J71" s="293">
        <f t="shared" si="23"/>
        <v>53.711906769226339</v>
      </c>
      <c r="K71" s="293">
        <f t="shared" si="24"/>
        <v>52.314339463577028</v>
      </c>
      <c r="L71" s="293">
        <f t="shared" si="25"/>
        <v>50.967823554057929</v>
      </c>
      <c r="M71" s="293">
        <f t="shared" si="26"/>
        <v>49.67019949105412</v>
      </c>
      <c r="N71" s="293">
        <f t="shared" si="27"/>
        <v>48.419407230937992</v>
      </c>
      <c r="O71" s="293">
        <f t="shared" si="28"/>
        <v>47.213481376365017</v>
      </c>
      <c r="P71" s="293">
        <f t="shared" si="29"/>
        <v>46.050546564501843</v>
      </c>
      <c r="Q71" s="253"/>
      <c r="R71" s="253"/>
      <c r="S71" s="254"/>
    </row>
    <row r="72" spans="1:19">
      <c r="A72" s="361">
        <v>70</v>
      </c>
      <c r="B72" s="293">
        <f t="shared" si="15"/>
        <v>67.96996114315769</v>
      </c>
      <c r="C72" s="293">
        <f t="shared" si="16"/>
        <v>66.019082724859459</v>
      </c>
      <c r="D72" s="293">
        <f t="shared" si="17"/>
        <v>64.143853386991566</v>
      </c>
      <c r="E72" s="293">
        <f t="shared" si="18"/>
        <v>62.340929888778369</v>
      </c>
      <c r="F72" s="293">
        <f t="shared" si="19"/>
        <v>60.607128620401177</v>
      </c>
      <c r="G72" s="293">
        <f t="shared" si="20"/>
        <v>58.939417562723499</v>
      </c>
      <c r="H72" s="293">
        <f t="shared" si="21"/>
        <v>57.334908668717674</v>
      </c>
      <c r="I72" s="293">
        <f t="shared" si="22"/>
        <v>55.790850643791615</v>
      </c>
      <c r="J72" s="293">
        <f t="shared" si="23"/>
        <v>54.304622103450484</v>
      </c>
      <c r="K72" s="293">
        <f t="shared" si="24"/>
        <v>52.873725087844996</v>
      </c>
      <c r="L72" s="293">
        <f t="shared" si="25"/>
        <v>51.495778914012817</v>
      </c>
      <c r="M72" s="293">
        <f t="shared" si="26"/>
        <v>50.168514347578345</v>
      </c>
      <c r="N72" s="293">
        <f t="shared" si="27"/>
        <v>48.88976807677296</v>
      </c>
      <c r="O72" s="293">
        <f t="shared" si="28"/>
        <v>47.657477472518963</v>
      </c>
      <c r="P72" s="293">
        <f t="shared" si="29"/>
        <v>46.469675619261082</v>
      </c>
      <c r="Q72" s="253"/>
      <c r="R72" s="253"/>
      <c r="S72" s="254"/>
    </row>
    <row r="73" spans="1:19">
      <c r="A73" s="361">
        <v>71</v>
      </c>
      <c r="B73" s="293">
        <f t="shared" si="15"/>
        <v>68.912534031464801</v>
      </c>
      <c r="C73" s="293">
        <f t="shared" si="16"/>
        <v>66.907570108012791</v>
      </c>
      <c r="D73" s="293">
        <f t="shared" si="17"/>
        <v>64.981399887273341</v>
      </c>
      <c r="E73" s="293">
        <f t="shared" si="18"/>
        <v>63.130494905759228</v>
      </c>
      <c r="F73" s="293">
        <f t="shared" si="19"/>
        <v>61.351497381312413</v>
      </c>
      <c r="G73" s="293">
        <f t="shared" si="20"/>
        <v>59.641211505197489</v>
      </c>
      <c r="H73" s="293">
        <f t="shared" si="21"/>
        <v>57.996595196736692</v>
      </c>
      <c r="I73" s="293">
        <f t="shared" si="22"/>
        <v>56.414752295157221</v>
      </c>
      <c r="J73" s="293">
        <f t="shared" si="23"/>
        <v>54.89292516471513</v>
      </c>
      <c r="K73" s="293">
        <f t="shared" si="24"/>
        <v>53.428487690424781</v>
      </c>
      <c r="L73" s="293">
        <f t="shared" si="25"/>
        <v>52.018938643117593</v>
      </c>
      <c r="M73" s="293">
        <f t="shared" si="26"/>
        <v>50.661895393641906</v>
      </c>
      <c r="N73" s="293">
        <f t="shared" si="27"/>
        <v>49.355087957236222</v>
      </c>
      <c r="O73" s="293">
        <f t="shared" si="28"/>
        <v>48.096353350101118</v>
      </c>
      <c r="P73" s="293">
        <f t="shared" si="29"/>
        <v>46.883630241245513</v>
      </c>
      <c r="Q73" s="253"/>
      <c r="R73" s="253"/>
      <c r="S73" s="254"/>
    </row>
    <row r="74" spans="1:19">
      <c r="A74" s="361">
        <v>72</v>
      </c>
      <c r="B74" s="293">
        <f t="shared" si="15"/>
        <v>69.854322096384294</v>
      </c>
      <c r="C74" s="293">
        <f t="shared" si="16"/>
        <v>67.794579142774978</v>
      </c>
      <c r="D74" s="293">
        <f t="shared" si="17"/>
        <v>65.816857742916071</v>
      </c>
      <c r="E74" s="293">
        <f t="shared" si="18"/>
        <v>63.917436783148716</v>
      </c>
      <c r="F74" s="293">
        <f t="shared" si="19"/>
        <v>62.092777475165867</v>
      </c>
      <c r="G74" s="293">
        <f t="shared" si="20"/>
        <v>60.339513935519875</v>
      </c>
      <c r="H74" s="293">
        <f t="shared" si="21"/>
        <v>58.654444271817773</v>
      </c>
      <c r="I74" s="293">
        <f t="shared" si="22"/>
        <v>57.034522147507161</v>
      </c>
      <c r="J74" s="293">
        <f t="shared" si="23"/>
        <v>55.476848798724696</v>
      </c>
      <c r="K74" s="293">
        <f t="shared" si="24"/>
        <v>53.978665478107224</v>
      </c>
      <c r="L74" s="293">
        <f t="shared" si="25"/>
        <v>52.537346302015777</v>
      </c>
      <c r="M74" s="293">
        <f t="shared" si="26"/>
        <v>51.150391478853393</v>
      </c>
      <c r="N74" s="293">
        <f t="shared" si="27"/>
        <v>49.815420897513157</v>
      </c>
      <c r="O74" s="293">
        <f t="shared" si="28"/>
        <v>48.530168056113133</v>
      </c>
      <c r="P74" s="293">
        <f t="shared" si="29"/>
        <v>47.292474312341248</v>
      </c>
      <c r="Q74" s="253"/>
      <c r="R74" s="253"/>
      <c r="S74" s="254"/>
    </row>
    <row r="75" spans="1:19">
      <c r="A75" s="361">
        <v>73</v>
      </c>
      <c r="B75" s="293">
        <f t="shared" si="15"/>
        <v>70.795325991391408</v>
      </c>
      <c r="C75" s="293">
        <f t="shared" si="16"/>
        <v>68.680112288960018</v>
      </c>
      <c r="D75" s="293">
        <f t="shared" si="17"/>
        <v>66.650232162509795</v>
      </c>
      <c r="E75" s="293">
        <f t="shared" si="18"/>
        <v>64.701764235696359</v>
      </c>
      <c r="F75" s="293">
        <f t="shared" si="19"/>
        <v>62.830981718007507</v>
      </c>
      <c r="G75" s="293">
        <f t="shared" si="20"/>
        <v>61.034342224397889</v>
      </c>
      <c r="H75" s="293">
        <f t="shared" si="21"/>
        <v>59.308478149280312</v>
      </c>
      <c r="I75" s="293">
        <f t="shared" si="22"/>
        <v>57.65018756374883</v>
      </c>
      <c r="J75" s="293">
        <f t="shared" si="23"/>
        <v>56.056425606674637</v>
      </c>
      <c r="K75" s="293">
        <f t="shared" si="24"/>
        <v>54.524296341924519</v>
      </c>
      <c r="L75" s="293">
        <f t="shared" si="25"/>
        <v>53.05104505567212</v>
      </c>
      <c r="M75" s="293">
        <f t="shared" si="26"/>
        <v>51.634050969161777</v>
      </c>
      <c r="N75" s="293">
        <f t="shared" si="27"/>
        <v>50.270820343788778</v>
      </c>
      <c r="O75" s="293">
        <f t="shared" si="28"/>
        <v>48.958979956619238</v>
      </c>
      <c r="P75" s="293">
        <f t="shared" si="29"/>
        <v>47.696270925769127</v>
      </c>
      <c r="Q75" s="253"/>
      <c r="R75" s="253"/>
      <c r="S75" s="254"/>
    </row>
    <row r="76" spans="1:19">
      <c r="A76" s="361">
        <v>74</v>
      </c>
      <c r="B76" s="293">
        <f t="shared" si="15"/>
        <v>71.735546369416539</v>
      </c>
      <c r="C76" s="293">
        <f t="shared" si="16"/>
        <v>69.564172002289581</v>
      </c>
      <c r="D76" s="293">
        <f t="shared" si="17"/>
        <v>67.481528341655633</v>
      </c>
      <c r="E76" s="293">
        <f t="shared" si="18"/>
        <v>65.483485949199093</v>
      </c>
      <c r="F76" s="293">
        <f t="shared" si="19"/>
        <v>63.566122872704589</v>
      </c>
      <c r="G76" s="293">
        <f t="shared" si="20"/>
        <v>61.725713656117264</v>
      </c>
      <c r="H76" s="293">
        <f t="shared" si="21"/>
        <v>59.958718955373953</v>
      </c>
      <c r="I76" s="293">
        <f t="shared" si="22"/>
        <v>58.261775725578303</v>
      </c>
      <c r="J76" s="293">
        <f t="shared" si="23"/>
        <v>56.631687947071612</v>
      </c>
      <c r="K76" s="293">
        <f t="shared" si="24"/>
        <v>55.065417859759854</v>
      </c>
      <c r="L76" s="293">
        <f t="shared" si="25"/>
        <v>53.560077676966593</v>
      </c>
      <c r="M76" s="293">
        <f t="shared" si="26"/>
        <v>52.112921751645324</v>
      </c>
      <c r="N76" s="293">
        <f t="shared" si="27"/>
        <v>50.721339169453046</v>
      </c>
      <c r="O76" s="293">
        <f t="shared" si="28"/>
        <v>49.382846744598922</v>
      </c>
      <c r="P76" s="293">
        <f t="shared" si="29"/>
        <v>48.095082395821372</v>
      </c>
      <c r="Q76" s="253"/>
      <c r="R76" s="253"/>
      <c r="S76" s="254"/>
    </row>
    <row r="77" spans="1:19">
      <c r="A77" s="361">
        <v>75</v>
      </c>
      <c r="B77" s="293">
        <f t="shared" si="15"/>
        <v>72.674983882847499</v>
      </c>
      <c r="C77" s="293">
        <f t="shared" si="16"/>
        <v>70.446760734398993</v>
      </c>
      <c r="D77" s="293">
        <f t="shared" si="17"/>
        <v>68.310751462998084</v>
      </c>
      <c r="E77" s="293">
        <f t="shared" si="18"/>
        <v>66.262610580597141</v>
      </c>
      <c r="F77" s="293">
        <f t="shared" si="19"/>
        <v>64.298213649166357</v>
      </c>
      <c r="G77" s="293">
        <f t="shared" si="20"/>
        <v>62.413645428972394</v>
      </c>
      <c r="H77" s="293">
        <f t="shared" si="21"/>
        <v>60.605188688027134</v>
      </c>
      <c r="I77" s="293">
        <f t="shared" si="22"/>
        <v>58.869313634680431</v>
      </c>
      <c r="J77" s="293">
        <f t="shared" si="23"/>
        <v>57.202667937540063</v>
      </c>
      <c r="K77" s="293">
        <f t="shared" si="24"/>
        <v>55.602067298935381</v>
      </c>
      <c r="L77" s="293">
        <f t="shared" si="25"/>
        <v>54.064486550255928</v>
      </c>
      <c r="M77" s="293">
        <f t="shared" si="26"/>
        <v>52.58705123925278</v>
      </c>
      <c r="N77" s="293">
        <f t="shared" si="27"/>
        <v>51.167029681239605</v>
      </c>
      <c r="O77" s="293">
        <f t="shared" si="28"/>
        <v>49.801825447708978</v>
      </c>
      <c r="P77" s="293">
        <f t="shared" si="29"/>
        <v>48.488970267477889</v>
      </c>
      <c r="Q77" s="253"/>
      <c r="R77" s="253"/>
      <c r="S77" s="254"/>
    </row>
    <row r="78" spans="1:19">
      <c r="A78" s="361">
        <v>76</v>
      </c>
      <c r="B78" s="293">
        <f t="shared" si="15"/>
        <v>73.613639183527724</v>
      </c>
      <c r="C78" s="293">
        <f t="shared" si="16"/>
        <v>71.327880932844266</v>
      </c>
      <c r="D78" s="293">
        <f t="shared" si="17"/>
        <v>69.13790669625746</v>
      </c>
      <c r="E78" s="293">
        <f t="shared" si="18"/>
        <v>67.039146758070245</v>
      </c>
      <c r="F78" s="293">
        <f t="shared" si="19"/>
        <v>65.027266704564028</v>
      </c>
      <c r="G78" s="293">
        <f t="shared" si="20"/>
        <v>63.098154655693875</v>
      </c>
      <c r="H78" s="293">
        <f t="shared" si="21"/>
        <v>61.247909217591186</v>
      </c>
      <c r="I78" s="293">
        <f t="shared" si="22"/>
        <v>59.472828113920954</v>
      </c>
      <c r="J78" s="293">
        <f t="shared" si="23"/>
        <v>57.769397456615451</v>
      </c>
      <c r="K78" s="293">
        <f t="shared" si="24"/>
        <v>56.134281618778893</v>
      </c>
      <c r="L78" s="293">
        <f t="shared" si="25"/>
        <v>54.56431367490265</v>
      </c>
      <c r="M78" s="293">
        <f t="shared" si="26"/>
        <v>53.056486375497805</v>
      </c>
      <c r="N78" s="293">
        <f t="shared" si="27"/>
        <v>51.607943625298873</v>
      </c>
      <c r="O78" s="293">
        <f t="shared" si="28"/>
        <v>50.215972435956168</v>
      </c>
      <c r="P78" s="293">
        <f t="shared" si="29"/>
        <v>48.877995325904095</v>
      </c>
      <c r="Q78" s="253"/>
      <c r="R78" s="253"/>
      <c r="S78" s="254"/>
    </row>
    <row r="79" spans="1:19">
      <c r="A79" s="361">
        <v>77</v>
      </c>
      <c r="B79" s="293">
        <f t="shared" si="15"/>
        <v>74.55151292275859</v>
      </c>
      <c r="C79" s="293">
        <f t="shared" si="16"/>
        <v>72.207535041109153</v>
      </c>
      <c r="D79" s="293">
        <f t="shared" si="17"/>
        <v>69.962999198261855</v>
      </c>
      <c r="E79" s="293">
        <f t="shared" si="18"/>
        <v>67.813103081133136</v>
      </c>
      <c r="F79" s="293">
        <f t="shared" si="19"/>
        <v>65.753294643549211</v>
      </c>
      <c r="G79" s="293">
        <f t="shared" si="20"/>
        <v>63.779258363874497</v>
      </c>
      <c r="H79" s="293">
        <f t="shared" si="21"/>
        <v>61.886902287580313</v>
      </c>
      <c r="I79" s="293">
        <f t="shared" si="22"/>
        <v>60.072345808530748</v>
      </c>
      <c r="J79" s="293">
        <f t="shared" si="23"/>
        <v>58.331908145524025</v>
      </c>
      <c r="K79" s="293">
        <f t="shared" si="24"/>
        <v>56.662097473169133</v>
      </c>
      <c r="L79" s="293">
        <f t="shared" si="25"/>
        <v>55.059600668772241</v>
      </c>
      <c r="M79" s="293">
        <f t="shared" si="26"/>
        <v>53.521273639106745</v>
      </c>
      <c r="N79" s="293">
        <f t="shared" si="27"/>
        <v>52.044132193205797</v>
      </c>
      <c r="O79" s="293">
        <f t="shared" si="28"/>
        <v>50.625343429281223</v>
      </c>
      <c r="P79" s="293">
        <f t="shared" si="29"/>
        <v>49.262217605831196</v>
      </c>
      <c r="Q79" s="253"/>
      <c r="R79" s="253"/>
      <c r="S79" s="254"/>
    </row>
    <row r="80" spans="1:19">
      <c r="A80" s="361">
        <v>78</v>
      </c>
      <c r="B80" s="293">
        <f t="shared" si="15"/>
        <v>75.488605751298948</v>
      </c>
      <c r="C80" s="293">
        <f t="shared" si="16"/>
        <v>73.085725498611481</v>
      </c>
      <c r="D80" s="293">
        <f t="shared" si="17"/>
        <v>70.786034112979294</v>
      </c>
      <c r="E80" s="293">
        <f t="shared" si="18"/>
        <v>68.584488120730711</v>
      </c>
      <c r="F80" s="293">
        <f t="shared" si="19"/>
        <v>66.476310018472262</v>
      </c>
      <c r="G80" s="293">
        <f t="shared" si="20"/>
        <v>64.456973496392507</v>
      </c>
      <c r="H80" s="293">
        <f t="shared" si="21"/>
        <v>62.522189515407113</v>
      </c>
      <c r="I80" s="293">
        <f t="shared" si="22"/>
        <v>60.667893187282189</v>
      </c>
      <c r="J80" s="293">
        <f t="shared" si="23"/>
        <v>58.890231409949429</v>
      </c>
      <c r="K80" s="293">
        <f t="shared" si="24"/>
        <v>57.185551213060315</v>
      </c>
      <c r="L80" s="293">
        <f t="shared" si="25"/>
        <v>55.550388771698351</v>
      </c>
      <c r="M80" s="293">
        <f t="shared" si="26"/>
        <v>53.98145904862055</v>
      </c>
      <c r="N80" s="293">
        <f t="shared" si="27"/>
        <v>52.475646027903522</v>
      </c>
      <c r="O80" s="293">
        <f t="shared" si="28"/>
        <v>51.029993505055572</v>
      </c>
      <c r="P80" s="293">
        <f t="shared" si="29"/>
        <v>49.641696400820948</v>
      </c>
      <c r="Q80" s="253"/>
      <c r="R80" s="253"/>
      <c r="S80" s="254"/>
    </row>
    <row r="81" spans="1:19">
      <c r="A81" s="361">
        <v>79</v>
      </c>
      <c r="B81" s="293">
        <f t="shared" si="15"/>
        <v>76.424918319366284</v>
      </c>
      <c r="C81" s="293">
        <f t="shared" si="16"/>
        <v>73.962454740710285</v>
      </c>
      <c r="D81" s="293">
        <f t="shared" si="17"/>
        <v>71.607016571550389</v>
      </c>
      <c r="E81" s="293">
        <f t="shared" si="18"/>
        <v>69.353310419333013</v>
      </c>
      <c r="F81" s="293">
        <f t="shared" si="19"/>
        <v>67.196325329598977</v>
      </c>
      <c r="G81" s="293">
        <f t="shared" si="20"/>
        <v>65.131316911833309</v>
      </c>
      <c r="H81" s="293">
        <f t="shared" si="21"/>
        <v>63.153792393113932</v>
      </c>
      <c r="I81" s="293">
        <f t="shared" si="22"/>
        <v>61.259496543657797</v>
      </c>
      <c r="J81" s="293">
        <f t="shared" si="23"/>
        <v>59.444398421786033</v>
      </c>
      <c r="K81" s="293">
        <f t="shared" si="24"/>
        <v>57.704678888985427</v>
      </c>
      <c r="L81" s="293">
        <f t="shared" si="25"/>
        <v>56.036718848916628</v>
      </c>
      <c r="M81" s="293">
        <f t="shared" si="26"/>
        <v>54.437088166951021</v>
      </c>
      <c r="N81" s="293">
        <f t="shared" si="27"/>
        <v>52.90253522958303</v>
      </c>
      <c r="O81" s="293">
        <f t="shared" si="28"/>
        <v>51.42997710549151</v>
      </c>
      <c r="P81" s="293">
        <f t="shared" si="29"/>
        <v>50.01649027241573</v>
      </c>
      <c r="Q81" s="253"/>
      <c r="R81" s="253"/>
      <c r="S81" s="254"/>
    </row>
    <row r="82" spans="1:19">
      <c r="A82" s="361">
        <v>80</v>
      </c>
      <c r="B82" s="293">
        <f t="shared" si="15"/>
        <v>77.360451276635615</v>
      </c>
      <c r="C82" s="293">
        <f t="shared" si="16"/>
        <v>74.837725198712533</v>
      </c>
      <c r="D82" s="293">
        <f t="shared" si="17"/>
        <v>72.425951692319657</v>
      </c>
      <c r="E82" s="293">
        <f t="shared" si="18"/>
        <v>70.119578491029586</v>
      </c>
      <c r="F82" s="293">
        <f t="shared" si="19"/>
        <v>67.913353025326771</v>
      </c>
      <c r="G82" s="293">
        <f t="shared" si="20"/>
        <v>65.802305384908763</v>
      </c>
      <c r="H82" s="293">
        <f t="shared" si="21"/>
        <v>63.781732288100017</v>
      </c>
      <c r="I82" s="293">
        <f t="shared" si="22"/>
        <v>61.847181997011063</v>
      </c>
      <c r="J82" s="293">
        <f t="shared" si="23"/>
        <v>59.994440120879439</v>
      </c>
      <c r="K82" s="293">
        <f t="shared" si="24"/>
        <v>58.219516253539261</v>
      </c>
      <c r="L82" s="293">
        <f t="shared" si="25"/>
        <v>56.518631394467334</v>
      </c>
      <c r="M82" s="293">
        <f t="shared" si="26"/>
        <v>54.888206105892117</v>
      </c>
      <c r="N82" s="293">
        <f t="shared" si="27"/>
        <v>53.324849361500107</v>
      </c>
      <c r="O82" s="293">
        <f t="shared" si="28"/>
        <v>51.825348044966887</v>
      </c>
      <c r="P82" s="293">
        <f t="shared" si="29"/>
        <v>50.386657059176045</v>
      </c>
      <c r="Q82" s="253"/>
      <c r="R82" s="253"/>
      <c r="S82" s="254"/>
    </row>
    <row r="83" spans="1:19">
      <c r="A83" s="361">
        <v>81</v>
      </c>
      <c r="B83" s="293">
        <f t="shared" si="15"/>
        <v>78.29520527224193</v>
      </c>
      <c r="C83" s="293">
        <f t="shared" si="16"/>
        <v>75.711539299879391</v>
      </c>
      <c r="D83" s="293">
        <f t="shared" si="17"/>
        <v>73.242844580867413</v>
      </c>
      <c r="E83" s="293">
        <f t="shared" si="18"/>
        <v>70.883300821624204</v>
      </c>
      <c r="F83" s="293">
        <f t="shared" si="19"/>
        <v>68.627405502400094</v>
      </c>
      <c r="G83" s="293">
        <f t="shared" si="20"/>
        <v>66.469955606874379</v>
      </c>
      <c r="H83" s="293">
        <f t="shared" si="21"/>
        <v>64.406030443844287</v>
      </c>
      <c r="I83" s="293">
        <f t="shared" si="22"/>
        <v>62.4309754937196</v>
      </c>
      <c r="J83" s="293">
        <f t="shared" si="23"/>
        <v>60.540387216753793</v>
      </c>
      <c r="K83" s="293">
        <f t="shared" si="24"/>
        <v>58.73009876384058</v>
      </c>
      <c r="L83" s="293">
        <f t="shared" si="25"/>
        <v>56.996166534567138</v>
      </c>
      <c r="M83" s="293">
        <f t="shared" si="26"/>
        <v>55.334857530586248</v>
      </c>
      <c r="N83" s="293">
        <f t="shared" si="27"/>
        <v>53.7426374557297</v>
      </c>
      <c r="O83" s="293">
        <f t="shared" si="28"/>
        <v>52.21615951726546</v>
      </c>
      <c r="P83" s="293">
        <f t="shared" si="29"/>
        <v>50.75225388560596</v>
      </c>
      <c r="Q83" s="253"/>
      <c r="R83" s="253"/>
      <c r="S83" s="254"/>
    </row>
    <row r="84" spans="1:19">
      <c r="A84" s="361">
        <v>82</v>
      </c>
      <c r="B84" s="293">
        <f t="shared" si="15"/>
        <v>79.229180954779366</v>
      </c>
      <c r="C84" s="293">
        <f t="shared" si="16"/>
        <v>76.583899467433682</v>
      </c>
      <c r="D84" s="293">
        <f t="shared" si="17"/>
        <v>74.05770033004238</v>
      </c>
      <c r="E84" s="293">
        <f t="shared" si="18"/>
        <v>71.644485868728452</v>
      </c>
      <c r="F84" s="293">
        <f t="shared" si="19"/>
        <v>69.338495106124569</v>
      </c>
      <c r="G84" s="293">
        <f t="shared" si="20"/>
        <v>67.134284185944622</v>
      </c>
      <c r="H84" s="293">
        <f t="shared" si="21"/>
        <v>65.026707980623968</v>
      </c>
      <c r="I84" s="293">
        <f t="shared" si="22"/>
        <v>63.010902808330719</v>
      </c>
      <c r="J84" s="293">
        <f t="shared" si="23"/>
        <v>61.082270190326355</v>
      </c>
      <c r="K84" s="293">
        <f t="shared" si="24"/>
        <v>59.236461583974133</v>
      </c>
      <c r="L84" s="293">
        <f t="shared" si="25"/>
        <v>57.469364030950111</v>
      </c>
      <c r="M84" s="293">
        <f t="shared" si="26"/>
        <v>55.77708666394679</v>
      </c>
      <c r="N84" s="293">
        <f t="shared" si="27"/>
        <v>54.155948018858723</v>
      </c>
      <c r="O84" s="293">
        <f t="shared" si="28"/>
        <v>52.602464102733563</v>
      </c>
      <c r="P84" s="293">
        <f t="shared" si="29"/>
        <v>51.113337170968862</v>
      </c>
      <c r="Q84" s="253"/>
      <c r="R84" s="253"/>
      <c r="S84" s="254"/>
    </row>
    <row r="85" spans="1:19">
      <c r="A85" s="361">
        <v>83</v>
      </c>
      <c r="B85" s="293">
        <f t="shared" si="15"/>
        <v>80.162378972302349</v>
      </c>
      <c r="C85" s="293">
        <f t="shared" si="16"/>
        <v>77.45480812056617</v>
      </c>
      <c r="D85" s="293">
        <f t="shared" si="17"/>
        <v>74.870524019992345</v>
      </c>
      <c r="E85" s="293">
        <f t="shared" si="18"/>
        <v>72.403142061855647</v>
      </c>
      <c r="F85" s="293">
        <f t="shared" si="19"/>
        <v>70.0466341305805</v>
      </c>
      <c r="G85" s="293">
        <f t="shared" si="20"/>
        <v>67.795307647706082</v>
      </c>
      <c r="H85" s="293">
        <f t="shared" si="21"/>
        <v>65.643785896229303</v>
      </c>
      <c r="I85" s="293">
        <f t="shared" si="22"/>
        <v>63.586989544699385</v>
      </c>
      <c r="J85" s="293">
        <f t="shared" si="23"/>
        <v>61.620119295609285</v>
      </c>
      <c r="K85" s="293">
        <f t="shared" si="24"/>
        <v>59.738639587412365</v>
      </c>
      <c r="L85" s="293">
        <f t="shared" si="25"/>
        <v>57.938263284178475</v>
      </c>
      <c r="M85" s="293">
        <f t="shared" si="26"/>
        <v>56.214937291036414</v>
      </c>
      <c r="N85" s="293">
        <f t="shared" si="27"/>
        <v>54.564829037617862</v>
      </c>
      <c r="O85" s="293">
        <f t="shared" si="28"/>
        <v>52.984313775354437</v>
      </c>
      <c r="P85" s="293">
        <f t="shared" si="29"/>
        <v>51.469962637993923</v>
      </c>
      <c r="Q85" s="253"/>
      <c r="R85" s="253"/>
      <c r="S85" s="254"/>
    </row>
    <row r="86" spans="1:19">
      <c r="A86" s="361">
        <v>84</v>
      </c>
      <c r="B86" s="293">
        <f t="shared" si="15"/>
        <v>81.094799972325333</v>
      </c>
      <c r="C86" s="293">
        <f t="shared" si="16"/>
        <v>78.32426767444214</v>
      </c>
      <c r="D86" s="293">
        <f t="shared" si="17"/>
        <v>75.681320718196829</v>
      </c>
      <c r="E86" s="293">
        <f t="shared" si="18"/>
        <v>73.159277802513941</v>
      </c>
      <c r="F86" s="293">
        <f t="shared" si="19"/>
        <v>70.751834818835363</v>
      </c>
      <c r="G86" s="293">
        <f t="shared" si="20"/>
        <v>68.453042435528417</v>
      </c>
      <c r="H86" s="293">
        <f t="shared" si="21"/>
        <v>66.257285066673703</v>
      </c>
      <c r="I86" s="293">
        <f t="shared" si="22"/>
        <v>64.159261137118591</v>
      </c>
      <c r="J86" s="293">
        <f t="shared" si="23"/>
        <v>62.153964561398801</v>
      </c>
      <c r="K86" s="293">
        <f t="shared" si="24"/>
        <v>60.236667359417211</v>
      </c>
      <c r="L86" s="293">
        <f t="shared" si="25"/>
        <v>58.402903336923366</v>
      </c>
      <c r="M86" s="293">
        <f t="shared" si="26"/>
        <v>56.648452763402403</v>
      </c>
      <c r="N86" s="293">
        <f t="shared" si="27"/>
        <v>54.96932798445296</v>
      </c>
      <c r="O86" s="293">
        <f t="shared" si="28"/>
        <v>53.361759909740798</v>
      </c>
      <c r="P86" s="293">
        <f t="shared" si="29"/>
        <v>51.82218532147548</v>
      </c>
      <c r="Q86" s="253"/>
      <c r="R86" s="253"/>
      <c r="S86" s="254"/>
    </row>
    <row r="87" spans="1:19">
      <c r="A87" s="361">
        <v>85</v>
      </c>
      <c r="B87" s="293">
        <f t="shared" si="15"/>
        <v>82.026444601823798</v>
      </c>
      <c r="C87" s="293">
        <f t="shared" si="16"/>
        <v>79.192280540208571</v>
      </c>
      <c r="D87" s="293">
        <f t="shared" si="17"/>
        <v>76.490095479498095</v>
      </c>
      <c r="E87" s="293">
        <f t="shared" si="18"/>
        <v>73.91290146429958</v>
      </c>
      <c r="F87" s="293">
        <f t="shared" si="19"/>
        <v>71.454109363155553</v>
      </c>
      <c r="G87" s="293">
        <f t="shared" si="20"/>
        <v>69.107504910973503</v>
      </c>
      <c r="H87" s="293">
        <f t="shared" si="21"/>
        <v>66.867226246900131</v>
      </c>
      <c r="I87" s="293">
        <f t="shared" si="22"/>
        <v>64.727742851442301</v>
      </c>
      <c r="J87" s="293">
        <f t="shared" si="23"/>
        <v>62.683835792951662</v>
      </c>
      <c r="K87" s="293">
        <f t="shared" si="24"/>
        <v>60.730579199422031</v>
      </c>
      <c r="L87" s="293">
        <f t="shared" si="25"/>
        <v>58.863322877215538</v>
      </c>
      <c r="M87" s="293">
        <f t="shared" si="26"/>
        <v>57.077676003368701</v>
      </c>
      <c r="N87" s="293">
        <f t="shared" si="27"/>
        <v>55.369491823036725</v>
      </c>
      <c r="O87" s="293">
        <f t="shared" si="28"/>
        <v>53.734853288046914</v>
      </c>
      <c r="P87" s="293">
        <f t="shared" si="29"/>
        <v>52.170059576765908</v>
      </c>
      <c r="Q87" s="253"/>
      <c r="R87" s="253"/>
      <c r="S87" s="254"/>
    </row>
    <row r="88" spans="1:19">
      <c r="A88" s="361">
        <v>86</v>
      </c>
      <c r="B88" s="293">
        <f t="shared" si="15"/>
        <v>82.957313507234119</v>
      </c>
      <c r="C88" s="293">
        <f t="shared" si="16"/>
        <v>80.058849125000108</v>
      </c>
      <c r="D88" s="293">
        <f t="shared" si="17"/>
        <v>77.296853346132664</v>
      </c>
      <c r="E88" s="293">
        <f t="shared" si="18"/>
        <v>74.664021392989667</v>
      </c>
      <c r="F88" s="293">
        <f t="shared" si="19"/>
        <v>72.153469905217122</v>
      </c>
      <c r="G88" s="293">
        <f t="shared" si="20"/>
        <v>69.758711354202475</v>
      </c>
      <c r="H88" s="293">
        <f t="shared" si="21"/>
        <v>67.473630071483143</v>
      </c>
      <c r="I88" s="293">
        <f t="shared" si="22"/>
        <v>65.292459786200951</v>
      </c>
      <c r="J88" s="293">
        <f t="shared" si="23"/>
        <v>63.209762573649321</v>
      </c>
      <c r="K88" s="293">
        <f t="shared" si="24"/>
        <v>61.220409123393765</v>
      </c>
      <c r="L88" s="293">
        <f t="shared" si="25"/>
        <v>59.319560241666949</v>
      </c>
      <c r="M88" s="293">
        <f t="shared" si="26"/>
        <v>57.502649508285849</v>
      </c>
      <c r="N88" s="293">
        <f t="shared" si="27"/>
        <v>55.765367013721409</v>
      </c>
      <c r="O88" s="293">
        <f t="shared" si="28"/>
        <v>54.1036441068009</v>
      </c>
      <c r="P88" s="293">
        <f t="shared" si="29"/>
        <v>52.513639088163863</v>
      </c>
      <c r="Q88" s="253"/>
      <c r="R88" s="253"/>
      <c r="S88" s="254"/>
    </row>
    <row r="89" spans="1:19">
      <c r="A89" s="361">
        <v>87</v>
      </c>
      <c r="B89" s="293">
        <f t="shared" si="15"/>
        <v>83.887407334455332</v>
      </c>
      <c r="C89" s="293">
        <f t="shared" si="16"/>
        <v>80.923975831947018</v>
      </c>
      <c r="D89" s="293">
        <f t="shared" si="17"/>
        <v>78.101599347763283</v>
      </c>
      <c r="E89" s="293">
        <f t="shared" si="18"/>
        <v>75.412645906634239</v>
      </c>
      <c r="F89" s="293">
        <f t="shared" si="19"/>
        <v>72.849928536315872</v>
      </c>
      <c r="G89" s="293">
        <f t="shared" si="20"/>
        <v>70.406677964380549</v>
      </c>
      <c r="H89" s="293">
        <f t="shared" si="21"/>
        <v>68.076517055327059</v>
      </c>
      <c r="I89" s="293">
        <f t="shared" si="22"/>
        <v>65.853436873709541</v>
      </c>
      <c r="J89" s="293">
        <f t="shared" si="23"/>
        <v>63.731774266649445</v>
      </c>
      <c r="K89" s="293">
        <f t="shared" si="24"/>
        <v>61.706190866175618</v>
      </c>
      <c r="L89" s="293">
        <f t="shared" si="25"/>
        <v>59.771653418662545</v>
      </c>
      <c r="M89" s="293">
        <f t="shared" si="26"/>
        <v>57.923415354738459</v>
      </c>
      <c r="N89" s="293">
        <f t="shared" si="27"/>
        <v>56.156999518932963</v>
      </c>
      <c r="O89" s="293">
        <f t="shared" si="28"/>
        <v>54.468181983658219</v>
      </c>
      <c r="P89" s="293">
        <f t="shared" si="29"/>
        <v>52.852976877198877</v>
      </c>
      <c r="Q89" s="253"/>
      <c r="R89" s="253"/>
      <c r="S89" s="254"/>
    </row>
    <row r="90" spans="1:19">
      <c r="A90" s="361">
        <v>88</v>
      </c>
      <c r="B90" s="293">
        <f t="shared" si="15"/>
        <v>84.816726728847897</v>
      </c>
      <c r="C90" s="293">
        <f t="shared" si="16"/>
        <v>81.787663060180137</v>
      </c>
      <c r="D90" s="293">
        <f t="shared" si="17"/>
        <v>78.904338501509486</v>
      </c>
      <c r="E90" s="293">
        <f t="shared" si="18"/>
        <v>76.158783295648732</v>
      </c>
      <c r="F90" s="293">
        <f t="shared" si="19"/>
        <v>73.543497297575939</v>
      </c>
      <c r="G90" s="293">
        <f t="shared" si="20"/>
        <v>71.051420860080171</v>
      </c>
      <c r="H90" s="293">
        <f t="shared" si="21"/>
        <v>68.67590759435997</v>
      </c>
      <c r="I90" s="293">
        <f t="shared" si="22"/>
        <v>66.410698881168429</v>
      </c>
      <c r="J90" s="293">
        <f t="shared" si="23"/>
        <v>64.249900016525501</v>
      </c>
      <c r="K90" s="293">
        <f t="shared" si="24"/>
        <v>62.187957883810512</v>
      </c>
      <c r="L90" s="293">
        <f t="shared" si="25"/>
        <v>60.219640051523569</v>
      </c>
      <c r="M90" s="293">
        <f t="shared" si="26"/>
        <v>58.340015202711356</v>
      </c>
      <c r="N90" s="293">
        <f t="shared" si="27"/>
        <v>56.544434808507461</v>
      </c>
      <c r="O90" s="293">
        <f t="shared" si="28"/>
        <v>54.828515964077326</v>
      </c>
      <c r="P90" s="293">
        <f t="shared" si="29"/>
        <v>53.188125310813703</v>
      </c>
      <c r="Q90" s="253"/>
      <c r="R90" s="253"/>
      <c r="S90" s="254"/>
    </row>
    <row r="91" spans="1:19">
      <c r="A91" s="361">
        <v>89</v>
      </c>
      <c r="B91" s="293">
        <f t="shared" si="15"/>
        <v>85.745272335235072</v>
      </c>
      <c r="C91" s="293">
        <f t="shared" si="16"/>
        <v>82.64991320483864</v>
      </c>
      <c r="D91" s="293">
        <f t="shared" si="17"/>
        <v>79.705075811979555</v>
      </c>
      <c r="E91" s="293">
        <f t="shared" si="18"/>
        <v>76.902441822905743</v>
      </c>
      <c r="F91" s="293">
        <f t="shared" si="19"/>
        <v>74.234188180158583</v>
      </c>
      <c r="G91" s="293">
        <f t="shared" si="20"/>
        <v>71.692956079681736</v>
      </c>
      <c r="H91" s="293">
        <f t="shared" si="21"/>
        <v>69.271821966223669</v>
      </c>
      <c r="I91" s="293">
        <f t="shared" si="22"/>
        <v>66.964270411756701</v>
      </c>
      <c r="J91" s="293">
        <f t="shared" si="23"/>
        <v>64.764168750893816</v>
      </c>
      <c r="K91" s="293">
        <f t="shared" si="24"/>
        <v>62.665743355845137</v>
      </c>
      <c r="L91" s="293">
        <f t="shared" si="25"/>
        <v>60.663557441641863</v>
      </c>
      <c r="M91" s="293">
        <f t="shared" si="26"/>
        <v>58.752490299714225</v>
      </c>
      <c r="N91" s="293">
        <f t="shared" si="27"/>
        <v>56.927717864970283</v>
      </c>
      <c r="O91" s="293">
        <f t="shared" si="28"/>
        <v>55.184694527918282</v>
      </c>
      <c r="P91" s="293">
        <f t="shared" si="29"/>
        <v>53.519136109445633</v>
      </c>
      <c r="Q91" s="253"/>
      <c r="R91" s="253"/>
      <c r="S91" s="254"/>
    </row>
    <row r="92" spans="1:19">
      <c r="A92" s="361">
        <v>90</v>
      </c>
      <c r="B92" s="293">
        <f t="shared" si="15"/>
        <v>86.673044797903202</v>
      </c>
      <c r="C92" s="293">
        <f t="shared" si="16"/>
        <v>83.510728657076854</v>
      </c>
      <c r="D92" s="293">
        <f t="shared" si="17"/>
        <v>80.503816271301318</v>
      </c>
      <c r="E92" s="293">
        <f t="shared" si="18"/>
        <v>77.643629723826322</v>
      </c>
      <c r="F92" s="293">
        <f t="shared" si="19"/>
        <v>74.922013125469178</v>
      </c>
      <c r="G92" s="293">
        <f t="shared" si="20"/>
        <v>72.331299581772853</v>
      </c>
      <c r="H92" s="293">
        <f t="shared" si="21"/>
        <v>69.86428033095973</v>
      </c>
      <c r="I92" s="293">
        <f t="shared" si="22"/>
        <v>67.514175905718588</v>
      </c>
      <c r="J92" s="293">
        <f t="shared" si="23"/>
        <v>65.274609182028613</v>
      </c>
      <c r="K92" s="293">
        <f t="shared" si="24"/>
        <v>63.13958018761501</v>
      </c>
      <c r="L92" s="293">
        <f t="shared" si="25"/>
        <v>61.103442551585665</v>
      </c>
      <c r="M92" s="293">
        <f t="shared" si="26"/>
        <v>59.16088148486557</v>
      </c>
      <c r="N92" s="293">
        <f t="shared" si="27"/>
        <v>57.306893188758728</v>
      </c>
      <c r="O92" s="293">
        <f t="shared" si="28"/>
        <v>55.536765595965349</v>
      </c>
      <c r="P92" s="293">
        <f t="shared" si="29"/>
        <v>53.846060355008035</v>
      </c>
      <c r="Q92" s="253"/>
      <c r="R92" s="253"/>
      <c r="S92" s="254"/>
    </row>
    <row r="93" spans="1:19">
      <c r="A93" s="361">
        <v>91</v>
      </c>
      <c r="B93" s="293">
        <f t="shared" si="15"/>
        <v>87.600044760602614</v>
      </c>
      <c r="C93" s="293">
        <f t="shared" si="16"/>
        <v>84.370111804070163</v>
      </c>
      <c r="D93" s="293">
        <f t="shared" si="17"/>
        <v>81.300564859153383</v>
      </c>
      <c r="E93" s="293">
        <f t="shared" si="18"/>
        <v>78.382355206471473</v>
      </c>
      <c r="F93" s="293">
        <f t="shared" si="19"/>
        <v>75.60698402536346</v>
      </c>
      <c r="G93" s="293">
        <f t="shared" si="20"/>
        <v>72.966467245545104</v>
      </c>
      <c r="H93" s="293">
        <f t="shared" si="21"/>
        <v>70.453302731691537</v>
      </c>
      <c r="I93" s="293">
        <f t="shared" si="22"/>
        <v>68.060439641442301</v>
      </c>
      <c r="J93" s="293">
        <f t="shared" si="23"/>
        <v>65.78124980846512</v>
      </c>
      <c r="K93" s="293">
        <f t="shared" si="24"/>
        <v>63.609501012510762</v>
      </c>
      <c r="L93" s="293">
        <f t="shared" si="25"/>
        <v>61.539332008177389</v>
      </c>
      <c r="M93" s="293">
        <f t="shared" si="26"/>
        <v>59.565229192936194</v>
      </c>
      <c r="N93" s="293">
        <f t="shared" si="27"/>
        <v>57.682004803388679</v>
      </c>
      <c r="O93" s="293">
        <f t="shared" si="28"/>
        <v>55.884776536374318</v>
      </c>
      <c r="P93" s="293">
        <f t="shared" si="29"/>
        <v>54.168948498773361</v>
      </c>
      <c r="Q93" s="253"/>
      <c r="R93" s="253"/>
      <c r="S93" s="254"/>
    </row>
    <row r="94" spans="1:19">
      <c r="A94" s="361">
        <v>92</v>
      </c>
      <c r="B94" s="293">
        <f t="shared" si="15"/>
        <v>88.526272866547117</v>
      </c>
      <c r="C94" s="293">
        <f t="shared" si="16"/>
        <v>85.228065029021849</v>
      </c>
      <c r="D94" s="293">
        <f t="shared" si="17"/>
        <v>82.095326542796357</v>
      </c>
      <c r="E94" s="293">
        <f t="shared" si="18"/>
        <v>79.118626451632721</v>
      </c>
      <c r="F94" s="293">
        <f t="shared" si="19"/>
        <v>76.28911272235365</v>
      </c>
      <c r="G94" s="293">
        <f t="shared" si="20"/>
        <v>73.598474871189126</v>
      </c>
      <c r="H94" s="293">
        <f t="shared" si="21"/>
        <v>71.038909095302273</v>
      </c>
      <c r="I94" s="293">
        <f t="shared" si="22"/>
        <v>68.60308573653208</v>
      </c>
      <c r="J94" s="293">
        <f t="shared" si="23"/>
        <v>66.2841189165907</v>
      </c>
      <c r="K94" s="293">
        <f t="shared" si="24"/>
        <v>64.075538194225558</v>
      </c>
      <c r="L94" s="293">
        <f t="shared" si="25"/>
        <v>61.971262105543239</v>
      </c>
      <c r="M94" s="293">
        <f t="shared" si="26"/>
        <v>59.965573458352658</v>
      </c>
      <c r="N94" s="293">
        <f t="shared" si="27"/>
        <v>58.053096260565894</v>
      </c>
      <c r="O94" s="293">
        <f t="shared" si="28"/>
        <v>56.228774171045465</v>
      </c>
      <c r="P94" s="293">
        <f t="shared" si="29"/>
        <v>54.487850369158885</v>
      </c>
      <c r="Q94" s="253"/>
      <c r="R94" s="253"/>
      <c r="S94" s="254"/>
    </row>
    <row r="95" spans="1:19">
      <c r="A95" s="361">
        <v>93</v>
      </c>
      <c r="B95" s="293">
        <f t="shared" si="15"/>
        <v>89.451729758414984</v>
      </c>
      <c r="C95" s="293">
        <f t="shared" si="16"/>
        <v>86.084590711169994</v>
      </c>
      <c r="D95" s="293">
        <f t="shared" si="17"/>
        <v>82.888106277103702</v>
      </c>
      <c r="E95" s="293">
        <f t="shared" si="18"/>
        <v>79.852451612922962</v>
      </c>
      <c r="F95" s="293">
        <f t="shared" si="19"/>
        <v>76.968411009812769</v>
      </c>
      <c r="G95" s="293">
        <f t="shared" si="20"/>
        <v>74.227338180287674</v>
      </c>
      <c r="H95" s="293">
        <f t="shared" si="21"/>
        <v>71.621119233109127</v>
      </c>
      <c r="I95" s="293">
        <f t="shared" si="22"/>
        <v>69.142138148872917</v>
      </c>
      <c r="J95" s="293">
        <f t="shared" si="23"/>
        <v>66.783244582224015</v>
      </c>
      <c r="K95" s="293">
        <f t="shared" si="24"/>
        <v>64.537723828983999</v>
      </c>
      <c r="L95" s="293">
        <f t="shared" si="25"/>
        <v>62.399268808135318</v>
      </c>
      <c r="M95" s="293">
        <f t="shared" si="26"/>
        <v>60.361953919161053</v>
      </c>
      <c r="N95" s="293">
        <f t="shared" si="27"/>
        <v>58.420210645242427</v>
      </c>
      <c r="O95" s="293">
        <f t="shared" si="28"/>
        <v>56.568804781923035</v>
      </c>
      <c r="P95" s="293">
        <f t="shared" si="29"/>
        <v>54.802815179416172</v>
      </c>
      <c r="Q95" s="253"/>
      <c r="R95" s="253"/>
      <c r="S95" s="254"/>
    </row>
    <row r="96" spans="1:19">
      <c r="A96" s="361">
        <v>94</v>
      </c>
      <c r="B96" s="293">
        <f t="shared" si="15"/>
        <v>90.376416078349592</v>
      </c>
      <c r="C96" s="293">
        <f t="shared" si="16"/>
        <v>86.939691225793581</v>
      </c>
      <c r="D96" s="293">
        <f t="shared" si="17"/>
        <v>83.6789090045921</v>
      </c>
      <c r="E96" s="293">
        <f t="shared" si="18"/>
        <v>80.583838816866759</v>
      </c>
      <c r="F96" s="293">
        <f t="shared" si="19"/>
        <v>77.644890632178672</v>
      </c>
      <c r="G96" s="293">
        <f t="shared" si="20"/>
        <v>74.85307281620662</v>
      </c>
      <c r="H96" s="293">
        <f t="shared" si="21"/>
        <v>72.199952841533531</v>
      </c>
      <c r="I96" s="293">
        <f t="shared" si="22"/>
        <v>69.677620677688324</v>
      </c>
      <c r="J96" s="293">
        <f t="shared" si="23"/>
        <v>67.278654672182668</v>
      </c>
      <c r="K96" s="293">
        <f t="shared" si="24"/>
        <v>64.996089747752734</v>
      </c>
      <c r="L96" s="293">
        <f t="shared" si="25"/>
        <v>62.82338775372618</v>
      </c>
      <c r="M96" s="293">
        <f t="shared" si="26"/>
        <v>60.754409820951551</v>
      </c>
      <c r="N96" s="293">
        <f t="shared" si="27"/>
        <v>58.783390580619056</v>
      </c>
      <c r="O96" s="293">
        <f t="shared" si="28"/>
        <v>56.904914117222106</v>
      </c>
      <c r="P96" s="293">
        <f t="shared" si="29"/>
        <v>55.113891535225861</v>
      </c>
      <c r="Q96" s="253"/>
      <c r="R96" s="253"/>
      <c r="S96" s="254"/>
    </row>
    <row r="97" spans="1:19">
      <c r="A97" s="361">
        <v>95</v>
      </c>
      <c r="B97" s="293">
        <f t="shared" si="15"/>
        <v>91.300332467959436</v>
      </c>
      <c r="C97" s="293">
        <f t="shared" si="16"/>
        <v>87.793368944219964</v>
      </c>
      <c r="D97" s="293">
        <f t="shared" si="17"/>
        <v>84.467739655453428</v>
      </c>
      <c r="E97" s="293">
        <f t="shared" si="18"/>
        <v>81.312796162990153</v>
      </c>
      <c r="F97" s="293">
        <f t="shared" si="19"/>
        <v>78.318563285157282</v>
      </c>
      <c r="G97" s="293">
        <f t="shared" si="20"/>
        <v>75.475694344484168</v>
      </c>
      <c r="H97" s="293">
        <f t="shared" si="21"/>
        <v>72.775429502767366</v>
      </c>
      <c r="I97" s="293">
        <f t="shared" si="22"/>
        <v>70.20955696459103</v>
      </c>
      <c r="J97" s="293">
        <f t="shared" si="23"/>
        <v>67.770376845838882</v>
      </c>
      <c r="K97" s="293">
        <f t="shared" si="24"/>
        <v>65.450667518432468</v>
      </c>
      <c r="L97" s="293">
        <f t="shared" si="25"/>
        <v>63.243654256376082</v>
      </c>
      <c r="M97" s="293">
        <f t="shared" si="26"/>
        <v>61.142980020744098</v>
      </c>
      <c r="N97" s="293">
        <f t="shared" si="27"/>
        <v>59.142678233093861</v>
      </c>
      <c r="O97" s="293">
        <f t="shared" si="28"/>
        <v>57.23714739758362</v>
      </c>
      <c r="P97" s="293">
        <f t="shared" si="29"/>
        <v>55.421127442198369</v>
      </c>
      <c r="Q97" s="253"/>
      <c r="R97" s="253"/>
      <c r="S97" s="254"/>
    </row>
    <row r="98" spans="1:19">
      <c r="A98" s="361">
        <v>96</v>
      </c>
      <c r="B98" s="293">
        <f t="shared" si="15"/>
        <v>92.223479568319263</v>
      </c>
      <c r="C98" s="293">
        <f t="shared" si="16"/>
        <v>88.645626233830384</v>
      </c>
      <c r="D98" s="293">
        <f t="shared" si="17"/>
        <v>85.254603147584504</v>
      </c>
      <c r="E98" s="293">
        <f t="shared" si="18"/>
        <v>82.039331723910493</v>
      </c>
      <c r="F98" s="293">
        <f t="shared" si="19"/>
        <v>78.98944061592421</v>
      </c>
      <c r="G98" s="293">
        <f t="shared" si="20"/>
        <v>76.095218253218064</v>
      </c>
      <c r="H98" s="293">
        <f t="shared" si="21"/>
        <v>73.347568685435675</v>
      </c>
      <c r="I98" s="293">
        <f t="shared" si="22"/>
        <v>70.737970494626865</v>
      </c>
      <c r="J98" s="293">
        <f t="shared" si="23"/>
        <v>68.25843855666389</v>
      </c>
      <c r="K98" s="293">
        <f t="shared" si="24"/>
        <v>65.901488448032197</v>
      </c>
      <c r="L98" s="293">
        <f t="shared" si="25"/>
        <v>63.660103309373476</v>
      </c>
      <c r="M98" s="293">
        <f t="shared" si="26"/>
        <v>61.527702990835749</v>
      </c>
      <c r="N98" s="293">
        <f t="shared" si="27"/>
        <v>59.498115317157982</v>
      </c>
      <c r="O98" s="293">
        <f t="shared" si="28"/>
        <v>57.565549322158439</v>
      </c>
      <c r="P98" s="293">
        <f t="shared" si="29"/>
        <v>55.724570313282342</v>
      </c>
      <c r="Q98" s="253"/>
      <c r="R98" s="253"/>
      <c r="S98" s="254"/>
    </row>
    <row r="99" spans="1:19">
      <c r="A99" s="361">
        <v>97</v>
      </c>
      <c r="B99" s="293">
        <f t="shared" si="15"/>
        <v>93.145858019968969</v>
      </c>
      <c r="C99" s="293">
        <f t="shared" si="16"/>
        <v>89.496465458066965</v>
      </c>
      <c r="D99" s="293">
        <f t="shared" si="17"/>
        <v>86.039504386617978</v>
      </c>
      <c r="E99" s="293">
        <f t="shared" si="18"/>
        <v>82.763453545425747</v>
      </c>
      <c r="F99" s="293">
        <f t="shared" si="19"/>
        <v>79.657534223327033</v>
      </c>
      <c r="G99" s="293">
        <f t="shared" si="20"/>
        <v>76.711659953450777</v>
      </c>
      <c r="H99" s="293">
        <f t="shared" si="21"/>
        <v>73.916389745255017</v>
      </c>
      <c r="I99" s="293">
        <f t="shared" si="22"/>
        <v>71.262884597311441</v>
      </c>
      <c r="J99" s="293">
        <f t="shared" si="23"/>
        <v>68.742867053760691</v>
      </c>
      <c r="K99" s="293">
        <f t="shared" si="24"/>
        <v>66.34858358482532</v>
      </c>
      <c r="L99" s="293">
        <f t="shared" si="25"/>
        <v>64.072769588148788</v>
      </c>
      <c r="M99" s="293">
        <f t="shared" si="26"/>
        <v>61.908616822609659</v>
      </c>
      <c r="N99" s="293">
        <f t="shared" si="27"/>
        <v>59.849743100238726</v>
      </c>
      <c r="O99" s="293">
        <f t="shared" si="28"/>
        <v>57.890164074621204</v>
      </c>
      <c r="P99" s="293">
        <f t="shared" si="29"/>
        <v>56.024266976081336</v>
      </c>
      <c r="Q99" s="253"/>
      <c r="R99" s="253"/>
      <c r="S99" s="254"/>
    </row>
    <row r="100" spans="1:19">
      <c r="A100" s="361">
        <v>98</v>
      </c>
      <c r="B100" s="293">
        <f t="shared" si="15"/>
        <v>94.067468462916509</v>
      </c>
      <c r="C100" s="293">
        <f t="shared" si="16"/>
        <v>90.345888976439539</v>
      </c>
      <c r="D100" s="293">
        <f t="shared" si="17"/>
        <v>86.822448265953014</v>
      </c>
      <c r="E100" s="293">
        <f t="shared" si="18"/>
        <v>83.485169646603765</v>
      </c>
      <c r="F100" s="293">
        <f t="shared" si="19"/>
        <v>80.32285565808499</v>
      </c>
      <c r="G100" s="293">
        <f t="shared" si="20"/>
        <v>77.325034779553008</v>
      </c>
      <c r="H100" s="293">
        <f t="shared" si="21"/>
        <v>74.481911925688507</v>
      </c>
      <c r="I100" s="293">
        <f t="shared" si="22"/>
        <v>71.784322447660372</v>
      </c>
      <c r="J100" s="293">
        <f t="shared" si="23"/>
        <v>69.22368938338532</v>
      </c>
      <c r="K100" s="293">
        <f t="shared" si="24"/>
        <v>66.79198372048792</v>
      </c>
      <c r="L100" s="293">
        <f t="shared" si="25"/>
        <v>64.481687453161484</v>
      </c>
      <c r="M100" s="293">
        <f t="shared" si="26"/>
        <v>62.285759230306581</v>
      </c>
      <c r="N100" s="293">
        <f t="shared" si="27"/>
        <v>60.197602407490912</v>
      </c>
      <c r="O100" s="293">
        <f t="shared" si="28"/>
        <v>58.211035329114857</v>
      </c>
      <c r="P100" s="293">
        <f t="shared" si="29"/>
        <v>56.32026368008033</v>
      </c>
      <c r="Q100" s="253"/>
      <c r="R100" s="253"/>
      <c r="S100" s="254"/>
    </row>
    <row r="101" spans="1:19">
      <c r="A101" s="361">
        <v>99</v>
      </c>
      <c r="B101" s="293">
        <f t="shared" si="15"/>
        <v>94.988311536635877</v>
      </c>
      <c r="C101" s="293">
        <f t="shared" si="16"/>
        <v>91.193899144532026</v>
      </c>
      <c r="D101" s="293">
        <f t="shared" si="17"/>
        <v>87.603439666786031</v>
      </c>
      <c r="E101" s="293">
        <f t="shared" si="18"/>
        <v>84.204488019870936</v>
      </c>
      <c r="F101" s="293">
        <f t="shared" si="19"/>
        <v>80.985416422989232</v>
      </c>
      <c r="G101" s="293">
        <f t="shared" si="20"/>
        <v>77.935357989604981</v>
      </c>
      <c r="H101" s="293">
        <f t="shared" si="21"/>
        <v>75.0441543585967</v>
      </c>
      <c r="I101" s="293">
        <f t="shared" si="22"/>
        <v>72.302307067212283</v>
      </c>
      <c r="J101" s="293">
        <f t="shared" si="23"/>
        <v>69.700932390456899</v>
      </c>
      <c r="K101" s="293">
        <f t="shared" si="24"/>
        <v>67.231719392219418</v>
      </c>
      <c r="L101" s="293">
        <f t="shared" si="25"/>
        <v>64.886890952761178</v>
      </c>
      <c r="M101" s="293">
        <f t="shared" si="26"/>
        <v>62.659167554758987</v>
      </c>
      <c r="N101" s="293">
        <f t="shared" si="27"/>
        <v>60.541733626536761</v>
      </c>
      <c r="O101" s="293">
        <f t="shared" si="28"/>
        <v>58.528206256126715</v>
      </c>
      <c r="P101" s="293">
        <f t="shared" si="29"/>
        <v>56.612606103783037</v>
      </c>
      <c r="Q101" s="253"/>
      <c r="R101" s="253"/>
      <c r="S101" s="254"/>
    </row>
    <row r="102" spans="1:19">
      <c r="A102" s="361">
        <v>100</v>
      </c>
      <c r="B102" s="293">
        <f t="shared" si="15"/>
        <v>95.9083878800691</v>
      </c>
      <c r="C102" s="293">
        <f t="shared" si="16"/>
        <v>92.04049831400873</v>
      </c>
      <c r="D102" s="293">
        <f t="shared" si="17"/>
        <v>88.382483458140754</v>
      </c>
      <c r="E102" s="293">
        <f t="shared" si="18"/>
        <v>84.921416631100527</v>
      </c>
      <c r="F102" s="293">
        <f t="shared" si="19"/>
        <v>81.645227973101271</v>
      </c>
      <c r="G102" s="293">
        <f t="shared" si="20"/>
        <v>78.54264476577606</v>
      </c>
      <c r="H102" s="293">
        <f t="shared" si="21"/>
        <v>75.603136064884879</v>
      </c>
      <c r="I102" s="293">
        <f t="shared" si="22"/>
        <v>72.816861325045309</v>
      </c>
      <c r="J102" s="293">
        <f t="shared" si="23"/>
        <v>70.174622720056462</v>
      </c>
      <c r="K102" s="293">
        <f t="shared" si="24"/>
        <v>67.667820884845682</v>
      </c>
      <c r="L102" s="293">
        <f t="shared" si="25"/>
        <v>65.288413826022634</v>
      </c>
      <c r="M102" s="293">
        <f t="shared" si="26"/>
        <v>63.028878767088109</v>
      </c>
      <c r="N102" s="293">
        <f t="shared" si="27"/>
        <v>60.882176712155079</v>
      </c>
      <c r="O102" s="293">
        <f t="shared" si="28"/>
        <v>58.841719528296593</v>
      </c>
      <c r="P102" s="293">
        <f t="shared" si="29"/>
        <v>56.901339361761025</v>
      </c>
      <c r="Q102" s="253"/>
      <c r="R102" s="253"/>
      <c r="S102" s="254"/>
    </row>
    <row r="103" spans="1:19">
      <c r="A103" s="361">
        <v>101</v>
      </c>
      <c r="B103" s="293">
        <f t="shared" si="15"/>
        <v>96.82769813162588</v>
      </c>
      <c r="C103" s="293">
        <f t="shared" si="16"/>
        <v>92.885688832621057</v>
      </c>
      <c r="D103" s="293">
        <f t="shared" si="17"/>
        <v>89.159584496898489</v>
      </c>
      <c r="E103" s="293">
        <f t="shared" si="18"/>
        <v>85.635963419701554</v>
      </c>
      <c r="F103" s="293">
        <f t="shared" si="19"/>
        <v>82.302301715951486</v>
      </c>
      <c r="G103" s="293">
        <f t="shared" si="20"/>
        <v>79.14691021470253</v>
      </c>
      <c r="H103" s="293">
        <f t="shared" si="21"/>
        <v>76.158875955146513</v>
      </c>
      <c r="I103" s="293">
        <f t="shared" si="22"/>
        <v>73.32800793878674</v>
      </c>
      <c r="J103" s="293">
        <f t="shared" si="23"/>
        <v>70.644786818914611</v>
      </c>
      <c r="K103" s="293">
        <f t="shared" si="24"/>
        <v>68.100318232904826</v>
      </c>
      <c r="L103" s="293">
        <f t="shared" si="25"/>
        <v>65.686289505555052</v>
      </c>
      <c r="M103" s="293">
        <f t="shared" si="26"/>
        <v>63.394929472364467</v>
      </c>
      <c r="N103" s="293">
        <f t="shared" si="27"/>
        <v>61.218971190920108</v>
      </c>
      <c r="O103" s="293">
        <f t="shared" si="28"/>
        <v>59.151617326158075</v>
      </c>
      <c r="P103" s="293">
        <f t="shared" si="29"/>
        <v>57.186508011615828</v>
      </c>
      <c r="Q103" s="253"/>
      <c r="R103" s="253"/>
      <c r="S103" s="254"/>
    </row>
    <row r="104" spans="1:19">
      <c r="A104" s="361">
        <v>102</v>
      </c>
      <c r="B104" s="293">
        <f t="shared" si="15"/>
        <v>97.74624292918466</v>
      </c>
      <c r="C104" s="293">
        <f t="shared" si="16"/>
        <v>93.729473044213975</v>
      </c>
      <c r="D104" s="293">
        <f t="shared" si="17"/>
        <v>89.934747627828798</v>
      </c>
      <c r="E104" s="293">
        <f t="shared" si="18"/>
        <v>86.348136298705924</v>
      </c>
      <c r="F104" s="293">
        <f t="shared" si="19"/>
        <v>82.956649011735919</v>
      </c>
      <c r="G104" s="293">
        <f t="shared" si="20"/>
        <v>79.748169367863198</v>
      </c>
      <c r="H104" s="293">
        <f t="shared" si="21"/>
        <v>76.711392830303083</v>
      </c>
      <c r="I104" s="293">
        <f t="shared" si="22"/>
        <v>73.835769475615962</v>
      </c>
      <c r="J104" s="293">
        <f t="shared" si="23"/>
        <v>71.111450936887962</v>
      </c>
      <c r="K104" s="293">
        <f t="shared" si="24"/>
        <v>68.529241222715527</v>
      </c>
      <c r="L104" s="293">
        <f t="shared" si="25"/>
        <v>66.080551120285776</v>
      </c>
      <c r="M104" s="293">
        <f t="shared" si="26"/>
        <v>63.757355913232153</v>
      </c>
      <c r="N104" s="293">
        <f t="shared" si="27"/>
        <v>61.552156165790713</v>
      </c>
      <c r="O104" s="293">
        <f t="shared" si="28"/>
        <v>59.457941343813594</v>
      </c>
      <c r="P104" s="293">
        <f t="shared" si="29"/>
        <v>57.468156060855137</v>
      </c>
      <c r="Q104" s="253"/>
      <c r="R104" s="253"/>
      <c r="S104" s="254"/>
    </row>
    <row r="105" spans="1:19">
      <c r="A105" s="361">
        <v>103</v>
      </c>
      <c r="B105" s="293">
        <f t="shared" si="15"/>
        <v>98.664022910092811</v>
      </c>
      <c r="C105" s="293">
        <f t="shared" si="16"/>
        <v>94.571853288732854</v>
      </c>
      <c r="D105" s="293">
        <f t="shared" si="17"/>
        <v>90.707977683619802</v>
      </c>
      <c r="E105" s="293">
        <f t="shared" si="18"/>
        <v>87.05794315485646</v>
      </c>
      <c r="F105" s="293">
        <f t="shared" si="19"/>
        <v>83.608281173512978</v>
      </c>
      <c r="G105" s="293">
        <f t="shared" si="20"/>
        <v>80.346437181953405</v>
      </c>
      <c r="H105" s="293">
        <f t="shared" si="21"/>
        <v>77.260705382240019</v>
      </c>
      <c r="I105" s="293">
        <f t="shared" si="22"/>
        <v>74.340168353260893</v>
      </c>
      <c r="J105" s="293">
        <f t="shared" si="23"/>
        <v>71.574641128424787</v>
      </c>
      <c r="K105" s="293">
        <f t="shared" si="24"/>
        <v>68.954619394428605</v>
      </c>
      <c r="L105" s="293">
        <f t="shared" si="25"/>
        <v>66.471231498218771</v>
      </c>
      <c r="M105" s="293">
        <f t="shared" si="26"/>
        <v>64.116193973497161</v>
      </c>
      <c r="N105" s="293">
        <f t="shared" si="27"/>
        <v>61.881770320650325</v>
      </c>
      <c r="O105" s="293">
        <f t="shared" si="28"/>
        <v>59.760732794543912</v>
      </c>
      <c r="P105" s="293">
        <f t="shared" si="29"/>
        <v>57.746326973684077</v>
      </c>
      <c r="Q105" s="253"/>
      <c r="R105" s="253"/>
      <c r="S105" s="254"/>
    </row>
    <row r="106" spans="1:19">
      <c r="A106" s="361">
        <v>104</v>
      </c>
      <c r="B106" s="293">
        <f t="shared" si="15"/>
        <v>99.581038711166741</v>
      </c>
      <c r="C106" s="293">
        <f t="shared" si="16"/>
        <v>95.412831902229243</v>
      </c>
      <c r="D106" s="293">
        <f t="shared" si="17"/>
        <v>91.479279484907536</v>
      </c>
      <c r="E106" s="293">
        <f t="shared" si="18"/>
        <v>87.765391848694108</v>
      </c>
      <c r="F106" s="293">
        <f t="shared" si="19"/>
        <v>84.257209467398795</v>
      </c>
      <c r="G106" s="293">
        <f t="shared" si="20"/>
        <v>80.941728539257127</v>
      </c>
      <c r="H106" s="293">
        <f t="shared" si="21"/>
        <v>77.806832194439124</v>
      </c>
      <c r="I106" s="293">
        <f t="shared" si="22"/>
        <v>74.841226840987616</v>
      </c>
      <c r="J106" s="293">
        <f t="shared" si="23"/>
        <v>72.03438325401963</v>
      </c>
      <c r="K106" s="293">
        <f t="shared" si="24"/>
        <v>69.376482044061433</v>
      </c>
      <c r="L106" s="293">
        <f t="shared" si="25"/>
        <v>66.858363169168058</v>
      </c>
      <c r="M106" s="293">
        <f t="shared" si="26"/>
        <v>64.47147918168038</v>
      </c>
      <c r="N106" s="293">
        <f t="shared" si="27"/>
        <v>62.207851924798341</v>
      </c>
      <c r="O106" s="293">
        <f t="shared" si="28"/>
        <v>60.060032416353124</v>
      </c>
      <c r="P106" s="293">
        <f t="shared" si="29"/>
        <v>58.021063677712675</v>
      </c>
      <c r="Q106" s="253"/>
      <c r="R106" s="253"/>
      <c r="S106" s="254"/>
    </row>
    <row r="107" spans="1:19">
      <c r="A107" s="361">
        <v>105</v>
      </c>
      <c r="B107" s="293">
        <f t="shared" si="15"/>
        <v>100.49729096869289</v>
      </c>
      <c r="C107" s="293">
        <f t="shared" si="16"/>
        <v>96.252411216867714</v>
      </c>
      <c r="D107" s="293">
        <f t="shared" si="17"/>
        <v>92.24865784030672</v>
      </c>
      <c r="E107" s="293">
        <f t="shared" si="18"/>
        <v>88.470490214645281</v>
      </c>
      <c r="F107" s="293">
        <f t="shared" si="19"/>
        <v>84.90344511276227</v>
      </c>
      <c r="G107" s="293">
        <f t="shared" si="20"/>
        <v>81.534058248017018</v>
      </c>
      <c r="H107" s="293">
        <f t="shared" si="21"/>
        <v>78.349791742607252</v>
      </c>
      <c r="I107" s="293">
        <f t="shared" si="22"/>
        <v>75.338967060583713</v>
      </c>
      <c r="J107" s="293">
        <f t="shared" si="23"/>
        <v>72.490702981657208</v>
      </c>
      <c r="K107" s="293">
        <f t="shared" si="24"/>
        <v>69.794858225515469</v>
      </c>
      <c r="L107" s="293">
        <f t="shared" si="25"/>
        <v>67.241978367466288</v>
      </c>
      <c r="M107" s="293">
        <f t="shared" si="26"/>
        <v>64.823246714535017</v>
      </c>
      <c r="N107" s="293">
        <f t="shared" si="27"/>
        <v>62.530438837393248</v>
      </c>
      <c r="O107" s="293">
        <f t="shared" si="28"/>
        <v>60.355880477449546</v>
      </c>
      <c r="P107" s="293">
        <f t="shared" si="29"/>
        <v>58.29240857058042</v>
      </c>
      <c r="Q107" s="253"/>
      <c r="R107" s="253"/>
      <c r="S107" s="254"/>
    </row>
    <row r="108" spans="1:19">
      <c r="A108" s="361">
        <v>106</v>
      </c>
      <c r="B108" s="293">
        <f t="shared" si="15"/>
        <v>101.41278031842717</v>
      </c>
      <c r="C108" s="293">
        <f t="shared" si="16"/>
        <v>97.090593560932845</v>
      </c>
      <c r="D108" s="293">
        <f t="shared" si="17"/>
        <v>93.016117546440597</v>
      </c>
      <c r="E108" s="293">
        <f t="shared" si="18"/>
        <v>89.173246061108316</v>
      </c>
      <c r="F108" s="293">
        <f t="shared" si="19"/>
        <v>85.546999282418923</v>
      </c>
      <c r="G108" s="293">
        <f t="shared" si="20"/>
        <v>82.123441042802966</v>
      </c>
      <c r="H108" s="293">
        <f t="shared" si="21"/>
        <v>78.889602395301324</v>
      </c>
      <c r="I108" s="293">
        <f t="shared" si="22"/>
        <v>75.833410987334815</v>
      </c>
      <c r="J108" s="293">
        <f t="shared" si="23"/>
        <v>72.943625788245384</v>
      </c>
      <c r="K108" s="293">
        <f t="shared" si="24"/>
        <v>70.209776752577326</v>
      </c>
      <c r="L108" s="293">
        <f t="shared" si="25"/>
        <v>67.622109034648687</v>
      </c>
      <c r="M108" s="293">
        <f t="shared" si="26"/>
        <v>65.171531400529744</v>
      </c>
      <c r="N108" s="293">
        <f t="shared" si="27"/>
        <v>62.849568511848233</v>
      </c>
      <c r="O108" s="293">
        <f t="shared" si="28"/>
        <v>60.648316781663475</v>
      </c>
      <c r="P108" s="293">
        <f t="shared" si="29"/>
        <v>58.560403526499179</v>
      </c>
      <c r="Q108" s="253"/>
      <c r="R108" s="253"/>
      <c r="S108" s="254"/>
    </row>
    <row r="109" spans="1:19">
      <c r="A109" s="361">
        <v>107</v>
      </c>
      <c r="B109" s="293">
        <f t="shared" si="15"/>
        <v>102.32750739559738</v>
      </c>
      <c r="C109" s="293">
        <f t="shared" si="16"/>
        <v>97.927381258834885</v>
      </c>
      <c r="D109" s="293">
        <f t="shared" si="17"/>
        <v>93.781663387970653</v>
      </c>
      <c r="E109" s="293">
        <f t="shared" si="18"/>
        <v>89.873667170539889</v>
      </c>
      <c r="F109" s="293">
        <f t="shared" si="19"/>
        <v>86.18788310282379</v>
      </c>
      <c r="G109" s="293">
        <f t="shared" si="20"/>
        <v>82.709891584878562</v>
      </c>
      <c r="H109" s="293">
        <f t="shared" si="21"/>
        <v>79.426282414549803</v>
      </c>
      <c r="I109" s="293">
        <f t="shared" si="22"/>
        <v>76.324580450994858</v>
      </c>
      <c r="J109" s="293">
        <f t="shared" si="23"/>
        <v>73.393176961037611</v>
      </c>
      <c r="K109" s="293">
        <f t="shared" si="24"/>
        <v>70.621266200903122</v>
      </c>
      <c r="L109" s="293">
        <f t="shared" si="25"/>
        <v>67.998786822112663</v>
      </c>
      <c r="M109" s="293">
        <f t="shared" si="26"/>
        <v>65.516367723296753</v>
      </c>
      <c r="N109" s="293">
        <f t="shared" si="27"/>
        <v>63.165278000179605</v>
      </c>
      <c r="O109" s="293">
        <f t="shared" si="28"/>
        <v>60.937380673802444</v>
      </c>
      <c r="P109" s="293">
        <f t="shared" si="29"/>
        <v>58.825089902715234</v>
      </c>
      <c r="Q109" s="253"/>
      <c r="R109" s="253"/>
      <c r="S109" s="254"/>
    </row>
    <row r="110" spans="1:19">
      <c r="A110" s="361">
        <v>108</v>
      </c>
      <c r="B110" s="293">
        <f t="shared" si="15"/>
        <v>103.24147283490163</v>
      </c>
      <c r="C110" s="293">
        <f t="shared" si="16"/>
        <v>98.76277663111631</v>
      </c>
      <c r="D110" s="293">
        <f t="shared" si="17"/>
        <v>94.545300137626569</v>
      </c>
      <c r="E110" s="293">
        <f t="shared" si="18"/>
        <v>90.571761299541379</v>
      </c>
      <c r="F110" s="293">
        <f t="shared" si="19"/>
        <v>86.826107654264348</v>
      </c>
      <c r="G110" s="293">
        <f t="shared" si="20"/>
        <v>83.293424462565724</v>
      </c>
      <c r="H110" s="293">
        <f t="shared" si="21"/>
        <v>79.959849956470364</v>
      </c>
      <c r="I110" s="293">
        <f t="shared" si="22"/>
        <v>76.812497136749855</v>
      </c>
      <c r="J110" s="293">
        <f t="shared" si="23"/>
        <v>73.839381599044771</v>
      </c>
      <c r="K110" s="293">
        <f t="shared" si="24"/>
        <v>71.029354909986594</v>
      </c>
      <c r="L110" s="293">
        <f t="shared" si="25"/>
        <v>68.372043093753263</v>
      </c>
      <c r="M110" s="293">
        <f t="shared" si="26"/>
        <v>65.857789825046297</v>
      </c>
      <c r="N110" s="293">
        <f t="shared" si="27"/>
        <v>63.477603957308773</v>
      </c>
      <c r="O110" s="293">
        <f t="shared" si="28"/>
        <v>61.223111044944758</v>
      </c>
      <c r="P110" s="293">
        <f t="shared" si="29"/>
        <v>59.08650854589159</v>
      </c>
      <c r="Q110" s="253"/>
      <c r="R110" s="253"/>
      <c r="S110" s="254"/>
    </row>
    <row r="111" spans="1:19">
      <c r="A111" s="100"/>
      <c r="B111" s="253"/>
      <c r="C111" s="253"/>
      <c r="D111" s="253"/>
      <c r="E111" s="253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4"/>
    </row>
    <row r="112" spans="1:19">
      <c r="A112" s="100"/>
      <c r="B112" s="253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4"/>
    </row>
    <row r="113" spans="1:19">
      <c r="A113" s="100"/>
      <c r="B113" s="253"/>
      <c r="C113" s="253"/>
      <c r="D113" s="253"/>
      <c r="E113" s="253"/>
      <c r="F113" s="253"/>
      <c r="G113" s="253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253"/>
      <c r="S113" s="254"/>
    </row>
    <row r="114" spans="1:19">
      <c r="A114" s="100"/>
      <c r="B114" s="253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4"/>
    </row>
    <row r="115" spans="1:19">
      <c r="A115" s="100"/>
      <c r="B115" s="253"/>
      <c r="C115" s="253"/>
      <c r="D115" s="253"/>
      <c r="E115" s="253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4"/>
    </row>
    <row r="116" spans="1:19" ht="15.75" thickBot="1">
      <c r="A116" s="101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268"/>
    </row>
  </sheetData>
  <sheetProtection password="C40E" sheet="1" objects="1" scenarios="1"/>
  <mergeCells count="1">
    <mergeCell ref="A1:P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7030A0"/>
  </sheetPr>
  <dimension ref="A1:H1727"/>
  <sheetViews>
    <sheetView workbookViewId="0">
      <pane ySplit="11" topLeftCell="A12" activePane="bottomLeft" state="frozen"/>
      <selection pane="bottomLeft" activeCell="B9" sqref="B9"/>
    </sheetView>
  </sheetViews>
  <sheetFormatPr defaultRowHeight="15"/>
  <cols>
    <col min="1" max="1" width="20.42578125" style="154" customWidth="1"/>
    <col min="2" max="2" width="27.5703125" style="154" customWidth="1"/>
    <col min="3" max="3" width="24.5703125" style="154" customWidth="1"/>
    <col min="4" max="4" width="11.5703125" style="154" customWidth="1"/>
    <col min="5" max="5" width="24" style="154" customWidth="1"/>
    <col min="6" max="6" width="9.5703125" style="154" customWidth="1"/>
    <col min="7" max="16384" width="9.140625" style="154"/>
  </cols>
  <sheetData>
    <row r="1" spans="1:8" ht="18.75">
      <c r="A1" s="511" t="s">
        <v>274</v>
      </c>
      <c r="B1" s="512"/>
      <c r="C1" s="512"/>
      <c r="D1" s="512"/>
      <c r="E1" s="512"/>
      <c r="F1" s="323"/>
      <c r="G1" s="323"/>
      <c r="H1" s="297"/>
    </row>
    <row r="2" spans="1:8">
      <c r="A2" s="513" t="s">
        <v>99</v>
      </c>
      <c r="B2" s="514"/>
      <c r="C2" s="514"/>
      <c r="D2" s="514"/>
      <c r="E2" s="514"/>
      <c r="F2" s="253"/>
      <c r="G2" s="253"/>
      <c r="H2" s="254"/>
    </row>
    <row r="3" spans="1:8">
      <c r="A3" s="100"/>
      <c r="B3" s="253"/>
      <c r="C3" s="253"/>
      <c r="D3" s="253"/>
      <c r="E3" s="253"/>
      <c r="F3" s="253"/>
      <c r="G3" s="253"/>
      <c r="H3" s="254"/>
    </row>
    <row r="4" spans="1:8" ht="15" customHeight="1">
      <c r="A4" s="385" t="s">
        <v>306</v>
      </c>
      <c r="B4" s="386">
        <v>12185</v>
      </c>
      <c r="C4" s="253"/>
      <c r="D4" s="253"/>
      <c r="E4" s="253"/>
      <c r="F4" s="253"/>
      <c r="G4" s="253"/>
      <c r="H4" s="254"/>
    </row>
    <row r="5" spans="1:8" ht="15" customHeight="1">
      <c r="A5" s="385" t="s">
        <v>307</v>
      </c>
      <c r="B5" s="387" t="str">
        <f>VLOOKUP($B$4,$A$13:$B$1727,2,0)</f>
        <v xml:space="preserve">REWANCHAL EXP </v>
      </c>
      <c r="C5" s="253"/>
      <c r="D5" s="253"/>
      <c r="E5" s="253"/>
      <c r="F5" s="253"/>
      <c r="G5" s="253"/>
      <c r="H5" s="254"/>
    </row>
    <row r="6" spans="1:8" ht="15" customHeight="1">
      <c r="A6" s="385" t="s">
        <v>308</v>
      </c>
      <c r="B6" s="387" t="str">
        <f>VLOOKUP($B$4,$A$13:$C$1727,3,0)</f>
        <v xml:space="preserve">HABIBGANJ </v>
      </c>
      <c r="C6" s="253"/>
      <c r="D6" s="253"/>
      <c r="E6" s="253"/>
      <c r="F6" s="253"/>
      <c r="G6" s="253"/>
      <c r="H6" s="254"/>
    </row>
    <row r="7" spans="1:8" ht="15" customHeight="1">
      <c r="A7" s="385" t="s">
        <v>309</v>
      </c>
      <c r="B7" s="388">
        <f>VLOOKUP($B$4,$A$13:$D$1727,4,0)</f>
        <v>0.91666666666666663</v>
      </c>
      <c r="C7" s="253"/>
      <c r="D7" s="253"/>
      <c r="E7" s="253"/>
      <c r="F7" s="253"/>
      <c r="G7" s="253"/>
      <c r="H7" s="254"/>
    </row>
    <row r="8" spans="1:8" ht="15" customHeight="1">
      <c r="A8" s="385" t="s">
        <v>310</v>
      </c>
      <c r="B8" s="387" t="str">
        <f>VLOOKUP($B$4,$A$13:$E$1727,5,0)</f>
        <v xml:space="preserve">REWA </v>
      </c>
      <c r="C8" s="253"/>
      <c r="D8" s="253"/>
      <c r="E8" s="253"/>
      <c r="F8" s="253"/>
      <c r="G8" s="253"/>
      <c r="H8" s="254"/>
    </row>
    <row r="9" spans="1:8" ht="15" customHeight="1">
      <c r="A9" s="385" t="s">
        <v>311</v>
      </c>
      <c r="B9" s="388">
        <f>VLOOKUP($B$4,$A$13:$F$1727,6,0)</f>
        <v>0.33333333333333331</v>
      </c>
      <c r="C9" s="253"/>
      <c r="D9" s="253"/>
      <c r="E9" s="253"/>
      <c r="F9" s="253"/>
      <c r="G9" s="253"/>
      <c r="H9" s="254"/>
    </row>
    <row r="10" spans="1:8">
      <c r="A10" s="100"/>
      <c r="B10" s="253"/>
      <c r="C10" s="253"/>
      <c r="D10" s="253"/>
      <c r="E10" s="253"/>
      <c r="F10" s="253"/>
      <c r="G10" s="253"/>
      <c r="H10" s="254"/>
    </row>
    <row r="11" spans="1:8" ht="15.75" thickBot="1">
      <c r="A11" s="101"/>
      <c r="B11" s="172"/>
      <c r="C11" s="172"/>
      <c r="D11" s="172"/>
      <c r="E11" s="172"/>
      <c r="F11" s="172"/>
      <c r="G11" s="172"/>
      <c r="H11" s="268"/>
    </row>
    <row r="12" spans="1:8" ht="25.5">
      <c r="A12" s="382" t="s">
        <v>306</v>
      </c>
      <c r="B12" s="382" t="s">
        <v>307</v>
      </c>
      <c r="C12" s="382" t="s">
        <v>308</v>
      </c>
      <c r="D12" s="382" t="s">
        <v>309</v>
      </c>
      <c r="E12" s="382" t="s">
        <v>310</v>
      </c>
      <c r="F12" s="382" t="s">
        <v>311</v>
      </c>
      <c r="G12"/>
      <c r="H12"/>
    </row>
    <row r="13" spans="1:8">
      <c r="A13" s="384">
        <v>1013</v>
      </c>
      <c r="B13" t="s">
        <v>312</v>
      </c>
      <c r="C13" t="s">
        <v>313</v>
      </c>
      <c r="D13" s="383">
        <v>0.99652777777777779</v>
      </c>
      <c r="E13" t="s">
        <v>314</v>
      </c>
      <c r="F13" s="383">
        <v>0.50694444444444442</v>
      </c>
      <c r="G13"/>
      <c r="H13"/>
    </row>
    <row r="14" spans="1:8">
      <c r="A14" s="384">
        <v>1201</v>
      </c>
      <c r="B14" t="s">
        <v>315</v>
      </c>
      <c r="C14" t="s">
        <v>316</v>
      </c>
      <c r="D14" s="383">
        <v>0.27430555555555552</v>
      </c>
      <c r="E14" t="s">
        <v>317</v>
      </c>
      <c r="F14" s="383">
        <v>0.40972222222222227</v>
      </c>
      <c r="G14"/>
      <c r="H14"/>
    </row>
    <row r="15" spans="1:8">
      <c r="A15" s="384">
        <v>1202</v>
      </c>
      <c r="B15" t="s">
        <v>318</v>
      </c>
      <c r="C15" t="s">
        <v>317</v>
      </c>
      <c r="D15" s="383">
        <v>0.73958333333333337</v>
      </c>
      <c r="E15" t="s">
        <v>316</v>
      </c>
      <c r="F15" s="383">
        <v>0.89583333333333337</v>
      </c>
      <c r="G15"/>
      <c r="H15"/>
    </row>
    <row r="16" spans="1:8">
      <c r="A16" s="384">
        <v>1435</v>
      </c>
      <c r="B16" t="s">
        <v>319</v>
      </c>
      <c r="C16" t="s">
        <v>320</v>
      </c>
      <c r="D16" s="383">
        <v>0.59375</v>
      </c>
      <c r="E16" t="s">
        <v>321</v>
      </c>
      <c r="F16" s="383">
        <v>0.55555555555555558</v>
      </c>
      <c r="G16"/>
      <c r="H16"/>
    </row>
    <row r="17" spans="1:8">
      <c r="A17" s="384">
        <v>2779</v>
      </c>
      <c r="B17" t="s">
        <v>322</v>
      </c>
      <c r="C17" t="s">
        <v>323</v>
      </c>
      <c r="D17" s="383">
        <v>0.63194444444444442</v>
      </c>
      <c r="E17" t="s">
        <v>324</v>
      </c>
      <c r="F17" s="383">
        <v>0.31597222222222221</v>
      </c>
      <c r="G17"/>
      <c r="H17"/>
    </row>
    <row r="18" spans="1:8">
      <c r="A18" s="384">
        <v>6228</v>
      </c>
      <c r="B18" t="s">
        <v>325</v>
      </c>
      <c r="C18" t="s">
        <v>326</v>
      </c>
      <c r="D18" s="383">
        <v>0.92361111111111116</v>
      </c>
      <c r="E18" t="s">
        <v>327</v>
      </c>
      <c r="F18" s="383">
        <v>0.29166666666666669</v>
      </c>
      <c r="G18"/>
      <c r="H18"/>
    </row>
    <row r="19" spans="1:8">
      <c r="A19" s="384">
        <v>6948</v>
      </c>
      <c r="B19" t="s">
        <v>328</v>
      </c>
      <c r="C19" t="s">
        <v>329</v>
      </c>
      <c r="D19" s="383">
        <v>0.95833333333333337</v>
      </c>
      <c r="E19" t="s">
        <v>323</v>
      </c>
      <c r="F19" s="383">
        <v>0.27083333333333331</v>
      </c>
      <c r="G19"/>
      <c r="H19"/>
    </row>
    <row r="20" spans="1:8">
      <c r="A20" s="384">
        <v>7144</v>
      </c>
      <c r="B20" t="s">
        <v>330</v>
      </c>
      <c r="C20" t="s">
        <v>331</v>
      </c>
      <c r="D20" s="383">
        <v>0.3125</v>
      </c>
      <c r="E20" t="s">
        <v>332</v>
      </c>
      <c r="F20" s="383">
        <v>0.16666666666666666</v>
      </c>
      <c r="G20"/>
      <c r="H20"/>
    </row>
    <row r="21" spans="1:8">
      <c r="A21" s="384">
        <v>7301</v>
      </c>
      <c r="B21" t="s">
        <v>333</v>
      </c>
      <c r="C21" t="s">
        <v>327</v>
      </c>
      <c r="D21" s="383">
        <v>0.92708333333333337</v>
      </c>
      <c r="E21" t="s">
        <v>326</v>
      </c>
      <c r="F21" s="383">
        <v>0.25694444444444448</v>
      </c>
      <c r="G21"/>
      <c r="H21"/>
    </row>
    <row r="22" spans="1:8">
      <c r="A22" s="384">
        <v>8001</v>
      </c>
      <c r="B22" t="s">
        <v>334</v>
      </c>
      <c r="C22" t="s">
        <v>335</v>
      </c>
      <c r="D22" s="383">
        <v>0.32291666666666669</v>
      </c>
      <c r="E22" t="s">
        <v>336</v>
      </c>
      <c r="F22" s="383">
        <v>0.44791666666666669</v>
      </c>
      <c r="G22"/>
      <c r="H22"/>
    </row>
    <row r="23" spans="1:8">
      <c r="A23" s="384">
        <v>8002</v>
      </c>
      <c r="B23" t="s">
        <v>337</v>
      </c>
      <c r="C23" t="s">
        <v>336</v>
      </c>
      <c r="D23" s="383">
        <v>0.75347222222222221</v>
      </c>
      <c r="E23" t="s">
        <v>338</v>
      </c>
      <c r="F23" s="383">
        <v>0.85763888888888884</v>
      </c>
      <c r="G23"/>
      <c r="H23"/>
    </row>
    <row r="24" spans="1:8">
      <c r="A24" s="384">
        <v>9001</v>
      </c>
      <c r="B24" t="s">
        <v>339</v>
      </c>
      <c r="C24" t="s">
        <v>340</v>
      </c>
      <c r="D24" s="383">
        <v>0.95138888888888884</v>
      </c>
      <c r="E24" t="s">
        <v>341</v>
      </c>
      <c r="F24" s="383">
        <v>0.2951388888888889</v>
      </c>
      <c r="G24"/>
      <c r="H24"/>
    </row>
    <row r="25" spans="1:8">
      <c r="A25" s="384">
        <v>9302</v>
      </c>
      <c r="B25" t="s">
        <v>342</v>
      </c>
      <c r="C25" t="s">
        <v>343</v>
      </c>
      <c r="D25" s="383">
        <v>0.72916666666666663</v>
      </c>
      <c r="E25" t="s">
        <v>344</v>
      </c>
      <c r="F25" s="383">
        <v>0.40625</v>
      </c>
      <c r="G25"/>
      <c r="H25"/>
    </row>
    <row r="26" spans="1:8">
      <c r="A26" s="384">
        <v>9621</v>
      </c>
      <c r="B26" t="s">
        <v>345</v>
      </c>
      <c r="C26" t="s">
        <v>346</v>
      </c>
      <c r="D26" s="383">
        <v>0.48958333333333331</v>
      </c>
      <c r="E26" t="s">
        <v>347</v>
      </c>
      <c r="F26" s="383">
        <v>0.56944444444444442</v>
      </c>
      <c r="G26"/>
      <c r="H26"/>
    </row>
    <row r="27" spans="1:8">
      <c r="A27" s="384">
        <v>9622</v>
      </c>
      <c r="B27" t="s">
        <v>348</v>
      </c>
      <c r="C27" t="s">
        <v>347</v>
      </c>
      <c r="D27" s="383">
        <v>0.59375</v>
      </c>
      <c r="E27" t="s">
        <v>346</v>
      </c>
      <c r="F27" s="383">
        <v>0.67361111111111116</v>
      </c>
      <c r="G27"/>
      <c r="H27"/>
    </row>
    <row r="28" spans="1:8">
      <c r="A28" s="384">
        <v>9727</v>
      </c>
      <c r="B28" t="s">
        <v>349</v>
      </c>
      <c r="C28" t="s">
        <v>343</v>
      </c>
      <c r="D28" s="383">
        <v>0.9375</v>
      </c>
      <c r="E28" t="s">
        <v>347</v>
      </c>
      <c r="F28" s="383">
        <v>0.34722222222222227</v>
      </c>
      <c r="G28"/>
      <c r="H28"/>
    </row>
    <row r="29" spans="1:8">
      <c r="A29" s="384">
        <v>10001</v>
      </c>
      <c r="B29" t="s">
        <v>350</v>
      </c>
      <c r="C29" t="s">
        <v>351</v>
      </c>
      <c r="D29" s="383">
        <v>0.53125</v>
      </c>
      <c r="E29" t="s">
        <v>352</v>
      </c>
      <c r="F29" s="383">
        <v>0.81597222222222221</v>
      </c>
      <c r="G29"/>
      <c r="H29"/>
    </row>
    <row r="30" spans="1:8">
      <c r="A30" s="384">
        <v>10002</v>
      </c>
      <c r="B30" t="s">
        <v>350</v>
      </c>
      <c r="C30" t="s">
        <v>352</v>
      </c>
      <c r="D30" s="383">
        <v>0.22916666666666666</v>
      </c>
      <c r="E30" t="s">
        <v>351</v>
      </c>
      <c r="F30" s="383">
        <v>0.50694444444444442</v>
      </c>
      <c r="G30"/>
      <c r="H30"/>
    </row>
    <row r="31" spans="1:8">
      <c r="A31" s="384">
        <v>10103</v>
      </c>
      <c r="B31" t="s">
        <v>353</v>
      </c>
      <c r="C31" t="s">
        <v>354</v>
      </c>
      <c r="D31" s="383">
        <v>0.28819444444444448</v>
      </c>
      <c r="E31" t="s">
        <v>355</v>
      </c>
      <c r="F31" s="383">
        <v>0.84375</v>
      </c>
      <c r="G31"/>
      <c r="H31"/>
    </row>
    <row r="32" spans="1:8">
      <c r="A32" s="384">
        <v>10104</v>
      </c>
      <c r="B32" t="s">
        <v>353</v>
      </c>
      <c r="C32" t="s">
        <v>355</v>
      </c>
      <c r="D32" s="383">
        <v>0.35416666666666669</v>
      </c>
      <c r="E32" t="s">
        <v>354</v>
      </c>
      <c r="F32" s="383">
        <v>0.90277777777777779</v>
      </c>
      <c r="G32"/>
      <c r="H32"/>
    </row>
    <row r="33" spans="1:8">
      <c r="A33" s="384">
        <v>10111</v>
      </c>
      <c r="B33" t="s">
        <v>356</v>
      </c>
      <c r="C33" t="s">
        <v>354</v>
      </c>
      <c r="D33" s="383">
        <v>0.96180555555555547</v>
      </c>
      <c r="E33" t="s">
        <v>355</v>
      </c>
      <c r="F33" s="383">
        <v>0.52083333333333337</v>
      </c>
      <c r="G33"/>
      <c r="H33"/>
    </row>
    <row r="34" spans="1:8">
      <c r="A34" s="384">
        <v>10112</v>
      </c>
      <c r="B34" t="s">
        <v>357</v>
      </c>
      <c r="C34" t="s">
        <v>355</v>
      </c>
      <c r="D34" s="383">
        <v>0.69791666666666663</v>
      </c>
      <c r="E34" t="s">
        <v>354</v>
      </c>
      <c r="F34" s="383">
        <v>0.24305555555555555</v>
      </c>
      <c r="G34"/>
      <c r="H34"/>
    </row>
    <row r="35" spans="1:8">
      <c r="A35" s="384">
        <v>10215</v>
      </c>
      <c r="B35" t="s">
        <v>358</v>
      </c>
      <c r="C35" t="s">
        <v>355</v>
      </c>
      <c r="D35" s="383">
        <v>0.875</v>
      </c>
      <c r="E35" t="s">
        <v>359</v>
      </c>
      <c r="F35" s="383">
        <v>0.52083333333333337</v>
      </c>
      <c r="G35"/>
      <c r="H35"/>
    </row>
    <row r="36" spans="1:8">
      <c r="A36" s="384">
        <v>10216</v>
      </c>
      <c r="B36" t="s">
        <v>360</v>
      </c>
      <c r="C36" t="s">
        <v>359</v>
      </c>
      <c r="D36" s="383">
        <v>0.60763888888888895</v>
      </c>
      <c r="E36" t="s">
        <v>355</v>
      </c>
      <c r="F36" s="383">
        <v>0.18055555555555555</v>
      </c>
      <c r="G36"/>
      <c r="H36"/>
    </row>
    <row r="37" spans="1:8">
      <c r="A37" s="384">
        <v>11003</v>
      </c>
      <c r="B37" t="s">
        <v>361</v>
      </c>
      <c r="C37" t="s">
        <v>313</v>
      </c>
      <c r="D37" s="383">
        <v>0.99652777777777779</v>
      </c>
      <c r="E37" t="s">
        <v>314</v>
      </c>
      <c r="F37" s="383">
        <v>0.50694444444444442</v>
      </c>
      <c r="G37"/>
      <c r="H37"/>
    </row>
    <row r="38" spans="1:8">
      <c r="A38" s="384">
        <v>11004</v>
      </c>
      <c r="B38" t="s">
        <v>362</v>
      </c>
      <c r="C38" t="s">
        <v>314</v>
      </c>
      <c r="D38" s="383">
        <v>0.72916666666666663</v>
      </c>
      <c r="E38" t="s">
        <v>313</v>
      </c>
      <c r="F38" s="383">
        <v>0.27083333333333331</v>
      </c>
      <c r="G38"/>
      <c r="H38"/>
    </row>
    <row r="39" spans="1:8">
      <c r="A39" s="384">
        <v>11007</v>
      </c>
      <c r="B39" t="s">
        <v>363</v>
      </c>
      <c r="C39" t="s">
        <v>354</v>
      </c>
      <c r="D39" s="383">
        <v>0.2986111111111111</v>
      </c>
      <c r="E39" t="s">
        <v>320</v>
      </c>
      <c r="F39" s="383">
        <v>0.46527777777777773</v>
      </c>
      <c r="G39"/>
      <c r="H39"/>
    </row>
    <row r="40" spans="1:8">
      <c r="A40" s="384">
        <v>11008</v>
      </c>
      <c r="B40" t="s">
        <v>363</v>
      </c>
      <c r="C40" t="s">
        <v>320</v>
      </c>
      <c r="D40" s="383">
        <v>0.64583333333333337</v>
      </c>
      <c r="E40" t="s">
        <v>354</v>
      </c>
      <c r="F40" s="383">
        <v>0.81944444444444453</v>
      </c>
      <c r="G40"/>
      <c r="H40"/>
    </row>
    <row r="41" spans="1:8">
      <c r="A41" s="384">
        <v>11009</v>
      </c>
      <c r="B41" t="s">
        <v>364</v>
      </c>
      <c r="C41" t="s">
        <v>354</v>
      </c>
      <c r="D41" s="383">
        <v>0.60416666666666663</v>
      </c>
      <c r="E41" t="s">
        <v>320</v>
      </c>
      <c r="F41" s="383">
        <v>0.77777777777777779</v>
      </c>
      <c r="G41"/>
      <c r="H41"/>
    </row>
    <row r="42" spans="1:8">
      <c r="A42" s="384">
        <v>11010</v>
      </c>
      <c r="B42" t="s">
        <v>364</v>
      </c>
      <c r="C42" t="s">
        <v>320</v>
      </c>
      <c r="D42" s="383">
        <v>0.25347222222222221</v>
      </c>
      <c r="E42" t="s">
        <v>354</v>
      </c>
      <c r="F42" s="383">
        <v>0.41319444444444442</v>
      </c>
      <c r="G42"/>
      <c r="H42"/>
    </row>
    <row r="43" spans="1:8">
      <c r="A43" s="384">
        <v>11011</v>
      </c>
      <c r="B43" t="s">
        <v>365</v>
      </c>
      <c r="C43" t="s">
        <v>354</v>
      </c>
      <c r="D43" s="383">
        <v>0.84930555555555554</v>
      </c>
      <c r="E43" t="s">
        <v>331</v>
      </c>
      <c r="F43" s="383">
        <v>0.30555555555555552</v>
      </c>
      <c r="G43"/>
      <c r="H43"/>
    </row>
    <row r="44" spans="1:8">
      <c r="A44" s="384">
        <v>11012</v>
      </c>
      <c r="B44" t="s">
        <v>365</v>
      </c>
      <c r="C44" t="s">
        <v>331</v>
      </c>
      <c r="D44" s="383">
        <v>0.85416666666666663</v>
      </c>
      <c r="E44" t="s">
        <v>354</v>
      </c>
      <c r="F44" s="383">
        <v>0.30902777777777779</v>
      </c>
      <c r="G44"/>
      <c r="H44"/>
    </row>
    <row r="45" spans="1:8">
      <c r="A45" s="384">
        <v>11013</v>
      </c>
      <c r="B45" t="s">
        <v>366</v>
      </c>
      <c r="C45" t="s">
        <v>367</v>
      </c>
      <c r="D45" s="383">
        <v>0.94097222222222221</v>
      </c>
      <c r="E45" t="s">
        <v>368</v>
      </c>
      <c r="F45" s="383">
        <v>0.27083333333333331</v>
      </c>
      <c r="G45"/>
      <c r="H45"/>
    </row>
    <row r="46" spans="1:8">
      <c r="A46" s="384">
        <v>11014</v>
      </c>
      <c r="B46" t="s">
        <v>369</v>
      </c>
      <c r="C46" t="s">
        <v>368</v>
      </c>
      <c r="D46" s="383">
        <v>0.33333333333333331</v>
      </c>
      <c r="E46" t="s">
        <v>367</v>
      </c>
      <c r="F46" s="383">
        <v>0.60416666666666663</v>
      </c>
      <c r="G46"/>
      <c r="H46"/>
    </row>
    <row r="47" spans="1:8">
      <c r="A47" s="384">
        <v>11015</v>
      </c>
      <c r="B47" t="s">
        <v>370</v>
      </c>
      <c r="C47" t="s">
        <v>367</v>
      </c>
      <c r="D47" s="383">
        <v>0.94791666666666663</v>
      </c>
      <c r="E47" t="s">
        <v>371</v>
      </c>
      <c r="F47" s="383">
        <v>0.30902777777777779</v>
      </c>
      <c r="G47"/>
      <c r="H47"/>
    </row>
    <row r="48" spans="1:8">
      <c r="A48" s="384">
        <v>11016</v>
      </c>
      <c r="B48" t="s">
        <v>370</v>
      </c>
      <c r="C48" t="s">
        <v>371</v>
      </c>
      <c r="D48" s="383">
        <v>0.79513888888888884</v>
      </c>
      <c r="E48" t="s">
        <v>367</v>
      </c>
      <c r="F48" s="383">
        <v>0.17708333333333334</v>
      </c>
      <c r="G48"/>
      <c r="H48"/>
    </row>
    <row r="49" spans="1:8">
      <c r="A49" s="384">
        <v>11017</v>
      </c>
      <c r="B49" t="s">
        <v>372</v>
      </c>
      <c r="C49" t="s">
        <v>313</v>
      </c>
      <c r="D49" s="383">
        <v>0.89583333333333337</v>
      </c>
      <c r="E49" t="s">
        <v>373</v>
      </c>
      <c r="F49" s="383">
        <v>0.91319444444444453</v>
      </c>
      <c r="G49"/>
      <c r="H49"/>
    </row>
    <row r="50" spans="1:8">
      <c r="A50" s="384">
        <v>11018</v>
      </c>
      <c r="B50" t="s">
        <v>374</v>
      </c>
      <c r="C50" t="s">
        <v>373</v>
      </c>
      <c r="D50" s="383">
        <v>0.27083333333333331</v>
      </c>
      <c r="E50" t="s">
        <v>313</v>
      </c>
      <c r="F50" s="383">
        <v>0.24305555555555555</v>
      </c>
      <c r="G50"/>
      <c r="H50"/>
    </row>
    <row r="51" spans="1:8">
      <c r="A51" s="384">
        <v>11019</v>
      </c>
      <c r="B51" t="s">
        <v>375</v>
      </c>
      <c r="C51" t="s">
        <v>354</v>
      </c>
      <c r="D51" s="383">
        <v>0.63194444444444442</v>
      </c>
      <c r="E51" t="s">
        <v>376</v>
      </c>
      <c r="F51" s="383">
        <v>0.18402777777777779</v>
      </c>
      <c r="G51"/>
      <c r="H51"/>
    </row>
    <row r="52" spans="1:8">
      <c r="A52" s="384">
        <v>11020</v>
      </c>
      <c r="B52" t="s">
        <v>375</v>
      </c>
      <c r="C52" t="s">
        <v>376</v>
      </c>
      <c r="D52" s="383">
        <v>0.63888888888888895</v>
      </c>
      <c r="E52" t="s">
        <v>354</v>
      </c>
      <c r="F52" s="383">
        <v>0.16319444444444445</v>
      </c>
      <c r="G52"/>
      <c r="H52"/>
    </row>
    <row r="53" spans="1:8">
      <c r="A53" s="384">
        <v>11023</v>
      </c>
      <c r="B53" t="s">
        <v>377</v>
      </c>
      <c r="C53" t="s">
        <v>354</v>
      </c>
      <c r="D53" s="383">
        <v>0.74305555555555547</v>
      </c>
      <c r="E53" t="s">
        <v>331</v>
      </c>
      <c r="F53" s="383">
        <v>0.25347222222222221</v>
      </c>
      <c r="G53"/>
      <c r="H53"/>
    </row>
    <row r="54" spans="1:8">
      <c r="A54" s="384">
        <v>11024</v>
      </c>
      <c r="B54" t="s">
        <v>378</v>
      </c>
      <c r="C54" t="s">
        <v>331</v>
      </c>
      <c r="D54" s="383">
        <v>0.95138888888888884</v>
      </c>
      <c r="E54" t="s">
        <v>354</v>
      </c>
      <c r="F54" s="383">
        <v>0.49652777777777773</v>
      </c>
      <c r="G54"/>
      <c r="H54"/>
    </row>
    <row r="55" spans="1:8">
      <c r="A55" s="384">
        <v>11025</v>
      </c>
      <c r="B55" t="s">
        <v>379</v>
      </c>
      <c r="C55" t="s">
        <v>380</v>
      </c>
      <c r="D55" s="383">
        <v>0.1875</v>
      </c>
      <c r="E55" t="s">
        <v>320</v>
      </c>
      <c r="F55" s="383">
        <v>0.50347222222222221</v>
      </c>
      <c r="G55"/>
      <c r="H55"/>
    </row>
    <row r="56" spans="1:8">
      <c r="A56" s="384">
        <v>11026</v>
      </c>
      <c r="B56" t="s">
        <v>381</v>
      </c>
      <c r="C56" t="s">
        <v>320</v>
      </c>
      <c r="D56" s="383">
        <v>0.53472222222222221</v>
      </c>
      <c r="E56" t="s">
        <v>380</v>
      </c>
      <c r="F56" s="383">
        <v>0.89583333333333337</v>
      </c>
      <c r="G56"/>
      <c r="H56"/>
    </row>
    <row r="57" spans="1:8">
      <c r="A57" s="384">
        <v>11027</v>
      </c>
      <c r="B57" t="s">
        <v>382</v>
      </c>
      <c r="C57" t="s">
        <v>354</v>
      </c>
      <c r="D57" s="383">
        <v>0.98958333333333337</v>
      </c>
      <c r="E57" t="s">
        <v>383</v>
      </c>
      <c r="F57" s="383">
        <v>0.20486111111111113</v>
      </c>
      <c r="G57"/>
      <c r="H57"/>
    </row>
    <row r="58" spans="1:8">
      <c r="A58" s="384">
        <v>11028</v>
      </c>
      <c r="B58" t="s">
        <v>384</v>
      </c>
      <c r="C58" t="s">
        <v>383</v>
      </c>
      <c r="D58" s="383">
        <v>0.95138888888888884</v>
      </c>
      <c r="E58" t="s">
        <v>354</v>
      </c>
      <c r="F58" s="383">
        <v>0.15625</v>
      </c>
      <c r="G58"/>
      <c r="H58"/>
    </row>
    <row r="59" spans="1:8">
      <c r="A59" s="384">
        <v>11029</v>
      </c>
      <c r="B59" t="s">
        <v>385</v>
      </c>
      <c r="C59" t="s">
        <v>354</v>
      </c>
      <c r="D59" s="383">
        <v>0.3611111111111111</v>
      </c>
      <c r="E59" t="s">
        <v>331</v>
      </c>
      <c r="F59" s="383">
        <v>0.85069444444444453</v>
      </c>
      <c r="G59"/>
      <c r="H59"/>
    </row>
    <row r="60" spans="1:8">
      <c r="A60" s="384">
        <v>11030</v>
      </c>
      <c r="B60" t="s">
        <v>385</v>
      </c>
      <c r="C60" t="s">
        <v>331</v>
      </c>
      <c r="D60" s="383">
        <v>0.3298611111111111</v>
      </c>
      <c r="E60" t="s">
        <v>354</v>
      </c>
      <c r="F60" s="383">
        <v>0.84861111111111109</v>
      </c>
      <c r="G60"/>
      <c r="H60"/>
    </row>
    <row r="61" spans="1:8">
      <c r="A61" s="384">
        <v>11031</v>
      </c>
      <c r="B61" t="s">
        <v>386</v>
      </c>
      <c r="C61" t="s">
        <v>320</v>
      </c>
      <c r="D61" s="383">
        <v>0.67708333333333337</v>
      </c>
      <c r="E61" t="s">
        <v>387</v>
      </c>
      <c r="F61" s="383">
        <v>0.80555555555555547</v>
      </c>
      <c r="G61"/>
      <c r="H61"/>
    </row>
    <row r="62" spans="1:8">
      <c r="A62" s="384">
        <v>11032</v>
      </c>
      <c r="B62" t="s">
        <v>386</v>
      </c>
      <c r="C62" t="s">
        <v>387</v>
      </c>
      <c r="D62" s="383">
        <v>0.19097222222222221</v>
      </c>
      <c r="E62" t="s">
        <v>320</v>
      </c>
      <c r="F62" s="383">
        <v>0.33680555555555558</v>
      </c>
      <c r="G62"/>
      <c r="H62"/>
    </row>
    <row r="63" spans="1:8">
      <c r="A63" s="384">
        <v>11033</v>
      </c>
      <c r="B63" t="s">
        <v>388</v>
      </c>
      <c r="C63" t="s">
        <v>320</v>
      </c>
      <c r="D63" s="383">
        <v>0.67708333333333337</v>
      </c>
      <c r="E63" t="s">
        <v>389</v>
      </c>
      <c r="F63" s="383">
        <v>0.28125</v>
      </c>
      <c r="G63"/>
      <c r="H63"/>
    </row>
    <row r="64" spans="1:8">
      <c r="A64" s="384">
        <v>11034</v>
      </c>
      <c r="B64" t="s">
        <v>390</v>
      </c>
      <c r="C64" t="s">
        <v>389</v>
      </c>
      <c r="D64" s="383">
        <v>0.70833333333333337</v>
      </c>
      <c r="E64" t="s">
        <v>320</v>
      </c>
      <c r="F64" s="383">
        <v>0.33680555555555558</v>
      </c>
      <c r="G64"/>
      <c r="H64"/>
    </row>
    <row r="65" spans="1:8">
      <c r="A65" s="384">
        <v>11035</v>
      </c>
      <c r="B65" t="s">
        <v>391</v>
      </c>
      <c r="C65" t="s">
        <v>313</v>
      </c>
      <c r="D65" s="383">
        <v>0.89583333333333337</v>
      </c>
      <c r="E65" t="s">
        <v>327</v>
      </c>
      <c r="F65" s="383">
        <v>0.90625</v>
      </c>
      <c r="G65"/>
      <c r="H65"/>
    </row>
    <row r="66" spans="1:8">
      <c r="A66" s="384">
        <v>11036</v>
      </c>
      <c r="B66" t="s">
        <v>392</v>
      </c>
      <c r="C66" t="s">
        <v>327</v>
      </c>
      <c r="D66" s="383">
        <v>0.26041666666666669</v>
      </c>
      <c r="E66" t="s">
        <v>313</v>
      </c>
      <c r="F66" s="383">
        <v>0.24305555555555555</v>
      </c>
      <c r="G66"/>
      <c r="H66"/>
    </row>
    <row r="67" spans="1:8">
      <c r="A67" s="384">
        <v>11037</v>
      </c>
      <c r="B67" t="s">
        <v>393</v>
      </c>
      <c r="C67" t="s">
        <v>320</v>
      </c>
      <c r="D67" s="383">
        <v>0.67708333333333337</v>
      </c>
      <c r="E67" t="s">
        <v>371</v>
      </c>
      <c r="F67" s="383">
        <v>5.2083333333333336E-2</v>
      </c>
      <c r="G67"/>
      <c r="H67"/>
    </row>
    <row r="68" spans="1:8">
      <c r="A68" s="384">
        <v>11038</v>
      </c>
      <c r="B68" t="s">
        <v>394</v>
      </c>
      <c r="C68" t="s">
        <v>371</v>
      </c>
      <c r="D68" s="383">
        <v>0.64583333333333337</v>
      </c>
      <c r="E68" t="s">
        <v>320</v>
      </c>
      <c r="F68" s="383">
        <v>0.17013888888888887</v>
      </c>
      <c r="G68"/>
      <c r="H68"/>
    </row>
    <row r="69" spans="1:8">
      <c r="A69" s="384">
        <v>11039</v>
      </c>
      <c r="B69" t="s">
        <v>395</v>
      </c>
      <c r="C69" t="s">
        <v>331</v>
      </c>
      <c r="D69" s="383">
        <v>0.64583333333333337</v>
      </c>
      <c r="E69" t="s">
        <v>396</v>
      </c>
      <c r="F69" s="383">
        <v>0.84375</v>
      </c>
      <c r="G69"/>
      <c r="H69"/>
    </row>
    <row r="70" spans="1:8">
      <c r="A70" s="384">
        <v>11040</v>
      </c>
      <c r="B70" t="s">
        <v>395</v>
      </c>
      <c r="C70" t="s">
        <v>396</v>
      </c>
      <c r="D70" s="383">
        <v>0.34722222222222227</v>
      </c>
      <c r="E70" t="s">
        <v>331</v>
      </c>
      <c r="F70" s="383">
        <v>0.53125</v>
      </c>
      <c r="G70"/>
      <c r="H70"/>
    </row>
    <row r="71" spans="1:8">
      <c r="A71" s="384">
        <v>11041</v>
      </c>
      <c r="B71" t="s">
        <v>397</v>
      </c>
      <c r="C71" t="s">
        <v>354</v>
      </c>
      <c r="D71" s="383">
        <v>0.58333333333333337</v>
      </c>
      <c r="E71" t="s">
        <v>383</v>
      </c>
      <c r="F71" s="383">
        <v>0.69791666666666663</v>
      </c>
      <c r="G71"/>
      <c r="H71"/>
    </row>
    <row r="72" spans="1:8">
      <c r="A72" s="384">
        <v>11042</v>
      </c>
      <c r="B72" t="s">
        <v>398</v>
      </c>
      <c r="C72" t="s">
        <v>383</v>
      </c>
      <c r="D72" s="383">
        <v>0.49652777777777773</v>
      </c>
      <c r="E72" t="s">
        <v>354</v>
      </c>
      <c r="F72" s="383">
        <v>0.57291666666666663</v>
      </c>
      <c r="G72"/>
      <c r="H72"/>
    </row>
    <row r="73" spans="1:8">
      <c r="A73" s="384">
        <v>11043</v>
      </c>
      <c r="B73" t="s">
        <v>399</v>
      </c>
      <c r="C73" t="s">
        <v>367</v>
      </c>
      <c r="D73" s="383">
        <v>1.0416666666666666E-2</v>
      </c>
      <c r="E73" t="s">
        <v>400</v>
      </c>
      <c r="F73" s="383">
        <v>0.52083333333333337</v>
      </c>
      <c r="G73"/>
      <c r="H73"/>
    </row>
    <row r="74" spans="1:8">
      <c r="A74" s="384">
        <v>11044</v>
      </c>
      <c r="B74" t="s">
        <v>401</v>
      </c>
      <c r="C74" t="s">
        <v>400</v>
      </c>
      <c r="D74" s="383">
        <v>0.75</v>
      </c>
      <c r="E74" t="s">
        <v>367</v>
      </c>
      <c r="F74" s="383">
        <v>0.23958333333333334</v>
      </c>
      <c r="G74"/>
      <c r="H74"/>
    </row>
    <row r="75" spans="1:8">
      <c r="A75" s="384">
        <v>11045</v>
      </c>
      <c r="B75" t="s">
        <v>402</v>
      </c>
      <c r="C75" t="s">
        <v>331</v>
      </c>
      <c r="D75" s="383">
        <v>0.98958333333333337</v>
      </c>
      <c r="E75" t="s">
        <v>403</v>
      </c>
      <c r="F75" s="383">
        <v>0.5</v>
      </c>
      <c r="G75"/>
      <c r="H75"/>
    </row>
    <row r="76" spans="1:8">
      <c r="A76" s="384">
        <v>11046</v>
      </c>
      <c r="B76" t="s">
        <v>404</v>
      </c>
      <c r="C76" t="s">
        <v>403</v>
      </c>
      <c r="D76" s="383">
        <v>0.58333333333333337</v>
      </c>
      <c r="E76" t="s">
        <v>331</v>
      </c>
      <c r="F76" s="383">
        <v>0.17708333333333334</v>
      </c>
      <c r="G76"/>
      <c r="H76"/>
    </row>
    <row r="77" spans="1:8">
      <c r="A77" s="384">
        <v>11047</v>
      </c>
      <c r="B77" t="s">
        <v>405</v>
      </c>
      <c r="C77" t="s">
        <v>406</v>
      </c>
      <c r="D77" s="383">
        <v>6.9444444444444441E-3</v>
      </c>
      <c r="E77" t="s">
        <v>329</v>
      </c>
      <c r="F77" s="383">
        <v>0.2673611111111111</v>
      </c>
      <c r="G77"/>
      <c r="H77"/>
    </row>
    <row r="78" spans="1:8">
      <c r="A78" s="384">
        <v>11048</v>
      </c>
      <c r="B78" t="s">
        <v>407</v>
      </c>
      <c r="C78" t="s">
        <v>329</v>
      </c>
      <c r="D78" s="383">
        <v>0.95833333333333337</v>
      </c>
      <c r="E78" t="s">
        <v>406</v>
      </c>
      <c r="F78" s="383">
        <v>0.21875</v>
      </c>
      <c r="G78"/>
      <c r="H78"/>
    </row>
    <row r="79" spans="1:8">
      <c r="A79" s="384">
        <v>11049</v>
      </c>
      <c r="B79" t="s">
        <v>408</v>
      </c>
      <c r="C79" t="s">
        <v>341</v>
      </c>
      <c r="D79" s="383">
        <v>0.8125</v>
      </c>
      <c r="E79" t="s">
        <v>331</v>
      </c>
      <c r="F79" s="383">
        <v>0.64236111111111105</v>
      </c>
      <c r="G79"/>
      <c r="H79"/>
    </row>
    <row r="80" spans="1:8">
      <c r="A80" s="384">
        <v>11050</v>
      </c>
      <c r="B80" t="s">
        <v>409</v>
      </c>
      <c r="C80" t="s">
        <v>331</v>
      </c>
      <c r="D80" s="383">
        <v>0.53472222222222221</v>
      </c>
      <c r="E80" t="s">
        <v>341</v>
      </c>
      <c r="F80" s="383">
        <v>0.32291666666666669</v>
      </c>
      <c r="G80"/>
      <c r="H80"/>
    </row>
    <row r="81" spans="1:8">
      <c r="A81" s="384">
        <v>11051</v>
      </c>
      <c r="B81" t="s">
        <v>410</v>
      </c>
      <c r="C81" t="s">
        <v>411</v>
      </c>
      <c r="D81" s="383">
        <v>0.34027777777777773</v>
      </c>
      <c r="E81" t="s">
        <v>331</v>
      </c>
      <c r="F81" s="383">
        <v>0.59375</v>
      </c>
      <c r="G81"/>
      <c r="H81"/>
    </row>
    <row r="82" spans="1:8">
      <c r="A82" s="384">
        <v>11052</v>
      </c>
      <c r="B82" t="s">
        <v>412</v>
      </c>
      <c r="C82" t="s">
        <v>331</v>
      </c>
      <c r="D82" s="383">
        <v>0.36458333333333331</v>
      </c>
      <c r="E82" t="s">
        <v>411</v>
      </c>
      <c r="F82" s="383">
        <v>0.63888888888888895</v>
      </c>
      <c r="G82"/>
      <c r="H82"/>
    </row>
    <row r="83" spans="1:8">
      <c r="A83" s="384">
        <v>11055</v>
      </c>
      <c r="B83" t="s">
        <v>413</v>
      </c>
      <c r="C83" t="s">
        <v>367</v>
      </c>
      <c r="D83" s="383">
        <v>0.4548611111111111</v>
      </c>
      <c r="E83" t="s">
        <v>371</v>
      </c>
      <c r="F83" s="383">
        <v>0.84375</v>
      </c>
      <c r="G83"/>
      <c r="H83"/>
    </row>
    <row r="84" spans="1:8">
      <c r="A84" s="384">
        <v>11056</v>
      </c>
      <c r="B84" t="s">
        <v>413</v>
      </c>
      <c r="C84" t="s">
        <v>371</v>
      </c>
      <c r="D84" s="383">
        <v>0.2673611111111111</v>
      </c>
      <c r="E84" t="s">
        <v>367</v>
      </c>
      <c r="F84" s="383">
        <v>0.67013888888888884</v>
      </c>
      <c r="G84"/>
      <c r="H84"/>
    </row>
    <row r="85" spans="1:8">
      <c r="A85" s="384">
        <v>11057</v>
      </c>
      <c r="B85" t="s">
        <v>414</v>
      </c>
      <c r="C85" t="s">
        <v>313</v>
      </c>
      <c r="D85" s="383">
        <v>0.98958333333333337</v>
      </c>
      <c r="E85" t="s">
        <v>415</v>
      </c>
      <c r="F85" s="383">
        <v>0.6875</v>
      </c>
      <c r="G85"/>
      <c r="H85"/>
    </row>
    <row r="86" spans="1:8">
      <c r="A86" s="384">
        <v>11058</v>
      </c>
      <c r="B86" t="s">
        <v>416</v>
      </c>
      <c r="C86" t="s">
        <v>415</v>
      </c>
      <c r="D86" s="383">
        <v>0.3576388888888889</v>
      </c>
      <c r="E86" t="s">
        <v>313</v>
      </c>
      <c r="F86" s="383">
        <v>0.16666666666666666</v>
      </c>
      <c r="G86"/>
      <c r="H86"/>
    </row>
    <row r="87" spans="1:8">
      <c r="A87" s="384">
        <v>11059</v>
      </c>
      <c r="B87" t="s">
        <v>417</v>
      </c>
      <c r="C87" t="s">
        <v>367</v>
      </c>
      <c r="D87" s="383">
        <v>0.4548611111111111</v>
      </c>
      <c r="E87" t="s">
        <v>418</v>
      </c>
      <c r="F87" s="383">
        <v>0.87152777777777779</v>
      </c>
      <c r="G87"/>
      <c r="H87"/>
    </row>
    <row r="88" spans="1:8">
      <c r="A88" s="384">
        <v>11060</v>
      </c>
      <c r="B88" t="s">
        <v>419</v>
      </c>
      <c r="C88" t="s">
        <v>418</v>
      </c>
      <c r="D88" s="383">
        <v>0.22916666666666666</v>
      </c>
      <c r="E88" t="s">
        <v>367</v>
      </c>
      <c r="F88" s="383">
        <v>0.67013888888888884</v>
      </c>
      <c r="G88"/>
      <c r="H88"/>
    </row>
    <row r="89" spans="1:8">
      <c r="A89" s="384">
        <v>11061</v>
      </c>
      <c r="B89" t="s">
        <v>420</v>
      </c>
      <c r="C89" t="s">
        <v>367</v>
      </c>
      <c r="D89" s="383">
        <v>0.51041666666666663</v>
      </c>
      <c r="E89" t="s">
        <v>421</v>
      </c>
      <c r="F89" s="383">
        <v>0.94791666666666663</v>
      </c>
      <c r="G89"/>
      <c r="H89"/>
    </row>
    <row r="90" spans="1:8">
      <c r="A90" s="384">
        <v>11062</v>
      </c>
      <c r="B90" t="s">
        <v>422</v>
      </c>
      <c r="C90" t="s">
        <v>421</v>
      </c>
      <c r="D90" s="383">
        <v>0.65972222222222221</v>
      </c>
      <c r="E90" t="s">
        <v>367</v>
      </c>
      <c r="F90" s="383">
        <v>0.15625</v>
      </c>
      <c r="G90"/>
      <c r="H90"/>
    </row>
    <row r="91" spans="1:8">
      <c r="A91" s="384">
        <v>11063</v>
      </c>
      <c r="B91" t="s">
        <v>423</v>
      </c>
      <c r="C91" t="s">
        <v>424</v>
      </c>
      <c r="D91" s="383">
        <v>0.95833333333333337</v>
      </c>
      <c r="E91" t="s">
        <v>425</v>
      </c>
      <c r="F91" s="383">
        <v>0.27083333333333331</v>
      </c>
      <c r="G91"/>
      <c r="H91"/>
    </row>
    <row r="92" spans="1:8">
      <c r="A92" s="384">
        <v>11064</v>
      </c>
      <c r="B92" t="s">
        <v>426</v>
      </c>
      <c r="C92" t="s">
        <v>425</v>
      </c>
      <c r="D92" s="383">
        <v>0.875</v>
      </c>
      <c r="E92" t="s">
        <v>424</v>
      </c>
      <c r="F92" s="383">
        <v>0.20138888888888887</v>
      </c>
      <c r="G92"/>
      <c r="H92"/>
    </row>
    <row r="93" spans="1:8">
      <c r="A93" s="384">
        <v>11065</v>
      </c>
      <c r="B93" t="s">
        <v>388</v>
      </c>
      <c r="C93" t="s">
        <v>367</v>
      </c>
      <c r="D93" s="383">
        <v>0.51041666666666663</v>
      </c>
      <c r="E93" t="s">
        <v>389</v>
      </c>
      <c r="F93" s="383">
        <v>5.5555555555555552E-2</v>
      </c>
      <c r="G93"/>
      <c r="H93"/>
    </row>
    <row r="94" spans="1:8">
      <c r="A94" s="384">
        <v>11066</v>
      </c>
      <c r="B94" t="s">
        <v>427</v>
      </c>
      <c r="C94" t="s">
        <v>389</v>
      </c>
      <c r="D94" s="383">
        <v>0.54861111111111105</v>
      </c>
      <c r="E94" t="s">
        <v>367</v>
      </c>
      <c r="F94" s="383">
        <v>0.15625</v>
      </c>
      <c r="G94"/>
      <c r="H94"/>
    </row>
    <row r="95" spans="1:8">
      <c r="A95" s="384">
        <v>11067</v>
      </c>
      <c r="B95" t="s">
        <v>428</v>
      </c>
      <c r="C95" t="s">
        <v>367</v>
      </c>
      <c r="D95" s="383">
        <v>0.22222222222222221</v>
      </c>
      <c r="E95" t="s">
        <v>429</v>
      </c>
      <c r="F95" s="383">
        <v>0.3923611111111111</v>
      </c>
      <c r="G95"/>
      <c r="H95"/>
    </row>
    <row r="96" spans="1:8">
      <c r="A96" s="384">
        <v>11068</v>
      </c>
      <c r="B96" t="s">
        <v>428</v>
      </c>
      <c r="C96" t="s">
        <v>429</v>
      </c>
      <c r="D96" s="383">
        <v>0.64930555555555558</v>
      </c>
      <c r="E96" t="s">
        <v>367</v>
      </c>
      <c r="F96" s="383">
        <v>0.91666666666666663</v>
      </c>
      <c r="G96"/>
      <c r="H96"/>
    </row>
    <row r="97" spans="1:8">
      <c r="A97" s="384">
        <v>11069</v>
      </c>
      <c r="B97" t="s">
        <v>430</v>
      </c>
      <c r="C97" t="s">
        <v>367</v>
      </c>
      <c r="D97" s="383">
        <v>0.22222222222222221</v>
      </c>
      <c r="E97" t="s">
        <v>431</v>
      </c>
      <c r="F97" s="383">
        <v>0.36805555555555558</v>
      </c>
      <c r="G97"/>
      <c r="H97"/>
    </row>
    <row r="98" spans="1:8">
      <c r="A98" s="384">
        <v>11070</v>
      </c>
      <c r="B98" t="s">
        <v>430</v>
      </c>
      <c r="C98" t="s">
        <v>431</v>
      </c>
      <c r="D98" s="383">
        <v>0.67708333333333337</v>
      </c>
      <c r="E98" t="s">
        <v>367</v>
      </c>
      <c r="F98" s="383">
        <v>0.91666666666666663</v>
      </c>
      <c r="G98"/>
      <c r="H98"/>
    </row>
    <row r="99" spans="1:8">
      <c r="A99" s="384">
        <v>11071</v>
      </c>
      <c r="B99" t="s">
        <v>432</v>
      </c>
      <c r="C99" t="s">
        <v>367</v>
      </c>
      <c r="D99" s="383">
        <v>0.52777777777777779</v>
      </c>
      <c r="E99" t="s">
        <v>433</v>
      </c>
      <c r="F99" s="383">
        <v>0.80902777777777779</v>
      </c>
      <c r="G99"/>
      <c r="H99"/>
    </row>
    <row r="100" spans="1:8">
      <c r="A100" s="384">
        <v>11072</v>
      </c>
      <c r="B100" t="s">
        <v>434</v>
      </c>
      <c r="C100" t="s">
        <v>433</v>
      </c>
      <c r="D100" s="383">
        <v>0.65972222222222221</v>
      </c>
      <c r="E100" t="s">
        <v>367</v>
      </c>
      <c r="F100" s="383">
        <v>0.96180555555555547</v>
      </c>
      <c r="G100"/>
      <c r="H100"/>
    </row>
    <row r="101" spans="1:8">
      <c r="A101" s="384">
        <v>11077</v>
      </c>
      <c r="B101" t="s">
        <v>435</v>
      </c>
      <c r="C101" t="s">
        <v>320</v>
      </c>
      <c r="D101" s="383">
        <v>0.72222222222222221</v>
      </c>
      <c r="E101" t="s">
        <v>436</v>
      </c>
      <c r="F101" s="383">
        <v>0.38541666666666669</v>
      </c>
      <c r="G101"/>
      <c r="H101"/>
    </row>
    <row r="102" spans="1:8">
      <c r="A102" s="384">
        <v>11078</v>
      </c>
      <c r="B102" t="s">
        <v>435</v>
      </c>
      <c r="C102" t="s">
        <v>436</v>
      </c>
      <c r="D102" s="383">
        <v>0.90625</v>
      </c>
      <c r="E102" t="s">
        <v>320</v>
      </c>
      <c r="F102" s="383">
        <v>0.60763888888888895</v>
      </c>
      <c r="G102"/>
      <c r="H102"/>
    </row>
    <row r="103" spans="1:8">
      <c r="A103" s="384">
        <v>11087</v>
      </c>
      <c r="B103" t="s">
        <v>437</v>
      </c>
      <c r="C103" t="s">
        <v>438</v>
      </c>
      <c r="D103" s="383">
        <v>0.2673611111111111</v>
      </c>
      <c r="E103" t="s">
        <v>320</v>
      </c>
      <c r="F103" s="383">
        <v>0.19791666666666666</v>
      </c>
      <c r="G103"/>
      <c r="H103"/>
    </row>
    <row r="104" spans="1:8">
      <c r="A104" s="384">
        <v>11088</v>
      </c>
      <c r="B104" t="s">
        <v>439</v>
      </c>
      <c r="C104" t="s">
        <v>320</v>
      </c>
      <c r="D104" s="383">
        <v>0.82638888888888884</v>
      </c>
      <c r="E104" t="s">
        <v>438</v>
      </c>
      <c r="F104" s="383">
        <v>0.68402777777777779</v>
      </c>
      <c r="G104"/>
      <c r="H104"/>
    </row>
    <row r="105" spans="1:8">
      <c r="A105" s="384">
        <v>11089</v>
      </c>
      <c r="B105" t="s">
        <v>440</v>
      </c>
      <c r="C105" t="s">
        <v>441</v>
      </c>
      <c r="D105" s="383">
        <v>0.22916666666666666</v>
      </c>
      <c r="E105" t="s">
        <v>320</v>
      </c>
      <c r="F105" s="383">
        <v>0.19791666666666666</v>
      </c>
      <c r="G105"/>
      <c r="H105"/>
    </row>
    <row r="106" spans="1:8">
      <c r="A106" s="384">
        <v>11090</v>
      </c>
      <c r="B106" t="s">
        <v>442</v>
      </c>
      <c r="C106" t="s">
        <v>320</v>
      </c>
      <c r="D106" s="383">
        <v>0.82638888888888884</v>
      </c>
      <c r="E106" t="s">
        <v>441</v>
      </c>
      <c r="F106" s="383">
        <v>0.73611111111111116</v>
      </c>
      <c r="G106"/>
      <c r="H106"/>
    </row>
    <row r="107" spans="1:8">
      <c r="A107" s="384">
        <v>11091</v>
      </c>
      <c r="B107" t="s">
        <v>443</v>
      </c>
      <c r="C107" t="s">
        <v>444</v>
      </c>
      <c r="D107" s="383">
        <v>0.32291666666666669</v>
      </c>
      <c r="E107" t="s">
        <v>320</v>
      </c>
      <c r="F107" s="383">
        <v>0.19791666666666666</v>
      </c>
      <c r="G107"/>
      <c r="H107"/>
    </row>
    <row r="108" spans="1:8">
      <c r="A108" s="384">
        <v>11092</v>
      </c>
      <c r="B108" t="s">
        <v>445</v>
      </c>
      <c r="C108" t="s">
        <v>320</v>
      </c>
      <c r="D108" s="383">
        <v>0.82638888888888884</v>
      </c>
      <c r="E108" t="s">
        <v>444</v>
      </c>
      <c r="F108" s="383">
        <v>0.64930555555555558</v>
      </c>
      <c r="G108"/>
      <c r="H108"/>
    </row>
    <row r="109" spans="1:8">
      <c r="A109" s="384">
        <v>11093</v>
      </c>
      <c r="B109" t="s">
        <v>446</v>
      </c>
      <c r="C109" t="s">
        <v>354</v>
      </c>
      <c r="D109" s="383">
        <v>6.9444444444444441E-3</v>
      </c>
      <c r="E109" t="s">
        <v>433</v>
      </c>
      <c r="F109" s="383">
        <v>0.19444444444444445</v>
      </c>
      <c r="G109"/>
      <c r="H109"/>
    </row>
    <row r="110" spans="1:8">
      <c r="A110" s="384">
        <v>11094</v>
      </c>
      <c r="B110" t="s">
        <v>446</v>
      </c>
      <c r="C110" t="s">
        <v>433</v>
      </c>
      <c r="D110" s="383">
        <v>0.47916666666666669</v>
      </c>
      <c r="E110" t="s">
        <v>354</v>
      </c>
      <c r="F110" s="383">
        <v>0.59375</v>
      </c>
      <c r="G110"/>
      <c r="H110"/>
    </row>
    <row r="111" spans="1:8">
      <c r="A111" s="384">
        <v>11095</v>
      </c>
      <c r="B111" t="s">
        <v>447</v>
      </c>
      <c r="C111" t="s">
        <v>341</v>
      </c>
      <c r="D111" s="383">
        <v>0.66666666666666663</v>
      </c>
      <c r="E111" t="s">
        <v>320</v>
      </c>
      <c r="F111" s="383">
        <v>0.19791666666666666</v>
      </c>
      <c r="G111"/>
      <c r="H111"/>
    </row>
    <row r="112" spans="1:8">
      <c r="A112" s="384">
        <v>11096</v>
      </c>
      <c r="B112" t="s">
        <v>447</v>
      </c>
      <c r="C112" t="s">
        <v>320</v>
      </c>
      <c r="D112" s="383">
        <v>0.82638888888888884</v>
      </c>
      <c r="E112" t="s">
        <v>341</v>
      </c>
      <c r="F112" s="383">
        <v>0.32291666666666669</v>
      </c>
      <c r="G112"/>
      <c r="H112"/>
    </row>
    <row r="113" spans="1:8">
      <c r="A113" s="384">
        <v>11097</v>
      </c>
      <c r="B113" t="s">
        <v>448</v>
      </c>
      <c r="C113" t="s">
        <v>320</v>
      </c>
      <c r="D113" s="383">
        <v>0.96527777777777779</v>
      </c>
      <c r="E113" t="s">
        <v>359</v>
      </c>
      <c r="F113" s="383">
        <v>0.22916666666666666</v>
      </c>
      <c r="G113"/>
      <c r="H113"/>
    </row>
    <row r="114" spans="1:8">
      <c r="A114" s="384">
        <v>11098</v>
      </c>
      <c r="B114" t="s">
        <v>448</v>
      </c>
      <c r="C114" t="s">
        <v>359</v>
      </c>
      <c r="D114" s="383">
        <v>0.97222222222222221</v>
      </c>
      <c r="E114" t="s">
        <v>320</v>
      </c>
      <c r="F114" s="383">
        <v>0.21180555555555555</v>
      </c>
      <c r="G114"/>
      <c r="H114"/>
    </row>
    <row r="115" spans="1:8">
      <c r="A115" s="384">
        <v>11101</v>
      </c>
      <c r="B115" t="s">
        <v>449</v>
      </c>
      <c r="C115" t="s">
        <v>450</v>
      </c>
      <c r="D115" s="383">
        <v>0.58333333333333337</v>
      </c>
      <c r="E115" t="s">
        <v>451</v>
      </c>
      <c r="F115" s="383">
        <v>0.24305555555555555</v>
      </c>
      <c r="G115"/>
      <c r="H115"/>
    </row>
    <row r="116" spans="1:8">
      <c r="A116" s="384">
        <v>11102</v>
      </c>
      <c r="B116" t="s">
        <v>452</v>
      </c>
      <c r="C116" t="s">
        <v>451</v>
      </c>
      <c r="D116" s="383">
        <v>0.89930555555555547</v>
      </c>
      <c r="E116" t="s">
        <v>450</v>
      </c>
      <c r="F116" s="383">
        <v>0.55555555555555558</v>
      </c>
      <c r="G116"/>
      <c r="H116"/>
    </row>
    <row r="117" spans="1:8">
      <c r="A117" s="384">
        <v>11103</v>
      </c>
      <c r="B117" t="s">
        <v>453</v>
      </c>
      <c r="C117" t="s">
        <v>450</v>
      </c>
      <c r="D117" s="383">
        <v>0.58333333333333337</v>
      </c>
      <c r="E117" t="s">
        <v>454</v>
      </c>
      <c r="F117" s="383">
        <v>0.15625</v>
      </c>
      <c r="G117"/>
      <c r="H117"/>
    </row>
    <row r="118" spans="1:8">
      <c r="A118" s="384">
        <v>11104</v>
      </c>
      <c r="B118" t="s">
        <v>455</v>
      </c>
      <c r="C118" t="s">
        <v>454</v>
      </c>
      <c r="D118" s="383">
        <v>0.99305555555555547</v>
      </c>
      <c r="E118" t="s">
        <v>450</v>
      </c>
      <c r="F118" s="383">
        <v>0.55555555555555558</v>
      </c>
      <c r="G118"/>
      <c r="H118"/>
    </row>
    <row r="119" spans="1:8">
      <c r="A119" s="384">
        <v>11105</v>
      </c>
      <c r="B119" t="s">
        <v>456</v>
      </c>
      <c r="C119" t="s">
        <v>457</v>
      </c>
      <c r="D119" s="383">
        <v>0.30902777777777779</v>
      </c>
      <c r="E119" t="s">
        <v>454</v>
      </c>
      <c r="F119" s="383">
        <v>0.36805555555555558</v>
      </c>
      <c r="G119"/>
      <c r="H119"/>
    </row>
    <row r="120" spans="1:8">
      <c r="A120" s="384">
        <v>11106</v>
      </c>
      <c r="B120" t="s">
        <v>458</v>
      </c>
      <c r="C120" t="s">
        <v>454</v>
      </c>
      <c r="D120" s="383">
        <v>0.86111111111111116</v>
      </c>
      <c r="E120" t="s">
        <v>457</v>
      </c>
      <c r="F120" s="383">
        <v>0.90625</v>
      </c>
      <c r="G120"/>
      <c r="H120"/>
    </row>
    <row r="121" spans="1:8">
      <c r="A121" s="384">
        <v>11107</v>
      </c>
      <c r="B121" t="s">
        <v>459</v>
      </c>
      <c r="C121" t="s">
        <v>451</v>
      </c>
      <c r="D121" s="383">
        <v>0.86111111111111116</v>
      </c>
      <c r="E121" t="s">
        <v>433</v>
      </c>
      <c r="F121" s="383">
        <v>0.4513888888888889</v>
      </c>
      <c r="G121"/>
      <c r="H121"/>
    </row>
    <row r="122" spans="1:8">
      <c r="A122" s="384">
        <v>11108</v>
      </c>
      <c r="B122" t="s">
        <v>459</v>
      </c>
      <c r="C122" t="s">
        <v>433</v>
      </c>
      <c r="D122" s="383">
        <v>0.71527777777777779</v>
      </c>
      <c r="E122" t="s">
        <v>451</v>
      </c>
      <c r="F122" s="383">
        <v>0.37152777777777773</v>
      </c>
      <c r="G122"/>
      <c r="H122"/>
    </row>
    <row r="123" spans="1:8">
      <c r="A123" s="384">
        <v>11109</v>
      </c>
      <c r="B123" t="s">
        <v>460</v>
      </c>
      <c r="C123" t="s">
        <v>454</v>
      </c>
      <c r="D123" s="383">
        <v>0.25</v>
      </c>
      <c r="E123" t="s">
        <v>461</v>
      </c>
      <c r="F123" s="383">
        <v>0.5</v>
      </c>
      <c r="G123"/>
      <c r="H123"/>
    </row>
    <row r="124" spans="1:8">
      <c r="A124" s="384">
        <v>11110</v>
      </c>
      <c r="B124" t="s">
        <v>462</v>
      </c>
      <c r="C124" t="s">
        <v>461</v>
      </c>
      <c r="D124" s="383">
        <v>0.6875</v>
      </c>
      <c r="E124" t="s">
        <v>454</v>
      </c>
      <c r="F124" s="383">
        <v>0.94097222222222221</v>
      </c>
      <c r="G124"/>
      <c r="H124"/>
    </row>
    <row r="125" spans="1:8">
      <c r="A125" s="384">
        <v>11123</v>
      </c>
      <c r="B125" t="s">
        <v>463</v>
      </c>
      <c r="C125" t="s">
        <v>464</v>
      </c>
      <c r="D125" s="383">
        <v>0.78125</v>
      </c>
      <c r="E125" t="s">
        <v>451</v>
      </c>
      <c r="F125" s="383">
        <v>0.875</v>
      </c>
      <c r="G125"/>
      <c r="H125"/>
    </row>
    <row r="126" spans="1:8">
      <c r="A126" s="384">
        <v>11124</v>
      </c>
      <c r="B126" t="s">
        <v>465</v>
      </c>
      <c r="C126" t="s">
        <v>451</v>
      </c>
      <c r="D126" s="383">
        <v>0.48958333333333331</v>
      </c>
      <c r="E126" t="s">
        <v>464</v>
      </c>
      <c r="F126" s="383">
        <v>0.54513888888888895</v>
      </c>
      <c r="G126"/>
      <c r="H126"/>
    </row>
    <row r="127" spans="1:8">
      <c r="A127" s="384">
        <v>11125</v>
      </c>
      <c r="B127" t="s">
        <v>466</v>
      </c>
      <c r="C127" t="s">
        <v>343</v>
      </c>
      <c r="D127" s="383">
        <v>0.84375</v>
      </c>
      <c r="E127" t="s">
        <v>451</v>
      </c>
      <c r="F127" s="383">
        <v>0.35069444444444442</v>
      </c>
      <c r="G127"/>
      <c r="H127"/>
    </row>
    <row r="128" spans="1:8">
      <c r="A128" s="384">
        <v>11126</v>
      </c>
      <c r="B128" t="s">
        <v>467</v>
      </c>
      <c r="C128" t="s">
        <v>451</v>
      </c>
      <c r="D128" s="383">
        <v>0.8125</v>
      </c>
      <c r="E128" t="s">
        <v>343</v>
      </c>
      <c r="F128" s="383">
        <v>0.33333333333333331</v>
      </c>
      <c r="G128"/>
      <c r="H128"/>
    </row>
    <row r="129" spans="1:8">
      <c r="A129" s="384">
        <v>11265</v>
      </c>
      <c r="B129" t="s">
        <v>468</v>
      </c>
      <c r="C129" t="s">
        <v>352</v>
      </c>
      <c r="D129" s="383">
        <v>0.59375</v>
      </c>
      <c r="E129" t="s">
        <v>469</v>
      </c>
      <c r="F129" s="383">
        <v>0.96180555555555547</v>
      </c>
      <c r="G129"/>
      <c r="H129"/>
    </row>
    <row r="130" spans="1:8">
      <c r="A130" s="384">
        <v>11266</v>
      </c>
      <c r="B130" t="s">
        <v>470</v>
      </c>
      <c r="C130" t="s">
        <v>469</v>
      </c>
      <c r="D130" s="383">
        <v>0.25694444444444448</v>
      </c>
      <c r="E130" t="s">
        <v>352</v>
      </c>
      <c r="F130" s="383">
        <v>0.62152777777777779</v>
      </c>
      <c r="G130"/>
      <c r="H130"/>
    </row>
    <row r="131" spans="1:8">
      <c r="A131" s="384">
        <v>11271</v>
      </c>
      <c r="B131" t="s">
        <v>471</v>
      </c>
      <c r="C131" t="s">
        <v>472</v>
      </c>
      <c r="D131" s="383">
        <v>0.68055555555555547</v>
      </c>
      <c r="E131" t="s">
        <v>473</v>
      </c>
      <c r="F131" s="383">
        <v>0.3923611111111111</v>
      </c>
      <c r="G131"/>
      <c r="H131"/>
    </row>
    <row r="132" spans="1:8">
      <c r="A132" s="384">
        <v>11272</v>
      </c>
      <c r="B132" t="s">
        <v>471</v>
      </c>
      <c r="C132" t="s">
        <v>473</v>
      </c>
      <c r="D132" s="383">
        <v>0.75</v>
      </c>
      <c r="E132" t="s">
        <v>472</v>
      </c>
      <c r="F132" s="383">
        <v>0.51388888888888895</v>
      </c>
      <c r="G132"/>
      <c r="H132"/>
    </row>
    <row r="133" spans="1:8">
      <c r="A133" s="384">
        <v>11401</v>
      </c>
      <c r="B133" t="s">
        <v>474</v>
      </c>
      <c r="C133" t="s">
        <v>354</v>
      </c>
      <c r="D133" s="383">
        <v>0.69097222222222221</v>
      </c>
      <c r="E133" t="s">
        <v>316</v>
      </c>
      <c r="F133" s="383">
        <v>0.68055555555555547</v>
      </c>
      <c r="G133"/>
      <c r="H133"/>
    </row>
    <row r="134" spans="1:8">
      <c r="A134" s="384">
        <v>11402</v>
      </c>
      <c r="B134" t="s">
        <v>474</v>
      </c>
      <c r="C134" t="s">
        <v>316</v>
      </c>
      <c r="D134" s="383">
        <v>0.25</v>
      </c>
      <c r="E134" t="s">
        <v>354</v>
      </c>
      <c r="F134" s="383">
        <v>0.23611111111111113</v>
      </c>
      <c r="G134"/>
      <c r="H134"/>
    </row>
    <row r="135" spans="1:8">
      <c r="A135" s="384">
        <v>11403</v>
      </c>
      <c r="B135" t="s">
        <v>475</v>
      </c>
      <c r="C135" t="s">
        <v>316</v>
      </c>
      <c r="D135" s="383">
        <v>0.625</v>
      </c>
      <c r="E135" t="s">
        <v>331</v>
      </c>
      <c r="F135" s="383">
        <v>0.64236111111111105</v>
      </c>
      <c r="G135"/>
      <c r="H135"/>
    </row>
    <row r="136" spans="1:8">
      <c r="A136" s="384">
        <v>11404</v>
      </c>
      <c r="B136" t="s">
        <v>476</v>
      </c>
      <c r="C136" t="s">
        <v>331</v>
      </c>
      <c r="D136" s="383">
        <v>0.53472222222222221</v>
      </c>
      <c r="E136" t="s">
        <v>316</v>
      </c>
      <c r="F136" s="383">
        <v>0.52430555555555558</v>
      </c>
      <c r="G136"/>
      <c r="H136"/>
    </row>
    <row r="137" spans="1:8">
      <c r="A137" s="384">
        <v>11423</v>
      </c>
      <c r="B137" t="s">
        <v>477</v>
      </c>
      <c r="C137" t="s">
        <v>411</v>
      </c>
      <c r="D137" s="383">
        <v>0.2638888888888889</v>
      </c>
      <c r="E137" t="s">
        <v>478</v>
      </c>
      <c r="F137" s="383">
        <v>0.53472222222222221</v>
      </c>
      <c r="G137"/>
      <c r="H137"/>
    </row>
    <row r="138" spans="1:8">
      <c r="A138" s="384">
        <v>11424</v>
      </c>
      <c r="B138" t="s">
        <v>479</v>
      </c>
      <c r="C138" t="s">
        <v>478</v>
      </c>
      <c r="D138" s="383">
        <v>0.56944444444444442</v>
      </c>
      <c r="E138" t="s">
        <v>411</v>
      </c>
      <c r="F138" s="383">
        <v>0.83680555555555547</v>
      </c>
      <c r="G138"/>
      <c r="H138"/>
    </row>
    <row r="139" spans="1:8">
      <c r="A139" s="384">
        <v>11447</v>
      </c>
      <c r="B139" t="s">
        <v>480</v>
      </c>
      <c r="C139" t="s">
        <v>352</v>
      </c>
      <c r="D139" s="383">
        <v>2.0833333333333332E-2</v>
      </c>
      <c r="E139" t="s">
        <v>481</v>
      </c>
      <c r="F139" s="383">
        <v>0.17708333333333334</v>
      </c>
      <c r="G139"/>
      <c r="H139"/>
    </row>
    <row r="140" spans="1:8">
      <c r="A140" s="384">
        <v>11448</v>
      </c>
      <c r="B140" t="s">
        <v>480</v>
      </c>
      <c r="C140" t="s">
        <v>481</v>
      </c>
      <c r="D140" s="383">
        <v>0.60416666666666663</v>
      </c>
      <c r="E140" t="s">
        <v>352</v>
      </c>
      <c r="F140" s="383">
        <v>0.65625</v>
      </c>
      <c r="G140"/>
      <c r="H140"/>
    </row>
    <row r="141" spans="1:8">
      <c r="A141" s="384">
        <v>11449</v>
      </c>
      <c r="B141" t="s">
        <v>482</v>
      </c>
      <c r="C141" t="s">
        <v>352</v>
      </c>
      <c r="D141" s="383">
        <v>0.25</v>
      </c>
      <c r="E141" t="s">
        <v>436</v>
      </c>
      <c r="F141" s="383">
        <v>0.57291666666666663</v>
      </c>
      <c r="G141"/>
      <c r="H141"/>
    </row>
    <row r="142" spans="1:8">
      <c r="A142" s="384">
        <v>11450</v>
      </c>
      <c r="B142" t="s">
        <v>483</v>
      </c>
      <c r="C142" t="s">
        <v>436</v>
      </c>
      <c r="D142" s="383">
        <v>0.98958333333333337</v>
      </c>
      <c r="E142" t="s">
        <v>352</v>
      </c>
      <c r="F142" s="383">
        <v>0.3611111111111111</v>
      </c>
      <c r="G142"/>
      <c r="H142"/>
    </row>
    <row r="143" spans="1:8">
      <c r="A143" s="384">
        <v>11451</v>
      </c>
      <c r="B143" t="s">
        <v>484</v>
      </c>
      <c r="C143" t="s">
        <v>352</v>
      </c>
      <c r="D143" s="383">
        <v>0.71180555555555547</v>
      </c>
      <c r="E143" t="s">
        <v>485</v>
      </c>
      <c r="F143" s="383">
        <v>0.90277777777777779</v>
      </c>
      <c r="G143"/>
      <c r="H143"/>
    </row>
    <row r="144" spans="1:8">
      <c r="A144" s="384">
        <v>11452</v>
      </c>
      <c r="B144" t="s">
        <v>484</v>
      </c>
      <c r="C144" t="s">
        <v>485</v>
      </c>
      <c r="D144" s="383">
        <v>0.25</v>
      </c>
      <c r="E144" t="s">
        <v>352</v>
      </c>
      <c r="F144" s="383">
        <v>0.43402777777777773</v>
      </c>
      <c r="G144"/>
      <c r="H144"/>
    </row>
    <row r="145" spans="1:8">
      <c r="A145" s="384">
        <v>11453</v>
      </c>
      <c r="B145" t="s">
        <v>486</v>
      </c>
      <c r="C145" t="s">
        <v>341</v>
      </c>
      <c r="D145" s="383">
        <v>0.68402777777777779</v>
      </c>
      <c r="E145" t="s">
        <v>316</v>
      </c>
      <c r="F145" s="383">
        <v>0.51041666666666663</v>
      </c>
      <c r="G145"/>
      <c r="H145"/>
    </row>
    <row r="146" spans="1:8">
      <c r="A146" s="384">
        <v>11454</v>
      </c>
      <c r="B146" t="s">
        <v>486</v>
      </c>
      <c r="C146" t="s">
        <v>316</v>
      </c>
      <c r="D146" s="383">
        <v>0.35416666666666669</v>
      </c>
      <c r="E146" t="s">
        <v>341</v>
      </c>
      <c r="F146" s="383">
        <v>0.16666666666666666</v>
      </c>
      <c r="G146"/>
      <c r="H146"/>
    </row>
    <row r="147" spans="1:8">
      <c r="A147" s="384">
        <v>11463</v>
      </c>
      <c r="B147" t="s">
        <v>487</v>
      </c>
      <c r="C147" t="s">
        <v>488</v>
      </c>
      <c r="D147" s="383">
        <v>0.40277777777777773</v>
      </c>
      <c r="E147" t="s">
        <v>352</v>
      </c>
      <c r="F147" s="383">
        <v>0.63194444444444442</v>
      </c>
      <c r="G147"/>
      <c r="H147"/>
    </row>
    <row r="148" spans="1:8">
      <c r="A148" s="384">
        <v>11464</v>
      </c>
      <c r="B148" t="s">
        <v>489</v>
      </c>
      <c r="C148" t="s">
        <v>352</v>
      </c>
      <c r="D148" s="383">
        <v>0.5</v>
      </c>
      <c r="E148" t="s">
        <v>488</v>
      </c>
      <c r="F148" s="383">
        <v>0.74305555555555547</v>
      </c>
      <c r="G148"/>
      <c r="H148"/>
    </row>
    <row r="149" spans="1:8">
      <c r="A149" s="384">
        <v>11465</v>
      </c>
      <c r="B149" t="s">
        <v>487</v>
      </c>
      <c r="C149" t="s">
        <v>488</v>
      </c>
      <c r="D149" s="383">
        <v>0.40277777777777773</v>
      </c>
      <c r="E149" t="s">
        <v>352</v>
      </c>
      <c r="F149" s="383">
        <v>0.77083333333333337</v>
      </c>
      <c r="G149"/>
      <c r="H149"/>
    </row>
    <row r="150" spans="1:8">
      <c r="A150" s="384">
        <v>11466</v>
      </c>
      <c r="B150" t="s">
        <v>489</v>
      </c>
      <c r="C150" t="s">
        <v>352</v>
      </c>
      <c r="D150" s="383">
        <v>0.41666666666666669</v>
      </c>
      <c r="E150" t="s">
        <v>488</v>
      </c>
      <c r="F150" s="383">
        <v>0.74305555555555547</v>
      </c>
      <c r="G150"/>
      <c r="H150"/>
    </row>
    <row r="151" spans="1:8">
      <c r="A151" s="384">
        <v>11471</v>
      </c>
      <c r="B151" t="s">
        <v>490</v>
      </c>
      <c r="C151" t="s">
        <v>343</v>
      </c>
      <c r="D151" s="383">
        <v>0.77083333333333337</v>
      </c>
      <c r="E151" t="s">
        <v>352</v>
      </c>
      <c r="F151" s="383">
        <v>0.23611111111111113</v>
      </c>
      <c r="G151"/>
      <c r="H151"/>
    </row>
    <row r="152" spans="1:8">
      <c r="A152" s="384">
        <v>11472</v>
      </c>
      <c r="B152" t="s">
        <v>491</v>
      </c>
      <c r="C152" t="s">
        <v>352</v>
      </c>
      <c r="D152" s="383">
        <v>0.95833333333333337</v>
      </c>
      <c r="E152" t="s">
        <v>343</v>
      </c>
      <c r="F152" s="383">
        <v>0.4375</v>
      </c>
      <c r="G152"/>
      <c r="H152"/>
    </row>
    <row r="153" spans="1:8">
      <c r="A153" s="384">
        <v>12101</v>
      </c>
      <c r="B153" t="s">
        <v>492</v>
      </c>
      <c r="C153" t="s">
        <v>367</v>
      </c>
      <c r="D153" s="383">
        <v>0.85763888888888884</v>
      </c>
      <c r="E153" t="s">
        <v>481</v>
      </c>
      <c r="F153" s="383">
        <v>0.14930555555555555</v>
      </c>
      <c r="G153"/>
      <c r="H153"/>
    </row>
    <row r="154" spans="1:8">
      <c r="A154" s="384">
        <v>12102</v>
      </c>
      <c r="B154" t="s">
        <v>493</v>
      </c>
      <c r="C154" t="s">
        <v>481</v>
      </c>
      <c r="D154" s="383">
        <v>0.95486111111111116</v>
      </c>
      <c r="E154" t="s">
        <v>367</v>
      </c>
      <c r="F154" s="383">
        <v>0.23958333333333334</v>
      </c>
      <c r="G154"/>
      <c r="H154"/>
    </row>
    <row r="155" spans="1:8">
      <c r="A155" s="384">
        <v>12103</v>
      </c>
      <c r="B155" t="s">
        <v>494</v>
      </c>
      <c r="C155" t="s">
        <v>320</v>
      </c>
      <c r="D155" s="383">
        <v>0.67708333333333337</v>
      </c>
      <c r="E155" t="s">
        <v>495</v>
      </c>
      <c r="F155" s="383">
        <v>0.71527777777777779</v>
      </c>
      <c r="G155"/>
      <c r="H155"/>
    </row>
    <row r="156" spans="1:8">
      <c r="A156" s="384">
        <v>12104</v>
      </c>
      <c r="B156" t="s">
        <v>496</v>
      </c>
      <c r="C156" t="s">
        <v>495</v>
      </c>
      <c r="D156" s="383">
        <v>0.27083333333333331</v>
      </c>
      <c r="E156" t="s">
        <v>320</v>
      </c>
      <c r="F156" s="383">
        <v>0.33680555555555558</v>
      </c>
      <c r="G156"/>
      <c r="H156"/>
    </row>
    <row r="157" spans="1:8">
      <c r="A157" s="384">
        <v>12105</v>
      </c>
      <c r="B157" t="s">
        <v>497</v>
      </c>
      <c r="C157" t="s">
        <v>354</v>
      </c>
      <c r="D157" s="383">
        <v>0.79861111111111116</v>
      </c>
      <c r="E157" t="s">
        <v>396</v>
      </c>
      <c r="F157" s="383">
        <v>0.46527777777777773</v>
      </c>
      <c r="G157"/>
      <c r="H157"/>
    </row>
    <row r="158" spans="1:8">
      <c r="A158" s="384">
        <v>12106</v>
      </c>
      <c r="B158" t="s">
        <v>498</v>
      </c>
      <c r="C158" t="s">
        <v>396</v>
      </c>
      <c r="D158" s="383">
        <v>0.62152777777777779</v>
      </c>
      <c r="E158" t="s">
        <v>354</v>
      </c>
      <c r="F158" s="383">
        <v>0.28472222222222221</v>
      </c>
      <c r="G158"/>
      <c r="H158"/>
    </row>
    <row r="159" spans="1:8">
      <c r="A159" s="384">
        <v>12107</v>
      </c>
      <c r="B159" t="s">
        <v>499</v>
      </c>
      <c r="C159" t="s">
        <v>367</v>
      </c>
      <c r="D159" s="383">
        <v>0.68402777777777779</v>
      </c>
      <c r="E159" t="s">
        <v>495</v>
      </c>
      <c r="F159" s="383">
        <v>0.62847222222222221</v>
      </c>
      <c r="G159"/>
      <c r="H159"/>
    </row>
    <row r="160" spans="1:8">
      <c r="A160" s="384">
        <v>12108</v>
      </c>
      <c r="B160" t="s">
        <v>500</v>
      </c>
      <c r="C160" t="s">
        <v>495</v>
      </c>
      <c r="D160" s="383">
        <v>0.94791666666666663</v>
      </c>
      <c r="E160" t="s">
        <v>367</v>
      </c>
      <c r="F160" s="383">
        <v>0.94791666666666663</v>
      </c>
      <c r="G160"/>
      <c r="H160"/>
    </row>
    <row r="161" spans="1:8">
      <c r="A161" s="384">
        <v>12109</v>
      </c>
      <c r="B161" t="s">
        <v>501</v>
      </c>
      <c r="C161" t="s">
        <v>354</v>
      </c>
      <c r="D161" s="383">
        <v>0.76041666666666663</v>
      </c>
      <c r="E161" t="s">
        <v>380</v>
      </c>
      <c r="F161" s="383">
        <v>0.95138888888888884</v>
      </c>
      <c r="G161"/>
      <c r="H161"/>
    </row>
    <row r="162" spans="1:8">
      <c r="A162" s="384">
        <v>12110</v>
      </c>
      <c r="B162" t="s">
        <v>502</v>
      </c>
      <c r="C162" t="s">
        <v>380</v>
      </c>
      <c r="D162" s="383">
        <v>0.25694444444444448</v>
      </c>
      <c r="E162" t="s">
        <v>354</v>
      </c>
      <c r="F162" s="383">
        <v>0.44791666666666669</v>
      </c>
      <c r="G162"/>
      <c r="H162"/>
    </row>
    <row r="163" spans="1:8">
      <c r="A163" s="384">
        <v>12111</v>
      </c>
      <c r="B163" t="s">
        <v>503</v>
      </c>
      <c r="C163" t="s">
        <v>354</v>
      </c>
      <c r="D163" s="383">
        <v>0.83680555555555547</v>
      </c>
      <c r="E163" t="s">
        <v>317</v>
      </c>
      <c r="F163" s="383">
        <v>0.34375</v>
      </c>
      <c r="G163"/>
      <c r="H163"/>
    </row>
    <row r="164" spans="1:8">
      <c r="A164" s="384">
        <v>12112</v>
      </c>
      <c r="B164" t="s">
        <v>504</v>
      </c>
      <c r="C164" t="s">
        <v>317</v>
      </c>
      <c r="D164" s="383">
        <v>0.72569444444444453</v>
      </c>
      <c r="E164" t="s">
        <v>354</v>
      </c>
      <c r="F164" s="383">
        <v>0.21875</v>
      </c>
      <c r="G164"/>
      <c r="H164"/>
    </row>
    <row r="165" spans="1:8">
      <c r="A165" s="384">
        <v>12115</v>
      </c>
      <c r="B165" t="s">
        <v>505</v>
      </c>
      <c r="C165" t="s">
        <v>354</v>
      </c>
      <c r="D165" s="383">
        <v>0.9458333333333333</v>
      </c>
      <c r="E165" t="s">
        <v>411</v>
      </c>
      <c r="F165" s="383">
        <v>0.28958333333333336</v>
      </c>
      <c r="G165"/>
      <c r="H165"/>
    </row>
    <row r="166" spans="1:8">
      <c r="A166" s="384">
        <v>12116</v>
      </c>
      <c r="B166" t="s">
        <v>506</v>
      </c>
      <c r="C166" t="s">
        <v>411</v>
      </c>
      <c r="D166" s="383">
        <v>0.94791666666666663</v>
      </c>
      <c r="E166" t="s">
        <v>354</v>
      </c>
      <c r="F166" s="383">
        <v>0.29166666666666669</v>
      </c>
      <c r="G166"/>
      <c r="H166"/>
    </row>
    <row r="167" spans="1:8">
      <c r="A167" s="384">
        <v>12117</v>
      </c>
      <c r="B167" t="s">
        <v>507</v>
      </c>
      <c r="C167" t="s">
        <v>367</v>
      </c>
      <c r="D167" s="383">
        <v>0.625</v>
      </c>
      <c r="E167" t="s">
        <v>380</v>
      </c>
      <c r="F167" s="383">
        <v>0.80902777777777779</v>
      </c>
      <c r="G167"/>
      <c r="H167"/>
    </row>
    <row r="168" spans="1:8">
      <c r="A168" s="384">
        <v>12118</v>
      </c>
      <c r="B168" t="s">
        <v>508</v>
      </c>
      <c r="C168" t="s">
        <v>380</v>
      </c>
      <c r="D168" s="383">
        <v>0.3576388888888889</v>
      </c>
      <c r="E168" t="s">
        <v>367</v>
      </c>
      <c r="F168" s="383">
        <v>0.54166666666666663</v>
      </c>
      <c r="G168"/>
      <c r="H168"/>
    </row>
    <row r="169" spans="1:8">
      <c r="A169" s="384">
        <v>12119</v>
      </c>
      <c r="B169" t="s">
        <v>318</v>
      </c>
      <c r="C169" t="s">
        <v>317</v>
      </c>
      <c r="D169" s="383">
        <v>0.21875</v>
      </c>
      <c r="E169" t="s">
        <v>316</v>
      </c>
      <c r="F169" s="383">
        <v>0.3576388888888889</v>
      </c>
      <c r="G169"/>
      <c r="H169"/>
    </row>
    <row r="170" spans="1:8">
      <c r="A170" s="384">
        <v>12120</v>
      </c>
      <c r="B170" t="s">
        <v>315</v>
      </c>
      <c r="C170" t="s">
        <v>316</v>
      </c>
      <c r="D170" s="383">
        <v>0.76736111111111116</v>
      </c>
      <c r="E170" t="s">
        <v>317</v>
      </c>
      <c r="F170" s="383">
        <v>0.90625</v>
      </c>
      <c r="G170"/>
      <c r="H170"/>
    </row>
    <row r="171" spans="1:8">
      <c r="A171" s="384">
        <v>12121</v>
      </c>
      <c r="B171" t="s">
        <v>509</v>
      </c>
      <c r="C171" t="s">
        <v>352</v>
      </c>
      <c r="D171" s="383">
        <v>0.79861111111111116</v>
      </c>
      <c r="E171" t="s">
        <v>510</v>
      </c>
      <c r="F171" s="383">
        <v>0.37847222222222227</v>
      </c>
      <c r="G171"/>
      <c r="H171"/>
    </row>
    <row r="172" spans="1:8">
      <c r="A172" s="384">
        <v>12122</v>
      </c>
      <c r="B172" t="s">
        <v>509</v>
      </c>
      <c r="C172" t="s">
        <v>510</v>
      </c>
      <c r="D172" s="383">
        <v>0.72569444444444453</v>
      </c>
      <c r="E172" t="s">
        <v>352</v>
      </c>
      <c r="F172" s="383">
        <v>0.33333333333333331</v>
      </c>
      <c r="G172"/>
      <c r="H172"/>
    </row>
    <row r="173" spans="1:8">
      <c r="A173" s="384">
        <v>12123</v>
      </c>
      <c r="B173" t="s">
        <v>511</v>
      </c>
      <c r="C173" t="s">
        <v>354</v>
      </c>
      <c r="D173" s="383">
        <v>0.71527777777777779</v>
      </c>
      <c r="E173" t="s">
        <v>320</v>
      </c>
      <c r="F173" s="383">
        <v>0.85069444444444453</v>
      </c>
      <c r="G173"/>
      <c r="H173"/>
    </row>
    <row r="174" spans="1:8">
      <c r="A174" s="384">
        <v>12124</v>
      </c>
      <c r="B174" t="s">
        <v>511</v>
      </c>
      <c r="C174" t="s">
        <v>320</v>
      </c>
      <c r="D174" s="383">
        <v>0.30208333333333331</v>
      </c>
      <c r="E174" t="s">
        <v>354</v>
      </c>
      <c r="F174" s="383">
        <v>0.43402777777777773</v>
      </c>
      <c r="G174"/>
      <c r="H174"/>
    </row>
    <row r="175" spans="1:8">
      <c r="A175" s="384">
        <v>12125</v>
      </c>
      <c r="B175" t="s">
        <v>512</v>
      </c>
      <c r="C175" t="s">
        <v>354</v>
      </c>
      <c r="D175" s="383">
        <v>0.68402777777777779</v>
      </c>
      <c r="E175" t="s">
        <v>320</v>
      </c>
      <c r="F175" s="383">
        <v>0.82847222222222217</v>
      </c>
      <c r="G175"/>
      <c r="H175"/>
    </row>
    <row r="176" spans="1:8">
      <c r="A176" s="384">
        <v>12126</v>
      </c>
      <c r="B176" t="s">
        <v>512</v>
      </c>
      <c r="C176" t="s">
        <v>320</v>
      </c>
      <c r="D176" s="383">
        <v>0.3263888888888889</v>
      </c>
      <c r="E176" t="s">
        <v>354</v>
      </c>
      <c r="F176" s="383">
        <v>0.46527777777777773</v>
      </c>
      <c r="G176"/>
      <c r="H176"/>
    </row>
    <row r="177" spans="1:8">
      <c r="A177" s="384">
        <v>12127</v>
      </c>
      <c r="B177" t="s">
        <v>484</v>
      </c>
      <c r="C177" t="s">
        <v>354</v>
      </c>
      <c r="D177" s="383">
        <v>0.28125</v>
      </c>
      <c r="E177" t="s">
        <v>320</v>
      </c>
      <c r="F177" s="383">
        <v>0.41111111111111115</v>
      </c>
      <c r="G177"/>
      <c r="H177"/>
    </row>
    <row r="178" spans="1:8">
      <c r="A178" s="384">
        <v>12128</v>
      </c>
      <c r="B178" t="s">
        <v>484</v>
      </c>
      <c r="C178" t="s">
        <v>320</v>
      </c>
      <c r="D178" s="383">
        <v>0.74652777777777779</v>
      </c>
      <c r="E178" t="s">
        <v>354</v>
      </c>
      <c r="F178" s="383">
        <v>0.875</v>
      </c>
      <c r="G178"/>
      <c r="H178"/>
    </row>
    <row r="179" spans="1:8">
      <c r="A179" s="384">
        <v>12129</v>
      </c>
      <c r="B179" t="s">
        <v>513</v>
      </c>
      <c r="C179" t="s">
        <v>320</v>
      </c>
      <c r="D179" s="383">
        <v>0.76736111111111116</v>
      </c>
      <c r="E179" t="s">
        <v>481</v>
      </c>
      <c r="F179" s="383">
        <v>0.15972222222222224</v>
      </c>
      <c r="G179"/>
      <c r="H179"/>
    </row>
    <row r="180" spans="1:8">
      <c r="A180" s="384">
        <v>12130</v>
      </c>
      <c r="B180" t="s">
        <v>513</v>
      </c>
      <c r="C180" t="s">
        <v>481</v>
      </c>
      <c r="D180" s="383">
        <v>0.91319444444444453</v>
      </c>
      <c r="E180" t="s">
        <v>320</v>
      </c>
      <c r="F180" s="383">
        <v>0.28472222222222221</v>
      </c>
      <c r="G180"/>
      <c r="H180"/>
    </row>
    <row r="181" spans="1:8">
      <c r="A181" s="384">
        <v>12131</v>
      </c>
      <c r="B181" t="s">
        <v>514</v>
      </c>
      <c r="C181" t="s">
        <v>313</v>
      </c>
      <c r="D181" s="383">
        <v>0.90625</v>
      </c>
      <c r="E181" t="s">
        <v>515</v>
      </c>
      <c r="F181" s="383">
        <v>0.16319444444444445</v>
      </c>
      <c r="G181"/>
      <c r="H181"/>
    </row>
    <row r="182" spans="1:8">
      <c r="A182" s="384">
        <v>12132</v>
      </c>
      <c r="B182" t="s">
        <v>516</v>
      </c>
      <c r="C182" t="s">
        <v>515</v>
      </c>
      <c r="D182" s="383">
        <v>0.41666666666666669</v>
      </c>
      <c r="E182" t="s">
        <v>313</v>
      </c>
      <c r="F182" s="383">
        <v>0.67013888888888884</v>
      </c>
      <c r="G182"/>
      <c r="H182"/>
    </row>
    <row r="183" spans="1:8">
      <c r="A183" s="384">
        <v>12133</v>
      </c>
      <c r="B183" t="s">
        <v>517</v>
      </c>
      <c r="C183" t="s">
        <v>354</v>
      </c>
      <c r="D183" s="383">
        <v>0.92708333333333337</v>
      </c>
      <c r="E183" t="s">
        <v>518</v>
      </c>
      <c r="F183" s="383">
        <v>0.63541666666666663</v>
      </c>
      <c r="G183"/>
      <c r="H183"/>
    </row>
    <row r="184" spans="1:8">
      <c r="A184" s="384">
        <v>12134</v>
      </c>
      <c r="B184" t="s">
        <v>519</v>
      </c>
      <c r="C184" t="s">
        <v>518</v>
      </c>
      <c r="D184" s="383">
        <v>0.69791666666666663</v>
      </c>
      <c r="E184" t="s">
        <v>354</v>
      </c>
      <c r="F184" s="383">
        <v>0.47916666666666669</v>
      </c>
      <c r="G184"/>
      <c r="H184"/>
    </row>
    <row r="185" spans="1:8">
      <c r="A185" s="384">
        <v>12135</v>
      </c>
      <c r="B185" t="s">
        <v>520</v>
      </c>
      <c r="C185" t="s">
        <v>320</v>
      </c>
      <c r="D185" s="383">
        <v>0.73611111111111116</v>
      </c>
      <c r="E185" t="s">
        <v>316</v>
      </c>
      <c r="F185" s="383">
        <v>0.3923611111111111</v>
      </c>
      <c r="G185"/>
      <c r="H185"/>
    </row>
    <row r="186" spans="1:8">
      <c r="A186" s="384">
        <v>12136</v>
      </c>
      <c r="B186" t="s">
        <v>521</v>
      </c>
      <c r="C186" t="s">
        <v>316</v>
      </c>
      <c r="D186" s="383">
        <v>0.77430555555555547</v>
      </c>
      <c r="E186" t="s">
        <v>320</v>
      </c>
      <c r="F186" s="383">
        <v>0.40625</v>
      </c>
      <c r="G186"/>
      <c r="H186"/>
    </row>
    <row r="187" spans="1:8">
      <c r="A187" s="384">
        <v>12137</v>
      </c>
      <c r="B187" t="s">
        <v>522</v>
      </c>
      <c r="C187" t="s">
        <v>354</v>
      </c>
      <c r="D187" s="383">
        <v>0.81944444444444453</v>
      </c>
      <c r="E187" t="s">
        <v>523</v>
      </c>
      <c r="F187" s="383">
        <v>0.23611111111111113</v>
      </c>
      <c r="G187"/>
      <c r="H187"/>
    </row>
    <row r="188" spans="1:8">
      <c r="A188" s="384">
        <v>12138</v>
      </c>
      <c r="B188" t="s">
        <v>522</v>
      </c>
      <c r="C188" t="s">
        <v>523</v>
      </c>
      <c r="D188" s="383">
        <v>0.90625</v>
      </c>
      <c r="E188" t="s">
        <v>354</v>
      </c>
      <c r="F188" s="383">
        <v>0.31597222222222221</v>
      </c>
      <c r="G188"/>
      <c r="H188"/>
    </row>
    <row r="189" spans="1:8">
      <c r="A189" s="384">
        <v>12139</v>
      </c>
      <c r="B189" t="s">
        <v>524</v>
      </c>
      <c r="C189" t="s">
        <v>354</v>
      </c>
      <c r="D189" s="383">
        <v>0.625</v>
      </c>
      <c r="E189" t="s">
        <v>316</v>
      </c>
      <c r="F189" s="383">
        <v>0.25694444444444448</v>
      </c>
      <c r="G189"/>
      <c r="H189"/>
    </row>
    <row r="190" spans="1:8">
      <c r="A190" s="384">
        <v>12140</v>
      </c>
      <c r="B190" t="s">
        <v>524</v>
      </c>
      <c r="C190" t="s">
        <v>316</v>
      </c>
      <c r="D190" s="383">
        <v>0.875</v>
      </c>
      <c r="E190" t="s">
        <v>354</v>
      </c>
      <c r="F190" s="383">
        <v>0.5</v>
      </c>
      <c r="G190"/>
      <c r="H190"/>
    </row>
    <row r="191" spans="1:8">
      <c r="A191" s="384">
        <v>12141</v>
      </c>
      <c r="B191" t="s">
        <v>525</v>
      </c>
      <c r="C191" t="s">
        <v>354</v>
      </c>
      <c r="D191" s="383">
        <v>0.97569444444444453</v>
      </c>
      <c r="E191" t="s">
        <v>526</v>
      </c>
      <c r="F191" s="383">
        <v>0.19444444444444445</v>
      </c>
      <c r="G191"/>
      <c r="H191"/>
    </row>
    <row r="192" spans="1:8">
      <c r="A192" s="384">
        <v>12142</v>
      </c>
      <c r="B192" t="s">
        <v>527</v>
      </c>
      <c r="C192" t="s">
        <v>526</v>
      </c>
      <c r="D192" s="383">
        <v>0.44791666666666669</v>
      </c>
      <c r="E192" t="s">
        <v>354</v>
      </c>
      <c r="F192" s="383">
        <v>0.64583333333333337</v>
      </c>
      <c r="G192"/>
      <c r="H192"/>
    </row>
    <row r="193" spans="1:8">
      <c r="A193" s="384">
        <v>12143</v>
      </c>
      <c r="B193" t="s">
        <v>528</v>
      </c>
      <c r="C193" t="s">
        <v>367</v>
      </c>
      <c r="D193" s="383">
        <v>0.69444444444444453</v>
      </c>
      <c r="E193" t="s">
        <v>529</v>
      </c>
      <c r="F193" s="383">
        <v>0.83333333333333337</v>
      </c>
      <c r="G193"/>
      <c r="H193"/>
    </row>
    <row r="194" spans="1:8">
      <c r="A194" s="384">
        <v>12145</v>
      </c>
      <c r="B194" t="s">
        <v>530</v>
      </c>
      <c r="C194" t="s">
        <v>367</v>
      </c>
      <c r="D194" s="383">
        <v>0.85763888888888884</v>
      </c>
      <c r="E194" t="s">
        <v>376</v>
      </c>
      <c r="F194" s="383">
        <v>0.22916666666666666</v>
      </c>
      <c r="G194"/>
      <c r="H194"/>
    </row>
    <row r="195" spans="1:8">
      <c r="A195" s="384">
        <v>12146</v>
      </c>
      <c r="B195" t="s">
        <v>531</v>
      </c>
      <c r="C195" t="s">
        <v>376</v>
      </c>
      <c r="D195" s="383">
        <v>0.96875</v>
      </c>
      <c r="E195" t="s">
        <v>367</v>
      </c>
      <c r="F195" s="383">
        <v>0.3125</v>
      </c>
      <c r="G195"/>
      <c r="H195"/>
    </row>
    <row r="196" spans="1:8">
      <c r="A196" s="384">
        <v>12147</v>
      </c>
      <c r="B196" t="s">
        <v>532</v>
      </c>
      <c r="C196" t="s">
        <v>331</v>
      </c>
      <c r="D196" s="383">
        <v>0.37847222222222227</v>
      </c>
      <c r="E196" t="s">
        <v>510</v>
      </c>
      <c r="F196" s="383">
        <v>0.70833333333333337</v>
      </c>
      <c r="G196"/>
      <c r="H196"/>
    </row>
    <row r="197" spans="1:8">
      <c r="A197" s="384">
        <v>12148</v>
      </c>
      <c r="B197" t="s">
        <v>533</v>
      </c>
      <c r="C197" t="s">
        <v>510</v>
      </c>
      <c r="D197" s="383">
        <v>0.25</v>
      </c>
      <c r="E197" t="s">
        <v>331</v>
      </c>
      <c r="F197" s="383">
        <v>0.68055555555555547</v>
      </c>
      <c r="G197"/>
      <c r="H197"/>
    </row>
    <row r="198" spans="1:8">
      <c r="A198" s="384">
        <v>12149</v>
      </c>
      <c r="B198" t="s">
        <v>534</v>
      </c>
      <c r="C198" t="s">
        <v>320</v>
      </c>
      <c r="D198" s="383">
        <v>0.87152777777777779</v>
      </c>
      <c r="E198" t="s">
        <v>535</v>
      </c>
      <c r="F198" s="383">
        <v>0.16666666666666666</v>
      </c>
      <c r="G198"/>
      <c r="H198"/>
    </row>
    <row r="199" spans="1:8">
      <c r="A199" s="384">
        <v>12150</v>
      </c>
      <c r="B199" t="s">
        <v>536</v>
      </c>
      <c r="C199" t="s">
        <v>535</v>
      </c>
      <c r="D199" s="383">
        <v>0.95486111111111116</v>
      </c>
      <c r="E199" t="s">
        <v>320</v>
      </c>
      <c r="F199" s="383">
        <v>0.22916666666666666</v>
      </c>
      <c r="G199"/>
      <c r="H199"/>
    </row>
    <row r="200" spans="1:8">
      <c r="A200" s="384">
        <v>12151</v>
      </c>
      <c r="B200" t="s">
        <v>537</v>
      </c>
      <c r="C200" t="s">
        <v>367</v>
      </c>
      <c r="D200" s="383">
        <v>0.85763888888888884</v>
      </c>
      <c r="E200" t="s">
        <v>481</v>
      </c>
      <c r="F200" s="383">
        <v>0.35069444444444442</v>
      </c>
      <c r="G200"/>
      <c r="H200"/>
    </row>
    <row r="201" spans="1:8">
      <c r="A201" s="384">
        <v>12152</v>
      </c>
      <c r="B201" t="s">
        <v>537</v>
      </c>
      <c r="C201" t="s">
        <v>481</v>
      </c>
      <c r="D201" s="383">
        <v>0.88541666666666663</v>
      </c>
      <c r="E201" t="s">
        <v>367</v>
      </c>
      <c r="F201" s="383">
        <v>0.3125</v>
      </c>
      <c r="G201"/>
      <c r="H201"/>
    </row>
    <row r="202" spans="1:8">
      <c r="A202" s="384">
        <v>12153</v>
      </c>
      <c r="B202" t="s">
        <v>538</v>
      </c>
      <c r="C202" t="s">
        <v>367</v>
      </c>
      <c r="D202" s="383">
        <v>0.68402777777777779</v>
      </c>
      <c r="E202" t="s">
        <v>539</v>
      </c>
      <c r="F202" s="383">
        <v>0.22916666666666666</v>
      </c>
      <c r="G202"/>
      <c r="H202"/>
    </row>
    <row r="203" spans="1:8">
      <c r="A203" s="384">
        <v>12154</v>
      </c>
      <c r="B203" t="s">
        <v>540</v>
      </c>
      <c r="C203" t="s">
        <v>539</v>
      </c>
      <c r="D203" s="383">
        <v>0.76388888888888884</v>
      </c>
      <c r="E203" t="s">
        <v>367</v>
      </c>
      <c r="F203" s="383">
        <v>0.3125</v>
      </c>
      <c r="G203"/>
      <c r="H203"/>
    </row>
    <row r="204" spans="1:8">
      <c r="A204" s="384">
        <v>12155</v>
      </c>
      <c r="B204" t="s">
        <v>541</v>
      </c>
      <c r="C204" t="s">
        <v>539</v>
      </c>
      <c r="D204" s="383">
        <v>0.87847222222222221</v>
      </c>
      <c r="E204" t="s">
        <v>510</v>
      </c>
      <c r="F204" s="383">
        <v>0.33333333333333331</v>
      </c>
      <c r="G204"/>
      <c r="H204"/>
    </row>
    <row r="205" spans="1:8">
      <c r="A205" s="384">
        <v>12156</v>
      </c>
      <c r="B205" t="s">
        <v>541</v>
      </c>
      <c r="C205" t="s">
        <v>510</v>
      </c>
      <c r="D205" s="383">
        <v>0.875</v>
      </c>
      <c r="E205" t="s">
        <v>539</v>
      </c>
      <c r="F205" s="383">
        <v>0.2951388888888889</v>
      </c>
      <c r="G205"/>
      <c r="H205"/>
    </row>
    <row r="206" spans="1:8">
      <c r="A206" s="384">
        <v>12157</v>
      </c>
      <c r="B206" t="s">
        <v>542</v>
      </c>
      <c r="C206" t="s">
        <v>320</v>
      </c>
      <c r="D206" s="383">
        <v>0.75</v>
      </c>
      <c r="E206" t="s">
        <v>411</v>
      </c>
      <c r="F206" s="383">
        <v>0.91666666666666663</v>
      </c>
      <c r="G206"/>
      <c r="H206"/>
    </row>
    <row r="207" spans="1:8">
      <c r="A207" s="384">
        <v>12158</v>
      </c>
      <c r="B207" t="s">
        <v>542</v>
      </c>
      <c r="C207" t="s">
        <v>411</v>
      </c>
      <c r="D207" s="383">
        <v>0.27083333333333331</v>
      </c>
      <c r="E207" t="s">
        <v>320</v>
      </c>
      <c r="F207" s="383">
        <v>0.4375</v>
      </c>
      <c r="G207"/>
      <c r="H207"/>
    </row>
    <row r="208" spans="1:8">
      <c r="A208" s="384">
        <v>12159</v>
      </c>
      <c r="B208" t="s">
        <v>543</v>
      </c>
      <c r="C208" t="s">
        <v>316</v>
      </c>
      <c r="D208" s="383">
        <v>0.90277777777777779</v>
      </c>
      <c r="E208" t="s">
        <v>352</v>
      </c>
      <c r="F208" s="383">
        <v>0.28125</v>
      </c>
      <c r="G208"/>
      <c r="H208"/>
    </row>
    <row r="209" spans="1:8">
      <c r="A209" s="384">
        <v>12160</v>
      </c>
      <c r="B209" t="s">
        <v>544</v>
      </c>
      <c r="C209" t="s">
        <v>352</v>
      </c>
      <c r="D209" s="383">
        <v>0.86805555555555547</v>
      </c>
      <c r="E209" t="s">
        <v>316</v>
      </c>
      <c r="F209" s="383">
        <v>0.2673611111111111</v>
      </c>
      <c r="G209"/>
      <c r="H209"/>
    </row>
    <row r="210" spans="1:8">
      <c r="A210" s="384">
        <v>12161</v>
      </c>
      <c r="B210" t="s">
        <v>545</v>
      </c>
      <c r="C210" t="s">
        <v>367</v>
      </c>
      <c r="D210" s="383">
        <v>0.68402777777777779</v>
      </c>
      <c r="E210" t="s">
        <v>321</v>
      </c>
      <c r="F210" s="383">
        <v>0.53819444444444442</v>
      </c>
      <c r="G210"/>
      <c r="H210"/>
    </row>
    <row r="211" spans="1:8">
      <c r="A211" s="384">
        <v>12162</v>
      </c>
      <c r="B211" t="s">
        <v>545</v>
      </c>
      <c r="C211" t="s">
        <v>321</v>
      </c>
      <c r="D211" s="383">
        <v>0.99305555555555547</v>
      </c>
      <c r="E211" t="s">
        <v>367</v>
      </c>
      <c r="F211" s="383">
        <v>0.94791666666666663</v>
      </c>
      <c r="G211"/>
      <c r="H211"/>
    </row>
    <row r="212" spans="1:8">
      <c r="A212" s="384">
        <v>12163</v>
      </c>
      <c r="B212" t="s">
        <v>546</v>
      </c>
      <c r="C212" t="s">
        <v>313</v>
      </c>
      <c r="D212" s="383">
        <v>0.85416666666666663</v>
      </c>
      <c r="E212" t="s">
        <v>424</v>
      </c>
      <c r="F212" s="383">
        <v>0.82291666666666663</v>
      </c>
      <c r="G212"/>
      <c r="H212"/>
    </row>
    <row r="213" spans="1:8">
      <c r="A213" s="384">
        <v>12164</v>
      </c>
      <c r="B213" t="s">
        <v>547</v>
      </c>
      <c r="C213" t="s">
        <v>424</v>
      </c>
      <c r="D213" s="383">
        <v>0.28472222222222221</v>
      </c>
      <c r="E213" t="s">
        <v>313</v>
      </c>
      <c r="F213" s="383">
        <v>0.25</v>
      </c>
      <c r="G213"/>
      <c r="H213"/>
    </row>
    <row r="214" spans="1:8">
      <c r="A214" s="384">
        <v>12165</v>
      </c>
      <c r="B214" t="s">
        <v>548</v>
      </c>
      <c r="C214" t="s">
        <v>367</v>
      </c>
      <c r="D214" s="383">
        <v>0.22222222222222221</v>
      </c>
      <c r="E214" t="s">
        <v>433</v>
      </c>
      <c r="F214" s="383">
        <v>0.2951388888888889</v>
      </c>
      <c r="G214"/>
      <c r="H214"/>
    </row>
    <row r="215" spans="1:8">
      <c r="A215" s="384">
        <v>12166</v>
      </c>
      <c r="B215" t="s">
        <v>549</v>
      </c>
      <c r="C215" t="s">
        <v>433</v>
      </c>
      <c r="D215" s="383">
        <v>0.85069444444444453</v>
      </c>
      <c r="E215" t="s">
        <v>367</v>
      </c>
      <c r="F215" s="383">
        <v>0.91666666666666663</v>
      </c>
      <c r="G215"/>
      <c r="H215"/>
    </row>
    <row r="216" spans="1:8">
      <c r="A216" s="384">
        <v>12167</v>
      </c>
      <c r="B216" t="s">
        <v>550</v>
      </c>
      <c r="C216" t="s">
        <v>313</v>
      </c>
      <c r="D216" s="383">
        <v>2.4305555555555556E-2</v>
      </c>
      <c r="E216" t="s">
        <v>433</v>
      </c>
      <c r="F216" s="383">
        <v>0.15972222222222224</v>
      </c>
      <c r="G216"/>
      <c r="H216"/>
    </row>
    <row r="217" spans="1:8">
      <c r="A217" s="384">
        <v>12168</v>
      </c>
      <c r="B217" t="s">
        <v>551</v>
      </c>
      <c r="C217" t="s">
        <v>433</v>
      </c>
      <c r="D217" s="383">
        <v>0.43402777777777773</v>
      </c>
      <c r="E217" t="s">
        <v>313</v>
      </c>
      <c r="F217" s="383">
        <v>0.52083333333333337</v>
      </c>
      <c r="G217"/>
      <c r="H217"/>
    </row>
    <row r="218" spans="1:8">
      <c r="A218" s="384">
        <v>12169</v>
      </c>
      <c r="B218" t="s">
        <v>552</v>
      </c>
      <c r="C218" t="s">
        <v>320</v>
      </c>
      <c r="D218" s="383">
        <v>0.39583333333333331</v>
      </c>
      <c r="E218" t="s">
        <v>411</v>
      </c>
      <c r="F218" s="383">
        <v>0.5625</v>
      </c>
      <c r="G218"/>
      <c r="H218"/>
    </row>
    <row r="219" spans="1:8">
      <c r="A219" s="384">
        <v>12170</v>
      </c>
      <c r="B219" t="s">
        <v>553</v>
      </c>
      <c r="C219" t="s">
        <v>411</v>
      </c>
      <c r="D219" s="383">
        <v>0.58333333333333337</v>
      </c>
      <c r="E219" t="s">
        <v>320</v>
      </c>
      <c r="F219" s="383">
        <v>0.75347222222222221</v>
      </c>
      <c r="G219"/>
      <c r="H219"/>
    </row>
    <row r="220" spans="1:8">
      <c r="A220" s="384">
        <v>12171</v>
      </c>
      <c r="B220" t="s">
        <v>554</v>
      </c>
      <c r="C220" t="s">
        <v>367</v>
      </c>
      <c r="D220" s="383">
        <v>0.3298611111111111</v>
      </c>
      <c r="E220" t="s">
        <v>555</v>
      </c>
      <c r="F220" s="383">
        <v>0.55208333333333337</v>
      </c>
      <c r="G220"/>
      <c r="H220"/>
    </row>
    <row r="221" spans="1:8">
      <c r="A221" s="384">
        <v>12172</v>
      </c>
      <c r="B221" t="s">
        <v>556</v>
      </c>
      <c r="C221" t="s">
        <v>555</v>
      </c>
      <c r="D221" s="383">
        <v>0.77777777777777779</v>
      </c>
      <c r="E221" t="s">
        <v>367</v>
      </c>
      <c r="F221" s="383">
        <v>0.98958333333333337</v>
      </c>
      <c r="G221"/>
      <c r="H221"/>
    </row>
    <row r="222" spans="1:8">
      <c r="A222" s="384">
        <v>12173</v>
      </c>
      <c r="B222" t="s">
        <v>557</v>
      </c>
      <c r="C222" t="s">
        <v>367</v>
      </c>
      <c r="D222" s="383">
        <v>0.68402777777777779</v>
      </c>
      <c r="E222" t="s">
        <v>558</v>
      </c>
      <c r="F222" s="383">
        <v>0.78819444444444453</v>
      </c>
      <c r="G222"/>
      <c r="H222"/>
    </row>
    <row r="223" spans="1:8">
      <c r="A223" s="384">
        <v>12174</v>
      </c>
      <c r="B223" t="s">
        <v>557</v>
      </c>
      <c r="C223" t="s">
        <v>558</v>
      </c>
      <c r="D223" s="383">
        <v>7.6388888888888895E-2</v>
      </c>
      <c r="E223" t="s">
        <v>367</v>
      </c>
      <c r="F223" s="383">
        <v>0.26041666666666669</v>
      </c>
      <c r="G223"/>
      <c r="H223"/>
    </row>
    <row r="224" spans="1:8">
      <c r="A224" s="384">
        <v>12175</v>
      </c>
      <c r="B224" t="s">
        <v>559</v>
      </c>
      <c r="C224" t="s">
        <v>481</v>
      </c>
      <c r="D224" s="383">
        <v>0.73958333333333337</v>
      </c>
      <c r="E224" t="s">
        <v>451</v>
      </c>
      <c r="F224" s="383">
        <v>0.72222222222222221</v>
      </c>
      <c r="G224"/>
      <c r="H224"/>
    </row>
    <row r="225" spans="1:8">
      <c r="A225" s="384">
        <v>12176</v>
      </c>
      <c r="B225" t="s">
        <v>560</v>
      </c>
      <c r="C225" t="s">
        <v>451</v>
      </c>
      <c r="D225" s="383">
        <v>0.2951388888888889</v>
      </c>
      <c r="E225" t="s">
        <v>481</v>
      </c>
      <c r="F225" s="383">
        <v>0.28125</v>
      </c>
      <c r="G225"/>
      <c r="H225"/>
    </row>
    <row r="226" spans="1:8">
      <c r="A226" s="384">
        <v>12177</v>
      </c>
      <c r="B226" t="s">
        <v>559</v>
      </c>
      <c r="C226" t="s">
        <v>481</v>
      </c>
      <c r="D226" s="383">
        <v>0.73958333333333337</v>
      </c>
      <c r="E226" t="s">
        <v>561</v>
      </c>
      <c r="F226" s="383">
        <v>0.85416666666666663</v>
      </c>
      <c r="G226"/>
      <c r="H226"/>
    </row>
    <row r="227" spans="1:8">
      <c r="A227" s="384">
        <v>12178</v>
      </c>
      <c r="B227" t="s">
        <v>560</v>
      </c>
      <c r="C227" t="s">
        <v>561</v>
      </c>
      <c r="D227" s="383">
        <v>0.18055555555555555</v>
      </c>
      <c r="E227" t="s">
        <v>481</v>
      </c>
      <c r="F227" s="383">
        <v>0.28125</v>
      </c>
      <c r="G227"/>
      <c r="H227"/>
    </row>
    <row r="228" spans="1:8">
      <c r="A228" s="384">
        <v>12179</v>
      </c>
      <c r="B228" t="s">
        <v>562</v>
      </c>
      <c r="C228" t="s">
        <v>495</v>
      </c>
      <c r="D228" s="383">
        <v>0.65625</v>
      </c>
      <c r="E228" t="s">
        <v>321</v>
      </c>
      <c r="F228" s="383">
        <v>0.89236111111111116</v>
      </c>
      <c r="G228"/>
      <c r="H228"/>
    </row>
    <row r="229" spans="1:8">
      <c r="A229" s="384">
        <v>12180</v>
      </c>
      <c r="B229" t="s">
        <v>563</v>
      </c>
      <c r="C229" t="s">
        <v>321</v>
      </c>
      <c r="D229" s="383">
        <v>0.25694444444444448</v>
      </c>
      <c r="E229" t="s">
        <v>495</v>
      </c>
      <c r="F229" s="383">
        <v>0.48958333333333331</v>
      </c>
      <c r="G229"/>
      <c r="H229"/>
    </row>
    <row r="230" spans="1:8">
      <c r="A230" s="384">
        <v>12181</v>
      </c>
      <c r="B230" t="s">
        <v>564</v>
      </c>
      <c r="C230" t="s">
        <v>352</v>
      </c>
      <c r="D230" s="383">
        <v>0.85069444444444453</v>
      </c>
      <c r="E230" t="s">
        <v>347</v>
      </c>
      <c r="F230" s="383">
        <v>0.49652777777777773</v>
      </c>
      <c r="G230"/>
      <c r="H230"/>
    </row>
    <row r="231" spans="1:8">
      <c r="A231" s="384">
        <v>12182</v>
      </c>
      <c r="B231" t="s">
        <v>565</v>
      </c>
      <c r="C231" t="s">
        <v>347</v>
      </c>
      <c r="D231" s="383">
        <v>0.72569444444444453</v>
      </c>
      <c r="E231" t="s">
        <v>352</v>
      </c>
      <c r="F231" s="383">
        <v>0.37847222222222227</v>
      </c>
      <c r="G231"/>
      <c r="H231"/>
    </row>
    <row r="232" spans="1:8">
      <c r="A232" s="384">
        <v>12183</v>
      </c>
      <c r="B232" t="s">
        <v>566</v>
      </c>
      <c r="C232" t="s">
        <v>473</v>
      </c>
      <c r="D232" s="383">
        <v>0.79513888888888884</v>
      </c>
      <c r="E232" t="s">
        <v>495</v>
      </c>
      <c r="F232" s="383">
        <v>0.22916666666666666</v>
      </c>
      <c r="G232"/>
      <c r="H232"/>
    </row>
    <row r="233" spans="1:8">
      <c r="A233" s="384">
        <v>12184</v>
      </c>
      <c r="B233" t="s">
        <v>567</v>
      </c>
      <c r="C233" t="s">
        <v>495</v>
      </c>
      <c r="D233" s="383">
        <v>0.94791666666666663</v>
      </c>
      <c r="E233" t="s">
        <v>473</v>
      </c>
      <c r="F233" s="383">
        <v>0.375</v>
      </c>
      <c r="G233"/>
      <c r="H233"/>
    </row>
    <row r="234" spans="1:8">
      <c r="A234" s="384">
        <v>12185</v>
      </c>
      <c r="B234" t="s">
        <v>568</v>
      </c>
      <c r="C234" t="s">
        <v>539</v>
      </c>
      <c r="D234" s="383">
        <v>0.91666666666666663</v>
      </c>
      <c r="E234" t="s">
        <v>485</v>
      </c>
      <c r="F234" s="383">
        <v>0.33333333333333331</v>
      </c>
      <c r="G234"/>
      <c r="H234"/>
    </row>
    <row r="235" spans="1:8">
      <c r="A235" s="384">
        <v>12186</v>
      </c>
      <c r="B235" t="s">
        <v>568</v>
      </c>
      <c r="C235" t="s">
        <v>485</v>
      </c>
      <c r="D235" s="383">
        <v>0.83680555555555547</v>
      </c>
      <c r="E235" t="s">
        <v>539</v>
      </c>
      <c r="F235" s="383">
        <v>0.25347222222222221</v>
      </c>
      <c r="G235"/>
      <c r="H235"/>
    </row>
    <row r="236" spans="1:8">
      <c r="A236" s="384">
        <v>12189</v>
      </c>
      <c r="B236" t="s">
        <v>569</v>
      </c>
      <c r="C236" t="s">
        <v>352</v>
      </c>
      <c r="D236" s="383">
        <v>0.75694444444444453</v>
      </c>
      <c r="E236" t="s">
        <v>510</v>
      </c>
      <c r="F236" s="383">
        <v>0.4826388888888889</v>
      </c>
      <c r="G236"/>
      <c r="H236"/>
    </row>
    <row r="237" spans="1:8">
      <c r="A237" s="384">
        <v>12190</v>
      </c>
      <c r="B237" t="s">
        <v>570</v>
      </c>
      <c r="C237" t="s">
        <v>510</v>
      </c>
      <c r="D237" s="383">
        <v>0.67361111111111116</v>
      </c>
      <c r="E237" t="s">
        <v>352</v>
      </c>
      <c r="F237" s="383">
        <v>0.39930555555555558</v>
      </c>
      <c r="G237"/>
      <c r="H237"/>
    </row>
    <row r="238" spans="1:8">
      <c r="A238" s="384">
        <v>12191</v>
      </c>
      <c r="B238" t="s">
        <v>571</v>
      </c>
      <c r="C238" t="s">
        <v>572</v>
      </c>
      <c r="D238" s="383">
        <v>0.58680555555555558</v>
      </c>
      <c r="E238" t="s">
        <v>352</v>
      </c>
      <c r="F238" s="383">
        <v>0.29166666666666669</v>
      </c>
      <c r="G238"/>
      <c r="H238"/>
    </row>
    <row r="239" spans="1:8">
      <c r="A239" s="384">
        <v>12192</v>
      </c>
      <c r="B239" t="s">
        <v>573</v>
      </c>
      <c r="C239" t="s">
        <v>352</v>
      </c>
      <c r="D239" s="383">
        <v>0.73958333333333337</v>
      </c>
      <c r="E239" t="s">
        <v>572</v>
      </c>
      <c r="F239" s="383">
        <v>0.4861111111111111</v>
      </c>
      <c r="G239"/>
      <c r="H239"/>
    </row>
    <row r="240" spans="1:8">
      <c r="A240" s="384">
        <v>12193</v>
      </c>
      <c r="B240" t="s">
        <v>574</v>
      </c>
      <c r="C240" t="s">
        <v>473</v>
      </c>
      <c r="D240" s="383">
        <v>0.80208333333333337</v>
      </c>
      <c r="E240" t="s">
        <v>558</v>
      </c>
      <c r="F240" s="383">
        <v>0.375</v>
      </c>
      <c r="G240"/>
      <c r="H240"/>
    </row>
    <row r="241" spans="1:8">
      <c r="A241" s="384">
        <v>12194</v>
      </c>
      <c r="B241" t="s">
        <v>575</v>
      </c>
      <c r="C241" t="s">
        <v>558</v>
      </c>
      <c r="D241" s="383">
        <v>0.79513888888888884</v>
      </c>
      <c r="E241" t="s">
        <v>473</v>
      </c>
      <c r="F241" s="383">
        <v>0.37152777777777773</v>
      </c>
      <c r="G241"/>
      <c r="H241"/>
    </row>
    <row r="242" spans="1:8">
      <c r="A242" s="384">
        <v>12195</v>
      </c>
      <c r="B242" t="s">
        <v>576</v>
      </c>
      <c r="C242" t="s">
        <v>577</v>
      </c>
      <c r="D242" s="383">
        <v>0.21527777777777779</v>
      </c>
      <c r="E242" t="s">
        <v>346</v>
      </c>
      <c r="F242" s="383">
        <v>0.49305555555555558</v>
      </c>
      <c r="G242"/>
      <c r="H242"/>
    </row>
    <row r="243" spans="1:8">
      <c r="A243" s="384">
        <v>12196</v>
      </c>
      <c r="B243" t="s">
        <v>578</v>
      </c>
      <c r="C243" t="s">
        <v>346</v>
      </c>
      <c r="D243" s="383">
        <v>0.61805555555555558</v>
      </c>
      <c r="E243" t="s">
        <v>577</v>
      </c>
      <c r="F243" s="383">
        <v>0.89583333333333337</v>
      </c>
      <c r="G243"/>
      <c r="H243"/>
    </row>
    <row r="244" spans="1:8">
      <c r="A244" s="384">
        <v>12197</v>
      </c>
      <c r="B244" t="s">
        <v>579</v>
      </c>
      <c r="C244" t="s">
        <v>473</v>
      </c>
      <c r="D244" s="383">
        <v>0.64583333333333337</v>
      </c>
      <c r="E244" t="s">
        <v>451</v>
      </c>
      <c r="F244" s="383">
        <v>0.99652777777777779</v>
      </c>
      <c r="G244"/>
      <c r="H244"/>
    </row>
    <row r="245" spans="1:8">
      <c r="A245" s="384">
        <v>12198</v>
      </c>
      <c r="B245" t="s">
        <v>580</v>
      </c>
      <c r="C245" t="s">
        <v>451</v>
      </c>
      <c r="D245" s="383">
        <v>0.26041666666666669</v>
      </c>
      <c r="E245" t="s">
        <v>473</v>
      </c>
      <c r="F245" s="383">
        <v>0.625</v>
      </c>
      <c r="G245"/>
      <c r="H245"/>
    </row>
    <row r="246" spans="1:8">
      <c r="A246" s="384">
        <v>12203</v>
      </c>
      <c r="B246" t="s">
        <v>581</v>
      </c>
      <c r="C246" t="s">
        <v>582</v>
      </c>
      <c r="D246" s="383">
        <v>0.625</v>
      </c>
      <c r="E246" t="s">
        <v>415</v>
      </c>
      <c r="F246" s="383">
        <v>0.86458333333333337</v>
      </c>
      <c r="G246"/>
      <c r="H246"/>
    </row>
    <row r="247" spans="1:8">
      <c r="A247" s="384">
        <v>12205</v>
      </c>
      <c r="B247" t="s">
        <v>583</v>
      </c>
      <c r="C247" t="s">
        <v>572</v>
      </c>
      <c r="D247" s="383">
        <v>0.99652777777777779</v>
      </c>
      <c r="E247" t="s">
        <v>584</v>
      </c>
      <c r="F247" s="383">
        <v>0.23611111111111113</v>
      </c>
      <c r="G247"/>
      <c r="H247"/>
    </row>
    <row r="248" spans="1:8">
      <c r="A248" s="384">
        <v>12206</v>
      </c>
      <c r="B248" t="s">
        <v>585</v>
      </c>
      <c r="C248" t="s">
        <v>584</v>
      </c>
      <c r="D248" s="383">
        <v>0.97569444444444453</v>
      </c>
      <c r="E248" t="s">
        <v>572</v>
      </c>
      <c r="F248" s="383">
        <v>0.21180555555555555</v>
      </c>
      <c r="G248"/>
      <c r="H248"/>
    </row>
    <row r="249" spans="1:8">
      <c r="A249" s="384">
        <v>12217</v>
      </c>
      <c r="B249" t="s">
        <v>586</v>
      </c>
      <c r="C249" t="s">
        <v>587</v>
      </c>
      <c r="D249" s="383">
        <v>0.38194444444444442</v>
      </c>
      <c r="E249" t="s">
        <v>588</v>
      </c>
      <c r="F249" s="383">
        <v>0.83333333333333337</v>
      </c>
      <c r="G249"/>
      <c r="H249"/>
    </row>
    <row r="250" spans="1:8">
      <c r="A250" s="384">
        <v>12218</v>
      </c>
      <c r="B250" t="s">
        <v>589</v>
      </c>
      <c r="C250" t="s">
        <v>588</v>
      </c>
      <c r="D250" s="383">
        <v>0.375</v>
      </c>
      <c r="E250" t="s">
        <v>587</v>
      </c>
      <c r="F250" s="383">
        <v>0.77083333333333337</v>
      </c>
      <c r="G250"/>
      <c r="H250"/>
    </row>
    <row r="251" spans="1:8">
      <c r="A251" s="384">
        <v>12225</v>
      </c>
      <c r="B251" t="s">
        <v>590</v>
      </c>
      <c r="C251" t="s">
        <v>591</v>
      </c>
      <c r="D251" s="383">
        <v>0.6875</v>
      </c>
      <c r="E251" t="s">
        <v>592</v>
      </c>
      <c r="F251" s="383">
        <v>0.29166666666666669</v>
      </c>
      <c r="G251"/>
      <c r="H251"/>
    </row>
    <row r="252" spans="1:8">
      <c r="A252" s="384">
        <v>12226</v>
      </c>
      <c r="B252" t="s">
        <v>590</v>
      </c>
      <c r="C252" t="s">
        <v>592</v>
      </c>
      <c r="D252" s="383">
        <v>0.80555555555555547</v>
      </c>
      <c r="E252" t="s">
        <v>591</v>
      </c>
      <c r="F252" s="383">
        <v>0.39583333333333331</v>
      </c>
      <c r="G252"/>
      <c r="H252"/>
    </row>
    <row r="253" spans="1:8">
      <c r="A253" s="384">
        <v>12229</v>
      </c>
      <c r="B253" t="s">
        <v>593</v>
      </c>
      <c r="C253" t="s">
        <v>461</v>
      </c>
      <c r="D253" s="383">
        <v>0.92361111111111116</v>
      </c>
      <c r="E253" t="s">
        <v>572</v>
      </c>
      <c r="F253" s="383">
        <v>0.28472222222222221</v>
      </c>
      <c r="G253"/>
      <c r="H253"/>
    </row>
    <row r="254" spans="1:8">
      <c r="A254" s="384">
        <v>12230</v>
      </c>
      <c r="B254" t="s">
        <v>593</v>
      </c>
      <c r="C254" t="s">
        <v>572</v>
      </c>
      <c r="D254" s="383">
        <v>0.92361111111111116</v>
      </c>
      <c r="E254" t="s">
        <v>461</v>
      </c>
      <c r="F254" s="383">
        <v>0.28472222222222221</v>
      </c>
      <c r="G254"/>
      <c r="H254"/>
    </row>
    <row r="255" spans="1:8">
      <c r="A255" s="384">
        <v>12231</v>
      </c>
      <c r="B255" t="s">
        <v>594</v>
      </c>
      <c r="C255" t="s">
        <v>461</v>
      </c>
      <c r="D255" s="383">
        <v>0.9375</v>
      </c>
      <c r="E255" t="s">
        <v>588</v>
      </c>
      <c r="F255" s="383">
        <v>0.41319444444444442</v>
      </c>
      <c r="G255"/>
      <c r="H255"/>
    </row>
    <row r="256" spans="1:8">
      <c r="A256" s="384">
        <v>12232</v>
      </c>
      <c r="B256" t="s">
        <v>595</v>
      </c>
      <c r="C256" t="s">
        <v>588</v>
      </c>
      <c r="D256" s="383">
        <v>0.86805555555555547</v>
      </c>
      <c r="E256" t="s">
        <v>461</v>
      </c>
      <c r="F256" s="383">
        <v>0.35416666666666669</v>
      </c>
      <c r="G256"/>
      <c r="H256"/>
    </row>
    <row r="257" spans="1:8">
      <c r="A257" s="384">
        <v>12233</v>
      </c>
      <c r="B257" t="s">
        <v>596</v>
      </c>
      <c r="C257" t="s">
        <v>461</v>
      </c>
      <c r="D257" s="383">
        <v>0.97916666666666663</v>
      </c>
      <c r="E257" t="s">
        <v>572</v>
      </c>
      <c r="F257" s="383">
        <v>0.3125</v>
      </c>
      <c r="G257"/>
      <c r="H257"/>
    </row>
    <row r="258" spans="1:8">
      <c r="A258" s="384">
        <v>12234</v>
      </c>
      <c r="B258" t="s">
        <v>597</v>
      </c>
      <c r="C258" t="s">
        <v>572</v>
      </c>
      <c r="D258" s="383">
        <v>0.97916666666666663</v>
      </c>
      <c r="E258" t="s">
        <v>461</v>
      </c>
      <c r="F258" s="383">
        <v>0.2986111111111111</v>
      </c>
      <c r="G258"/>
      <c r="H258"/>
    </row>
    <row r="259" spans="1:8">
      <c r="A259" s="384">
        <v>12237</v>
      </c>
      <c r="B259" t="s">
        <v>598</v>
      </c>
      <c r="C259" t="s">
        <v>433</v>
      </c>
      <c r="D259" s="383">
        <v>0.54166666666666663</v>
      </c>
      <c r="E259" t="s">
        <v>436</v>
      </c>
      <c r="F259" s="383">
        <v>0.47569444444444442</v>
      </c>
      <c r="G259"/>
      <c r="H259"/>
    </row>
    <row r="260" spans="1:8">
      <c r="A260" s="384">
        <v>12238</v>
      </c>
      <c r="B260" t="s">
        <v>599</v>
      </c>
      <c r="C260" t="s">
        <v>436</v>
      </c>
      <c r="D260" s="383">
        <v>0.58333333333333337</v>
      </c>
      <c r="E260" t="s">
        <v>433</v>
      </c>
      <c r="F260" s="383">
        <v>0.54166666666666663</v>
      </c>
      <c r="G260"/>
      <c r="H260"/>
    </row>
    <row r="261" spans="1:8">
      <c r="A261" s="384">
        <v>12248</v>
      </c>
      <c r="B261" t="s">
        <v>600</v>
      </c>
      <c r="C261" t="s">
        <v>510</v>
      </c>
      <c r="D261" s="383">
        <v>0.65277777777777779</v>
      </c>
      <c r="E261" t="s">
        <v>344</v>
      </c>
      <c r="F261" s="383">
        <v>0.3888888888888889</v>
      </c>
      <c r="G261"/>
      <c r="H261"/>
    </row>
    <row r="262" spans="1:8">
      <c r="A262" s="384">
        <v>12249</v>
      </c>
      <c r="B262" t="s">
        <v>601</v>
      </c>
      <c r="C262" t="s">
        <v>481</v>
      </c>
      <c r="D262" s="383">
        <v>0.71527777777777779</v>
      </c>
      <c r="E262" t="s">
        <v>572</v>
      </c>
      <c r="F262" s="383">
        <v>0.4513888888888889</v>
      </c>
      <c r="G262"/>
      <c r="H262"/>
    </row>
    <row r="263" spans="1:8">
      <c r="A263" s="384">
        <v>12250</v>
      </c>
      <c r="B263" t="s">
        <v>602</v>
      </c>
      <c r="C263" t="s">
        <v>572</v>
      </c>
      <c r="D263" s="383">
        <v>0.67361111111111116</v>
      </c>
      <c r="E263" t="s">
        <v>481</v>
      </c>
      <c r="F263" s="383">
        <v>0.44444444444444442</v>
      </c>
      <c r="G263"/>
      <c r="H263"/>
    </row>
    <row r="264" spans="1:8">
      <c r="A264" s="384">
        <v>12251</v>
      </c>
      <c r="B264" t="s">
        <v>603</v>
      </c>
      <c r="C264" t="s">
        <v>373</v>
      </c>
      <c r="D264" s="383">
        <v>0.98611111111111116</v>
      </c>
      <c r="E264" t="s">
        <v>604</v>
      </c>
      <c r="F264" s="383">
        <v>0.1875</v>
      </c>
      <c r="G264"/>
      <c r="H264"/>
    </row>
    <row r="265" spans="1:8">
      <c r="A265" s="384">
        <v>12252</v>
      </c>
      <c r="B265" t="s">
        <v>603</v>
      </c>
      <c r="C265" t="s">
        <v>604</v>
      </c>
      <c r="D265" s="383">
        <v>0.33333333333333331</v>
      </c>
      <c r="E265" t="s">
        <v>373</v>
      </c>
      <c r="F265" s="383">
        <v>0.5625</v>
      </c>
      <c r="G265"/>
      <c r="H265"/>
    </row>
    <row r="266" spans="1:8">
      <c r="A266" s="384">
        <v>12253</v>
      </c>
      <c r="B266" t="s">
        <v>605</v>
      </c>
      <c r="C266" t="s">
        <v>373</v>
      </c>
      <c r="D266" s="383">
        <v>0.5625</v>
      </c>
      <c r="E266" t="s">
        <v>606</v>
      </c>
      <c r="F266" s="383">
        <v>0.35416666666666669</v>
      </c>
      <c r="G266"/>
      <c r="H266"/>
    </row>
    <row r="267" spans="1:8">
      <c r="A267" s="384">
        <v>12254</v>
      </c>
      <c r="B267" t="s">
        <v>605</v>
      </c>
      <c r="C267" t="s">
        <v>606</v>
      </c>
      <c r="D267" s="383">
        <v>0.5625</v>
      </c>
      <c r="E267" t="s">
        <v>373</v>
      </c>
      <c r="F267" s="383">
        <v>0.37847222222222227</v>
      </c>
      <c r="G267"/>
      <c r="H267"/>
    </row>
    <row r="268" spans="1:8">
      <c r="A268" s="384">
        <v>12255</v>
      </c>
      <c r="B268" t="s">
        <v>607</v>
      </c>
      <c r="C268" t="s">
        <v>373</v>
      </c>
      <c r="D268" s="383">
        <v>0.96875</v>
      </c>
      <c r="E268" t="s">
        <v>608</v>
      </c>
      <c r="F268" s="383">
        <v>0.40277777777777773</v>
      </c>
      <c r="G268"/>
      <c r="H268"/>
    </row>
    <row r="269" spans="1:8">
      <c r="A269" s="384">
        <v>12256</v>
      </c>
      <c r="B269" t="s">
        <v>609</v>
      </c>
      <c r="C269" t="s">
        <v>608</v>
      </c>
      <c r="D269" s="383">
        <v>0.92013888888888884</v>
      </c>
      <c r="E269" t="s">
        <v>373</v>
      </c>
      <c r="F269" s="383">
        <v>0.35069444444444442</v>
      </c>
      <c r="G269"/>
      <c r="H269"/>
    </row>
    <row r="270" spans="1:8">
      <c r="A270" s="384">
        <v>12258</v>
      </c>
      <c r="B270" t="s">
        <v>609</v>
      </c>
      <c r="C270" t="s">
        <v>587</v>
      </c>
      <c r="D270" s="383">
        <v>0.69097222222222221</v>
      </c>
      <c r="E270" t="s">
        <v>373</v>
      </c>
      <c r="F270" s="383">
        <v>0.37847222222222227</v>
      </c>
      <c r="G270"/>
      <c r="H270"/>
    </row>
    <row r="271" spans="1:8">
      <c r="A271" s="384">
        <v>12279</v>
      </c>
      <c r="B271" t="s">
        <v>610</v>
      </c>
      <c r="C271" t="s">
        <v>454</v>
      </c>
      <c r="D271" s="383">
        <v>0.63888888888888895</v>
      </c>
      <c r="E271" t="s">
        <v>510</v>
      </c>
      <c r="F271" s="383">
        <v>0.91666666666666663</v>
      </c>
      <c r="G271"/>
      <c r="H271"/>
    </row>
    <row r="272" spans="1:8">
      <c r="A272" s="384">
        <v>12280</v>
      </c>
      <c r="B272" t="s">
        <v>610</v>
      </c>
      <c r="C272" t="s">
        <v>510</v>
      </c>
      <c r="D272" s="383">
        <v>0.2986111111111111</v>
      </c>
      <c r="E272" t="s">
        <v>454</v>
      </c>
      <c r="F272" s="383">
        <v>0.56944444444444442</v>
      </c>
      <c r="G272"/>
      <c r="H272"/>
    </row>
    <row r="273" spans="1:8">
      <c r="A273" s="384">
        <v>12287</v>
      </c>
      <c r="B273" t="s">
        <v>611</v>
      </c>
      <c r="C273" t="s">
        <v>587</v>
      </c>
      <c r="D273" s="383">
        <v>0.36805555555555558</v>
      </c>
      <c r="E273" t="s">
        <v>584</v>
      </c>
      <c r="F273" s="383">
        <v>0.93055555555555547</v>
      </c>
      <c r="G273"/>
      <c r="H273"/>
    </row>
    <row r="274" spans="1:8">
      <c r="A274" s="384">
        <v>12288</v>
      </c>
      <c r="B274" t="s">
        <v>612</v>
      </c>
      <c r="C274" t="s">
        <v>584</v>
      </c>
      <c r="D274" s="383">
        <v>0.25</v>
      </c>
      <c r="E274" t="s">
        <v>587</v>
      </c>
      <c r="F274" s="383">
        <v>0.79861111111111116</v>
      </c>
      <c r="G274"/>
      <c r="H274"/>
    </row>
    <row r="275" spans="1:8">
      <c r="A275" s="384">
        <v>12291</v>
      </c>
      <c r="B275" t="s">
        <v>613</v>
      </c>
      <c r="C275" t="s">
        <v>373</v>
      </c>
      <c r="D275" s="383">
        <v>0.94791666666666663</v>
      </c>
      <c r="E275" t="s">
        <v>383</v>
      </c>
      <c r="F275" s="383">
        <v>0.21875</v>
      </c>
      <c r="G275"/>
      <c r="H275"/>
    </row>
    <row r="276" spans="1:8">
      <c r="A276" s="384">
        <v>12292</v>
      </c>
      <c r="B276" t="s">
        <v>609</v>
      </c>
      <c r="C276" t="s">
        <v>383</v>
      </c>
      <c r="D276" s="383">
        <v>0.97916666666666663</v>
      </c>
      <c r="E276" t="s">
        <v>373</v>
      </c>
      <c r="F276" s="383">
        <v>0.25694444444444448</v>
      </c>
      <c r="G276"/>
      <c r="H276"/>
    </row>
    <row r="277" spans="1:8">
      <c r="A277" s="384">
        <v>12295</v>
      </c>
      <c r="B277" t="s">
        <v>614</v>
      </c>
      <c r="C277" t="s">
        <v>324</v>
      </c>
      <c r="D277" s="383">
        <v>0.375</v>
      </c>
      <c r="E277" t="s">
        <v>535</v>
      </c>
      <c r="F277" s="383">
        <v>0.3888888888888889</v>
      </c>
      <c r="G277"/>
      <c r="H277"/>
    </row>
    <row r="278" spans="1:8">
      <c r="A278" s="384">
        <v>12296</v>
      </c>
      <c r="B278" t="s">
        <v>615</v>
      </c>
      <c r="C278" t="s">
        <v>535</v>
      </c>
      <c r="D278" s="383">
        <v>0.82986111111111116</v>
      </c>
      <c r="E278" t="s">
        <v>324</v>
      </c>
      <c r="F278" s="383">
        <v>0.86111111111111116</v>
      </c>
      <c r="G278"/>
      <c r="H278"/>
    </row>
    <row r="279" spans="1:8">
      <c r="A279" s="384">
        <v>12303</v>
      </c>
      <c r="B279" t="s">
        <v>616</v>
      </c>
      <c r="C279" t="s">
        <v>481</v>
      </c>
      <c r="D279" s="383">
        <v>0.33680555555555558</v>
      </c>
      <c r="E279" t="s">
        <v>572</v>
      </c>
      <c r="F279" s="383">
        <v>0.30555555555555552</v>
      </c>
      <c r="G279"/>
      <c r="H279"/>
    </row>
    <row r="280" spans="1:8">
      <c r="A280" s="384">
        <v>12304</v>
      </c>
      <c r="B280" t="s">
        <v>616</v>
      </c>
      <c r="C280" t="s">
        <v>572</v>
      </c>
      <c r="D280" s="383">
        <v>0.68055555555555547</v>
      </c>
      <c r="E280" t="s">
        <v>481</v>
      </c>
      <c r="F280" s="383">
        <v>0.69791666666666663</v>
      </c>
      <c r="G280"/>
      <c r="H280"/>
    </row>
    <row r="281" spans="1:8">
      <c r="A281" s="384">
        <v>12307</v>
      </c>
      <c r="B281" t="s">
        <v>617</v>
      </c>
      <c r="C281" t="s">
        <v>481</v>
      </c>
      <c r="D281" s="383">
        <v>0.97916666666666663</v>
      </c>
      <c r="E281" t="s">
        <v>441</v>
      </c>
      <c r="F281" s="383">
        <v>0.29166666666666669</v>
      </c>
      <c r="G281"/>
      <c r="H281"/>
    </row>
    <row r="282" spans="1:8">
      <c r="A282" s="384">
        <v>12308</v>
      </c>
      <c r="B282" t="s">
        <v>618</v>
      </c>
      <c r="C282" t="s">
        <v>441</v>
      </c>
      <c r="D282" s="383">
        <v>0.83333333333333337</v>
      </c>
      <c r="E282" t="s">
        <v>481</v>
      </c>
      <c r="F282" s="383">
        <v>0.16666666666666666</v>
      </c>
      <c r="G282"/>
      <c r="H282"/>
    </row>
    <row r="283" spans="1:8">
      <c r="A283" s="384">
        <v>12312</v>
      </c>
      <c r="B283" t="s">
        <v>619</v>
      </c>
      <c r="C283" t="s">
        <v>620</v>
      </c>
      <c r="D283" s="383">
        <v>0.99652777777777779</v>
      </c>
      <c r="E283" t="s">
        <v>481</v>
      </c>
      <c r="F283" s="383">
        <v>0.3125</v>
      </c>
      <c r="G283"/>
      <c r="H283"/>
    </row>
    <row r="284" spans="1:8">
      <c r="A284" s="384">
        <v>12315</v>
      </c>
      <c r="B284" t="s">
        <v>621</v>
      </c>
      <c r="C284" t="s">
        <v>622</v>
      </c>
      <c r="D284" s="383">
        <v>0.54861111111111105</v>
      </c>
      <c r="E284" t="s">
        <v>623</v>
      </c>
      <c r="F284" s="383">
        <v>0.125</v>
      </c>
      <c r="G284"/>
      <c r="H284"/>
    </row>
    <row r="285" spans="1:8">
      <c r="A285" s="384">
        <v>12316</v>
      </c>
      <c r="B285" t="s">
        <v>624</v>
      </c>
      <c r="C285" t="s">
        <v>623</v>
      </c>
      <c r="D285" s="383">
        <v>2.0833333333333332E-2</v>
      </c>
      <c r="E285" t="s">
        <v>622</v>
      </c>
      <c r="F285" s="383">
        <v>0.63194444444444442</v>
      </c>
      <c r="G285"/>
      <c r="H285"/>
    </row>
    <row r="286" spans="1:8">
      <c r="A286" s="384">
        <v>12317</v>
      </c>
      <c r="B286" t="s">
        <v>625</v>
      </c>
      <c r="C286" t="s">
        <v>622</v>
      </c>
      <c r="D286" s="383">
        <v>0.31944444444444448</v>
      </c>
      <c r="E286" t="s">
        <v>415</v>
      </c>
      <c r="F286" s="383">
        <v>0.70138888888888884</v>
      </c>
      <c r="G286"/>
      <c r="H286"/>
    </row>
    <row r="287" spans="1:8">
      <c r="A287" s="384">
        <v>12318</v>
      </c>
      <c r="B287" t="s">
        <v>626</v>
      </c>
      <c r="C287" t="s">
        <v>415</v>
      </c>
      <c r="D287" s="383">
        <v>0.25347222222222221</v>
      </c>
      <c r="E287" t="s">
        <v>622</v>
      </c>
      <c r="F287" s="383">
        <v>0.63194444444444442</v>
      </c>
      <c r="G287"/>
      <c r="H287"/>
    </row>
    <row r="288" spans="1:8">
      <c r="A288" s="384">
        <v>12321</v>
      </c>
      <c r="B288" t="s">
        <v>627</v>
      </c>
      <c r="C288" t="s">
        <v>481</v>
      </c>
      <c r="D288" s="383">
        <v>0.91666666666666663</v>
      </c>
      <c r="E288" t="s">
        <v>354</v>
      </c>
      <c r="F288" s="383">
        <v>0.47569444444444442</v>
      </c>
      <c r="G288"/>
      <c r="H288"/>
    </row>
    <row r="289" spans="1:8">
      <c r="A289" s="384">
        <v>12322</v>
      </c>
      <c r="B289" t="s">
        <v>628</v>
      </c>
      <c r="C289" t="s">
        <v>354</v>
      </c>
      <c r="D289" s="383">
        <v>0.89236111111111116</v>
      </c>
      <c r="E289" t="s">
        <v>481</v>
      </c>
      <c r="F289" s="383">
        <v>0.48958333333333331</v>
      </c>
      <c r="G289"/>
      <c r="H289"/>
    </row>
    <row r="290" spans="1:8">
      <c r="A290" s="384">
        <v>12323</v>
      </c>
      <c r="B290" t="s">
        <v>629</v>
      </c>
      <c r="C290" t="s">
        <v>481</v>
      </c>
      <c r="D290" s="383">
        <v>0.78125</v>
      </c>
      <c r="E290" t="s">
        <v>572</v>
      </c>
      <c r="F290" s="383">
        <v>0.70833333333333337</v>
      </c>
      <c r="G290"/>
      <c r="H290"/>
    </row>
    <row r="291" spans="1:8">
      <c r="A291" s="384">
        <v>12324</v>
      </c>
      <c r="B291" t="s">
        <v>630</v>
      </c>
      <c r="C291" t="s">
        <v>572</v>
      </c>
      <c r="D291" s="383">
        <v>0.2986111111111111</v>
      </c>
      <c r="E291" t="s">
        <v>481</v>
      </c>
      <c r="F291" s="383">
        <v>0.25</v>
      </c>
      <c r="G291"/>
      <c r="H291"/>
    </row>
    <row r="292" spans="1:8">
      <c r="A292" s="384">
        <v>12325</v>
      </c>
      <c r="B292" t="s">
        <v>631</v>
      </c>
      <c r="C292" t="s">
        <v>457</v>
      </c>
      <c r="D292" s="383">
        <v>0.31944444444444448</v>
      </c>
      <c r="E292" t="s">
        <v>632</v>
      </c>
      <c r="F292" s="383">
        <v>0.65277777777777779</v>
      </c>
      <c r="G292"/>
      <c r="H292"/>
    </row>
    <row r="293" spans="1:8">
      <c r="A293" s="384">
        <v>12326</v>
      </c>
      <c r="B293" t="s">
        <v>633</v>
      </c>
      <c r="C293" t="s">
        <v>632</v>
      </c>
      <c r="D293" s="383">
        <v>0.29166666666666669</v>
      </c>
      <c r="E293" t="s">
        <v>457</v>
      </c>
      <c r="F293" s="383">
        <v>0.63541666666666663</v>
      </c>
      <c r="G293"/>
      <c r="H293"/>
    </row>
    <row r="294" spans="1:8">
      <c r="A294" s="384">
        <v>12327</v>
      </c>
      <c r="B294" t="s">
        <v>634</v>
      </c>
      <c r="C294" t="s">
        <v>481</v>
      </c>
      <c r="D294" s="383">
        <v>0.54861111111111105</v>
      </c>
      <c r="E294" t="s">
        <v>584</v>
      </c>
      <c r="F294" s="383">
        <v>0.75</v>
      </c>
      <c r="G294"/>
      <c r="H294"/>
    </row>
    <row r="295" spans="1:8">
      <c r="A295" s="384">
        <v>12328</v>
      </c>
      <c r="B295" t="s">
        <v>634</v>
      </c>
      <c r="C295" t="s">
        <v>584</v>
      </c>
      <c r="D295" s="383">
        <v>0.93402777777777779</v>
      </c>
      <c r="E295" t="s">
        <v>481</v>
      </c>
      <c r="F295" s="383">
        <v>0.13541666666666666</v>
      </c>
      <c r="G295"/>
      <c r="H295"/>
    </row>
    <row r="296" spans="1:8">
      <c r="A296" s="384">
        <v>12329</v>
      </c>
      <c r="B296" t="s">
        <v>635</v>
      </c>
      <c r="C296" t="s">
        <v>622</v>
      </c>
      <c r="D296" s="383">
        <v>0.54861111111111105</v>
      </c>
      <c r="E296" t="s">
        <v>592</v>
      </c>
      <c r="F296" s="383">
        <v>0.49652777777777773</v>
      </c>
      <c r="G296"/>
      <c r="H296"/>
    </row>
    <row r="297" spans="1:8">
      <c r="A297" s="384">
        <v>12330</v>
      </c>
      <c r="B297" t="s">
        <v>635</v>
      </c>
      <c r="C297" t="s">
        <v>592</v>
      </c>
      <c r="D297" s="383">
        <v>0.79861111111111116</v>
      </c>
      <c r="E297" t="s">
        <v>622</v>
      </c>
      <c r="F297" s="383">
        <v>0.72569444444444453</v>
      </c>
      <c r="G297"/>
      <c r="H297"/>
    </row>
    <row r="298" spans="1:8">
      <c r="A298" s="384">
        <v>12331</v>
      </c>
      <c r="B298" t="s">
        <v>636</v>
      </c>
      <c r="C298" t="s">
        <v>481</v>
      </c>
      <c r="D298" s="383">
        <v>0.99652777777777779</v>
      </c>
      <c r="E298" t="s">
        <v>436</v>
      </c>
      <c r="F298" s="383">
        <v>0.51041666666666663</v>
      </c>
      <c r="G298"/>
      <c r="H298"/>
    </row>
    <row r="299" spans="1:8">
      <c r="A299" s="384">
        <v>12332</v>
      </c>
      <c r="B299" t="s">
        <v>636</v>
      </c>
      <c r="C299" t="s">
        <v>436</v>
      </c>
      <c r="D299" s="383">
        <v>0.94791666666666663</v>
      </c>
      <c r="E299" t="s">
        <v>481</v>
      </c>
      <c r="F299" s="383">
        <v>0.46875</v>
      </c>
      <c r="G299"/>
      <c r="H299"/>
    </row>
    <row r="300" spans="1:8">
      <c r="A300" s="384">
        <v>12333</v>
      </c>
      <c r="B300" t="s">
        <v>637</v>
      </c>
      <c r="C300" t="s">
        <v>481</v>
      </c>
      <c r="D300" s="383">
        <v>0.83333333333333337</v>
      </c>
      <c r="E300" t="s">
        <v>638</v>
      </c>
      <c r="F300" s="383">
        <v>0.51041666666666663</v>
      </c>
      <c r="G300"/>
      <c r="H300"/>
    </row>
    <row r="301" spans="1:8">
      <c r="A301" s="384">
        <v>12334</v>
      </c>
      <c r="B301" t="s">
        <v>637</v>
      </c>
      <c r="C301" t="s">
        <v>638</v>
      </c>
      <c r="D301" s="383">
        <v>0.65277777777777779</v>
      </c>
      <c r="E301" t="s">
        <v>481</v>
      </c>
      <c r="F301" s="383">
        <v>0.3298611111111111</v>
      </c>
      <c r="G301"/>
      <c r="H301"/>
    </row>
    <row r="302" spans="1:8">
      <c r="A302" s="384">
        <v>12335</v>
      </c>
      <c r="B302" t="s">
        <v>639</v>
      </c>
      <c r="C302" t="s">
        <v>606</v>
      </c>
      <c r="D302" s="383">
        <v>0.375</v>
      </c>
      <c r="E302" t="s">
        <v>367</v>
      </c>
      <c r="F302" s="383">
        <v>0.83333333333333337</v>
      </c>
      <c r="G302"/>
      <c r="H302"/>
    </row>
    <row r="303" spans="1:8">
      <c r="A303" s="384">
        <v>12336</v>
      </c>
      <c r="B303" t="s">
        <v>640</v>
      </c>
      <c r="C303" t="s">
        <v>367</v>
      </c>
      <c r="D303" s="383">
        <v>0.33680555555555558</v>
      </c>
      <c r="E303" t="s">
        <v>606</v>
      </c>
      <c r="F303" s="383">
        <v>0.77083333333333337</v>
      </c>
      <c r="G303"/>
      <c r="H303"/>
    </row>
    <row r="304" spans="1:8">
      <c r="A304" s="384">
        <v>12337</v>
      </c>
      <c r="B304" t="s">
        <v>641</v>
      </c>
      <c r="C304" t="s">
        <v>481</v>
      </c>
      <c r="D304" s="383">
        <v>0.4236111111111111</v>
      </c>
      <c r="E304" t="s">
        <v>642</v>
      </c>
      <c r="F304" s="383">
        <v>0.51736111111111105</v>
      </c>
      <c r="G304"/>
      <c r="H304"/>
    </row>
    <row r="305" spans="1:8">
      <c r="A305" s="384">
        <v>12338</v>
      </c>
      <c r="B305" t="s">
        <v>643</v>
      </c>
      <c r="C305" t="s">
        <v>642</v>
      </c>
      <c r="D305" s="383">
        <v>0.54861111111111105</v>
      </c>
      <c r="E305" t="s">
        <v>481</v>
      </c>
      <c r="F305" s="383">
        <v>0.65277777777777779</v>
      </c>
      <c r="G305"/>
      <c r="H305"/>
    </row>
    <row r="306" spans="1:8">
      <c r="A306" s="384">
        <v>12339</v>
      </c>
      <c r="B306" t="s">
        <v>644</v>
      </c>
      <c r="C306" t="s">
        <v>481</v>
      </c>
      <c r="D306" s="383">
        <v>0.72222222222222221</v>
      </c>
      <c r="E306" t="s">
        <v>403</v>
      </c>
      <c r="F306" s="383">
        <v>0.90277777777777779</v>
      </c>
      <c r="G306"/>
      <c r="H306"/>
    </row>
    <row r="307" spans="1:8">
      <c r="A307" s="384">
        <v>12340</v>
      </c>
      <c r="B307" t="s">
        <v>645</v>
      </c>
      <c r="C307" t="s">
        <v>403</v>
      </c>
      <c r="D307" s="383">
        <v>0.24652777777777779</v>
      </c>
      <c r="E307" t="s">
        <v>481</v>
      </c>
      <c r="F307" s="383">
        <v>0.43402777777777773</v>
      </c>
      <c r="G307"/>
      <c r="H307"/>
    </row>
    <row r="308" spans="1:8">
      <c r="A308" s="384">
        <v>12341</v>
      </c>
      <c r="B308" t="s">
        <v>646</v>
      </c>
      <c r="C308" t="s">
        <v>481</v>
      </c>
      <c r="D308" s="383">
        <v>0.76388888888888884</v>
      </c>
      <c r="E308" t="s">
        <v>647</v>
      </c>
      <c r="F308" s="383">
        <v>0.90277777777777779</v>
      </c>
      <c r="G308"/>
      <c r="H308"/>
    </row>
    <row r="309" spans="1:8">
      <c r="A309" s="384">
        <v>12342</v>
      </c>
      <c r="B309" t="s">
        <v>646</v>
      </c>
      <c r="C309" t="s">
        <v>647</v>
      </c>
      <c r="D309" s="383">
        <v>0.22916666666666666</v>
      </c>
      <c r="E309" t="s">
        <v>481</v>
      </c>
      <c r="F309" s="383">
        <v>0.36458333333333331</v>
      </c>
      <c r="G309"/>
      <c r="H309"/>
    </row>
    <row r="310" spans="1:8">
      <c r="A310" s="384">
        <v>12343</v>
      </c>
      <c r="B310" t="s">
        <v>648</v>
      </c>
      <c r="C310" t="s">
        <v>622</v>
      </c>
      <c r="D310" s="383">
        <v>0.92013888888888884</v>
      </c>
      <c r="E310" t="s">
        <v>649</v>
      </c>
      <c r="F310" s="383">
        <v>0.33333333333333331</v>
      </c>
      <c r="G310"/>
      <c r="H310"/>
    </row>
    <row r="311" spans="1:8">
      <c r="A311" s="384">
        <v>12344</v>
      </c>
      <c r="B311" t="s">
        <v>648</v>
      </c>
      <c r="C311" t="s">
        <v>650</v>
      </c>
      <c r="D311" s="383">
        <v>0.72569444444444453</v>
      </c>
      <c r="E311" t="s">
        <v>622</v>
      </c>
      <c r="F311" s="383">
        <v>0.25</v>
      </c>
      <c r="G311"/>
      <c r="H311"/>
    </row>
    <row r="312" spans="1:8">
      <c r="A312" s="384">
        <v>12345</v>
      </c>
      <c r="B312" t="s">
        <v>651</v>
      </c>
      <c r="C312" t="s">
        <v>481</v>
      </c>
      <c r="D312" s="383">
        <v>0.65972222222222221</v>
      </c>
      <c r="E312" t="s">
        <v>652</v>
      </c>
      <c r="F312" s="383">
        <v>0.39583333333333331</v>
      </c>
      <c r="G312"/>
      <c r="H312"/>
    </row>
    <row r="313" spans="1:8">
      <c r="A313" s="384">
        <v>12346</v>
      </c>
      <c r="B313" t="s">
        <v>653</v>
      </c>
      <c r="C313" t="s">
        <v>652</v>
      </c>
      <c r="D313" s="383">
        <v>0.53125</v>
      </c>
      <c r="E313" t="s">
        <v>481</v>
      </c>
      <c r="F313" s="383">
        <v>0.21527777777777779</v>
      </c>
      <c r="G313"/>
      <c r="H313"/>
    </row>
    <row r="314" spans="1:8">
      <c r="A314" s="384">
        <v>12347</v>
      </c>
      <c r="B314" t="s">
        <v>654</v>
      </c>
      <c r="C314" t="s">
        <v>481</v>
      </c>
      <c r="D314" s="383">
        <v>0.5</v>
      </c>
      <c r="E314" t="s">
        <v>655</v>
      </c>
      <c r="F314" s="383">
        <v>0.64583333333333337</v>
      </c>
      <c r="G314"/>
      <c r="H314"/>
    </row>
    <row r="315" spans="1:8">
      <c r="A315" s="384">
        <v>12348</v>
      </c>
      <c r="B315" t="s">
        <v>654</v>
      </c>
      <c r="C315" t="s">
        <v>655</v>
      </c>
      <c r="D315" s="383">
        <v>0.69097222222222221</v>
      </c>
      <c r="E315" t="s">
        <v>481</v>
      </c>
      <c r="F315" s="383">
        <v>0.84375</v>
      </c>
      <c r="G315"/>
      <c r="H315"/>
    </row>
    <row r="316" spans="1:8">
      <c r="A316" s="384">
        <v>12349</v>
      </c>
      <c r="B316" t="s">
        <v>656</v>
      </c>
      <c r="C316" t="s">
        <v>606</v>
      </c>
      <c r="D316" s="383">
        <v>0.72916666666666663</v>
      </c>
      <c r="E316" t="s">
        <v>572</v>
      </c>
      <c r="F316" s="383">
        <v>0.54166666666666663</v>
      </c>
      <c r="G316"/>
      <c r="H316"/>
    </row>
    <row r="317" spans="1:8">
      <c r="A317" s="384">
        <v>12350</v>
      </c>
      <c r="B317" t="s">
        <v>657</v>
      </c>
      <c r="C317" t="s">
        <v>572</v>
      </c>
      <c r="D317" s="383">
        <v>0.98958333333333337</v>
      </c>
      <c r="E317" t="s">
        <v>606</v>
      </c>
      <c r="F317" s="383">
        <v>0.83333333333333337</v>
      </c>
      <c r="G317"/>
      <c r="H317"/>
    </row>
    <row r="318" spans="1:8">
      <c r="A318" s="384">
        <v>12351</v>
      </c>
      <c r="B318" t="s">
        <v>658</v>
      </c>
      <c r="C318" t="s">
        <v>481</v>
      </c>
      <c r="D318" s="383">
        <v>0.85763888888888884</v>
      </c>
      <c r="E318" t="s">
        <v>659</v>
      </c>
      <c r="F318" s="383">
        <v>0.27777777777777779</v>
      </c>
      <c r="G318"/>
      <c r="H318"/>
    </row>
    <row r="319" spans="1:8">
      <c r="A319" s="384">
        <v>12352</v>
      </c>
      <c r="B319" t="s">
        <v>660</v>
      </c>
      <c r="C319" t="s">
        <v>659</v>
      </c>
      <c r="D319" s="383">
        <v>0.85763888888888884</v>
      </c>
      <c r="E319" t="s">
        <v>481</v>
      </c>
      <c r="F319" s="383">
        <v>0.27430555555555552</v>
      </c>
      <c r="G319"/>
      <c r="H319"/>
    </row>
    <row r="320" spans="1:8">
      <c r="A320" s="384">
        <v>12355</v>
      </c>
      <c r="B320" t="s">
        <v>661</v>
      </c>
      <c r="C320" t="s">
        <v>526</v>
      </c>
      <c r="D320" s="383">
        <v>0.2951388888888889</v>
      </c>
      <c r="E320" t="s">
        <v>436</v>
      </c>
      <c r="F320" s="383">
        <v>0.43402777777777773</v>
      </c>
      <c r="G320"/>
      <c r="H320"/>
    </row>
    <row r="321" spans="1:8">
      <c r="A321" s="384">
        <v>12356</v>
      </c>
      <c r="B321" t="s">
        <v>662</v>
      </c>
      <c r="C321" t="s">
        <v>436</v>
      </c>
      <c r="D321" s="383">
        <v>0.84375</v>
      </c>
      <c r="E321" t="s">
        <v>526</v>
      </c>
      <c r="F321" s="383">
        <v>0.96180555555555547</v>
      </c>
      <c r="G321"/>
      <c r="H321"/>
    </row>
    <row r="322" spans="1:8">
      <c r="A322" s="384">
        <v>12357</v>
      </c>
      <c r="B322" t="s">
        <v>663</v>
      </c>
      <c r="C322" t="s">
        <v>457</v>
      </c>
      <c r="D322" s="383">
        <v>0.52083333333333337</v>
      </c>
      <c r="E322" t="s">
        <v>415</v>
      </c>
      <c r="F322" s="383">
        <v>0.70138888888888884</v>
      </c>
      <c r="G322"/>
      <c r="H322"/>
    </row>
    <row r="323" spans="1:8">
      <c r="A323" s="384">
        <v>12358</v>
      </c>
      <c r="B323" t="s">
        <v>664</v>
      </c>
      <c r="C323" t="s">
        <v>415</v>
      </c>
      <c r="D323" s="383">
        <v>0.25347222222222221</v>
      </c>
      <c r="E323" t="s">
        <v>457</v>
      </c>
      <c r="F323" s="383">
        <v>0.46180555555555558</v>
      </c>
      <c r="G323"/>
      <c r="H323"/>
    </row>
    <row r="324" spans="1:8">
      <c r="A324" s="384">
        <v>12361</v>
      </c>
      <c r="B324" t="s">
        <v>665</v>
      </c>
      <c r="C324" t="s">
        <v>647</v>
      </c>
      <c r="D324" s="383">
        <v>0.82291666666666663</v>
      </c>
      <c r="E324" t="s">
        <v>354</v>
      </c>
      <c r="F324" s="383">
        <v>0.27083333333333331</v>
      </c>
      <c r="G324"/>
      <c r="H324"/>
    </row>
    <row r="325" spans="1:8">
      <c r="A325" s="384">
        <v>12362</v>
      </c>
      <c r="B325" t="s">
        <v>666</v>
      </c>
      <c r="C325" t="s">
        <v>354</v>
      </c>
      <c r="D325" s="383">
        <v>0.46180555555555558</v>
      </c>
      <c r="E325" t="s">
        <v>647</v>
      </c>
      <c r="F325" s="383">
        <v>0.96875</v>
      </c>
      <c r="G325"/>
      <c r="H325"/>
    </row>
    <row r="326" spans="1:8">
      <c r="A326" s="384">
        <v>12363</v>
      </c>
      <c r="B326" t="s">
        <v>667</v>
      </c>
      <c r="C326" t="s">
        <v>457</v>
      </c>
      <c r="D326" s="383">
        <v>0.37847222222222227</v>
      </c>
      <c r="E326" t="s">
        <v>668</v>
      </c>
      <c r="F326" s="383">
        <v>0.85069444444444453</v>
      </c>
      <c r="G326"/>
      <c r="H326"/>
    </row>
    <row r="327" spans="1:8">
      <c r="A327" s="384">
        <v>12364</v>
      </c>
      <c r="B327" t="s">
        <v>669</v>
      </c>
      <c r="C327" t="s">
        <v>668</v>
      </c>
      <c r="D327" s="383">
        <v>0.3576388888888889</v>
      </c>
      <c r="E327" t="s">
        <v>457</v>
      </c>
      <c r="F327" s="383">
        <v>0.81944444444444453</v>
      </c>
      <c r="G327"/>
      <c r="H327"/>
    </row>
    <row r="328" spans="1:8">
      <c r="A328" s="384">
        <v>12367</v>
      </c>
      <c r="B328" t="s">
        <v>670</v>
      </c>
      <c r="C328" t="s">
        <v>606</v>
      </c>
      <c r="D328" s="383">
        <v>0.46875</v>
      </c>
      <c r="E328" t="s">
        <v>671</v>
      </c>
      <c r="F328" s="383">
        <v>0.31944444444444448</v>
      </c>
      <c r="G328"/>
      <c r="H328"/>
    </row>
    <row r="329" spans="1:8">
      <c r="A329" s="384">
        <v>12368</v>
      </c>
      <c r="B329" t="s">
        <v>670</v>
      </c>
      <c r="C329" t="s">
        <v>671</v>
      </c>
      <c r="D329" s="383">
        <v>0.61805555555555558</v>
      </c>
      <c r="E329" t="s">
        <v>606</v>
      </c>
      <c r="F329" s="383">
        <v>0.51736111111111105</v>
      </c>
      <c r="G329"/>
      <c r="H329"/>
    </row>
    <row r="330" spans="1:8">
      <c r="A330" s="384">
        <v>12369</v>
      </c>
      <c r="B330" t="s">
        <v>672</v>
      </c>
      <c r="C330" t="s">
        <v>481</v>
      </c>
      <c r="D330" s="383">
        <v>0.54861111111111105</v>
      </c>
      <c r="E330" t="s">
        <v>555</v>
      </c>
      <c r="F330" s="383">
        <v>0.67708333333333337</v>
      </c>
      <c r="G330"/>
      <c r="H330"/>
    </row>
    <row r="331" spans="1:8">
      <c r="A331" s="384">
        <v>12370</v>
      </c>
      <c r="B331" t="s">
        <v>673</v>
      </c>
      <c r="C331" t="s">
        <v>555</v>
      </c>
      <c r="D331" s="383">
        <v>0.99652777777777779</v>
      </c>
      <c r="E331" t="s">
        <v>481</v>
      </c>
      <c r="F331" s="383">
        <v>0.13541666666666666</v>
      </c>
      <c r="G331"/>
      <c r="H331"/>
    </row>
    <row r="332" spans="1:8">
      <c r="A332" s="384">
        <v>12377</v>
      </c>
      <c r="B332" t="s">
        <v>674</v>
      </c>
      <c r="C332" t="s">
        <v>622</v>
      </c>
      <c r="D332" s="383">
        <v>0.95486111111111116</v>
      </c>
      <c r="E332" t="s">
        <v>649</v>
      </c>
      <c r="F332" s="383">
        <v>0.37847222222222227</v>
      </c>
      <c r="G332"/>
      <c r="H332"/>
    </row>
    <row r="333" spans="1:8">
      <c r="A333" s="384">
        <v>12378</v>
      </c>
      <c r="B333" t="s">
        <v>674</v>
      </c>
      <c r="C333" t="s">
        <v>649</v>
      </c>
      <c r="D333" s="383">
        <v>0.875</v>
      </c>
      <c r="E333" t="s">
        <v>622</v>
      </c>
      <c r="F333" s="383">
        <v>0.28125</v>
      </c>
      <c r="G333"/>
      <c r="H333"/>
    </row>
    <row r="334" spans="1:8">
      <c r="A334" s="384">
        <v>12379</v>
      </c>
      <c r="B334" t="s">
        <v>675</v>
      </c>
      <c r="C334" t="s">
        <v>622</v>
      </c>
      <c r="D334" s="383">
        <v>0.54861111111111105</v>
      </c>
      <c r="E334" t="s">
        <v>415</v>
      </c>
      <c r="F334" s="383">
        <v>0.81944444444444453</v>
      </c>
      <c r="G334"/>
      <c r="H334"/>
    </row>
    <row r="335" spans="1:8">
      <c r="A335" s="384">
        <v>12380</v>
      </c>
      <c r="B335" t="s">
        <v>635</v>
      </c>
      <c r="C335" t="s">
        <v>415</v>
      </c>
      <c r="D335" s="383">
        <v>0.4513888888888889</v>
      </c>
      <c r="E335" t="s">
        <v>622</v>
      </c>
      <c r="F335" s="383">
        <v>0.72569444444444453</v>
      </c>
      <c r="G335"/>
      <c r="H335"/>
    </row>
    <row r="336" spans="1:8">
      <c r="A336" s="384">
        <v>12381</v>
      </c>
      <c r="B336" t="s">
        <v>616</v>
      </c>
      <c r="C336" t="s">
        <v>481</v>
      </c>
      <c r="D336" s="383">
        <v>0.34722222222222227</v>
      </c>
      <c r="E336" t="s">
        <v>572</v>
      </c>
      <c r="F336" s="383">
        <v>0.30555555555555552</v>
      </c>
      <c r="G336"/>
      <c r="H336"/>
    </row>
    <row r="337" spans="1:8">
      <c r="A337" s="384">
        <v>12382</v>
      </c>
      <c r="B337" t="s">
        <v>616</v>
      </c>
      <c r="C337" t="s">
        <v>572</v>
      </c>
      <c r="D337" s="383">
        <v>0.68055555555555547</v>
      </c>
      <c r="E337" t="s">
        <v>481</v>
      </c>
      <c r="F337" s="383">
        <v>0.69791666666666663</v>
      </c>
      <c r="G337"/>
      <c r="H337"/>
    </row>
    <row r="338" spans="1:8">
      <c r="A338" s="384">
        <v>12389</v>
      </c>
      <c r="B338" t="s">
        <v>676</v>
      </c>
      <c r="C338" t="s">
        <v>677</v>
      </c>
      <c r="D338" s="383">
        <v>0.23958333333333334</v>
      </c>
      <c r="E338" t="s">
        <v>424</v>
      </c>
      <c r="F338" s="383">
        <v>0.86458333333333337</v>
      </c>
      <c r="G338"/>
      <c r="H338"/>
    </row>
    <row r="339" spans="1:8">
      <c r="A339" s="384">
        <v>12390</v>
      </c>
      <c r="B339" t="s">
        <v>678</v>
      </c>
      <c r="C339" t="s">
        <v>424</v>
      </c>
      <c r="D339" s="383">
        <v>0.3125</v>
      </c>
      <c r="E339" t="s">
        <v>677</v>
      </c>
      <c r="F339" s="383">
        <v>0.90277777777777779</v>
      </c>
      <c r="G339"/>
      <c r="H339"/>
    </row>
    <row r="340" spans="1:8">
      <c r="A340" s="384">
        <v>12391</v>
      </c>
      <c r="B340" t="s">
        <v>679</v>
      </c>
      <c r="C340" t="s">
        <v>680</v>
      </c>
      <c r="D340" s="383">
        <v>0.34027777777777773</v>
      </c>
      <c r="E340" t="s">
        <v>572</v>
      </c>
      <c r="F340" s="383">
        <v>0.21527777777777779</v>
      </c>
      <c r="G340"/>
      <c r="H340"/>
    </row>
    <row r="341" spans="1:8">
      <c r="A341" s="384">
        <v>12392</v>
      </c>
      <c r="B341" t="s">
        <v>681</v>
      </c>
      <c r="C341" t="s">
        <v>572</v>
      </c>
      <c r="D341" s="383">
        <v>0.55208333333333337</v>
      </c>
      <c r="E341" t="s">
        <v>680</v>
      </c>
      <c r="F341" s="383">
        <v>0.4236111111111111</v>
      </c>
      <c r="G341"/>
      <c r="H341"/>
    </row>
    <row r="342" spans="1:8">
      <c r="A342" s="384">
        <v>12393</v>
      </c>
      <c r="B342" t="s">
        <v>682</v>
      </c>
      <c r="C342" t="s">
        <v>526</v>
      </c>
      <c r="D342" s="383">
        <v>0.73263888888888884</v>
      </c>
      <c r="E342" t="s">
        <v>572</v>
      </c>
      <c r="F342" s="383">
        <v>0.3576388888888889</v>
      </c>
      <c r="G342"/>
      <c r="H342"/>
    </row>
    <row r="343" spans="1:8">
      <c r="A343" s="384">
        <v>12394</v>
      </c>
      <c r="B343" t="s">
        <v>683</v>
      </c>
      <c r="C343" t="s">
        <v>572</v>
      </c>
      <c r="D343" s="383">
        <v>0.72916666666666663</v>
      </c>
      <c r="E343" t="s">
        <v>526</v>
      </c>
      <c r="F343" s="383">
        <v>0.31597222222222221</v>
      </c>
      <c r="G343"/>
      <c r="H343"/>
    </row>
    <row r="344" spans="1:8">
      <c r="A344" s="384">
        <v>12395</v>
      </c>
      <c r="B344" t="s">
        <v>684</v>
      </c>
      <c r="C344" t="s">
        <v>526</v>
      </c>
      <c r="D344" s="383">
        <v>0.78125</v>
      </c>
      <c r="E344" t="s">
        <v>346</v>
      </c>
      <c r="F344" s="383">
        <v>0.63888888888888895</v>
      </c>
      <c r="G344"/>
      <c r="H344"/>
    </row>
    <row r="345" spans="1:8">
      <c r="A345" s="384">
        <v>12396</v>
      </c>
      <c r="B345" t="s">
        <v>685</v>
      </c>
      <c r="C345" t="s">
        <v>346</v>
      </c>
      <c r="D345" s="383">
        <v>0.99652777777777779</v>
      </c>
      <c r="E345" t="s">
        <v>526</v>
      </c>
      <c r="F345" s="383">
        <v>0.96180555555555547</v>
      </c>
      <c r="G345"/>
      <c r="H345"/>
    </row>
    <row r="346" spans="1:8">
      <c r="A346" s="384">
        <v>12397</v>
      </c>
      <c r="B346" t="s">
        <v>686</v>
      </c>
      <c r="C346" t="s">
        <v>677</v>
      </c>
      <c r="D346" s="383">
        <v>0.60416666666666663</v>
      </c>
      <c r="E346" t="s">
        <v>572</v>
      </c>
      <c r="F346" s="383">
        <v>0.20833333333333334</v>
      </c>
      <c r="G346"/>
      <c r="H346"/>
    </row>
    <row r="347" spans="1:8">
      <c r="A347" s="384">
        <v>12398</v>
      </c>
      <c r="B347" t="s">
        <v>686</v>
      </c>
      <c r="C347" t="s">
        <v>572</v>
      </c>
      <c r="D347" s="383">
        <v>0.59027777777777779</v>
      </c>
      <c r="E347" t="s">
        <v>677</v>
      </c>
      <c r="F347" s="383">
        <v>0.24305555555555555</v>
      </c>
      <c r="G347"/>
      <c r="H347"/>
    </row>
    <row r="348" spans="1:8">
      <c r="A348" s="384">
        <v>12401</v>
      </c>
      <c r="B348" t="s">
        <v>687</v>
      </c>
      <c r="C348" t="s">
        <v>688</v>
      </c>
      <c r="D348" s="383">
        <v>0.67361111111111116</v>
      </c>
      <c r="E348" t="s">
        <v>572</v>
      </c>
      <c r="F348" s="383">
        <v>0.48958333333333331</v>
      </c>
      <c r="G348"/>
      <c r="H348"/>
    </row>
    <row r="349" spans="1:8">
      <c r="A349" s="384">
        <v>12402</v>
      </c>
      <c r="B349" t="s">
        <v>687</v>
      </c>
      <c r="C349" t="s">
        <v>572</v>
      </c>
      <c r="D349" s="383">
        <v>0.84027777777777779</v>
      </c>
      <c r="E349" t="s">
        <v>688</v>
      </c>
      <c r="F349" s="383">
        <v>0.57986111111111105</v>
      </c>
      <c r="G349"/>
      <c r="H349"/>
    </row>
    <row r="350" spans="1:8">
      <c r="A350" s="384">
        <v>12403</v>
      </c>
      <c r="B350" t="s">
        <v>689</v>
      </c>
      <c r="C350" t="s">
        <v>431</v>
      </c>
      <c r="D350" s="383">
        <v>0.97916666666666663</v>
      </c>
      <c r="E350" t="s">
        <v>561</v>
      </c>
      <c r="F350" s="383">
        <v>0.34722222222222227</v>
      </c>
      <c r="G350"/>
      <c r="H350"/>
    </row>
    <row r="351" spans="1:8">
      <c r="A351" s="384">
        <v>12404</v>
      </c>
      <c r="B351" t="s">
        <v>690</v>
      </c>
      <c r="C351" t="s">
        <v>561</v>
      </c>
      <c r="D351" s="383">
        <v>0.84722222222222221</v>
      </c>
      <c r="E351" t="s">
        <v>431</v>
      </c>
      <c r="F351" s="383">
        <v>0.20833333333333334</v>
      </c>
      <c r="G351"/>
      <c r="H351"/>
    </row>
    <row r="352" spans="1:8">
      <c r="A352" s="384">
        <v>12405</v>
      </c>
      <c r="B352" t="s">
        <v>691</v>
      </c>
      <c r="C352" t="s">
        <v>692</v>
      </c>
      <c r="D352" s="383">
        <v>0.23611111111111113</v>
      </c>
      <c r="E352" t="s">
        <v>510</v>
      </c>
      <c r="F352" s="383">
        <v>0.30555555555555552</v>
      </c>
      <c r="G352"/>
      <c r="H352"/>
    </row>
    <row r="353" spans="1:8">
      <c r="A353" s="384">
        <v>12406</v>
      </c>
      <c r="B353" t="s">
        <v>693</v>
      </c>
      <c r="C353" t="s">
        <v>510</v>
      </c>
      <c r="D353" s="383">
        <v>0.64236111111111105</v>
      </c>
      <c r="E353" t="s">
        <v>692</v>
      </c>
      <c r="F353" s="383">
        <v>0.65972222222222221</v>
      </c>
      <c r="G353"/>
      <c r="H353"/>
    </row>
    <row r="354" spans="1:8">
      <c r="A354" s="384">
        <v>12409</v>
      </c>
      <c r="B354" t="s">
        <v>691</v>
      </c>
      <c r="C354" t="s">
        <v>694</v>
      </c>
      <c r="D354" s="383">
        <v>0.14583333333333334</v>
      </c>
      <c r="E354" t="s">
        <v>510</v>
      </c>
      <c r="F354" s="383">
        <v>0.30555555555555552</v>
      </c>
      <c r="G354"/>
      <c r="H354"/>
    </row>
    <row r="355" spans="1:8">
      <c r="A355" s="384">
        <v>12410</v>
      </c>
      <c r="B355" t="s">
        <v>691</v>
      </c>
      <c r="C355" t="s">
        <v>510</v>
      </c>
      <c r="D355" s="383">
        <v>0.64236111111111105</v>
      </c>
      <c r="E355" t="s">
        <v>694</v>
      </c>
      <c r="F355" s="383">
        <v>0.79513888888888884</v>
      </c>
      <c r="G355"/>
      <c r="H355"/>
    </row>
    <row r="356" spans="1:8">
      <c r="A356" s="384">
        <v>12411</v>
      </c>
      <c r="B356" t="s">
        <v>693</v>
      </c>
      <c r="C356" t="s">
        <v>352</v>
      </c>
      <c r="D356" s="383">
        <v>0.66319444444444442</v>
      </c>
      <c r="E356" t="s">
        <v>510</v>
      </c>
      <c r="F356" s="383">
        <v>0.30555555555555552</v>
      </c>
      <c r="G356"/>
      <c r="H356"/>
    </row>
    <row r="357" spans="1:8">
      <c r="A357" s="384">
        <v>12412</v>
      </c>
      <c r="B357" t="s">
        <v>691</v>
      </c>
      <c r="C357" t="s">
        <v>510</v>
      </c>
      <c r="D357" s="383">
        <v>0.64236111111111105</v>
      </c>
      <c r="E357" t="s">
        <v>352</v>
      </c>
      <c r="F357" s="383">
        <v>0.30208333333333331</v>
      </c>
      <c r="G357"/>
      <c r="H357"/>
    </row>
    <row r="358" spans="1:8">
      <c r="A358" s="384">
        <v>12413</v>
      </c>
      <c r="B358" t="s">
        <v>695</v>
      </c>
      <c r="C358" t="s">
        <v>346</v>
      </c>
      <c r="D358" s="383">
        <v>0.59027777777777779</v>
      </c>
      <c r="E358" t="s">
        <v>436</v>
      </c>
      <c r="F358" s="383">
        <v>0.33333333333333331</v>
      </c>
      <c r="G358"/>
      <c r="H358"/>
    </row>
    <row r="359" spans="1:8">
      <c r="A359" s="384">
        <v>12414</v>
      </c>
      <c r="B359" t="s">
        <v>696</v>
      </c>
      <c r="C359" t="s">
        <v>436</v>
      </c>
      <c r="D359" s="383">
        <v>0.76041666666666663</v>
      </c>
      <c r="E359" t="s">
        <v>346</v>
      </c>
      <c r="F359" s="383">
        <v>0.51388888888888895</v>
      </c>
      <c r="G359"/>
      <c r="H359"/>
    </row>
    <row r="360" spans="1:8">
      <c r="A360" s="384">
        <v>12415</v>
      </c>
      <c r="B360" t="s">
        <v>532</v>
      </c>
      <c r="C360" t="s">
        <v>343</v>
      </c>
      <c r="D360" s="383">
        <v>0.68055555555555547</v>
      </c>
      <c r="E360" t="s">
        <v>510</v>
      </c>
      <c r="F360" s="383">
        <v>0.23611111111111113</v>
      </c>
      <c r="G360"/>
      <c r="H360"/>
    </row>
    <row r="361" spans="1:8">
      <c r="A361" s="384">
        <v>12416</v>
      </c>
      <c r="B361" t="s">
        <v>484</v>
      </c>
      <c r="C361" t="s">
        <v>510</v>
      </c>
      <c r="D361" s="383">
        <v>0.92708333333333337</v>
      </c>
      <c r="E361" t="s">
        <v>343</v>
      </c>
      <c r="F361" s="383">
        <v>0.4861111111111111</v>
      </c>
      <c r="G361"/>
      <c r="H361"/>
    </row>
    <row r="362" spans="1:8">
      <c r="A362" s="384">
        <v>12417</v>
      </c>
      <c r="B362" t="s">
        <v>697</v>
      </c>
      <c r="C362" t="s">
        <v>431</v>
      </c>
      <c r="D362" s="383">
        <v>0.89583333333333337</v>
      </c>
      <c r="E362" t="s">
        <v>572</v>
      </c>
      <c r="F362" s="383">
        <v>0.28819444444444448</v>
      </c>
      <c r="G362"/>
      <c r="H362"/>
    </row>
    <row r="363" spans="1:8">
      <c r="A363" s="384">
        <v>12418</v>
      </c>
      <c r="B363" t="s">
        <v>697</v>
      </c>
      <c r="C363" t="s">
        <v>572</v>
      </c>
      <c r="D363" s="383">
        <v>0.89236111111111116</v>
      </c>
      <c r="E363" t="s">
        <v>431</v>
      </c>
      <c r="F363" s="383">
        <v>0.28125</v>
      </c>
      <c r="G363"/>
      <c r="H363"/>
    </row>
    <row r="364" spans="1:8">
      <c r="A364" s="384">
        <v>12419</v>
      </c>
      <c r="B364" t="s">
        <v>698</v>
      </c>
      <c r="C364" t="s">
        <v>461</v>
      </c>
      <c r="D364" s="383">
        <v>0.22569444444444445</v>
      </c>
      <c r="E364" t="s">
        <v>572</v>
      </c>
      <c r="F364" s="383">
        <v>0.58333333333333337</v>
      </c>
      <c r="G364"/>
      <c r="H364"/>
    </row>
    <row r="365" spans="1:8">
      <c r="A365" s="384">
        <v>12420</v>
      </c>
      <c r="B365" t="s">
        <v>699</v>
      </c>
      <c r="C365" t="s">
        <v>572</v>
      </c>
      <c r="D365" s="383">
        <v>0.52777777777777779</v>
      </c>
      <c r="E365" t="s">
        <v>461</v>
      </c>
      <c r="F365" s="383">
        <v>0.89236111111111116</v>
      </c>
      <c r="G365"/>
      <c r="H365"/>
    </row>
    <row r="366" spans="1:8">
      <c r="A366" s="384">
        <v>12427</v>
      </c>
      <c r="B366" t="s">
        <v>700</v>
      </c>
      <c r="C366" t="s">
        <v>485</v>
      </c>
      <c r="D366" s="383">
        <v>0.66666666666666663</v>
      </c>
      <c r="E366" t="s">
        <v>572</v>
      </c>
      <c r="F366" s="383">
        <v>0.28125</v>
      </c>
      <c r="G366"/>
      <c r="H366"/>
    </row>
    <row r="367" spans="1:8">
      <c r="A367" s="384">
        <v>12428</v>
      </c>
      <c r="B367" t="s">
        <v>701</v>
      </c>
      <c r="C367" t="s">
        <v>572</v>
      </c>
      <c r="D367" s="383">
        <v>0.99652777777777779</v>
      </c>
      <c r="E367" t="s">
        <v>485</v>
      </c>
      <c r="F367" s="383">
        <v>0.59375</v>
      </c>
      <c r="G367"/>
      <c r="H367"/>
    </row>
    <row r="368" spans="1:8">
      <c r="A368" s="384">
        <v>12445</v>
      </c>
      <c r="B368" t="s">
        <v>702</v>
      </c>
      <c r="C368" t="s">
        <v>572</v>
      </c>
      <c r="D368" s="383">
        <v>0.86805555555555547</v>
      </c>
      <c r="E368" t="s">
        <v>703</v>
      </c>
      <c r="F368" s="383">
        <v>0.33680555555555558</v>
      </c>
      <c r="G368"/>
      <c r="H368"/>
    </row>
    <row r="369" spans="1:8">
      <c r="A369" s="384">
        <v>12446</v>
      </c>
      <c r="B369" t="s">
        <v>702</v>
      </c>
      <c r="C369" t="s">
        <v>703</v>
      </c>
      <c r="D369" s="383">
        <v>0.79513888888888884</v>
      </c>
      <c r="E369" t="s">
        <v>572</v>
      </c>
      <c r="F369" s="383">
        <v>0.25694444444444448</v>
      </c>
      <c r="G369"/>
      <c r="H369"/>
    </row>
    <row r="370" spans="1:8">
      <c r="A370" s="384">
        <v>12447</v>
      </c>
      <c r="B370" t="s">
        <v>704</v>
      </c>
      <c r="C370" t="s">
        <v>705</v>
      </c>
      <c r="D370" s="383">
        <v>0.72569444444444453</v>
      </c>
      <c r="E370" t="s">
        <v>510</v>
      </c>
      <c r="F370" s="383">
        <v>0.22569444444444445</v>
      </c>
      <c r="G370"/>
      <c r="H370"/>
    </row>
    <row r="371" spans="1:8">
      <c r="A371" s="384">
        <v>12448</v>
      </c>
      <c r="B371" t="s">
        <v>704</v>
      </c>
      <c r="C371" t="s">
        <v>510</v>
      </c>
      <c r="D371" s="383">
        <v>0.84375</v>
      </c>
      <c r="E371" t="s">
        <v>705</v>
      </c>
      <c r="F371" s="383">
        <v>0.3576388888888889</v>
      </c>
      <c r="G371"/>
      <c r="H371"/>
    </row>
    <row r="372" spans="1:8">
      <c r="A372" s="384">
        <v>12449</v>
      </c>
      <c r="B372" t="s">
        <v>706</v>
      </c>
      <c r="C372" t="s">
        <v>355</v>
      </c>
      <c r="D372" s="383">
        <v>0.51736111111111105</v>
      </c>
      <c r="E372" t="s">
        <v>510</v>
      </c>
      <c r="F372" s="383">
        <v>0.81597222222222221</v>
      </c>
      <c r="G372"/>
      <c r="H372"/>
    </row>
    <row r="373" spans="1:8">
      <c r="A373" s="384">
        <v>12450</v>
      </c>
      <c r="B373" t="s">
        <v>706</v>
      </c>
      <c r="C373" t="s">
        <v>510</v>
      </c>
      <c r="D373" s="383">
        <v>0.30902777777777779</v>
      </c>
      <c r="E373" t="s">
        <v>355</v>
      </c>
      <c r="F373" s="383">
        <v>0.625</v>
      </c>
      <c r="G373"/>
      <c r="H373"/>
    </row>
    <row r="374" spans="1:8">
      <c r="A374" s="384">
        <v>12451</v>
      </c>
      <c r="B374" t="s">
        <v>707</v>
      </c>
      <c r="C374" t="s">
        <v>708</v>
      </c>
      <c r="D374" s="383">
        <v>0.98958333333333337</v>
      </c>
      <c r="E374" t="s">
        <v>572</v>
      </c>
      <c r="F374" s="383">
        <v>0.2638888888888889</v>
      </c>
      <c r="G374"/>
      <c r="H374"/>
    </row>
    <row r="375" spans="1:8">
      <c r="A375" s="384">
        <v>12452</v>
      </c>
      <c r="B375" t="s">
        <v>707</v>
      </c>
      <c r="C375" t="s">
        <v>572</v>
      </c>
      <c r="D375" s="383">
        <v>0.98611111111111116</v>
      </c>
      <c r="E375" t="s">
        <v>708</v>
      </c>
      <c r="F375" s="383">
        <v>0.23958333333333334</v>
      </c>
      <c r="G375"/>
      <c r="H375"/>
    </row>
    <row r="376" spans="1:8">
      <c r="A376" s="384">
        <v>12455</v>
      </c>
      <c r="B376" t="s">
        <v>709</v>
      </c>
      <c r="C376" t="s">
        <v>710</v>
      </c>
      <c r="D376" s="383">
        <v>0.95138888888888884</v>
      </c>
      <c r="E376" t="s">
        <v>711</v>
      </c>
      <c r="F376" s="383">
        <v>0.31944444444444448</v>
      </c>
      <c r="G376"/>
      <c r="H376"/>
    </row>
    <row r="377" spans="1:8">
      <c r="A377" s="384">
        <v>12456</v>
      </c>
      <c r="B377" t="s">
        <v>712</v>
      </c>
      <c r="C377" t="s">
        <v>711</v>
      </c>
      <c r="D377" s="383">
        <v>0.91666666666666663</v>
      </c>
      <c r="E377" t="s">
        <v>710</v>
      </c>
      <c r="F377" s="383">
        <v>0.27430555555555552</v>
      </c>
      <c r="G377"/>
      <c r="H377"/>
    </row>
    <row r="378" spans="1:8">
      <c r="A378" s="384">
        <v>12457</v>
      </c>
      <c r="B378" t="s">
        <v>713</v>
      </c>
      <c r="C378" t="s">
        <v>710</v>
      </c>
      <c r="D378" s="383">
        <v>0.34722222222222227</v>
      </c>
      <c r="E378" t="s">
        <v>714</v>
      </c>
      <c r="F378" s="383">
        <v>0.6875</v>
      </c>
      <c r="G378"/>
      <c r="H378"/>
    </row>
    <row r="379" spans="1:8">
      <c r="A379" s="384">
        <v>12458</v>
      </c>
      <c r="B379" t="s">
        <v>715</v>
      </c>
      <c r="C379" t="s">
        <v>714</v>
      </c>
      <c r="D379" s="383">
        <v>0.92361111111111116</v>
      </c>
      <c r="E379" t="s">
        <v>710</v>
      </c>
      <c r="F379" s="383">
        <v>0.2638888888888889</v>
      </c>
      <c r="G379"/>
      <c r="H379"/>
    </row>
    <row r="380" spans="1:8">
      <c r="A380" s="384">
        <v>12459</v>
      </c>
      <c r="B380" t="s">
        <v>716</v>
      </c>
      <c r="C380" t="s">
        <v>572</v>
      </c>
      <c r="D380" s="383">
        <v>0.56597222222222221</v>
      </c>
      <c r="E380" t="s">
        <v>415</v>
      </c>
      <c r="F380" s="383">
        <v>0.89236111111111116</v>
      </c>
      <c r="G380"/>
      <c r="H380"/>
    </row>
    <row r="381" spans="1:8">
      <c r="A381" s="384">
        <v>12460</v>
      </c>
      <c r="B381" t="s">
        <v>717</v>
      </c>
      <c r="C381" t="s">
        <v>415</v>
      </c>
      <c r="D381" s="383">
        <v>0.2673611111111111</v>
      </c>
      <c r="E381" t="s">
        <v>572</v>
      </c>
      <c r="F381" s="383">
        <v>0.59722222222222221</v>
      </c>
      <c r="G381"/>
      <c r="H381"/>
    </row>
    <row r="382" spans="1:8">
      <c r="A382" s="384">
        <v>12461</v>
      </c>
      <c r="B382" t="s">
        <v>718</v>
      </c>
      <c r="C382" t="s">
        <v>592</v>
      </c>
      <c r="D382" s="383">
        <v>0.87152777777777779</v>
      </c>
      <c r="E382" t="s">
        <v>441</v>
      </c>
      <c r="F382" s="383">
        <v>0.33333333333333331</v>
      </c>
      <c r="G382"/>
      <c r="H382"/>
    </row>
    <row r="383" spans="1:8">
      <c r="A383" s="384">
        <v>12462</v>
      </c>
      <c r="B383" t="s">
        <v>718</v>
      </c>
      <c r="C383" t="s">
        <v>441</v>
      </c>
      <c r="D383" s="383">
        <v>0.8125</v>
      </c>
      <c r="E383" t="s">
        <v>592</v>
      </c>
      <c r="F383" s="383">
        <v>0.2673611111111111</v>
      </c>
      <c r="G383"/>
      <c r="H383"/>
    </row>
    <row r="384" spans="1:8">
      <c r="A384" s="384">
        <v>12463</v>
      </c>
      <c r="B384" t="s">
        <v>719</v>
      </c>
      <c r="C384" t="s">
        <v>710</v>
      </c>
      <c r="D384" s="383">
        <v>0.94097222222222221</v>
      </c>
      <c r="E384" t="s">
        <v>441</v>
      </c>
      <c r="F384" s="383">
        <v>0.38194444444444442</v>
      </c>
      <c r="G384"/>
      <c r="H384"/>
    </row>
    <row r="385" spans="1:8">
      <c r="A385" s="384">
        <v>12464</v>
      </c>
      <c r="B385" t="s">
        <v>720</v>
      </c>
      <c r="C385" t="s">
        <v>441</v>
      </c>
      <c r="D385" s="383">
        <v>0.77083333333333337</v>
      </c>
      <c r="E385" t="s">
        <v>710</v>
      </c>
      <c r="F385" s="383">
        <v>0.22916666666666666</v>
      </c>
      <c r="G385"/>
      <c r="H385"/>
    </row>
    <row r="386" spans="1:8">
      <c r="A386" s="384">
        <v>12465</v>
      </c>
      <c r="B386" t="s">
        <v>721</v>
      </c>
      <c r="C386" t="s">
        <v>343</v>
      </c>
      <c r="D386" s="383">
        <v>0.2638888888888889</v>
      </c>
      <c r="E386" t="s">
        <v>441</v>
      </c>
      <c r="F386" s="383">
        <v>0.9375</v>
      </c>
      <c r="G386"/>
      <c r="H386"/>
    </row>
    <row r="387" spans="1:8">
      <c r="A387" s="384">
        <v>12466</v>
      </c>
      <c r="B387" t="s">
        <v>484</v>
      </c>
      <c r="C387" t="s">
        <v>441</v>
      </c>
      <c r="D387" s="383">
        <v>0.24652777777777779</v>
      </c>
      <c r="E387" t="s">
        <v>343</v>
      </c>
      <c r="F387" s="383">
        <v>0.93402777777777779</v>
      </c>
      <c r="G387"/>
      <c r="H387"/>
    </row>
    <row r="388" spans="1:8">
      <c r="A388" s="384">
        <v>12467</v>
      </c>
      <c r="B388" t="s">
        <v>722</v>
      </c>
      <c r="C388" t="s">
        <v>714</v>
      </c>
      <c r="D388" s="383">
        <v>0.22916666666666666</v>
      </c>
      <c r="E388" t="s">
        <v>347</v>
      </c>
      <c r="F388" s="383">
        <v>0.50694444444444442</v>
      </c>
      <c r="G388"/>
      <c r="H388"/>
    </row>
    <row r="389" spans="1:8">
      <c r="A389" s="384">
        <v>12468</v>
      </c>
      <c r="B389" t="s">
        <v>723</v>
      </c>
      <c r="C389" t="s">
        <v>347</v>
      </c>
      <c r="D389" s="383">
        <v>0.65625</v>
      </c>
      <c r="E389" t="s">
        <v>714</v>
      </c>
      <c r="F389" s="383">
        <v>0.94444444444444453</v>
      </c>
      <c r="G389"/>
      <c r="H389"/>
    </row>
    <row r="390" spans="1:8">
      <c r="A390" s="384">
        <v>12469</v>
      </c>
      <c r="B390" t="s">
        <v>724</v>
      </c>
      <c r="C390" t="s">
        <v>708</v>
      </c>
      <c r="D390" s="383">
        <v>0.71180555555555547</v>
      </c>
      <c r="E390" t="s">
        <v>436</v>
      </c>
      <c r="F390" s="383">
        <v>0.49305555555555558</v>
      </c>
      <c r="G390"/>
      <c r="H390"/>
    </row>
    <row r="391" spans="1:8">
      <c r="A391" s="384">
        <v>12470</v>
      </c>
      <c r="B391" t="s">
        <v>725</v>
      </c>
      <c r="C391" t="s">
        <v>436</v>
      </c>
      <c r="D391" s="383">
        <v>0.84375</v>
      </c>
      <c r="E391" t="s">
        <v>708</v>
      </c>
      <c r="F391" s="383">
        <v>0.61805555555555558</v>
      </c>
      <c r="G391"/>
      <c r="H391"/>
    </row>
    <row r="392" spans="1:8">
      <c r="A392" s="384">
        <v>12471</v>
      </c>
      <c r="B392" t="s">
        <v>726</v>
      </c>
      <c r="C392" t="s">
        <v>344</v>
      </c>
      <c r="D392" s="383">
        <v>0.3298611111111111</v>
      </c>
      <c r="E392" t="s">
        <v>436</v>
      </c>
      <c r="F392" s="383">
        <v>0.61458333333333337</v>
      </c>
      <c r="G392"/>
      <c r="H392"/>
    </row>
    <row r="393" spans="1:8">
      <c r="A393" s="384">
        <v>12472</v>
      </c>
      <c r="B393" t="s">
        <v>726</v>
      </c>
      <c r="C393" t="s">
        <v>436</v>
      </c>
      <c r="D393" s="383">
        <v>0.46875</v>
      </c>
      <c r="E393" t="s">
        <v>344</v>
      </c>
      <c r="F393" s="383">
        <v>0.75347222222222221</v>
      </c>
      <c r="G393"/>
      <c r="H393"/>
    </row>
    <row r="394" spans="1:8">
      <c r="A394" s="384">
        <v>12473</v>
      </c>
      <c r="B394" t="s">
        <v>727</v>
      </c>
      <c r="C394" t="s">
        <v>341</v>
      </c>
      <c r="D394" s="383">
        <v>0.4826388888888889</v>
      </c>
      <c r="E394" t="s">
        <v>436</v>
      </c>
      <c r="F394" s="383">
        <v>0.61458333333333337</v>
      </c>
      <c r="G394"/>
      <c r="H394"/>
    </row>
    <row r="395" spans="1:8">
      <c r="A395" s="384">
        <v>12474</v>
      </c>
      <c r="B395" t="s">
        <v>727</v>
      </c>
      <c r="C395" t="s">
        <v>436</v>
      </c>
      <c r="D395" s="383">
        <v>0.46875</v>
      </c>
      <c r="E395" t="s">
        <v>341</v>
      </c>
      <c r="F395" s="383">
        <v>0.58680555555555558</v>
      </c>
      <c r="G395"/>
      <c r="H395"/>
    </row>
    <row r="396" spans="1:8">
      <c r="A396" s="384">
        <v>12475</v>
      </c>
      <c r="B396" t="s">
        <v>728</v>
      </c>
      <c r="C396" t="s">
        <v>729</v>
      </c>
      <c r="D396" s="383">
        <v>0.22222222222222221</v>
      </c>
      <c r="E396" t="s">
        <v>436</v>
      </c>
      <c r="F396" s="383">
        <v>0.61458333333333337</v>
      </c>
      <c r="G396"/>
      <c r="H396"/>
    </row>
    <row r="397" spans="1:8">
      <c r="A397" s="384">
        <v>12476</v>
      </c>
      <c r="B397" t="s">
        <v>727</v>
      </c>
      <c r="C397" t="s">
        <v>436</v>
      </c>
      <c r="D397" s="383">
        <v>0.46875</v>
      </c>
      <c r="E397" t="s">
        <v>729</v>
      </c>
      <c r="F397" s="383">
        <v>0.86458333333333337</v>
      </c>
      <c r="G397"/>
      <c r="H397"/>
    </row>
    <row r="398" spans="1:8">
      <c r="A398" s="384">
        <v>12477</v>
      </c>
      <c r="B398" t="s">
        <v>730</v>
      </c>
      <c r="C398" t="s">
        <v>731</v>
      </c>
      <c r="D398" s="383">
        <v>0.21180555555555555</v>
      </c>
      <c r="E398" t="s">
        <v>436</v>
      </c>
      <c r="F398" s="383">
        <v>0.61458333333333337</v>
      </c>
      <c r="G398"/>
      <c r="H398"/>
    </row>
    <row r="399" spans="1:8">
      <c r="A399" s="384">
        <v>12478</v>
      </c>
      <c r="B399" t="s">
        <v>732</v>
      </c>
      <c r="C399" t="s">
        <v>436</v>
      </c>
      <c r="D399" s="383">
        <v>0.46875</v>
      </c>
      <c r="E399" t="s">
        <v>731</v>
      </c>
      <c r="F399" s="383">
        <v>0.875</v>
      </c>
      <c r="G399"/>
      <c r="H399"/>
    </row>
    <row r="400" spans="1:8">
      <c r="A400" s="384">
        <v>12479</v>
      </c>
      <c r="B400" t="s">
        <v>733</v>
      </c>
      <c r="C400" t="s">
        <v>441</v>
      </c>
      <c r="D400" s="383">
        <v>0.78125</v>
      </c>
      <c r="E400" t="s">
        <v>344</v>
      </c>
      <c r="F400" s="383">
        <v>0.48958333333333331</v>
      </c>
      <c r="G400"/>
      <c r="H400"/>
    </row>
    <row r="401" spans="1:8">
      <c r="A401" s="384">
        <v>12480</v>
      </c>
      <c r="B401" t="s">
        <v>734</v>
      </c>
      <c r="C401" t="s">
        <v>344</v>
      </c>
      <c r="D401" s="383">
        <v>0.5625</v>
      </c>
      <c r="E401" t="s">
        <v>441</v>
      </c>
      <c r="F401" s="383">
        <v>0.27083333333333331</v>
      </c>
      <c r="G401"/>
      <c r="H401"/>
    </row>
    <row r="402" spans="1:8">
      <c r="A402" s="384">
        <v>12481</v>
      </c>
      <c r="B402" t="s">
        <v>484</v>
      </c>
      <c r="C402" t="s">
        <v>592</v>
      </c>
      <c r="D402" s="383">
        <v>0.54861111111111105</v>
      </c>
      <c r="E402" t="s">
        <v>711</v>
      </c>
      <c r="F402" s="383">
        <v>0.86111111111111116</v>
      </c>
      <c r="G402"/>
      <c r="H402"/>
    </row>
    <row r="403" spans="1:8">
      <c r="A403" s="384">
        <v>12482</v>
      </c>
      <c r="B403" t="s">
        <v>484</v>
      </c>
      <c r="C403" t="s">
        <v>711</v>
      </c>
      <c r="D403" s="383">
        <v>0.24652777777777779</v>
      </c>
      <c r="E403" t="s">
        <v>592</v>
      </c>
      <c r="F403" s="383">
        <v>0.56944444444444442</v>
      </c>
      <c r="G403"/>
      <c r="H403"/>
    </row>
    <row r="404" spans="1:8">
      <c r="A404" s="384">
        <v>12483</v>
      </c>
      <c r="B404" t="s">
        <v>735</v>
      </c>
      <c r="C404" t="s">
        <v>587</v>
      </c>
      <c r="D404" s="383">
        <v>0.38194444444444442</v>
      </c>
      <c r="E404" t="s">
        <v>415</v>
      </c>
      <c r="F404" s="383">
        <v>0.95486111111111116</v>
      </c>
      <c r="G404"/>
      <c r="H404"/>
    </row>
    <row r="405" spans="1:8">
      <c r="A405" s="384">
        <v>12484</v>
      </c>
      <c r="B405" t="s">
        <v>736</v>
      </c>
      <c r="C405" t="s">
        <v>415</v>
      </c>
      <c r="D405" s="383">
        <v>0.25347222222222221</v>
      </c>
      <c r="E405" t="s">
        <v>587</v>
      </c>
      <c r="F405" s="383">
        <v>0.77083333333333337</v>
      </c>
      <c r="G405"/>
      <c r="H405"/>
    </row>
    <row r="406" spans="1:8">
      <c r="A406" s="384">
        <v>12485</v>
      </c>
      <c r="B406" t="s">
        <v>737</v>
      </c>
      <c r="C406" t="s">
        <v>738</v>
      </c>
      <c r="D406" s="383">
        <v>0.97916666666666663</v>
      </c>
      <c r="E406" t="s">
        <v>711</v>
      </c>
      <c r="F406" s="383">
        <v>0.4548611111111111</v>
      </c>
      <c r="G406"/>
      <c r="H406"/>
    </row>
    <row r="407" spans="1:8">
      <c r="A407" s="384">
        <v>12486</v>
      </c>
      <c r="B407" t="s">
        <v>739</v>
      </c>
      <c r="C407" t="s">
        <v>711</v>
      </c>
      <c r="D407" s="383">
        <v>0.60416666666666663</v>
      </c>
      <c r="E407" t="s">
        <v>738</v>
      </c>
      <c r="F407" s="383">
        <v>0.98958333333333337</v>
      </c>
      <c r="G407"/>
      <c r="H407"/>
    </row>
    <row r="408" spans="1:8">
      <c r="A408" s="384">
        <v>12487</v>
      </c>
      <c r="B408" t="s">
        <v>740</v>
      </c>
      <c r="C408" t="s">
        <v>741</v>
      </c>
      <c r="D408" s="383">
        <v>0.85416666666666663</v>
      </c>
      <c r="E408" t="s">
        <v>671</v>
      </c>
      <c r="F408" s="383">
        <v>0.87152777777777779</v>
      </c>
      <c r="G408"/>
      <c r="H408"/>
    </row>
    <row r="409" spans="1:8">
      <c r="A409" s="384">
        <v>12488</v>
      </c>
      <c r="B409" t="s">
        <v>740</v>
      </c>
      <c r="C409" t="s">
        <v>671</v>
      </c>
      <c r="D409" s="383">
        <v>0.31944444444444448</v>
      </c>
      <c r="E409" t="s">
        <v>741</v>
      </c>
      <c r="F409" s="383">
        <v>0.33680555555555558</v>
      </c>
      <c r="G409"/>
      <c r="H409"/>
    </row>
    <row r="410" spans="1:8">
      <c r="A410" s="384">
        <v>12489</v>
      </c>
      <c r="B410" t="s">
        <v>742</v>
      </c>
      <c r="C410" t="s">
        <v>714</v>
      </c>
      <c r="D410" s="383">
        <v>0.57638888888888895</v>
      </c>
      <c r="E410" t="s">
        <v>313</v>
      </c>
      <c r="F410" s="383">
        <v>0.51041666666666663</v>
      </c>
      <c r="G410"/>
      <c r="H410"/>
    </row>
    <row r="411" spans="1:8">
      <c r="A411" s="384">
        <v>12490</v>
      </c>
      <c r="B411" t="s">
        <v>743</v>
      </c>
      <c r="C411" t="s">
        <v>313</v>
      </c>
      <c r="D411" s="383">
        <v>0.60763888888888895</v>
      </c>
      <c r="E411" t="s">
        <v>714</v>
      </c>
      <c r="F411" s="383">
        <v>0.54861111111111105</v>
      </c>
      <c r="G411"/>
      <c r="H411"/>
    </row>
    <row r="412" spans="1:8">
      <c r="A412" s="384">
        <v>12491</v>
      </c>
      <c r="B412" t="s">
        <v>744</v>
      </c>
      <c r="C412" t="s">
        <v>745</v>
      </c>
      <c r="D412" s="383">
        <v>0.35416666666666669</v>
      </c>
      <c r="E412" t="s">
        <v>436</v>
      </c>
      <c r="F412" s="383">
        <v>0.49305555555555558</v>
      </c>
      <c r="G412"/>
      <c r="H412"/>
    </row>
    <row r="413" spans="1:8">
      <c r="A413" s="384">
        <v>12492</v>
      </c>
      <c r="B413" t="s">
        <v>746</v>
      </c>
      <c r="C413" t="s">
        <v>436</v>
      </c>
      <c r="D413" s="383">
        <v>0.84375</v>
      </c>
      <c r="E413" t="s">
        <v>745</v>
      </c>
      <c r="F413" s="383">
        <v>0.96875</v>
      </c>
      <c r="G413"/>
      <c r="H413"/>
    </row>
    <row r="414" spans="1:8">
      <c r="A414" s="384">
        <v>12495</v>
      </c>
      <c r="B414" t="s">
        <v>747</v>
      </c>
      <c r="C414" t="s">
        <v>714</v>
      </c>
      <c r="D414" s="383">
        <v>0.20138888888888887</v>
      </c>
      <c r="E414" t="s">
        <v>457</v>
      </c>
      <c r="F414" s="383">
        <v>0.55208333333333337</v>
      </c>
      <c r="G414"/>
      <c r="H414"/>
    </row>
    <row r="415" spans="1:8">
      <c r="A415" s="384">
        <v>12496</v>
      </c>
      <c r="B415" t="s">
        <v>748</v>
      </c>
      <c r="C415" t="s">
        <v>457</v>
      </c>
      <c r="D415" s="383">
        <v>0.94444444444444453</v>
      </c>
      <c r="E415" t="s">
        <v>714</v>
      </c>
      <c r="F415" s="383">
        <v>0.30555555555555552</v>
      </c>
      <c r="G415"/>
      <c r="H415"/>
    </row>
    <row r="416" spans="1:8">
      <c r="A416" s="384">
        <v>12497</v>
      </c>
      <c r="B416" t="s">
        <v>749</v>
      </c>
      <c r="C416" t="s">
        <v>572</v>
      </c>
      <c r="D416" s="383">
        <v>0.27777777777777779</v>
      </c>
      <c r="E416" t="s">
        <v>415</v>
      </c>
      <c r="F416" s="383">
        <v>0.59375</v>
      </c>
      <c r="G416"/>
      <c r="H416"/>
    </row>
    <row r="417" spans="1:8">
      <c r="A417" s="384">
        <v>12498</v>
      </c>
      <c r="B417" t="s">
        <v>749</v>
      </c>
      <c r="C417" t="s">
        <v>415</v>
      </c>
      <c r="D417" s="383">
        <v>0.63194444444444442</v>
      </c>
      <c r="E417" t="s">
        <v>572</v>
      </c>
      <c r="F417" s="383">
        <v>0.94791666666666663</v>
      </c>
      <c r="G417"/>
      <c r="H417"/>
    </row>
    <row r="418" spans="1:8">
      <c r="A418" s="384">
        <v>12501</v>
      </c>
      <c r="B418" t="s">
        <v>750</v>
      </c>
      <c r="C418" t="s">
        <v>652</v>
      </c>
      <c r="D418" s="383">
        <v>0.25</v>
      </c>
      <c r="E418" t="s">
        <v>572</v>
      </c>
      <c r="F418" s="383">
        <v>0.54166666666666663</v>
      </c>
      <c r="G418"/>
      <c r="H418"/>
    </row>
    <row r="419" spans="1:8">
      <c r="A419" s="384">
        <v>12502</v>
      </c>
      <c r="B419" t="s">
        <v>750</v>
      </c>
      <c r="C419" t="s">
        <v>572</v>
      </c>
      <c r="D419" s="383">
        <v>0.98958333333333337</v>
      </c>
      <c r="E419" t="s">
        <v>652</v>
      </c>
      <c r="F419" s="383">
        <v>0.34375</v>
      </c>
      <c r="G419"/>
      <c r="H419"/>
    </row>
    <row r="420" spans="1:8">
      <c r="A420" s="384">
        <v>12505</v>
      </c>
      <c r="B420" t="s">
        <v>751</v>
      </c>
      <c r="C420" t="s">
        <v>652</v>
      </c>
      <c r="D420" s="383">
        <v>0.40625</v>
      </c>
      <c r="E420" t="s">
        <v>671</v>
      </c>
      <c r="F420" s="383">
        <v>0.80208333333333337</v>
      </c>
      <c r="G420"/>
      <c r="H420"/>
    </row>
    <row r="421" spans="1:8">
      <c r="A421" s="384">
        <v>12506</v>
      </c>
      <c r="B421" t="s">
        <v>751</v>
      </c>
      <c r="C421" t="s">
        <v>671</v>
      </c>
      <c r="D421" s="383">
        <v>0.28472222222222221</v>
      </c>
      <c r="E421" t="s">
        <v>652</v>
      </c>
      <c r="F421" s="383">
        <v>0.69444444444444453</v>
      </c>
      <c r="G421"/>
      <c r="H421"/>
    </row>
    <row r="422" spans="1:8">
      <c r="A422" s="384">
        <v>12507</v>
      </c>
      <c r="B422" t="s">
        <v>752</v>
      </c>
      <c r="C422" t="s">
        <v>359</v>
      </c>
      <c r="D422" s="383">
        <v>0.87847222222222221</v>
      </c>
      <c r="E422" t="s">
        <v>652</v>
      </c>
      <c r="F422" s="383">
        <v>0.3298611111111111</v>
      </c>
      <c r="G422"/>
      <c r="H422"/>
    </row>
    <row r="423" spans="1:8">
      <c r="A423" s="384">
        <v>12508</v>
      </c>
      <c r="B423" t="s">
        <v>753</v>
      </c>
      <c r="C423" t="s">
        <v>652</v>
      </c>
      <c r="D423" s="383">
        <v>0.27083333333333331</v>
      </c>
      <c r="E423" t="s">
        <v>359</v>
      </c>
      <c r="F423" s="383">
        <v>0.78125</v>
      </c>
      <c r="G423"/>
      <c r="H423"/>
    </row>
    <row r="424" spans="1:8">
      <c r="A424" s="384">
        <v>12509</v>
      </c>
      <c r="B424" t="s">
        <v>752</v>
      </c>
      <c r="C424" t="s">
        <v>324</v>
      </c>
      <c r="D424" s="383">
        <v>0.97916666666666663</v>
      </c>
      <c r="E424" t="s">
        <v>652</v>
      </c>
      <c r="F424" s="383">
        <v>0.24305555555555555</v>
      </c>
      <c r="G424"/>
      <c r="H424"/>
    </row>
    <row r="425" spans="1:8">
      <c r="A425" s="384">
        <v>12510</v>
      </c>
      <c r="B425" t="s">
        <v>754</v>
      </c>
      <c r="C425" t="s">
        <v>652</v>
      </c>
      <c r="D425" s="383">
        <v>0.27083333333333331</v>
      </c>
      <c r="E425" t="s">
        <v>324</v>
      </c>
      <c r="F425" s="383">
        <v>0.49305555555555558</v>
      </c>
      <c r="G425"/>
      <c r="H425"/>
    </row>
    <row r="426" spans="1:8">
      <c r="A426" s="384">
        <v>12511</v>
      </c>
      <c r="B426" t="s">
        <v>755</v>
      </c>
      <c r="C426" t="s">
        <v>371</v>
      </c>
      <c r="D426" s="383">
        <v>0.28125</v>
      </c>
      <c r="E426" t="s">
        <v>756</v>
      </c>
      <c r="F426" s="383">
        <v>0.74305555555555547</v>
      </c>
      <c r="G426"/>
      <c r="H426"/>
    </row>
    <row r="427" spans="1:8">
      <c r="A427" s="384">
        <v>12512</v>
      </c>
      <c r="B427" t="s">
        <v>757</v>
      </c>
      <c r="C427" t="s">
        <v>756</v>
      </c>
      <c r="D427" s="383">
        <v>0.22916666666666666</v>
      </c>
      <c r="E427" t="s">
        <v>371</v>
      </c>
      <c r="F427" s="383">
        <v>0.63194444444444442</v>
      </c>
      <c r="G427"/>
      <c r="H427"/>
    </row>
    <row r="428" spans="1:8">
      <c r="A428" s="384">
        <v>12513</v>
      </c>
      <c r="B428" t="s">
        <v>758</v>
      </c>
      <c r="C428" t="s">
        <v>759</v>
      </c>
      <c r="D428" s="383">
        <v>0.3125</v>
      </c>
      <c r="E428" t="s">
        <v>652</v>
      </c>
      <c r="F428" s="383">
        <v>0.24305555555555555</v>
      </c>
      <c r="G428"/>
      <c r="H428"/>
    </row>
    <row r="429" spans="1:8">
      <c r="A429" s="384">
        <v>12514</v>
      </c>
      <c r="B429" t="s">
        <v>760</v>
      </c>
      <c r="C429" t="s">
        <v>652</v>
      </c>
      <c r="D429" s="383">
        <v>0.27083333333333331</v>
      </c>
      <c r="E429" t="s">
        <v>759</v>
      </c>
      <c r="F429" s="383">
        <v>0.18055555555555555</v>
      </c>
      <c r="G429"/>
      <c r="H429"/>
    </row>
    <row r="430" spans="1:8">
      <c r="A430" s="384">
        <v>12515</v>
      </c>
      <c r="B430" t="s">
        <v>752</v>
      </c>
      <c r="C430" t="s">
        <v>756</v>
      </c>
      <c r="D430" s="383">
        <v>0.53472222222222221</v>
      </c>
      <c r="E430" t="s">
        <v>652</v>
      </c>
      <c r="F430" s="383">
        <v>0.24305555555555555</v>
      </c>
      <c r="G430"/>
      <c r="H430"/>
    </row>
    <row r="431" spans="1:8">
      <c r="A431" s="384">
        <v>12516</v>
      </c>
      <c r="B431" t="s">
        <v>761</v>
      </c>
      <c r="C431" t="s">
        <v>652</v>
      </c>
      <c r="D431" s="383">
        <v>0.27083333333333331</v>
      </c>
      <c r="E431" t="s">
        <v>756</v>
      </c>
      <c r="F431" s="383">
        <v>0.97916666666666663</v>
      </c>
      <c r="G431"/>
      <c r="H431"/>
    </row>
    <row r="432" spans="1:8">
      <c r="A432" s="384">
        <v>12519</v>
      </c>
      <c r="B432" t="s">
        <v>762</v>
      </c>
      <c r="C432" t="s">
        <v>359</v>
      </c>
      <c r="D432" s="383">
        <v>0.21875</v>
      </c>
      <c r="E432" t="s">
        <v>320</v>
      </c>
      <c r="F432" s="383">
        <v>0.4236111111111111</v>
      </c>
      <c r="G432"/>
      <c r="H432"/>
    </row>
    <row r="433" spans="1:8">
      <c r="A433" s="384">
        <v>12520</v>
      </c>
      <c r="B433" t="s">
        <v>763</v>
      </c>
      <c r="C433" t="s">
        <v>320</v>
      </c>
      <c r="D433" s="383">
        <v>0.78125</v>
      </c>
      <c r="E433" t="s">
        <v>359</v>
      </c>
      <c r="F433" s="383">
        <v>0.95138888888888884</v>
      </c>
      <c r="G433"/>
      <c r="H433"/>
    </row>
    <row r="434" spans="1:8">
      <c r="A434" s="384">
        <v>12521</v>
      </c>
      <c r="B434" t="s">
        <v>755</v>
      </c>
      <c r="C434" t="s">
        <v>464</v>
      </c>
      <c r="D434" s="383">
        <v>0.95833333333333337</v>
      </c>
      <c r="E434" t="s">
        <v>359</v>
      </c>
      <c r="F434" s="383">
        <v>0.55555555555555558</v>
      </c>
      <c r="G434"/>
      <c r="H434"/>
    </row>
    <row r="435" spans="1:8">
      <c r="A435" s="384">
        <v>12522</v>
      </c>
      <c r="B435" t="s">
        <v>757</v>
      </c>
      <c r="C435" t="s">
        <v>359</v>
      </c>
      <c r="D435" s="383">
        <v>0.4201388888888889</v>
      </c>
      <c r="E435" t="s">
        <v>464</v>
      </c>
      <c r="F435" s="383">
        <v>0.95138888888888884</v>
      </c>
      <c r="G435"/>
      <c r="H435"/>
    </row>
    <row r="436" spans="1:8">
      <c r="A436" s="384">
        <v>12523</v>
      </c>
      <c r="B436" t="s">
        <v>764</v>
      </c>
      <c r="C436" t="s">
        <v>649</v>
      </c>
      <c r="D436" s="383">
        <v>0.34375</v>
      </c>
      <c r="E436" t="s">
        <v>572</v>
      </c>
      <c r="F436" s="383">
        <v>0.50694444444444442</v>
      </c>
      <c r="G436"/>
      <c r="H436"/>
    </row>
    <row r="437" spans="1:8">
      <c r="A437" s="384">
        <v>12524</v>
      </c>
      <c r="B437" t="s">
        <v>765</v>
      </c>
      <c r="C437" t="s">
        <v>572</v>
      </c>
      <c r="D437" s="383">
        <v>0.63194444444444442</v>
      </c>
      <c r="E437" t="s">
        <v>649</v>
      </c>
      <c r="F437" s="383">
        <v>0.77430555555555547</v>
      </c>
      <c r="G437"/>
      <c r="H437"/>
    </row>
    <row r="438" spans="1:8">
      <c r="A438" s="384">
        <v>12525</v>
      </c>
      <c r="B438" t="s">
        <v>766</v>
      </c>
      <c r="C438" t="s">
        <v>354</v>
      </c>
      <c r="D438" s="383">
        <v>0.23611111111111113</v>
      </c>
      <c r="E438" t="s">
        <v>320</v>
      </c>
      <c r="F438" s="383">
        <v>0.38055555555555554</v>
      </c>
      <c r="G438"/>
      <c r="H438"/>
    </row>
    <row r="439" spans="1:8">
      <c r="A439" s="384">
        <v>12526</v>
      </c>
      <c r="B439" t="s">
        <v>766</v>
      </c>
      <c r="C439" t="s">
        <v>320</v>
      </c>
      <c r="D439" s="383">
        <v>0.77430555555555547</v>
      </c>
      <c r="E439" t="s">
        <v>354</v>
      </c>
      <c r="F439" s="383">
        <v>0.91319444444444453</v>
      </c>
      <c r="G439"/>
      <c r="H439"/>
    </row>
    <row r="440" spans="1:8">
      <c r="A440" s="384">
        <v>12527</v>
      </c>
      <c r="B440" t="s">
        <v>767</v>
      </c>
      <c r="C440" t="s">
        <v>354</v>
      </c>
      <c r="D440" s="383">
        <v>0.875</v>
      </c>
      <c r="E440" t="s">
        <v>768</v>
      </c>
      <c r="F440" s="383">
        <v>0.27083333333333331</v>
      </c>
      <c r="G440"/>
      <c r="H440"/>
    </row>
    <row r="441" spans="1:8">
      <c r="A441" s="384">
        <v>12528</v>
      </c>
      <c r="B441" t="s">
        <v>769</v>
      </c>
      <c r="C441" t="s">
        <v>768</v>
      </c>
      <c r="D441" s="383">
        <v>0.9375</v>
      </c>
      <c r="E441" t="s">
        <v>354</v>
      </c>
      <c r="F441" s="383">
        <v>0.33680555555555558</v>
      </c>
      <c r="G441"/>
      <c r="H441"/>
    </row>
    <row r="442" spans="1:8">
      <c r="A442" s="384">
        <v>12529</v>
      </c>
      <c r="B442" t="s">
        <v>770</v>
      </c>
      <c r="C442" t="s">
        <v>539</v>
      </c>
      <c r="D442" s="383">
        <v>0.22916666666666666</v>
      </c>
      <c r="E442" t="s">
        <v>352</v>
      </c>
      <c r="F442" s="383">
        <v>0.4513888888888889</v>
      </c>
      <c r="G442"/>
      <c r="H442"/>
    </row>
    <row r="443" spans="1:8">
      <c r="A443" s="384">
        <v>12530</v>
      </c>
      <c r="B443" t="s">
        <v>770</v>
      </c>
      <c r="C443" t="s">
        <v>352</v>
      </c>
      <c r="D443" s="383">
        <v>0.67361111111111116</v>
      </c>
      <c r="E443" t="s">
        <v>539</v>
      </c>
      <c r="F443" s="383">
        <v>0.92013888888888884</v>
      </c>
      <c r="G443"/>
      <c r="H443"/>
    </row>
    <row r="444" spans="1:8">
      <c r="A444" s="384">
        <v>12531</v>
      </c>
      <c r="B444" t="s">
        <v>563</v>
      </c>
      <c r="C444" t="s">
        <v>371</v>
      </c>
      <c r="D444" s="383">
        <v>0.25347222222222221</v>
      </c>
      <c r="E444" t="s">
        <v>495</v>
      </c>
      <c r="F444" s="383">
        <v>0.4548611111111111</v>
      </c>
      <c r="G444"/>
      <c r="H444"/>
    </row>
    <row r="445" spans="1:8">
      <c r="A445" s="384">
        <v>12532</v>
      </c>
      <c r="B445" t="s">
        <v>771</v>
      </c>
      <c r="C445" t="s">
        <v>495</v>
      </c>
      <c r="D445" s="383">
        <v>0.69097222222222221</v>
      </c>
      <c r="E445" t="s">
        <v>371</v>
      </c>
      <c r="F445" s="383">
        <v>0.89236111111111116</v>
      </c>
      <c r="G445"/>
      <c r="H445"/>
    </row>
    <row r="446" spans="1:8">
      <c r="A446" s="384">
        <v>12533</v>
      </c>
      <c r="B446" t="s">
        <v>772</v>
      </c>
      <c r="C446" t="s">
        <v>495</v>
      </c>
      <c r="D446" s="383">
        <v>0.82291666666666663</v>
      </c>
      <c r="E446" t="s">
        <v>354</v>
      </c>
      <c r="F446" s="383">
        <v>0.83680555555555547</v>
      </c>
      <c r="G446"/>
      <c r="H446"/>
    </row>
    <row r="447" spans="1:8">
      <c r="A447" s="384">
        <v>12534</v>
      </c>
      <c r="B447" t="s">
        <v>773</v>
      </c>
      <c r="C447" t="s">
        <v>354</v>
      </c>
      <c r="D447" s="383">
        <v>0.34722222222222227</v>
      </c>
      <c r="E447" t="s">
        <v>495</v>
      </c>
      <c r="F447" s="383">
        <v>0.3611111111111111</v>
      </c>
      <c r="G447"/>
      <c r="H447"/>
    </row>
    <row r="448" spans="1:8">
      <c r="A448" s="384">
        <v>12537</v>
      </c>
      <c r="B448" t="s">
        <v>774</v>
      </c>
      <c r="C448" t="s">
        <v>775</v>
      </c>
      <c r="D448" s="383">
        <v>0.90277777777777779</v>
      </c>
      <c r="E448" t="s">
        <v>387</v>
      </c>
      <c r="F448" s="383">
        <v>0.25</v>
      </c>
      <c r="G448"/>
      <c r="H448"/>
    </row>
    <row r="449" spans="1:8">
      <c r="A449" s="384">
        <v>12538</v>
      </c>
      <c r="B449" t="s">
        <v>776</v>
      </c>
      <c r="C449" t="s">
        <v>387</v>
      </c>
      <c r="D449" s="383">
        <v>0.31944444444444448</v>
      </c>
      <c r="E449" t="s">
        <v>775</v>
      </c>
      <c r="F449" s="383">
        <v>0.67013888888888884</v>
      </c>
      <c r="G449"/>
      <c r="H449"/>
    </row>
    <row r="450" spans="1:8">
      <c r="A450" s="384">
        <v>12539</v>
      </c>
      <c r="B450" t="s">
        <v>777</v>
      </c>
      <c r="C450" t="s">
        <v>373</v>
      </c>
      <c r="D450" s="383">
        <v>0.4513888888888889</v>
      </c>
      <c r="E450" t="s">
        <v>461</v>
      </c>
      <c r="F450" s="383">
        <v>0.36805555555555558</v>
      </c>
      <c r="G450"/>
      <c r="H450"/>
    </row>
    <row r="451" spans="1:8">
      <c r="A451" s="384">
        <v>12540</v>
      </c>
      <c r="B451" t="s">
        <v>778</v>
      </c>
      <c r="C451" t="s">
        <v>461</v>
      </c>
      <c r="D451" s="383">
        <v>0.83333333333333337</v>
      </c>
      <c r="E451" t="s">
        <v>373</v>
      </c>
      <c r="F451" s="383">
        <v>0.69444444444444453</v>
      </c>
      <c r="G451"/>
      <c r="H451"/>
    </row>
    <row r="452" spans="1:8">
      <c r="A452" s="384">
        <v>12541</v>
      </c>
      <c r="B452" t="s">
        <v>779</v>
      </c>
      <c r="C452" t="s">
        <v>371</v>
      </c>
      <c r="D452" s="383">
        <v>0.89583333333333337</v>
      </c>
      <c r="E452" t="s">
        <v>367</v>
      </c>
      <c r="F452" s="383">
        <v>0.16666666666666666</v>
      </c>
      <c r="G452"/>
      <c r="H452"/>
    </row>
    <row r="453" spans="1:8">
      <c r="A453" s="384">
        <v>12542</v>
      </c>
      <c r="B453" t="s">
        <v>780</v>
      </c>
      <c r="C453" t="s">
        <v>367</v>
      </c>
      <c r="D453" s="383">
        <v>0.46527777777777773</v>
      </c>
      <c r="E453" t="s">
        <v>371</v>
      </c>
      <c r="F453" s="383">
        <v>0.73958333333333337</v>
      </c>
      <c r="G453"/>
      <c r="H453"/>
    </row>
    <row r="454" spans="1:8">
      <c r="A454" s="384">
        <v>12543</v>
      </c>
      <c r="B454" t="s">
        <v>781</v>
      </c>
      <c r="C454" t="s">
        <v>373</v>
      </c>
      <c r="D454" s="383">
        <v>0.30555555555555552</v>
      </c>
      <c r="E454" t="s">
        <v>782</v>
      </c>
      <c r="F454" s="383">
        <v>0.5625</v>
      </c>
      <c r="G454"/>
      <c r="H454"/>
    </row>
    <row r="455" spans="1:8">
      <c r="A455" s="384">
        <v>12544</v>
      </c>
      <c r="B455" t="s">
        <v>783</v>
      </c>
      <c r="C455" t="s">
        <v>782</v>
      </c>
      <c r="D455" s="383">
        <v>0.61805555555555558</v>
      </c>
      <c r="E455" t="s">
        <v>373</v>
      </c>
      <c r="F455" s="383">
        <v>0.87152777777777779</v>
      </c>
      <c r="G455"/>
      <c r="H455"/>
    </row>
    <row r="456" spans="1:8">
      <c r="A456" s="384">
        <v>12547</v>
      </c>
      <c r="B456" t="s">
        <v>784</v>
      </c>
      <c r="C456" t="s">
        <v>577</v>
      </c>
      <c r="D456" s="383">
        <v>0.93402777777777779</v>
      </c>
      <c r="E456" t="s">
        <v>341</v>
      </c>
      <c r="F456" s="383">
        <v>0.58333333333333337</v>
      </c>
      <c r="G456"/>
      <c r="H456"/>
    </row>
    <row r="457" spans="1:8">
      <c r="A457" s="384">
        <v>12548</v>
      </c>
      <c r="B457" t="s">
        <v>785</v>
      </c>
      <c r="C457" t="s">
        <v>341</v>
      </c>
      <c r="D457" s="383">
        <v>0.70486111111111116</v>
      </c>
      <c r="E457" t="s">
        <v>577</v>
      </c>
      <c r="F457" s="383">
        <v>0.34027777777777773</v>
      </c>
      <c r="G457"/>
      <c r="H457"/>
    </row>
    <row r="458" spans="1:8">
      <c r="A458" s="384">
        <v>12549</v>
      </c>
      <c r="B458" t="s">
        <v>786</v>
      </c>
      <c r="C458" t="s">
        <v>787</v>
      </c>
      <c r="D458" s="383">
        <v>0.5</v>
      </c>
      <c r="E458" t="s">
        <v>436</v>
      </c>
      <c r="F458" s="383">
        <v>0.87152777777777779</v>
      </c>
      <c r="G458"/>
      <c r="H458"/>
    </row>
    <row r="459" spans="1:8">
      <c r="A459" s="384">
        <v>12550</v>
      </c>
      <c r="B459" t="s">
        <v>788</v>
      </c>
      <c r="C459" t="s">
        <v>436</v>
      </c>
      <c r="D459" s="383">
        <v>0.20833333333333334</v>
      </c>
      <c r="E459" t="s">
        <v>787</v>
      </c>
      <c r="F459" s="383">
        <v>0.59722222222222221</v>
      </c>
      <c r="G459"/>
      <c r="H459"/>
    </row>
    <row r="460" spans="1:8">
      <c r="A460" s="384">
        <v>12553</v>
      </c>
      <c r="B460" t="s">
        <v>789</v>
      </c>
      <c r="C460" t="s">
        <v>464</v>
      </c>
      <c r="D460" s="383">
        <v>0.39583333333333331</v>
      </c>
      <c r="E460" t="s">
        <v>572</v>
      </c>
      <c r="F460" s="383">
        <v>0.27083333333333331</v>
      </c>
      <c r="G460"/>
      <c r="H460"/>
    </row>
    <row r="461" spans="1:8">
      <c r="A461" s="384">
        <v>12554</v>
      </c>
      <c r="B461" t="s">
        <v>789</v>
      </c>
      <c r="C461" t="s">
        <v>572</v>
      </c>
      <c r="D461" s="383">
        <v>0.82638888888888884</v>
      </c>
      <c r="E461" t="s">
        <v>464</v>
      </c>
      <c r="F461" s="383">
        <v>0.71875</v>
      </c>
      <c r="G461"/>
      <c r="H461"/>
    </row>
    <row r="462" spans="1:8">
      <c r="A462" s="384">
        <v>12555</v>
      </c>
      <c r="B462" t="s">
        <v>790</v>
      </c>
      <c r="C462" t="s">
        <v>371</v>
      </c>
      <c r="D462" s="383">
        <v>0.69097222222222221</v>
      </c>
      <c r="E462" t="s">
        <v>791</v>
      </c>
      <c r="F462" s="383">
        <v>0.41666666666666669</v>
      </c>
      <c r="G462"/>
      <c r="H462"/>
    </row>
    <row r="463" spans="1:8">
      <c r="A463" s="384">
        <v>12556</v>
      </c>
      <c r="B463" t="s">
        <v>790</v>
      </c>
      <c r="C463" t="s">
        <v>791</v>
      </c>
      <c r="D463" s="383">
        <v>0.69097222222222221</v>
      </c>
      <c r="E463" t="s">
        <v>371</v>
      </c>
      <c r="F463" s="383">
        <v>0.41666666666666669</v>
      </c>
      <c r="G463"/>
      <c r="H463"/>
    </row>
    <row r="464" spans="1:8">
      <c r="A464" s="384">
        <v>12557</v>
      </c>
      <c r="B464" t="s">
        <v>792</v>
      </c>
      <c r="C464" t="s">
        <v>421</v>
      </c>
      <c r="D464" s="383">
        <v>0.38194444444444442</v>
      </c>
      <c r="E464" t="s">
        <v>671</v>
      </c>
      <c r="F464" s="383">
        <v>0.17361111111111113</v>
      </c>
      <c r="G464"/>
      <c r="H464"/>
    </row>
    <row r="465" spans="1:8">
      <c r="A465" s="384">
        <v>12558</v>
      </c>
      <c r="B465" t="s">
        <v>792</v>
      </c>
      <c r="C465" t="s">
        <v>671</v>
      </c>
      <c r="D465" s="383">
        <v>0.62152777777777779</v>
      </c>
      <c r="E465" t="s">
        <v>421</v>
      </c>
      <c r="F465" s="383">
        <v>0.43402777777777773</v>
      </c>
      <c r="G465"/>
      <c r="H465"/>
    </row>
    <row r="466" spans="1:8">
      <c r="A466" s="384">
        <v>12559</v>
      </c>
      <c r="B466" t="s">
        <v>793</v>
      </c>
      <c r="C466" t="s">
        <v>433</v>
      </c>
      <c r="D466" s="383">
        <v>0.80208333333333337</v>
      </c>
      <c r="E466" t="s">
        <v>572</v>
      </c>
      <c r="F466" s="383">
        <v>0.31944444444444448</v>
      </c>
      <c r="G466"/>
      <c r="H466"/>
    </row>
    <row r="467" spans="1:8">
      <c r="A467" s="384">
        <v>12560</v>
      </c>
      <c r="B467" t="s">
        <v>793</v>
      </c>
      <c r="C467" t="s">
        <v>572</v>
      </c>
      <c r="D467" s="383">
        <v>0.78125</v>
      </c>
      <c r="E467" t="s">
        <v>433</v>
      </c>
      <c r="F467" s="383">
        <v>0.3125</v>
      </c>
      <c r="G467"/>
      <c r="H467"/>
    </row>
    <row r="468" spans="1:8">
      <c r="A468" s="384">
        <v>12561</v>
      </c>
      <c r="B468" t="s">
        <v>794</v>
      </c>
      <c r="C468" t="s">
        <v>389</v>
      </c>
      <c r="D468" s="383">
        <v>0.64583333333333337</v>
      </c>
      <c r="E468" t="s">
        <v>572</v>
      </c>
      <c r="F468" s="383">
        <v>0.52083333333333337</v>
      </c>
      <c r="G468"/>
      <c r="H468"/>
    </row>
    <row r="469" spans="1:8">
      <c r="A469" s="384">
        <v>12562</v>
      </c>
      <c r="B469" t="s">
        <v>795</v>
      </c>
      <c r="C469" t="s">
        <v>572</v>
      </c>
      <c r="D469" s="383">
        <v>0.86111111111111116</v>
      </c>
      <c r="E469" t="s">
        <v>389</v>
      </c>
      <c r="F469" s="383">
        <v>0.75347222222222221</v>
      </c>
      <c r="G469"/>
      <c r="H469"/>
    </row>
    <row r="470" spans="1:8">
      <c r="A470" s="384">
        <v>12563</v>
      </c>
      <c r="B470" t="s">
        <v>796</v>
      </c>
      <c r="C470" t="s">
        <v>367</v>
      </c>
      <c r="D470" s="383">
        <v>0.60416666666666663</v>
      </c>
      <c r="E470" t="s">
        <v>431</v>
      </c>
      <c r="F470" s="383">
        <v>0.4861111111111111</v>
      </c>
      <c r="G470"/>
      <c r="H470"/>
    </row>
    <row r="471" spans="1:8">
      <c r="A471" s="384">
        <v>12564</v>
      </c>
      <c r="B471" t="s">
        <v>797</v>
      </c>
      <c r="C471" t="s">
        <v>431</v>
      </c>
      <c r="D471" s="383">
        <v>0.67708333333333337</v>
      </c>
      <c r="E471" t="s">
        <v>367</v>
      </c>
      <c r="F471" s="383">
        <v>0.59722222222222221</v>
      </c>
      <c r="G471"/>
      <c r="H471"/>
    </row>
    <row r="472" spans="1:8">
      <c r="A472" s="384">
        <v>12565</v>
      </c>
      <c r="B472" t="s">
        <v>798</v>
      </c>
      <c r="C472" t="s">
        <v>389</v>
      </c>
      <c r="D472" s="383">
        <v>0.3576388888888889</v>
      </c>
      <c r="E472" t="s">
        <v>572</v>
      </c>
      <c r="F472" s="383">
        <v>0.22916666666666666</v>
      </c>
      <c r="G472"/>
      <c r="H472"/>
    </row>
    <row r="473" spans="1:8">
      <c r="A473" s="384">
        <v>12566</v>
      </c>
      <c r="B473" t="s">
        <v>798</v>
      </c>
      <c r="C473" t="s">
        <v>572</v>
      </c>
      <c r="D473" s="383">
        <v>0.60416666666666663</v>
      </c>
      <c r="E473" t="s">
        <v>389</v>
      </c>
      <c r="F473" s="383">
        <v>0.47569444444444442</v>
      </c>
      <c r="G473"/>
      <c r="H473"/>
    </row>
    <row r="474" spans="1:8">
      <c r="A474" s="384">
        <v>12571</v>
      </c>
      <c r="B474" t="s">
        <v>799</v>
      </c>
      <c r="C474" t="s">
        <v>481</v>
      </c>
      <c r="D474" s="383">
        <v>0.65972222222222221</v>
      </c>
      <c r="E474" t="s">
        <v>800</v>
      </c>
      <c r="F474" s="383">
        <v>0.93402777777777779</v>
      </c>
      <c r="G474"/>
      <c r="H474"/>
    </row>
    <row r="475" spans="1:8">
      <c r="A475" s="384">
        <v>12572</v>
      </c>
      <c r="B475" t="s">
        <v>801</v>
      </c>
      <c r="C475" t="s">
        <v>800</v>
      </c>
      <c r="D475" s="383">
        <v>0.3263888888888889</v>
      </c>
      <c r="E475" t="s">
        <v>481</v>
      </c>
      <c r="F475" s="383">
        <v>0.625</v>
      </c>
      <c r="G475"/>
      <c r="H475"/>
    </row>
    <row r="476" spans="1:8">
      <c r="A476" s="384">
        <v>12573</v>
      </c>
      <c r="B476" t="s">
        <v>802</v>
      </c>
      <c r="C476" t="s">
        <v>515</v>
      </c>
      <c r="D476" s="383">
        <v>0.57291666666666663</v>
      </c>
      <c r="E476" t="s">
        <v>481</v>
      </c>
      <c r="F476" s="383">
        <v>0.8125</v>
      </c>
      <c r="G476"/>
      <c r="H476"/>
    </row>
    <row r="477" spans="1:8">
      <c r="A477" s="384">
        <v>12574</v>
      </c>
      <c r="B477" t="s">
        <v>803</v>
      </c>
      <c r="C477" t="s">
        <v>481</v>
      </c>
      <c r="D477" s="383">
        <v>0.60763888888888895</v>
      </c>
      <c r="E477" t="s">
        <v>515</v>
      </c>
      <c r="F477" s="383">
        <v>0.85416666666666663</v>
      </c>
      <c r="G477"/>
      <c r="H477"/>
    </row>
    <row r="478" spans="1:8">
      <c r="A478" s="384">
        <v>12575</v>
      </c>
      <c r="B478" t="s">
        <v>804</v>
      </c>
      <c r="C478" t="s">
        <v>805</v>
      </c>
      <c r="D478" s="383">
        <v>0.30555555555555552</v>
      </c>
      <c r="E478" t="s">
        <v>806</v>
      </c>
      <c r="F478" s="383">
        <v>0.46875</v>
      </c>
      <c r="G478"/>
      <c r="H478"/>
    </row>
    <row r="479" spans="1:8">
      <c r="A479" s="384">
        <v>12576</v>
      </c>
      <c r="B479" t="s">
        <v>807</v>
      </c>
      <c r="C479" t="s">
        <v>806</v>
      </c>
      <c r="D479" s="383">
        <v>0.49652777777777773</v>
      </c>
      <c r="E479" t="s">
        <v>805</v>
      </c>
      <c r="F479" s="383">
        <v>0.65972222222222221</v>
      </c>
      <c r="G479"/>
      <c r="H479"/>
    </row>
    <row r="480" spans="1:8">
      <c r="A480" s="384">
        <v>12577</v>
      </c>
      <c r="B480" t="s">
        <v>808</v>
      </c>
      <c r="C480" t="s">
        <v>389</v>
      </c>
      <c r="D480" s="383">
        <v>0.67708333333333337</v>
      </c>
      <c r="E480" t="s">
        <v>324</v>
      </c>
      <c r="F480" s="383">
        <v>0.87152777777777779</v>
      </c>
      <c r="G480"/>
      <c r="H480"/>
    </row>
    <row r="481" spans="1:8">
      <c r="A481" s="384">
        <v>12578</v>
      </c>
      <c r="B481" t="s">
        <v>808</v>
      </c>
      <c r="C481" t="s">
        <v>324</v>
      </c>
      <c r="D481" s="383">
        <v>0.42708333333333331</v>
      </c>
      <c r="E481" t="s">
        <v>389</v>
      </c>
      <c r="F481" s="383">
        <v>0.59375</v>
      </c>
      <c r="G481"/>
      <c r="H481"/>
    </row>
    <row r="482" spans="1:8">
      <c r="A482" s="384">
        <v>12579</v>
      </c>
      <c r="B482" t="s">
        <v>809</v>
      </c>
      <c r="C482" t="s">
        <v>810</v>
      </c>
      <c r="D482" s="383">
        <v>0.71875</v>
      </c>
      <c r="E482" t="s">
        <v>811</v>
      </c>
      <c r="F482" s="383">
        <v>0.1388888888888889</v>
      </c>
      <c r="G482"/>
      <c r="H482"/>
    </row>
    <row r="483" spans="1:8">
      <c r="A483" s="384">
        <v>12580</v>
      </c>
      <c r="B483" t="s">
        <v>812</v>
      </c>
      <c r="C483" t="s">
        <v>811</v>
      </c>
      <c r="D483" s="383">
        <v>0.98263888888888884</v>
      </c>
      <c r="E483" t="s">
        <v>810</v>
      </c>
      <c r="F483" s="383">
        <v>0.39583333333333331</v>
      </c>
      <c r="G483"/>
      <c r="H483"/>
    </row>
    <row r="484" spans="1:8">
      <c r="A484" s="384">
        <v>12581</v>
      </c>
      <c r="B484" t="s">
        <v>813</v>
      </c>
      <c r="C484" t="s">
        <v>320</v>
      </c>
      <c r="D484" s="383">
        <v>0.46875</v>
      </c>
      <c r="E484" t="s">
        <v>376</v>
      </c>
      <c r="F484" s="383">
        <v>0.73263888888888884</v>
      </c>
      <c r="G484"/>
      <c r="H484"/>
    </row>
    <row r="485" spans="1:8">
      <c r="A485" s="384">
        <v>12582</v>
      </c>
      <c r="B485" t="s">
        <v>814</v>
      </c>
      <c r="C485" t="s">
        <v>376</v>
      </c>
      <c r="D485" s="383">
        <v>0.92708333333333337</v>
      </c>
      <c r="E485" t="s">
        <v>320</v>
      </c>
      <c r="F485" s="383">
        <v>0.20833333333333334</v>
      </c>
      <c r="G485"/>
      <c r="H485"/>
    </row>
    <row r="486" spans="1:8">
      <c r="A486" s="384">
        <v>12583</v>
      </c>
      <c r="B486" t="s">
        <v>815</v>
      </c>
      <c r="C486" t="s">
        <v>816</v>
      </c>
      <c r="D486" s="383">
        <v>0.81597222222222221</v>
      </c>
      <c r="E486" t="s">
        <v>811</v>
      </c>
      <c r="F486" s="383">
        <v>0.44097222222222227</v>
      </c>
      <c r="G486"/>
      <c r="H486"/>
    </row>
    <row r="487" spans="1:8">
      <c r="A487" s="384">
        <v>12584</v>
      </c>
      <c r="B487" t="s">
        <v>817</v>
      </c>
      <c r="C487" t="s">
        <v>811</v>
      </c>
      <c r="D487" s="383">
        <v>0.22569444444444445</v>
      </c>
      <c r="E487" t="s">
        <v>816</v>
      </c>
      <c r="F487" s="383">
        <v>0.82638888888888884</v>
      </c>
      <c r="G487"/>
      <c r="H487"/>
    </row>
    <row r="488" spans="1:8">
      <c r="A488" s="384">
        <v>12585</v>
      </c>
      <c r="B488" t="s">
        <v>818</v>
      </c>
      <c r="C488" t="s">
        <v>481</v>
      </c>
      <c r="D488" s="383">
        <v>0.87152777777777779</v>
      </c>
      <c r="E488" t="s">
        <v>819</v>
      </c>
      <c r="F488" s="383">
        <v>0.34027777777777773</v>
      </c>
      <c r="G488"/>
      <c r="H488"/>
    </row>
    <row r="489" spans="1:8">
      <c r="A489" s="384">
        <v>12586</v>
      </c>
      <c r="B489" t="s">
        <v>820</v>
      </c>
      <c r="C489" t="s">
        <v>819</v>
      </c>
      <c r="D489" s="383">
        <v>0.82986111111111116</v>
      </c>
      <c r="E489" t="s">
        <v>481</v>
      </c>
      <c r="F489" s="383">
        <v>0.2951388888888889</v>
      </c>
      <c r="G489"/>
      <c r="H489"/>
    </row>
    <row r="490" spans="1:8">
      <c r="A490" s="384">
        <v>12587</v>
      </c>
      <c r="B490" t="s">
        <v>821</v>
      </c>
      <c r="C490" t="s">
        <v>371</v>
      </c>
      <c r="D490" s="383">
        <v>0.58680555555555558</v>
      </c>
      <c r="E490" t="s">
        <v>436</v>
      </c>
      <c r="F490" s="383">
        <v>0.51041666666666663</v>
      </c>
      <c r="G490"/>
      <c r="H490"/>
    </row>
    <row r="491" spans="1:8">
      <c r="A491" s="384">
        <v>12588</v>
      </c>
      <c r="B491" t="s">
        <v>822</v>
      </c>
      <c r="C491" t="s">
        <v>436</v>
      </c>
      <c r="D491" s="383">
        <v>0.94791666666666663</v>
      </c>
      <c r="E491" t="s">
        <v>371</v>
      </c>
      <c r="F491" s="383">
        <v>0.86805555555555547</v>
      </c>
      <c r="G491"/>
      <c r="H491"/>
    </row>
    <row r="492" spans="1:8">
      <c r="A492" s="384">
        <v>12589</v>
      </c>
      <c r="B492" t="s">
        <v>823</v>
      </c>
      <c r="C492" t="s">
        <v>371</v>
      </c>
      <c r="D492" s="383">
        <v>0.28125</v>
      </c>
      <c r="E492" t="s">
        <v>759</v>
      </c>
      <c r="F492" s="383">
        <v>0.61805555555555558</v>
      </c>
      <c r="G492"/>
      <c r="H492"/>
    </row>
    <row r="493" spans="1:8">
      <c r="A493" s="384">
        <v>12590</v>
      </c>
      <c r="B493" t="s">
        <v>824</v>
      </c>
      <c r="C493" t="s">
        <v>759</v>
      </c>
      <c r="D493" s="383">
        <v>0.30555555555555552</v>
      </c>
      <c r="E493" t="s">
        <v>371</v>
      </c>
      <c r="F493" s="383">
        <v>0.63194444444444442</v>
      </c>
      <c r="G493"/>
      <c r="H493"/>
    </row>
    <row r="494" spans="1:8">
      <c r="A494" s="384">
        <v>12591</v>
      </c>
      <c r="B494" t="s">
        <v>825</v>
      </c>
      <c r="C494" t="s">
        <v>371</v>
      </c>
      <c r="D494" s="383">
        <v>0.28125</v>
      </c>
      <c r="E494" t="s">
        <v>324</v>
      </c>
      <c r="F494" s="383">
        <v>0.20138888888888887</v>
      </c>
      <c r="G494"/>
      <c r="H494"/>
    </row>
    <row r="495" spans="1:8">
      <c r="A495" s="384">
        <v>12592</v>
      </c>
      <c r="B495" t="s">
        <v>824</v>
      </c>
      <c r="C495" t="s">
        <v>324</v>
      </c>
      <c r="D495" s="383">
        <v>0.70138888888888884</v>
      </c>
      <c r="E495" t="s">
        <v>371</v>
      </c>
      <c r="F495" s="383">
        <v>0.63194444444444442</v>
      </c>
      <c r="G495"/>
      <c r="H495"/>
    </row>
    <row r="496" spans="1:8">
      <c r="A496" s="384">
        <v>12601</v>
      </c>
      <c r="B496" t="s">
        <v>826</v>
      </c>
      <c r="C496" t="s">
        <v>383</v>
      </c>
      <c r="D496" s="383">
        <v>0.85069444444444453</v>
      </c>
      <c r="E496" t="s">
        <v>827</v>
      </c>
      <c r="F496" s="383">
        <v>0.51736111111111105</v>
      </c>
      <c r="G496"/>
      <c r="H496"/>
    </row>
    <row r="497" spans="1:8">
      <c r="A497" s="384">
        <v>12602</v>
      </c>
      <c r="B497" t="s">
        <v>382</v>
      </c>
      <c r="C497" t="s">
        <v>827</v>
      </c>
      <c r="D497" s="383">
        <v>0.55208333333333337</v>
      </c>
      <c r="E497" t="s">
        <v>383</v>
      </c>
      <c r="F497" s="383">
        <v>0.22569444444444445</v>
      </c>
      <c r="G497"/>
      <c r="H497"/>
    </row>
    <row r="498" spans="1:8">
      <c r="A498" s="384">
        <v>12603</v>
      </c>
      <c r="B498" t="s">
        <v>828</v>
      </c>
      <c r="C498" t="s">
        <v>383</v>
      </c>
      <c r="D498" s="383">
        <v>0.69791666666666663</v>
      </c>
      <c r="E498" t="s">
        <v>332</v>
      </c>
      <c r="F498" s="383">
        <v>0.23958333333333334</v>
      </c>
      <c r="G498"/>
      <c r="H498"/>
    </row>
    <row r="499" spans="1:8">
      <c r="A499" s="384">
        <v>12604</v>
      </c>
      <c r="B499" t="s">
        <v>547</v>
      </c>
      <c r="C499" t="s">
        <v>332</v>
      </c>
      <c r="D499" s="383">
        <v>0.70486111111111116</v>
      </c>
      <c r="E499" t="s">
        <v>383</v>
      </c>
      <c r="F499" s="383">
        <v>0.24652777777777779</v>
      </c>
      <c r="G499"/>
      <c r="H499"/>
    </row>
    <row r="500" spans="1:8">
      <c r="A500" s="384">
        <v>12605</v>
      </c>
      <c r="B500" t="s">
        <v>829</v>
      </c>
      <c r="C500" t="s">
        <v>424</v>
      </c>
      <c r="D500" s="383">
        <v>0.65625</v>
      </c>
      <c r="E500" t="s">
        <v>830</v>
      </c>
      <c r="F500" s="383">
        <v>0.88541666666666663</v>
      </c>
      <c r="G500"/>
      <c r="H500"/>
    </row>
    <row r="501" spans="1:8">
      <c r="A501" s="384">
        <v>12606</v>
      </c>
      <c r="B501" t="s">
        <v>829</v>
      </c>
      <c r="C501" t="s">
        <v>830</v>
      </c>
      <c r="D501" s="383">
        <v>0.27083333333333331</v>
      </c>
      <c r="E501" t="s">
        <v>424</v>
      </c>
      <c r="F501" s="383">
        <v>0.5</v>
      </c>
      <c r="G501"/>
      <c r="H501"/>
    </row>
    <row r="502" spans="1:8">
      <c r="A502" s="384">
        <v>12607</v>
      </c>
      <c r="B502" t="s">
        <v>831</v>
      </c>
      <c r="C502" t="s">
        <v>383</v>
      </c>
      <c r="D502" s="383">
        <v>0.64930555555555558</v>
      </c>
      <c r="E502" t="s">
        <v>324</v>
      </c>
      <c r="F502" s="383">
        <v>0.89930555555555547</v>
      </c>
      <c r="G502"/>
      <c r="H502"/>
    </row>
    <row r="503" spans="1:8">
      <c r="A503" s="384">
        <v>12608</v>
      </c>
      <c r="B503" t="s">
        <v>832</v>
      </c>
      <c r="C503" t="s">
        <v>324</v>
      </c>
      <c r="D503" s="383">
        <v>0.27083333333333331</v>
      </c>
      <c r="E503" t="s">
        <v>383</v>
      </c>
      <c r="F503" s="383">
        <v>0.51041666666666663</v>
      </c>
      <c r="G503"/>
      <c r="H503"/>
    </row>
    <row r="504" spans="1:8">
      <c r="A504" s="384">
        <v>12609</v>
      </c>
      <c r="B504" t="s">
        <v>833</v>
      </c>
      <c r="C504" t="s">
        <v>383</v>
      </c>
      <c r="D504" s="383">
        <v>0.56597222222222221</v>
      </c>
      <c r="E504" t="s">
        <v>324</v>
      </c>
      <c r="F504" s="383">
        <v>0.83680555555555547</v>
      </c>
      <c r="G504"/>
      <c r="H504"/>
    </row>
    <row r="505" spans="1:8">
      <c r="A505" s="384">
        <v>12610</v>
      </c>
      <c r="B505" t="s">
        <v>546</v>
      </c>
      <c r="C505" t="s">
        <v>324</v>
      </c>
      <c r="D505" s="383">
        <v>0.33333333333333331</v>
      </c>
      <c r="E505" t="s">
        <v>383</v>
      </c>
      <c r="F505" s="383">
        <v>0.60416666666666663</v>
      </c>
      <c r="G505"/>
      <c r="H505"/>
    </row>
    <row r="506" spans="1:8">
      <c r="A506" s="384">
        <v>12613</v>
      </c>
      <c r="B506" t="s">
        <v>834</v>
      </c>
      <c r="C506" t="s">
        <v>327</v>
      </c>
      <c r="D506" s="383">
        <v>0.45833333333333331</v>
      </c>
      <c r="E506" t="s">
        <v>324</v>
      </c>
      <c r="F506" s="383">
        <v>0.5625</v>
      </c>
      <c r="G506"/>
      <c r="H506"/>
    </row>
    <row r="507" spans="1:8">
      <c r="A507" s="384">
        <v>12614</v>
      </c>
      <c r="B507" t="s">
        <v>834</v>
      </c>
      <c r="C507" t="s">
        <v>324</v>
      </c>
      <c r="D507" s="383">
        <v>0.625</v>
      </c>
      <c r="E507" t="s">
        <v>327</v>
      </c>
      <c r="F507" s="383">
        <v>0.72916666666666663</v>
      </c>
      <c r="G507"/>
      <c r="H507"/>
    </row>
    <row r="508" spans="1:8">
      <c r="A508" s="384">
        <v>12615</v>
      </c>
      <c r="B508" t="s">
        <v>835</v>
      </c>
      <c r="C508" t="s">
        <v>383</v>
      </c>
      <c r="D508" s="383">
        <v>0.80208333333333337</v>
      </c>
      <c r="E508" t="s">
        <v>572</v>
      </c>
      <c r="F508" s="383">
        <v>0.2638888888888889</v>
      </c>
      <c r="G508"/>
      <c r="H508"/>
    </row>
    <row r="509" spans="1:8">
      <c r="A509" s="384">
        <v>12616</v>
      </c>
      <c r="B509" t="s">
        <v>836</v>
      </c>
      <c r="C509" t="s">
        <v>572</v>
      </c>
      <c r="D509" s="383">
        <v>0.77777777777777779</v>
      </c>
      <c r="E509" t="s">
        <v>383</v>
      </c>
      <c r="F509" s="383">
        <v>0.26041666666666669</v>
      </c>
      <c r="G509"/>
      <c r="H509"/>
    </row>
    <row r="510" spans="1:8">
      <c r="A510" s="384">
        <v>12617</v>
      </c>
      <c r="B510" t="s">
        <v>837</v>
      </c>
      <c r="C510" t="s">
        <v>359</v>
      </c>
      <c r="D510" s="383">
        <v>0.44791666666666669</v>
      </c>
      <c r="E510" t="s">
        <v>510</v>
      </c>
      <c r="F510" s="383">
        <v>0.54861111111111105</v>
      </c>
      <c r="G510"/>
      <c r="H510"/>
    </row>
    <row r="511" spans="1:8">
      <c r="A511" s="384">
        <v>12618</v>
      </c>
      <c r="B511" t="s">
        <v>838</v>
      </c>
      <c r="C511" t="s">
        <v>510</v>
      </c>
      <c r="D511" s="383">
        <v>0.3888888888888889</v>
      </c>
      <c r="E511" t="s">
        <v>359</v>
      </c>
      <c r="F511" s="383">
        <v>0.5</v>
      </c>
      <c r="G511"/>
      <c r="H511"/>
    </row>
    <row r="512" spans="1:8">
      <c r="A512" s="384">
        <v>12619</v>
      </c>
      <c r="B512" t="s">
        <v>839</v>
      </c>
      <c r="C512" t="s">
        <v>367</v>
      </c>
      <c r="D512" s="383">
        <v>0.63888888888888895</v>
      </c>
      <c r="E512" t="s">
        <v>827</v>
      </c>
      <c r="F512" s="383">
        <v>0.42708333333333331</v>
      </c>
      <c r="G512"/>
      <c r="H512"/>
    </row>
    <row r="513" spans="1:8">
      <c r="A513" s="384">
        <v>12620</v>
      </c>
      <c r="B513" t="s">
        <v>840</v>
      </c>
      <c r="C513" t="s">
        <v>827</v>
      </c>
      <c r="D513" s="383">
        <v>0.53472222222222221</v>
      </c>
      <c r="E513" t="s">
        <v>367</v>
      </c>
      <c r="F513" s="383">
        <v>0.27430555555555552</v>
      </c>
      <c r="G513"/>
      <c r="H513"/>
    </row>
    <row r="514" spans="1:8">
      <c r="A514" s="384">
        <v>12621</v>
      </c>
      <c r="B514" t="s">
        <v>841</v>
      </c>
      <c r="C514" t="s">
        <v>383</v>
      </c>
      <c r="D514" s="383">
        <v>0.91666666666666663</v>
      </c>
      <c r="E514" t="s">
        <v>572</v>
      </c>
      <c r="F514" s="383">
        <v>0.29166666666666669</v>
      </c>
      <c r="G514"/>
      <c r="H514"/>
    </row>
    <row r="515" spans="1:8">
      <c r="A515" s="384">
        <v>12622</v>
      </c>
      <c r="B515" t="s">
        <v>841</v>
      </c>
      <c r="C515" t="s">
        <v>572</v>
      </c>
      <c r="D515" s="383">
        <v>0.9375</v>
      </c>
      <c r="E515" t="s">
        <v>383</v>
      </c>
      <c r="F515" s="383">
        <v>0.2986111111111111</v>
      </c>
      <c r="G515"/>
      <c r="H515"/>
    </row>
    <row r="516" spans="1:8">
      <c r="A516" s="384">
        <v>12623</v>
      </c>
      <c r="B516" t="s">
        <v>842</v>
      </c>
      <c r="C516" t="s">
        <v>383</v>
      </c>
      <c r="D516" s="383">
        <v>0.82291666666666663</v>
      </c>
      <c r="E516" t="s">
        <v>756</v>
      </c>
      <c r="F516" s="383">
        <v>0.47222222222222227</v>
      </c>
      <c r="G516"/>
      <c r="H516"/>
    </row>
    <row r="517" spans="1:8">
      <c r="A517" s="384">
        <v>12624</v>
      </c>
      <c r="B517" t="s">
        <v>382</v>
      </c>
      <c r="C517" t="s">
        <v>756</v>
      </c>
      <c r="D517" s="383">
        <v>0.60416666666666663</v>
      </c>
      <c r="E517" t="s">
        <v>383</v>
      </c>
      <c r="F517" s="383">
        <v>0.29166666666666669</v>
      </c>
      <c r="G517"/>
      <c r="H517"/>
    </row>
    <row r="518" spans="1:8">
      <c r="A518" s="384">
        <v>12625</v>
      </c>
      <c r="B518" t="s">
        <v>843</v>
      </c>
      <c r="C518" t="s">
        <v>756</v>
      </c>
      <c r="D518" s="383">
        <v>0.46875</v>
      </c>
      <c r="E518" t="s">
        <v>572</v>
      </c>
      <c r="F518" s="383">
        <v>0.56944444444444442</v>
      </c>
      <c r="G518"/>
      <c r="H518"/>
    </row>
    <row r="519" spans="1:8">
      <c r="A519" s="384">
        <v>12626</v>
      </c>
      <c r="B519" t="s">
        <v>843</v>
      </c>
      <c r="C519" t="s">
        <v>572</v>
      </c>
      <c r="D519" s="383">
        <v>0.47916666666666669</v>
      </c>
      <c r="E519" t="s">
        <v>756</v>
      </c>
      <c r="F519" s="383">
        <v>0.60763888888888895</v>
      </c>
      <c r="G519"/>
      <c r="H519"/>
    </row>
    <row r="520" spans="1:8">
      <c r="A520" s="384">
        <v>12627</v>
      </c>
      <c r="B520" t="s">
        <v>844</v>
      </c>
      <c r="C520" t="s">
        <v>324</v>
      </c>
      <c r="D520" s="383">
        <v>0.80555555555555547</v>
      </c>
      <c r="E520" t="s">
        <v>572</v>
      </c>
      <c r="F520" s="383">
        <v>0.44444444444444442</v>
      </c>
      <c r="G520"/>
      <c r="H520"/>
    </row>
    <row r="521" spans="1:8">
      <c r="A521" s="384">
        <v>12628</v>
      </c>
      <c r="B521" t="s">
        <v>844</v>
      </c>
      <c r="C521" t="s">
        <v>572</v>
      </c>
      <c r="D521" s="383">
        <v>0.88541666666666663</v>
      </c>
      <c r="E521" t="s">
        <v>324</v>
      </c>
      <c r="F521" s="383">
        <v>0.56944444444444442</v>
      </c>
      <c r="G521"/>
      <c r="H521"/>
    </row>
    <row r="522" spans="1:8">
      <c r="A522" s="384">
        <v>12629</v>
      </c>
      <c r="B522" t="s">
        <v>845</v>
      </c>
      <c r="C522" t="s">
        <v>373</v>
      </c>
      <c r="D522" s="383">
        <v>0.5625</v>
      </c>
      <c r="E522" t="s">
        <v>510</v>
      </c>
      <c r="F522" s="383">
        <v>0.38541666666666669</v>
      </c>
      <c r="G522"/>
      <c r="H522"/>
    </row>
    <row r="523" spans="1:8">
      <c r="A523" s="384">
        <v>12630</v>
      </c>
      <c r="B523" t="s">
        <v>846</v>
      </c>
      <c r="C523" t="s">
        <v>510</v>
      </c>
      <c r="D523" s="383">
        <v>0.37152777777777773</v>
      </c>
      <c r="E523" t="s">
        <v>373</v>
      </c>
      <c r="F523" s="383">
        <v>0.27777777777777779</v>
      </c>
      <c r="G523"/>
      <c r="H523"/>
    </row>
    <row r="524" spans="1:8">
      <c r="A524" s="384">
        <v>12631</v>
      </c>
      <c r="B524" t="s">
        <v>847</v>
      </c>
      <c r="C524" t="s">
        <v>424</v>
      </c>
      <c r="D524" s="383">
        <v>0.86805555555555547</v>
      </c>
      <c r="E524" t="s">
        <v>848</v>
      </c>
      <c r="F524" s="383">
        <v>0.35416666666666669</v>
      </c>
      <c r="G524"/>
      <c r="H524"/>
    </row>
    <row r="525" spans="1:8">
      <c r="A525" s="384">
        <v>12632</v>
      </c>
      <c r="B525" t="s">
        <v>847</v>
      </c>
      <c r="C525" t="s">
        <v>848</v>
      </c>
      <c r="D525" s="383">
        <v>0.78125</v>
      </c>
      <c r="E525" t="s">
        <v>424</v>
      </c>
      <c r="F525" s="383">
        <v>0.27430555555555552</v>
      </c>
      <c r="G525"/>
      <c r="H525"/>
    </row>
    <row r="526" spans="1:8">
      <c r="A526" s="384">
        <v>12633</v>
      </c>
      <c r="B526" t="s">
        <v>849</v>
      </c>
      <c r="C526" t="s">
        <v>424</v>
      </c>
      <c r="D526" s="383">
        <v>0.72916666666666663</v>
      </c>
      <c r="E526" t="s">
        <v>850</v>
      </c>
      <c r="F526" s="383">
        <v>0.28472222222222221</v>
      </c>
      <c r="G526"/>
      <c r="H526"/>
    </row>
    <row r="527" spans="1:8">
      <c r="A527" s="384">
        <v>12634</v>
      </c>
      <c r="B527" t="s">
        <v>849</v>
      </c>
      <c r="C527" t="s">
        <v>850</v>
      </c>
      <c r="D527" s="383">
        <v>0.72222222222222221</v>
      </c>
      <c r="E527" t="s">
        <v>424</v>
      </c>
      <c r="F527" s="383">
        <v>0.28472222222222221</v>
      </c>
      <c r="G527"/>
      <c r="H527"/>
    </row>
    <row r="528" spans="1:8">
      <c r="A528" s="384">
        <v>12635</v>
      </c>
      <c r="B528" t="s">
        <v>851</v>
      </c>
      <c r="C528" t="s">
        <v>424</v>
      </c>
      <c r="D528" s="383">
        <v>0.52777777777777779</v>
      </c>
      <c r="E528" t="s">
        <v>400</v>
      </c>
      <c r="F528" s="383">
        <v>0.85763888888888884</v>
      </c>
      <c r="G528"/>
      <c r="H528"/>
    </row>
    <row r="529" spans="1:8">
      <c r="A529" s="384">
        <v>12636</v>
      </c>
      <c r="B529" t="s">
        <v>851</v>
      </c>
      <c r="C529" t="s">
        <v>400</v>
      </c>
      <c r="D529" s="383">
        <v>0.27083333333333331</v>
      </c>
      <c r="E529" t="s">
        <v>424</v>
      </c>
      <c r="F529" s="383">
        <v>0.60416666666666663</v>
      </c>
      <c r="G529"/>
      <c r="H529"/>
    </row>
    <row r="530" spans="1:8">
      <c r="A530" s="384">
        <v>12637</v>
      </c>
      <c r="B530" t="s">
        <v>852</v>
      </c>
      <c r="C530" t="s">
        <v>424</v>
      </c>
      <c r="D530" s="383">
        <v>0.88541666666666663</v>
      </c>
      <c r="E530" t="s">
        <v>400</v>
      </c>
      <c r="F530" s="383">
        <v>0.26041666666666669</v>
      </c>
      <c r="G530"/>
      <c r="H530"/>
    </row>
    <row r="531" spans="1:8">
      <c r="A531" s="384">
        <v>12638</v>
      </c>
      <c r="B531" t="s">
        <v>852</v>
      </c>
      <c r="C531" t="s">
        <v>400</v>
      </c>
      <c r="D531" s="383">
        <v>0.86458333333333337</v>
      </c>
      <c r="E531" t="s">
        <v>424</v>
      </c>
      <c r="F531" s="383">
        <v>0.23958333333333334</v>
      </c>
      <c r="G531"/>
      <c r="H531"/>
    </row>
    <row r="532" spans="1:8">
      <c r="A532" s="384">
        <v>12639</v>
      </c>
      <c r="B532" t="s">
        <v>853</v>
      </c>
      <c r="C532" t="s">
        <v>383</v>
      </c>
      <c r="D532" s="383">
        <v>0.30208333333333331</v>
      </c>
      <c r="E532" t="s">
        <v>324</v>
      </c>
      <c r="F532" s="383">
        <v>0.55555555555555558</v>
      </c>
      <c r="G532"/>
      <c r="H532"/>
    </row>
    <row r="533" spans="1:8">
      <c r="A533" s="384">
        <v>12640</v>
      </c>
      <c r="B533" t="s">
        <v>853</v>
      </c>
      <c r="C533" t="s">
        <v>324</v>
      </c>
      <c r="D533" s="383">
        <v>0.60416666666666663</v>
      </c>
      <c r="E533" t="s">
        <v>383</v>
      </c>
      <c r="F533" s="383">
        <v>0.85069444444444453</v>
      </c>
      <c r="G533"/>
      <c r="H533"/>
    </row>
    <row r="534" spans="1:8">
      <c r="A534" s="384">
        <v>12641</v>
      </c>
      <c r="B534" t="s">
        <v>854</v>
      </c>
      <c r="C534" t="s">
        <v>850</v>
      </c>
      <c r="D534" s="383">
        <v>0.80208333333333337</v>
      </c>
      <c r="E534" t="s">
        <v>510</v>
      </c>
      <c r="F534" s="383">
        <v>0.75</v>
      </c>
      <c r="G534"/>
      <c r="H534"/>
    </row>
    <row r="535" spans="1:8">
      <c r="A535" s="384">
        <v>12642</v>
      </c>
      <c r="B535" t="s">
        <v>855</v>
      </c>
      <c r="C535" t="s">
        <v>510</v>
      </c>
      <c r="D535" s="383">
        <v>0.25</v>
      </c>
      <c r="E535" t="s">
        <v>850</v>
      </c>
      <c r="F535" s="383">
        <v>0.36458333333333331</v>
      </c>
      <c r="G535"/>
      <c r="H535"/>
    </row>
    <row r="536" spans="1:8">
      <c r="A536" s="384">
        <v>12643</v>
      </c>
      <c r="B536" t="s">
        <v>532</v>
      </c>
      <c r="C536" t="s">
        <v>756</v>
      </c>
      <c r="D536" s="383">
        <v>0.59722222222222221</v>
      </c>
      <c r="E536" t="s">
        <v>510</v>
      </c>
      <c r="F536" s="383">
        <v>0.70833333333333337</v>
      </c>
      <c r="G536"/>
      <c r="H536"/>
    </row>
    <row r="537" spans="1:8">
      <c r="A537" s="384">
        <v>12644</v>
      </c>
      <c r="B537" t="s">
        <v>856</v>
      </c>
      <c r="C537" t="s">
        <v>510</v>
      </c>
      <c r="D537" s="383">
        <v>0.25</v>
      </c>
      <c r="E537" t="s">
        <v>756</v>
      </c>
      <c r="F537" s="383">
        <v>0.46527777777777773</v>
      </c>
      <c r="G537"/>
      <c r="H537"/>
    </row>
    <row r="538" spans="1:8">
      <c r="A538" s="384">
        <v>12645</v>
      </c>
      <c r="B538" t="s">
        <v>532</v>
      </c>
      <c r="C538" t="s">
        <v>359</v>
      </c>
      <c r="D538" s="383">
        <v>0.78472222222222221</v>
      </c>
      <c r="E538" t="s">
        <v>510</v>
      </c>
      <c r="F538" s="383">
        <v>0.70833333333333337</v>
      </c>
      <c r="G538"/>
      <c r="H538"/>
    </row>
    <row r="539" spans="1:8">
      <c r="A539" s="384">
        <v>12646</v>
      </c>
      <c r="B539" t="s">
        <v>857</v>
      </c>
      <c r="C539" t="s">
        <v>510</v>
      </c>
      <c r="D539" s="383">
        <v>0.25</v>
      </c>
      <c r="E539" t="s">
        <v>359</v>
      </c>
      <c r="F539" s="383">
        <v>0.25</v>
      </c>
      <c r="G539"/>
      <c r="H539"/>
    </row>
    <row r="540" spans="1:8">
      <c r="A540" s="384">
        <v>12647</v>
      </c>
      <c r="B540" t="s">
        <v>858</v>
      </c>
      <c r="C540" t="s">
        <v>368</v>
      </c>
      <c r="D540" s="383">
        <v>0.63541666666666663</v>
      </c>
      <c r="E540" t="s">
        <v>510</v>
      </c>
      <c r="F540" s="383">
        <v>0.59375</v>
      </c>
      <c r="G540"/>
      <c r="H540"/>
    </row>
    <row r="541" spans="1:8">
      <c r="A541" s="384">
        <v>12648</v>
      </c>
      <c r="B541" t="s">
        <v>858</v>
      </c>
      <c r="C541" t="s">
        <v>510</v>
      </c>
      <c r="D541" s="383">
        <v>0.3611111111111111</v>
      </c>
      <c r="E541" t="s">
        <v>368</v>
      </c>
      <c r="F541" s="383">
        <v>0.39583333333333331</v>
      </c>
      <c r="G541"/>
      <c r="H541"/>
    </row>
    <row r="542" spans="1:8">
      <c r="A542" s="384">
        <v>12649</v>
      </c>
      <c r="B542" t="s">
        <v>845</v>
      </c>
      <c r="C542" t="s">
        <v>373</v>
      </c>
      <c r="D542" s="383">
        <v>0.92361111111111116</v>
      </c>
      <c r="E542" t="s">
        <v>510</v>
      </c>
      <c r="F542" s="383">
        <v>0.3923611111111111</v>
      </c>
      <c r="G542"/>
      <c r="H542"/>
    </row>
    <row r="543" spans="1:8">
      <c r="A543" s="384">
        <v>12650</v>
      </c>
      <c r="B543" t="s">
        <v>859</v>
      </c>
      <c r="C543" t="s">
        <v>510</v>
      </c>
      <c r="D543" s="383">
        <v>0.28125</v>
      </c>
      <c r="E543" t="s">
        <v>373</v>
      </c>
      <c r="F543" s="383">
        <v>0.79166666666666663</v>
      </c>
      <c r="G543"/>
      <c r="H543"/>
    </row>
    <row r="544" spans="1:8">
      <c r="A544" s="384">
        <v>12651</v>
      </c>
      <c r="B544" t="s">
        <v>845</v>
      </c>
      <c r="C544" t="s">
        <v>400</v>
      </c>
      <c r="D544" s="383">
        <v>0.98958333333333337</v>
      </c>
      <c r="E544" t="s">
        <v>510</v>
      </c>
      <c r="F544" s="383">
        <v>0.75</v>
      </c>
      <c r="G544"/>
      <c r="H544"/>
    </row>
    <row r="545" spans="1:8">
      <c r="A545" s="384">
        <v>12652</v>
      </c>
      <c r="B545" t="s">
        <v>860</v>
      </c>
      <c r="C545" t="s">
        <v>510</v>
      </c>
      <c r="D545" s="383">
        <v>0.30902777777777779</v>
      </c>
      <c r="E545" t="s">
        <v>400</v>
      </c>
      <c r="F545" s="383">
        <v>0.15625</v>
      </c>
      <c r="G545"/>
      <c r="H545"/>
    </row>
    <row r="546" spans="1:8">
      <c r="A546" s="384">
        <v>12653</v>
      </c>
      <c r="B546" t="s">
        <v>861</v>
      </c>
      <c r="C546" t="s">
        <v>830</v>
      </c>
      <c r="D546" s="383">
        <v>0.75</v>
      </c>
      <c r="E546" t="s">
        <v>827</v>
      </c>
      <c r="F546" s="383">
        <v>0.22569444444444445</v>
      </c>
      <c r="G546"/>
      <c r="H546"/>
    </row>
    <row r="547" spans="1:8">
      <c r="A547" s="384">
        <v>12654</v>
      </c>
      <c r="B547" t="s">
        <v>862</v>
      </c>
      <c r="C547" t="s">
        <v>827</v>
      </c>
      <c r="D547" s="383">
        <v>0.86458333333333337</v>
      </c>
      <c r="E547" t="s">
        <v>830</v>
      </c>
      <c r="F547" s="383">
        <v>0.34375</v>
      </c>
      <c r="G547"/>
      <c r="H547"/>
    </row>
    <row r="548" spans="1:8">
      <c r="A548" s="384">
        <v>12655</v>
      </c>
      <c r="B548" t="s">
        <v>863</v>
      </c>
      <c r="C548" t="s">
        <v>341</v>
      </c>
      <c r="D548" s="383">
        <v>0.27083333333333331</v>
      </c>
      <c r="E548" t="s">
        <v>383</v>
      </c>
      <c r="F548" s="383">
        <v>0.67013888888888884</v>
      </c>
      <c r="G548"/>
      <c r="H548"/>
    </row>
    <row r="549" spans="1:8">
      <c r="A549" s="384">
        <v>12656</v>
      </c>
      <c r="B549" t="s">
        <v>864</v>
      </c>
      <c r="C549" t="s">
        <v>383</v>
      </c>
      <c r="D549" s="383">
        <v>0.39930555555555558</v>
      </c>
      <c r="E549" t="s">
        <v>341</v>
      </c>
      <c r="F549" s="383">
        <v>0.80555555555555547</v>
      </c>
      <c r="G549"/>
      <c r="H549"/>
    </row>
    <row r="550" spans="1:8">
      <c r="A550" s="384">
        <v>12657</v>
      </c>
      <c r="B550" t="s">
        <v>865</v>
      </c>
      <c r="C550" t="s">
        <v>383</v>
      </c>
      <c r="D550" s="383">
        <v>0.96875</v>
      </c>
      <c r="E550" t="s">
        <v>324</v>
      </c>
      <c r="F550" s="383">
        <v>0.21875</v>
      </c>
      <c r="G550"/>
      <c r="H550"/>
    </row>
    <row r="551" spans="1:8">
      <c r="A551" s="384">
        <v>12658</v>
      </c>
      <c r="B551" t="s">
        <v>382</v>
      </c>
      <c r="C551" t="s">
        <v>324</v>
      </c>
      <c r="D551" s="383">
        <v>0.94791666666666663</v>
      </c>
      <c r="E551" t="s">
        <v>383</v>
      </c>
      <c r="F551" s="383">
        <v>0.19444444444444445</v>
      </c>
      <c r="G551"/>
      <c r="H551"/>
    </row>
    <row r="552" spans="1:8">
      <c r="A552" s="384">
        <v>12659</v>
      </c>
      <c r="B552" t="s">
        <v>866</v>
      </c>
      <c r="C552" t="s">
        <v>867</v>
      </c>
      <c r="D552" s="383">
        <v>0.60763888888888895</v>
      </c>
      <c r="E552" t="s">
        <v>335</v>
      </c>
      <c r="F552" s="383">
        <v>0.57638888888888895</v>
      </c>
      <c r="G552"/>
      <c r="H552"/>
    </row>
    <row r="553" spans="1:8">
      <c r="A553" s="384">
        <v>12660</v>
      </c>
      <c r="B553" t="s">
        <v>866</v>
      </c>
      <c r="C553" t="s">
        <v>335</v>
      </c>
      <c r="D553" s="383">
        <v>0.95833333333333337</v>
      </c>
      <c r="E553" t="s">
        <v>867</v>
      </c>
      <c r="F553" s="383">
        <v>0.91666666666666663</v>
      </c>
      <c r="G553"/>
      <c r="H553"/>
    </row>
    <row r="554" spans="1:8">
      <c r="A554" s="384">
        <v>12661</v>
      </c>
      <c r="B554" t="s">
        <v>868</v>
      </c>
      <c r="C554" t="s">
        <v>424</v>
      </c>
      <c r="D554" s="383">
        <v>0.83680555555555547</v>
      </c>
      <c r="E554" t="s">
        <v>869</v>
      </c>
      <c r="F554" s="383">
        <v>0.34375</v>
      </c>
      <c r="G554"/>
      <c r="H554"/>
    </row>
    <row r="555" spans="1:8">
      <c r="A555" s="384">
        <v>12662</v>
      </c>
      <c r="B555" t="s">
        <v>868</v>
      </c>
      <c r="C555" t="s">
        <v>869</v>
      </c>
      <c r="D555" s="383">
        <v>0.79166666666666663</v>
      </c>
      <c r="E555" t="s">
        <v>424</v>
      </c>
      <c r="F555" s="383">
        <v>0.2986111111111111</v>
      </c>
      <c r="G555"/>
      <c r="H555"/>
    </row>
    <row r="556" spans="1:8">
      <c r="A556" s="384">
        <v>12663</v>
      </c>
      <c r="B556" t="s">
        <v>870</v>
      </c>
      <c r="C556" t="s">
        <v>481</v>
      </c>
      <c r="D556" s="383">
        <v>0.67361111111111116</v>
      </c>
      <c r="E556" t="s">
        <v>830</v>
      </c>
      <c r="F556" s="383">
        <v>0.18402777777777779</v>
      </c>
      <c r="G556"/>
      <c r="H556"/>
    </row>
    <row r="557" spans="1:8">
      <c r="A557" s="384">
        <v>12664</v>
      </c>
      <c r="B557" t="s">
        <v>871</v>
      </c>
      <c r="C557" t="s">
        <v>830</v>
      </c>
      <c r="D557" s="383">
        <v>0.66666666666666663</v>
      </c>
      <c r="E557" t="s">
        <v>481</v>
      </c>
      <c r="F557" s="383">
        <v>0.1388888888888889</v>
      </c>
      <c r="G557"/>
      <c r="H557"/>
    </row>
    <row r="558" spans="1:8">
      <c r="A558" s="384">
        <v>12665</v>
      </c>
      <c r="B558" t="s">
        <v>872</v>
      </c>
      <c r="C558" t="s">
        <v>481</v>
      </c>
      <c r="D558" s="383">
        <v>0.67361111111111116</v>
      </c>
      <c r="E558" t="s">
        <v>850</v>
      </c>
      <c r="F558" s="383">
        <v>0.4861111111111111</v>
      </c>
      <c r="G558"/>
      <c r="H558"/>
    </row>
    <row r="559" spans="1:8">
      <c r="A559" s="384">
        <v>12666</v>
      </c>
      <c r="B559" t="s">
        <v>873</v>
      </c>
      <c r="C559" t="s">
        <v>850</v>
      </c>
      <c r="D559" s="383">
        <v>0.3263888888888889</v>
      </c>
      <c r="E559" t="s">
        <v>481</v>
      </c>
      <c r="F559" s="383">
        <v>0.1388888888888889</v>
      </c>
      <c r="G559"/>
      <c r="H559"/>
    </row>
    <row r="560" spans="1:8">
      <c r="A560" s="384">
        <v>12667</v>
      </c>
      <c r="B560" t="s">
        <v>874</v>
      </c>
      <c r="C560" t="s">
        <v>424</v>
      </c>
      <c r="D560" s="383">
        <v>0.78472222222222221</v>
      </c>
      <c r="E560" t="s">
        <v>867</v>
      </c>
      <c r="F560" s="383">
        <v>0.34027777777777773</v>
      </c>
      <c r="G560"/>
      <c r="H560"/>
    </row>
    <row r="561" spans="1:8">
      <c r="A561" s="384">
        <v>12668</v>
      </c>
      <c r="B561" t="s">
        <v>547</v>
      </c>
      <c r="C561" t="s">
        <v>867</v>
      </c>
      <c r="D561" s="383">
        <v>0.70833333333333337</v>
      </c>
      <c r="E561" t="s">
        <v>424</v>
      </c>
      <c r="F561" s="383">
        <v>0.25</v>
      </c>
      <c r="G561"/>
      <c r="H561"/>
    </row>
    <row r="562" spans="1:8">
      <c r="A562" s="384">
        <v>12669</v>
      </c>
      <c r="B562" t="s">
        <v>875</v>
      </c>
      <c r="C562" t="s">
        <v>383</v>
      </c>
      <c r="D562" s="383">
        <v>0.73263888888888884</v>
      </c>
      <c r="E562" t="s">
        <v>418</v>
      </c>
      <c r="F562" s="383">
        <v>0.4861111111111111</v>
      </c>
      <c r="G562"/>
      <c r="H562"/>
    </row>
    <row r="563" spans="1:8">
      <c r="A563" s="384">
        <v>12670</v>
      </c>
      <c r="B563" t="s">
        <v>875</v>
      </c>
      <c r="C563" t="s">
        <v>418</v>
      </c>
      <c r="D563" s="383">
        <v>0.875</v>
      </c>
      <c r="E563" t="s">
        <v>383</v>
      </c>
      <c r="F563" s="383">
        <v>0.60069444444444442</v>
      </c>
      <c r="G563"/>
      <c r="H563"/>
    </row>
    <row r="564" spans="1:8">
      <c r="A564" s="384">
        <v>12671</v>
      </c>
      <c r="B564" t="s">
        <v>876</v>
      </c>
      <c r="C564" t="s">
        <v>383</v>
      </c>
      <c r="D564" s="383">
        <v>0.875</v>
      </c>
      <c r="E564" t="s">
        <v>877</v>
      </c>
      <c r="F564" s="383">
        <v>0.26041666666666669</v>
      </c>
      <c r="G564"/>
      <c r="H564"/>
    </row>
    <row r="565" spans="1:8">
      <c r="A565" s="384">
        <v>12672</v>
      </c>
      <c r="B565" t="s">
        <v>876</v>
      </c>
      <c r="C565" t="s">
        <v>877</v>
      </c>
      <c r="D565" s="383">
        <v>0.82291666666666663</v>
      </c>
      <c r="E565" t="s">
        <v>383</v>
      </c>
      <c r="F565" s="383">
        <v>0.21180555555555555</v>
      </c>
      <c r="G565"/>
      <c r="H565"/>
    </row>
    <row r="566" spans="1:8">
      <c r="A566" s="384">
        <v>12673</v>
      </c>
      <c r="B566" t="s">
        <v>878</v>
      </c>
      <c r="C566" t="s">
        <v>383</v>
      </c>
      <c r="D566" s="383">
        <v>0.92361111111111116</v>
      </c>
      <c r="E566" t="s">
        <v>368</v>
      </c>
      <c r="F566" s="383">
        <v>0.25694444444444448</v>
      </c>
      <c r="G566"/>
      <c r="H566"/>
    </row>
    <row r="567" spans="1:8">
      <c r="A567" s="384">
        <v>12674</v>
      </c>
      <c r="B567" t="s">
        <v>878</v>
      </c>
      <c r="C567" t="s">
        <v>368</v>
      </c>
      <c r="D567" s="383">
        <v>0.93055555555555547</v>
      </c>
      <c r="E567" t="s">
        <v>383</v>
      </c>
      <c r="F567" s="383">
        <v>0.27430555555555552</v>
      </c>
      <c r="G567"/>
      <c r="H567"/>
    </row>
    <row r="568" spans="1:8">
      <c r="A568" s="384">
        <v>12675</v>
      </c>
      <c r="B568" t="s">
        <v>879</v>
      </c>
      <c r="C568" t="s">
        <v>383</v>
      </c>
      <c r="D568" s="383">
        <v>0.26041666666666669</v>
      </c>
      <c r="E568" t="s">
        <v>368</v>
      </c>
      <c r="F568" s="383">
        <v>0.57986111111111105</v>
      </c>
      <c r="G568"/>
      <c r="H568"/>
    </row>
    <row r="569" spans="1:8">
      <c r="A569" s="384">
        <v>12676</v>
      </c>
      <c r="B569" t="s">
        <v>880</v>
      </c>
      <c r="C569" t="s">
        <v>368</v>
      </c>
      <c r="D569" s="383">
        <v>0.59722222222222221</v>
      </c>
      <c r="E569" t="s">
        <v>383</v>
      </c>
      <c r="F569" s="383">
        <v>0.90277777777777779</v>
      </c>
      <c r="G569"/>
      <c r="H569"/>
    </row>
    <row r="570" spans="1:8">
      <c r="A570" s="384">
        <v>12677</v>
      </c>
      <c r="B570" t="s">
        <v>881</v>
      </c>
      <c r="C570" t="s">
        <v>324</v>
      </c>
      <c r="D570" s="383">
        <v>0.26041666666666669</v>
      </c>
      <c r="E570" t="s">
        <v>359</v>
      </c>
      <c r="F570" s="383">
        <v>0.70486111111111116</v>
      </c>
      <c r="G570"/>
      <c r="H570"/>
    </row>
    <row r="571" spans="1:8">
      <c r="A571" s="384">
        <v>12678</v>
      </c>
      <c r="B571" t="s">
        <v>833</v>
      </c>
      <c r="C571" t="s">
        <v>359</v>
      </c>
      <c r="D571" s="383">
        <v>0.38194444444444442</v>
      </c>
      <c r="E571" t="s">
        <v>324</v>
      </c>
      <c r="F571" s="383">
        <v>0.82638888888888884</v>
      </c>
      <c r="G571"/>
      <c r="H571"/>
    </row>
    <row r="572" spans="1:8">
      <c r="A572" s="384">
        <v>12679</v>
      </c>
      <c r="B572" t="s">
        <v>366</v>
      </c>
      <c r="C572" t="s">
        <v>383</v>
      </c>
      <c r="D572" s="383">
        <v>0.60416666666666663</v>
      </c>
      <c r="E572" t="s">
        <v>368</v>
      </c>
      <c r="F572" s="383">
        <v>0.92708333333333337</v>
      </c>
      <c r="G572"/>
      <c r="H572"/>
    </row>
    <row r="573" spans="1:8">
      <c r="A573" s="384">
        <v>12680</v>
      </c>
      <c r="B573" t="s">
        <v>546</v>
      </c>
      <c r="C573" t="s">
        <v>368</v>
      </c>
      <c r="D573" s="383">
        <v>0.26041666666666669</v>
      </c>
      <c r="E573" t="s">
        <v>383</v>
      </c>
      <c r="F573" s="383">
        <v>0.57291666666666663</v>
      </c>
      <c r="G573"/>
      <c r="H573"/>
    </row>
    <row r="574" spans="1:8">
      <c r="A574" s="384">
        <v>12681</v>
      </c>
      <c r="B574" t="s">
        <v>366</v>
      </c>
      <c r="C574" t="s">
        <v>383</v>
      </c>
      <c r="D574" s="383">
        <v>0.9375</v>
      </c>
      <c r="E574" t="s">
        <v>368</v>
      </c>
      <c r="F574" s="383">
        <v>0.28472222222222221</v>
      </c>
      <c r="G574"/>
      <c r="H574"/>
    </row>
    <row r="575" spans="1:8">
      <c r="A575" s="384">
        <v>12682</v>
      </c>
      <c r="B575" t="s">
        <v>547</v>
      </c>
      <c r="C575" t="s">
        <v>368</v>
      </c>
      <c r="D575" s="383">
        <v>0.98958333333333337</v>
      </c>
      <c r="E575" t="s">
        <v>383</v>
      </c>
      <c r="F575" s="383">
        <v>0.32291666666666669</v>
      </c>
      <c r="G575"/>
      <c r="H575"/>
    </row>
    <row r="576" spans="1:8">
      <c r="A576" s="384">
        <v>12683</v>
      </c>
      <c r="B576" t="s">
        <v>882</v>
      </c>
      <c r="C576" t="s">
        <v>359</v>
      </c>
      <c r="D576" s="383">
        <v>0.70833333333333337</v>
      </c>
      <c r="E576" t="s">
        <v>324</v>
      </c>
      <c r="F576" s="383">
        <v>0.18055555555555555</v>
      </c>
      <c r="G576"/>
      <c r="H576"/>
    </row>
    <row r="577" spans="1:8">
      <c r="A577" s="384">
        <v>12684</v>
      </c>
      <c r="B577" t="s">
        <v>883</v>
      </c>
      <c r="C577" t="s">
        <v>324</v>
      </c>
      <c r="D577" s="383">
        <v>0.71875</v>
      </c>
      <c r="E577" t="s">
        <v>359</v>
      </c>
      <c r="F577" s="383">
        <v>0.18055555555555555</v>
      </c>
      <c r="G577"/>
      <c r="H577"/>
    </row>
    <row r="578" spans="1:8">
      <c r="A578" s="384">
        <v>12685</v>
      </c>
      <c r="B578" t="s">
        <v>517</v>
      </c>
      <c r="C578" t="s">
        <v>383</v>
      </c>
      <c r="D578" s="383">
        <v>0.70833333333333337</v>
      </c>
      <c r="E578" t="s">
        <v>827</v>
      </c>
      <c r="F578" s="383">
        <v>0.37847222222222227</v>
      </c>
      <c r="G578"/>
      <c r="H578"/>
    </row>
    <row r="579" spans="1:8">
      <c r="A579" s="384">
        <v>12686</v>
      </c>
      <c r="B579" t="s">
        <v>547</v>
      </c>
      <c r="C579" t="s">
        <v>827</v>
      </c>
      <c r="D579" s="383">
        <v>0.66666666666666663</v>
      </c>
      <c r="E579" t="s">
        <v>383</v>
      </c>
      <c r="F579" s="383">
        <v>0.33333333333333331</v>
      </c>
      <c r="G579"/>
      <c r="H579"/>
    </row>
    <row r="580" spans="1:8">
      <c r="A580" s="384">
        <v>12687</v>
      </c>
      <c r="B580" t="s">
        <v>611</v>
      </c>
      <c r="C580" t="s">
        <v>383</v>
      </c>
      <c r="D580" s="383">
        <v>0.40625</v>
      </c>
      <c r="E580" t="s">
        <v>584</v>
      </c>
      <c r="F580" s="383">
        <v>0.20833333333333334</v>
      </c>
      <c r="G580"/>
      <c r="H580"/>
    </row>
    <row r="581" spans="1:8">
      <c r="A581" s="384">
        <v>12688</v>
      </c>
      <c r="B581" t="s">
        <v>884</v>
      </c>
      <c r="C581" t="s">
        <v>584</v>
      </c>
      <c r="D581" s="383">
        <v>0.30555555555555552</v>
      </c>
      <c r="E581" t="s">
        <v>383</v>
      </c>
      <c r="F581" s="383">
        <v>9.375E-2</v>
      </c>
      <c r="G581"/>
      <c r="H581"/>
    </row>
    <row r="582" spans="1:8">
      <c r="A582" s="384">
        <v>12689</v>
      </c>
      <c r="B582" t="s">
        <v>874</v>
      </c>
      <c r="C582" t="s">
        <v>383</v>
      </c>
      <c r="D582" s="383">
        <v>0.76041666666666663</v>
      </c>
      <c r="E582" t="s">
        <v>867</v>
      </c>
      <c r="F582" s="383">
        <v>0.46180555555555558</v>
      </c>
      <c r="G582"/>
      <c r="H582"/>
    </row>
    <row r="583" spans="1:8">
      <c r="A583" s="384">
        <v>12690</v>
      </c>
      <c r="B583" t="s">
        <v>885</v>
      </c>
      <c r="C583" t="s">
        <v>867</v>
      </c>
      <c r="D583" s="383">
        <v>0.81944444444444453</v>
      </c>
      <c r="E583" t="s">
        <v>383</v>
      </c>
      <c r="F583" s="383">
        <v>0.51388888888888895</v>
      </c>
      <c r="G583"/>
      <c r="H583"/>
    </row>
    <row r="584" spans="1:8">
      <c r="A584" s="384">
        <v>12691</v>
      </c>
      <c r="B584" t="s">
        <v>833</v>
      </c>
      <c r="C584" t="s">
        <v>383</v>
      </c>
      <c r="D584" s="383">
        <v>0.97916666666666663</v>
      </c>
      <c r="E584" t="s">
        <v>800</v>
      </c>
      <c r="F584" s="383">
        <v>0.44097222222222227</v>
      </c>
      <c r="G584"/>
      <c r="H584"/>
    </row>
    <row r="585" spans="1:8">
      <c r="A585" s="384">
        <v>12692</v>
      </c>
      <c r="B585" t="s">
        <v>546</v>
      </c>
      <c r="C585" t="s">
        <v>800</v>
      </c>
      <c r="D585" s="383">
        <v>0.78125</v>
      </c>
      <c r="E585" t="s">
        <v>383</v>
      </c>
      <c r="F585" s="383">
        <v>0.21875</v>
      </c>
      <c r="G585"/>
      <c r="H585"/>
    </row>
    <row r="586" spans="1:8">
      <c r="A586" s="384">
        <v>12693</v>
      </c>
      <c r="B586" t="s">
        <v>886</v>
      </c>
      <c r="C586" t="s">
        <v>424</v>
      </c>
      <c r="D586" s="383">
        <v>0.81597222222222221</v>
      </c>
      <c r="E586" t="s">
        <v>887</v>
      </c>
      <c r="F586" s="383">
        <v>0.3125</v>
      </c>
      <c r="G586"/>
      <c r="H586"/>
    </row>
    <row r="587" spans="1:8">
      <c r="A587" s="384">
        <v>12694</v>
      </c>
      <c r="B587" t="s">
        <v>886</v>
      </c>
      <c r="C587" t="s">
        <v>887</v>
      </c>
      <c r="D587" s="383">
        <v>0.82291666666666663</v>
      </c>
      <c r="E587" t="s">
        <v>424</v>
      </c>
      <c r="F587" s="383">
        <v>0.31944444444444448</v>
      </c>
      <c r="G587"/>
      <c r="H587"/>
    </row>
    <row r="588" spans="1:8">
      <c r="A588" s="384">
        <v>12695</v>
      </c>
      <c r="B588" t="s">
        <v>888</v>
      </c>
      <c r="C588" t="s">
        <v>383</v>
      </c>
      <c r="D588" s="383">
        <v>0.64236111111111105</v>
      </c>
      <c r="E588" t="s">
        <v>756</v>
      </c>
      <c r="F588" s="383">
        <v>0.30902777777777779</v>
      </c>
      <c r="G588"/>
      <c r="H588"/>
    </row>
    <row r="589" spans="1:8">
      <c r="A589" s="384">
        <v>12696</v>
      </c>
      <c r="B589" t="s">
        <v>889</v>
      </c>
      <c r="C589" t="s">
        <v>756</v>
      </c>
      <c r="D589" s="383">
        <v>0.71527777777777779</v>
      </c>
      <c r="E589" t="s">
        <v>383</v>
      </c>
      <c r="F589" s="383">
        <v>0.40972222222222227</v>
      </c>
      <c r="G589"/>
      <c r="H589"/>
    </row>
    <row r="590" spans="1:8">
      <c r="A590" s="384">
        <v>12697</v>
      </c>
      <c r="B590" t="s">
        <v>888</v>
      </c>
      <c r="C590" t="s">
        <v>383</v>
      </c>
      <c r="D590" s="383">
        <v>0.63541666666666663</v>
      </c>
      <c r="E590" t="s">
        <v>756</v>
      </c>
      <c r="F590" s="383">
        <v>0.27083333333333331</v>
      </c>
      <c r="G590"/>
      <c r="H590"/>
    </row>
    <row r="591" spans="1:8">
      <c r="A591" s="384">
        <v>12698</v>
      </c>
      <c r="B591" t="s">
        <v>889</v>
      </c>
      <c r="C591" t="s">
        <v>756</v>
      </c>
      <c r="D591" s="383">
        <v>0.84027777777777779</v>
      </c>
      <c r="E591" t="s">
        <v>383</v>
      </c>
      <c r="F591" s="383">
        <v>0.51388888888888895</v>
      </c>
      <c r="G591"/>
      <c r="H591"/>
    </row>
    <row r="592" spans="1:8">
      <c r="A592" s="384">
        <v>12701</v>
      </c>
      <c r="B592" t="s">
        <v>890</v>
      </c>
      <c r="C592" t="s">
        <v>354</v>
      </c>
      <c r="D592" s="383">
        <v>0.90972222222222221</v>
      </c>
      <c r="E592" t="s">
        <v>332</v>
      </c>
      <c r="F592" s="383">
        <v>0.50694444444444442</v>
      </c>
      <c r="G592"/>
      <c r="H592"/>
    </row>
    <row r="593" spans="1:8">
      <c r="A593" s="384">
        <v>12702</v>
      </c>
      <c r="B593" t="s">
        <v>891</v>
      </c>
      <c r="C593" t="s">
        <v>332</v>
      </c>
      <c r="D593" s="383">
        <v>0.61458333333333337</v>
      </c>
      <c r="E593" t="s">
        <v>354</v>
      </c>
      <c r="F593" s="383">
        <v>0.21180555555555555</v>
      </c>
      <c r="G593"/>
      <c r="H593"/>
    </row>
    <row r="594" spans="1:8">
      <c r="A594" s="384">
        <v>12703</v>
      </c>
      <c r="B594" t="s">
        <v>892</v>
      </c>
      <c r="C594" t="s">
        <v>481</v>
      </c>
      <c r="D594" s="383">
        <v>0.30902777777777779</v>
      </c>
      <c r="E594" t="s">
        <v>759</v>
      </c>
      <c r="F594" s="383">
        <v>0.39930555555555558</v>
      </c>
      <c r="G594"/>
      <c r="H594"/>
    </row>
    <row r="595" spans="1:8">
      <c r="A595" s="384">
        <v>12704</v>
      </c>
      <c r="B595" t="s">
        <v>892</v>
      </c>
      <c r="C595" t="s">
        <v>759</v>
      </c>
      <c r="D595" s="383">
        <v>0.66666666666666663</v>
      </c>
      <c r="E595" t="s">
        <v>481</v>
      </c>
      <c r="F595" s="383">
        <v>0.73958333333333337</v>
      </c>
      <c r="G595"/>
      <c r="H595"/>
    </row>
    <row r="596" spans="1:8">
      <c r="A596" s="384">
        <v>12705</v>
      </c>
      <c r="B596" t="s">
        <v>893</v>
      </c>
      <c r="C596" t="s">
        <v>894</v>
      </c>
      <c r="D596" s="383">
        <v>0.625</v>
      </c>
      <c r="E596" t="s">
        <v>759</v>
      </c>
      <c r="F596" s="383">
        <v>0.90972222222222221</v>
      </c>
      <c r="G596"/>
      <c r="H596"/>
    </row>
    <row r="597" spans="1:8">
      <c r="A597" s="384">
        <v>12706</v>
      </c>
      <c r="B597" t="s">
        <v>895</v>
      </c>
      <c r="C597" t="s">
        <v>759</v>
      </c>
      <c r="D597" s="383">
        <v>0.31944444444444448</v>
      </c>
      <c r="E597" t="s">
        <v>894</v>
      </c>
      <c r="F597" s="383">
        <v>0.60069444444444442</v>
      </c>
      <c r="G597"/>
      <c r="H597"/>
    </row>
    <row r="598" spans="1:8">
      <c r="A598" s="384">
        <v>12707</v>
      </c>
      <c r="B598" t="s">
        <v>896</v>
      </c>
      <c r="C598" t="s">
        <v>782</v>
      </c>
      <c r="D598" s="383">
        <v>0.23958333333333334</v>
      </c>
      <c r="E598" t="s">
        <v>510</v>
      </c>
      <c r="F598" s="383">
        <v>0.75</v>
      </c>
      <c r="G598"/>
      <c r="H598"/>
    </row>
    <row r="599" spans="1:8">
      <c r="A599" s="384">
        <v>12708</v>
      </c>
      <c r="B599" t="s">
        <v>897</v>
      </c>
      <c r="C599" t="s">
        <v>510</v>
      </c>
      <c r="D599" s="383">
        <v>0.30902777777777779</v>
      </c>
      <c r="E599" t="s">
        <v>782</v>
      </c>
      <c r="F599" s="383">
        <v>0.89930555555555547</v>
      </c>
      <c r="G599"/>
      <c r="H599"/>
    </row>
    <row r="600" spans="1:8">
      <c r="A600" s="384">
        <v>12709</v>
      </c>
      <c r="B600" t="s">
        <v>898</v>
      </c>
      <c r="C600" t="s">
        <v>899</v>
      </c>
      <c r="D600" s="383">
        <v>0.875</v>
      </c>
      <c r="E600" t="s">
        <v>759</v>
      </c>
      <c r="F600" s="383">
        <v>0.32291666666666669</v>
      </c>
      <c r="G600"/>
      <c r="H600"/>
    </row>
    <row r="601" spans="1:8">
      <c r="A601" s="384">
        <v>12710</v>
      </c>
      <c r="B601" t="s">
        <v>898</v>
      </c>
      <c r="C601" t="s">
        <v>759</v>
      </c>
      <c r="D601" s="383">
        <v>0.9375</v>
      </c>
      <c r="E601" t="s">
        <v>899</v>
      </c>
      <c r="F601" s="383">
        <v>0.36805555555555558</v>
      </c>
      <c r="G601"/>
      <c r="H601"/>
    </row>
    <row r="602" spans="1:8">
      <c r="A602" s="384">
        <v>12711</v>
      </c>
      <c r="B602" t="s">
        <v>900</v>
      </c>
      <c r="C602" t="s">
        <v>901</v>
      </c>
      <c r="D602" s="383">
        <v>0.25</v>
      </c>
      <c r="E602" t="s">
        <v>383</v>
      </c>
      <c r="F602" s="383">
        <v>0.54166666666666663</v>
      </c>
      <c r="G602"/>
      <c r="H602"/>
    </row>
    <row r="603" spans="1:8">
      <c r="A603" s="384">
        <v>12712</v>
      </c>
      <c r="B603" t="s">
        <v>900</v>
      </c>
      <c r="C603" t="s">
        <v>383</v>
      </c>
      <c r="D603" s="383">
        <v>0.58680555555555558</v>
      </c>
      <c r="E603" t="s">
        <v>901</v>
      </c>
      <c r="F603" s="383">
        <v>0.88194444444444453</v>
      </c>
      <c r="G603"/>
      <c r="H603"/>
    </row>
    <row r="604" spans="1:8">
      <c r="A604" s="384">
        <v>12713</v>
      </c>
      <c r="B604" t="s">
        <v>902</v>
      </c>
      <c r="C604" t="s">
        <v>901</v>
      </c>
      <c r="D604" s="383">
        <v>0.25694444444444448</v>
      </c>
      <c r="E604" t="s">
        <v>759</v>
      </c>
      <c r="F604" s="383">
        <v>0.48958333333333331</v>
      </c>
      <c r="G604"/>
      <c r="H604"/>
    </row>
    <row r="605" spans="1:8">
      <c r="A605" s="384">
        <v>12714</v>
      </c>
      <c r="B605" t="s">
        <v>902</v>
      </c>
      <c r="C605" t="s">
        <v>759</v>
      </c>
      <c r="D605" s="383">
        <v>0.67708333333333337</v>
      </c>
      <c r="E605" t="s">
        <v>901</v>
      </c>
      <c r="F605" s="383">
        <v>0.90972222222222221</v>
      </c>
      <c r="G605"/>
      <c r="H605"/>
    </row>
    <row r="606" spans="1:8">
      <c r="A606" s="384">
        <v>12715</v>
      </c>
      <c r="B606" t="s">
        <v>903</v>
      </c>
      <c r="C606" t="s">
        <v>738</v>
      </c>
      <c r="D606" s="383">
        <v>0.39583333333333331</v>
      </c>
      <c r="E606" t="s">
        <v>415</v>
      </c>
      <c r="F606" s="383">
        <v>0.84375</v>
      </c>
      <c r="G606"/>
      <c r="H606"/>
    </row>
    <row r="607" spans="1:8">
      <c r="A607" s="384">
        <v>12716</v>
      </c>
      <c r="B607" t="s">
        <v>904</v>
      </c>
      <c r="C607" t="s">
        <v>415</v>
      </c>
      <c r="D607" s="383">
        <v>0.23263888888888887</v>
      </c>
      <c r="E607" t="s">
        <v>738</v>
      </c>
      <c r="F607" s="383">
        <v>0.65972222222222221</v>
      </c>
      <c r="G607"/>
      <c r="H607"/>
    </row>
    <row r="608" spans="1:8">
      <c r="A608" s="384">
        <v>12717</v>
      </c>
      <c r="B608" t="s">
        <v>905</v>
      </c>
      <c r="C608" t="s">
        <v>906</v>
      </c>
      <c r="D608" s="383">
        <v>0.52083333333333337</v>
      </c>
      <c r="E608" t="s">
        <v>901</v>
      </c>
      <c r="F608" s="383">
        <v>0.76388888888888884</v>
      </c>
      <c r="G608"/>
      <c r="H608"/>
    </row>
    <row r="609" spans="1:8">
      <c r="A609" s="384">
        <v>12718</v>
      </c>
      <c r="B609" t="s">
        <v>907</v>
      </c>
      <c r="C609" t="s">
        <v>901</v>
      </c>
      <c r="D609" s="383">
        <v>0.2638888888888889</v>
      </c>
      <c r="E609" t="s">
        <v>906</v>
      </c>
      <c r="F609" s="383">
        <v>0.50347222222222221</v>
      </c>
      <c r="G609"/>
      <c r="H609"/>
    </row>
    <row r="610" spans="1:8">
      <c r="A610" s="384">
        <v>12719</v>
      </c>
      <c r="B610" t="s">
        <v>908</v>
      </c>
      <c r="C610" t="s">
        <v>346</v>
      </c>
      <c r="D610" s="383">
        <v>0.72569444444444453</v>
      </c>
      <c r="E610" t="s">
        <v>332</v>
      </c>
      <c r="F610" s="383">
        <v>2.0833333333333332E-2</v>
      </c>
      <c r="G610"/>
      <c r="H610"/>
    </row>
    <row r="611" spans="1:8">
      <c r="A611" s="384">
        <v>12720</v>
      </c>
      <c r="B611" t="s">
        <v>909</v>
      </c>
      <c r="C611" t="s">
        <v>332</v>
      </c>
      <c r="D611" s="383">
        <v>0.85416666666666663</v>
      </c>
      <c r="E611" t="s">
        <v>346</v>
      </c>
      <c r="F611" s="383">
        <v>0.1423611111111111</v>
      </c>
      <c r="G611"/>
      <c r="H611"/>
    </row>
    <row r="612" spans="1:8">
      <c r="A612" s="384">
        <v>12721</v>
      </c>
      <c r="B612" t="s">
        <v>532</v>
      </c>
      <c r="C612" t="s">
        <v>332</v>
      </c>
      <c r="D612" s="383">
        <v>0.9375</v>
      </c>
      <c r="E612" t="s">
        <v>510</v>
      </c>
      <c r="F612" s="383">
        <v>0.16666666666666666</v>
      </c>
      <c r="G612"/>
      <c r="H612"/>
    </row>
    <row r="613" spans="1:8">
      <c r="A613" s="384">
        <v>12722</v>
      </c>
      <c r="B613" t="s">
        <v>910</v>
      </c>
      <c r="C613" t="s">
        <v>510</v>
      </c>
      <c r="D613" s="383">
        <v>0.95138888888888884</v>
      </c>
      <c r="E613" t="s">
        <v>332</v>
      </c>
      <c r="F613" s="383">
        <v>0.20833333333333334</v>
      </c>
      <c r="G613"/>
      <c r="H613"/>
    </row>
    <row r="614" spans="1:8">
      <c r="A614" s="384">
        <v>12723</v>
      </c>
      <c r="B614" t="s">
        <v>911</v>
      </c>
      <c r="C614" t="s">
        <v>332</v>
      </c>
      <c r="D614" s="383">
        <v>0.2673611111111111</v>
      </c>
      <c r="E614" t="s">
        <v>572</v>
      </c>
      <c r="F614" s="383">
        <v>0.37847222222222227</v>
      </c>
      <c r="G614"/>
      <c r="H614"/>
    </row>
    <row r="615" spans="1:8">
      <c r="A615" s="384">
        <v>12724</v>
      </c>
      <c r="B615" t="s">
        <v>912</v>
      </c>
      <c r="C615" t="s">
        <v>572</v>
      </c>
      <c r="D615" s="383">
        <v>0.72916666666666663</v>
      </c>
      <c r="E615" t="s">
        <v>332</v>
      </c>
      <c r="F615" s="383">
        <v>0.82638888888888884</v>
      </c>
      <c r="G615"/>
      <c r="H615"/>
    </row>
    <row r="616" spans="1:8">
      <c r="A616" s="384">
        <v>12725</v>
      </c>
      <c r="B616" t="s">
        <v>484</v>
      </c>
      <c r="C616" t="s">
        <v>324</v>
      </c>
      <c r="D616" s="383">
        <v>0.54166666666666663</v>
      </c>
      <c r="E616" t="s">
        <v>913</v>
      </c>
      <c r="F616" s="383">
        <v>0.90972222222222221</v>
      </c>
      <c r="G616"/>
      <c r="H616"/>
    </row>
    <row r="617" spans="1:8">
      <c r="A617" s="384">
        <v>12726</v>
      </c>
      <c r="B617" t="s">
        <v>484</v>
      </c>
      <c r="C617" t="s">
        <v>913</v>
      </c>
      <c r="D617" s="383">
        <v>0.21875</v>
      </c>
      <c r="E617" t="s">
        <v>324</v>
      </c>
      <c r="F617" s="383">
        <v>0.58333333333333337</v>
      </c>
      <c r="G617"/>
      <c r="H617"/>
    </row>
    <row r="618" spans="1:8">
      <c r="A618" s="384">
        <v>12727</v>
      </c>
      <c r="B618" t="s">
        <v>914</v>
      </c>
      <c r="C618" t="s">
        <v>906</v>
      </c>
      <c r="D618" s="383">
        <v>0.72569444444444453</v>
      </c>
      <c r="E618" t="s">
        <v>332</v>
      </c>
      <c r="F618" s="383">
        <v>0.26041666666666669</v>
      </c>
      <c r="G618"/>
      <c r="H618"/>
    </row>
    <row r="619" spans="1:8">
      <c r="A619" s="384">
        <v>12728</v>
      </c>
      <c r="B619" t="s">
        <v>914</v>
      </c>
      <c r="C619" t="s">
        <v>332</v>
      </c>
      <c r="D619" s="383">
        <v>0.71875</v>
      </c>
      <c r="E619" t="s">
        <v>906</v>
      </c>
      <c r="F619" s="383">
        <v>0.25347222222222221</v>
      </c>
      <c r="G619"/>
      <c r="H619"/>
    </row>
    <row r="620" spans="1:8">
      <c r="A620" s="384">
        <v>12729</v>
      </c>
      <c r="B620" t="s">
        <v>915</v>
      </c>
      <c r="C620" t="s">
        <v>320</v>
      </c>
      <c r="D620" s="383">
        <v>0.91666666666666663</v>
      </c>
      <c r="E620" t="s">
        <v>738</v>
      </c>
      <c r="F620" s="383">
        <v>0.41666666666666669</v>
      </c>
      <c r="G620"/>
      <c r="H620"/>
    </row>
    <row r="621" spans="1:8">
      <c r="A621" s="384">
        <v>12730</v>
      </c>
      <c r="B621" t="s">
        <v>916</v>
      </c>
      <c r="C621" t="s">
        <v>738</v>
      </c>
      <c r="D621" s="383">
        <v>0.88888888888888884</v>
      </c>
      <c r="E621" t="s">
        <v>320</v>
      </c>
      <c r="F621" s="383">
        <v>0.3888888888888889</v>
      </c>
      <c r="G621"/>
      <c r="H621"/>
    </row>
    <row r="622" spans="1:8">
      <c r="A622" s="384">
        <v>12731</v>
      </c>
      <c r="B622" t="s">
        <v>917</v>
      </c>
      <c r="C622" t="s">
        <v>782</v>
      </c>
      <c r="D622" s="383">
        <v>0.71180555555555547</v>
      </c>
      <c r="E622" t="s">
        <v>759</v>
      </c>
      <c r="F622" s="383">
        <v>0.29166666666666669</v>
      </c>
      <c r="G622"/>
      <c r="H622"/>
    </row>
    <row r="623" spans="1:8">
      <c r="A623" s="384">
        <v>12732</v>
      </c>
      <c r="B623" t="s">
        <v>918</v>
      </c>
      <c r="C623" t="s">
        <v>759</v>
      </c>
      <c r="D623" s="383">
        <v>0.79166666666666663</v>
      </c>
      <c r="E623" t="s">
        <v>782</v>
      </c>
      <c r="F623" s="383">
        <v>0.39583333333333331</v>
      </c>
      <c r="G623"/>
      <c r="H623"/>
    </row>
    <row r="624" spans="1:8">
      <c r="A624" s="384">
        <v>12733</v>
      </c>
      <c r="B624" t="s">
        <v>919</v>
      </c>
      <c r="C624" t="s">
        <v>782</v>
      </c>
      <c r="D624" s="383">
        <v>0.76736111111111116</v>
      </c>
      <c r="E624" t="s">
        <v>759</v>
      </c>
      <c r="F624" s="383">
        <v>0.2673611111111111</v>
      </c>
      <c r="G624"/>
      <c r="H624"/>
    </row>
    <row r="625" spans="1:8">
      <c r="A625" s="384">
        <v>12734</v>
      </c>
      <c r="B625" t="s">
        <v>919</v>
      </c>
      <c r="C625" t="s">
        <v>759</v>
      </c>
      <c r="D625" s="383">
        <v>0.75347222222222221</v>
      </c>
      <c r="E625" t="s">
        <v>782</v>
      </c>
      <c r="F625" s="383">
        <v>0.25347222222222221</v>
      </c>
      <c r="G625"/>
      <c r="H625"/>
    </row>
    <row r="626" spans="1:8">
      <c r="A626" s="384">
        <v>12737</v>
      </c>
      <c r="B626" t="s">
        <v>920</v>
      </c>
      <c r="C626" t="s">
        <v>921</v>
      </c>
      <c r="D626" s="383">
        <v>0.84722222222222221</v>
      </c>
      <c r="E626" t="s">
        <v>759</v>
      </c>
      <c r="F626" s="383">
        <v>0.27430555555555552</v>
      </c>
      <c r="G626"/>
      <c r="H626"/>
    </row>
    <row r="627" spans="1:8">
      <c r="A627" s="384">
        <v>12738</v>
      </c>
      <c r="B627" t="s">
        <v>920</v>
      </c>
      <c r="C627" t="s">
        <v>759</v>
      </c>
      <c r="D627" s="383">
        <v>0.88541666666666663</v>
      </c>
      <c r="E627" t="s">
        <v>921</v>
      </c>
      <c r="F627" s="383">
        <v>0.3125</v>
      </c>
      <c r="G627"/>
      <c r="H627"/>
    </row>
    <row r="628" spans="1:8">
      <c r="A628" s="384">
        <v>12741</v>
      </c>
      <c r="B628" t="s">
        <v>922</v>
      </c>
      <c r="C628" t="s">
        <v>323</v>
      </c>
      <c r="D628" s="383">
        <v>0.75</v>
      </c>
      <c r="E628" t="s">
        <v>535</v>
      </c>
      <c r="F628" s="383">
        <v>0.51041666666666663</v>
      </c>
      <c r="G628"/>
      <c r="H628"/>
    </row>
    <row r="629" spans="1:8">
      <c r="A629" s="384">
        <v>12742</v>
      </c>
      <c r="B629" t="s">
        <v>923</v>
      </c>
      <c r="C629" t="s">
        <v>535</v>
      </c>
      <c r="D629" s="383">
        <v>0.58333333333333337</v>
      </c>
      <c r="E629" t="s">
        <v>323</v>
      </c>
      <c r="F629" s="383">
        <v>0.40625</v>
      </c>
      <c r="G629"/>
      <c r="H629"/>
    </row>
    <row r="630" spans="1:8">
      <c r="A630" s="384">
        <v>12743</v>
      </c>
      <c r="B630" t="s">
        <v>924</v>
      </c>
      <c r="C630" t="s">
        <v>811</v>
      </c>
      <c r="D630" s="383">
        <v>0.82638888888888884</v>
      </c>
      <c r="E630" t="s">
        <v>925</v>
      </c>
      <c r="F630" s="383">
        <v>0.1388888888888889</v>
      </c>
      <c r="G630"/>
      <c r="H630"/>
    </row>
    <row r="631" spans="1:8">
      <c r="A631" s="384">
        <v>12744</v>
      </c>
      <c r="B631" t="s">
        <v>926</v>
      </c>
      <c r="C631" t="s">
        <v>925</v>
      </c>
      <c r="D631" s="383">
        <v>0.35416666666666669</v>
      </c>
      <c r="E631" t="s">
        <v>811</v>
      </c>
      <c r="F631" s="383">
        <v>0.67708333333333337</v>
      </c>
      <c r="G631"/>
      <c r="H631"/>
    </row>
    <row r="632" spans="1:8">
      <c r="A632" s="384">
        <v>12745</v>
      </c>
      <c r="B632" t="s">
        <v>927</v>
      </c>
      <c r="C632" t="s">
        <v>367</v>
      </c>
      <c r="D632" s="383">
        <v>1.0416666666666666E-2</v>
      </c>
      <c r="E632" t="s">
        <v>811</v>
      </c>
      <c r="F632" s="383">
        <v>0.36805555555555558</v>
      </c>
      <c r="G632"/>
      <c r="H632"/>
    </row>
    <row r="633" spans="1:8">
      <c r="A633" s="384">
        <v>12746</v>
      </c>
      <c r="B633" t="s">
        <v>928</v>
      </c>
      <c r="C633" t="s">
        <v>811</v>
      </c>
      <c r="D633" s="383">
        <v>0.22569444444444445</v>
      </c>
      <c r="E633" t="s">
        <v>367</v>
      </c>
      <c r="F633" s="383">
        <v>0.56597222222222221</v>
      </c>
      <c r="G633"/>
      <c r="H633"/>
    </row>
    <row r="634" spans="1:8">
      <c r="A634" s="384">
        <v>12747</v>
      </c>
      <c r="B634" t="s">
        <v>929</v>
      </c>
      <c r="C634" t="s">
        <v>894</v>
      </c>
      <c r="D634" s="383">
        <v>0.23958333333333334</v>
      </c>
      <c r="E634" t="s">
        <v>930</v>
      </c>
      <c r="F634" s="383">
        <v>0.50694444444444442</v>
      </c>
      <c r="G634"/>
      <c r="H634"/>
    </row>
    <row r="635" spans="1:8">
      <c r="A635" s="384">
        <v>12748</v>
      </c>
      <c r="B635" t="s">
        <v>929</v>
      </c>
      <c r="C635" t="s">
        <v>930</v>
      </c>
      <c r="D635" s="383">
        <v>0.57291666666666663</v>
      </c>
      <c r="E635" t="s">
        <v>894</v>
      </c>
      <c r="F635" s="383">
        <v>0.83333333333333337</v>
      </c>
      <c r="G635"/>
      <c r="H635"/>
    </row>
    <row r="636" spans="1:8">
      <c r="A636" s="384">
        <v>12749</v>
      </c>
      <c r="B636" t="s">
        <v>931</v>
      </c>
      <c r="C636" t="s">
        <v>906</v>
      </c>
      <c r="D636" s="383">
        <v>0.375</v>
      </c>
      <c r="E636" t="s">
        <v>367</v>
      </c>
      <c r="F636" s="383">
        <v>0.46180555555555558</v>
      </c>
      <c r="G636"/>
      <c r="H636"/>
    </row>
    <row r="637" spans="1:8">
      <c r="A637" s="384">
        <v>12750</v>
      </c>
      <c r="B637" t="s">
        <v>932</v>
      </c>
      <c r="C637" t="s">
        <v>367</v>
      </c>
      <c r="D637" s="383">
        <v>0.51736111111111105</v>
      </c>
      <c r="E637" t="s">
        <v>906</v>
      </c>
      <c r="F637" s="383">
        <v>0.61458333333333337</v>
      </c>
      <c r="G637"/>
      <c r="H637"/>
    </row>
    <row r="638" spans="1:8">
      <c r="A638" s="384">
        <v>12751</v>
      </c>
      <c r="B638" t="s">
        <v>933</v>
      </c>
      <c r="C638" t="s">
        <v>934</v>
      </c>
      <c r="D638" s="383">
        <v>0.90625</v>
      </c>
      <c r="E638" t="s">
        <v>759</v>
      </c>
      <c r="F638" s="383">
        <v>0.15625</v>
      </c>
      <c r="G638"/>
      <c r="H638"/>
    </row>
    <row r="639" spans="1:8">
      <c r="A639" s="384">
        <v>12752</v>
      </c>
      <c r="B639" t="s">
        <v>935</v>
      </c>
      <c r="C639" t="s">
        <v>759</v>
      </c>
      <c r="D639" s="383">
        <v>0.98958333333333337</v>
      </c>
      <c r="E639" t="s">
        <v>934</v>
      </c>
      <c r="F639" s="383">
        <v>0.23958333333333334</v>
      </c>
      <c r="G639"/>
      <c r="H639"/>
    </row>
    <row r="640" spans="1:8">
      <c r="A640" s="384">
        <v>12753</v>
      </c>
      <c r="B640" t="s">
        <v>936</v>
      </c>
      <c r="C640" t="s">
        <v>383</v>
      </c>
      <c r="D640" s="383">
        <v>0.45833333333333331</v>
      </c>
      <c r="E640" t="s">
        <v>649</v>
      </c>
      <c r="F640" s="383">
        <v>0.15625</v>
      </c>
      <c r="G640"/>
      <c r="H640"/>
    </row>
    <row r="641" spans="1:8">
      <c r="A641" s="384">
        <v>12754</v>
      </c>
      <c r="B641" t="s">
        <v>937</v>
      </c>
      <c r="C641" t="s">
        <v>649</v>
      </c>
      <c r="D641" s="383">
        <v>0.91666666666666663</v>
      </c>
      <c r="E641" t="s">
        <v>383</v>
      </c>
      <c r="F641" s="383">
        <v>0.62152777777777779</v>
      </c>
      <c r="G641"/>
      <c r="H641"/>
    </row>
    <row r="642" spans="1:8">
      <c r="A642" s="384">
        <v>12755</v>
      </c>
      <c r="B642" t="s">
        <v>938</v>
      </c>
      <c r="C642" t="s">
        <v>383</v>
      </c>
      <c r="D642" s="383">
        <v>0.60763888888888895</v>
      </c>
      <c r="E642" t="s">
        <v>939</v>
      </c>
      <c r="F642" s="383">
        <v>0.75694444444444453</v>
      </c>
      <c r="G642"/>
      <c r="H642"/>
    </row>
    <row r="643" spans="1:8">
      <c r="A643" s="384">
        <v>12756</v>
      </c>
      <c r="B643" t="s">
        <v>940</v>
      </c>
      <c r="C643" t="s">
        <v>939</v>
      </c>
      <c r="D643" s="383">
        <v>0.47916666666666669</v>
      </c>
      <c r="E643" t="s">
        <v>383</v>
      </c>
      <c r="F643" s="383">
        <v>0.70833333333333337</v>
      </c>
      <c r="G643"/>
      <c r="H643"/>
    </row>
    <row r="644" spans="1:8">
      <c r="A644" s="384">
        <v>12757</v>
      </c>
      <c r="B644" t="s">
        <v>941</v>
      </c>
      <c r="C644" t="s">
        <v>782</v>
      </c>
      <c r="D644" s="383">
        <v>0.61805555555555558</v>
      </c>
      <c r="E644" t="s">
        <v>368</v>
      </c>
      <c r="F644" s="383">
        <v>0.94444444444444453</v>
      </c>
      <c r="G644"/>
      <c r="H644"/>
    </row>
    <row r="645" spans="1:8">
      <c r="A645" s="384">
        <v>12758</v>
      </c>
      <c r="B645" t="s">
        <v>781</v>
      </c>
      <c r="C645" t="s">
        <v>368</v>
      </c>
      <c r="D645" s="383">
        <v>0.25</v>
      </c>
      <c r="E645" t="s">
        <v>782</v>
      </c>
      <c r="F645" s="383">
        <v>0.5625</v>
      </c>
      <c r="G645"/>
      <c r="H645"/>
    </row>
    <row r="646" spans="1:8">
      <c r="A646" s="384">
        <v>12759</v>
      </c>
      <c r="B646" t="s">
        <v>942</v>
      </c>
      <c r="C646" t="s">
        <v>383</v>
      </c>
      <c r="D646" s="383">
        <v>0.75694444444444453</v>
      </c>
      <c r="E646" t="s">
        <v>332</v>
      </c>
      <c r="F646" s="383">
        <v>0.33333333333333331</v>
      </c>
      <c r="G646"/>
      <c r="H646"/>
    </row>
    <row r="647" spans="1:8">
      <c r="A647" s="384">
        <v>12760</v>
      </c>
      <c r="B647" t="s">
        <v>942</v>
      </c>
      <c r="C647" t="s">
        <v>332</v>
      </c>
      <c r="D647" s="383">
        <v>0.77083333333333337</v>
      </c>
      <c r="E647" t="s">
        <v>383</v>
      </c>
      <c r="F647" s="383">
        <v>0.34375</v>
      </c>
      <c r="G647"/>
      <c r="H647"/>
    </row>
    <row r="648" spans="1:8">
      <c r="A648" s="384">
        <v>12763</v>
      </c>
      <c r="B648" t="s">
        <v>943</v>
      </c>
      <c r="C648" t="s">
        <v>782</v>
      </c>
      <c r="D648" s="383">
        <v>0.71180555555555547</v>
      </c>
      <c r="E648" t="s">
        <v>759</v>
      </c>
      <c r="F648" s="383">
        <v>0.24305555555555555</v>
      </c>
      <c r="G648"/>
      <c r="H648"/>
    </row>
    <row r="649" spans="1:8">
      <c r="A649" s="384">
        <v>12764</v>
      </c>
      <c r="B649" t="s">
        <v>944</v>
      </c>
      <c r="C649" t="s">
        <v>759</v>
      </c>
      <c r="D649" s="383">
        <v>0.77083333333333337</v>
      </c>
      <c r="E649" t="s">
        <v>782</v>
      </c>
      <c r="F649" s="383">
        <v>0.29166666666666669</v>
      </c>
      <c r="G649"/>
      <c r="H649"/>
    </row>
    <row r="650" spans="1:8">
      <c r="A650" s="384">
        <v>12777</v>
      </c>
      <c r="B650" t="s">
        <v>945</v>
      </c>
      <c r="C650" t="s">
        <v>329</v>
      </c>
      <c r="D650" s="383">
        <v>0.28472222222222221</v>
      </c>
      <c r="E650" t="s">
        <v>587</v>
      </c>
      <c r="F650" s="383">
        <v>0.27083333333333331</v>
      </c>
      <c r="G650"/>
      <c r="H650"/>
    </row>
    <row r="651" spans="1:8">
      <c r="A651" s="384">
        <v>12778</v>
      </c>
      <c r="B651" t="s">
        <v>946</v>
      </c>
      <c r="C651" t="s">
        <v>587</v>
      </c>
      <c r="D651" s="383">
        <v>0.53472222222222221</v>
      </c>
      <c r="E651" t="s">
        <v>329</v>
      </c>
      <c r="F651" s="383">
        <v>0.53125</v>
      </c>
      <c r="G651"/>
      <c r="H651"/>
    </row>
    <row r="652" spans="1:8">
      <c r="A652" s="384">
        <v>12779</v>
      </c>
      <c r="B652" t="s">
        <v>947</v>
      </c>
      <c r="C652" t="s">
        <v>323</v>
      </c>
      <c r="D652" s="383">
        <v>0.63194444444444442</v>
      </c>
      <c r="E652" t="s">
        <v>510</v>
      </c>
      <c r="F652" s="383">
        <v>0.26041666666666669</v>
      </c>
      <c r="G652"/>
      <c r="H652"/>
    </row>
    <row r="653" spans="1:8">
      <c r="A653" s="384">
        <v>12780</v>
      </c>
      <c r="B653" t="s">
        <v>947</v>
      </c>
      <c r="C653" t="s">
        <v>510</v>
      </c>
      <c r="D653" s="383">
        <v>0.62847222222222221</v>
      </c>
      <c r="E653" t="s">
        <v>323</v>
      </c>
      <c r="F653" s="383">
        <v>0.27083333333333331</v>
      </c>
      <c r="G653"/>
      <c r="H653"/>
    </row>
    <row r="654" spans="1:8">
      <c r="A654" s="384">
        <v>12781</v>
      </c>
      <c r="B654" t="s">
        <v>948</v>
      </c>
      <c r="C654" t="s">
        <v>327</v>
      </c>
      <c r="D654" s="383">
        <v>0.84027777777777779</v>
      </c>
      <c r="E654" t="s">
        <v>510</v>
      </c>
      <c r="F654" s="383">
        <v>0.70833333333333337</v>
      </c>
      <c r="G654"/>
      <c r="H654"/>
    </row>
    <row r="655" spans="1:8">
      <c r="A655" s="384">
        <v>12782</v>
      </c>
      <c r="B655" t="s">
        <v>948</v>
      </c>
      <c r="C655" t="s">
        <v>510</v>
      </c>
      <c r="D655" s="383">
        <v>0.25</v>
      </c>
      <c r="E655" t="s">
        <v>327</v>
      </c>
      <c r="F655" s="383">
        <v>0.21180555555555555</v>
      </c>
      <c r="G655"/>
      <c r="H655"/>
    </row>
    <row r="656" spans="1:8">
      <c r="A656" s="384">
        <v>12785</v>
      </c>
      <c r="B656" t="s">
        <v>833</v>
      </c>
      <c r="C656" t="s">
        <v>949</v>
      </c>
      <c r="D656" s="383">
        <v>0.79513888888888884</v>
      </c>
      <c r="E656" t="s">
        <v>324</v>
      </c>
      <c r="F656" s="383">
        <v>0.2673611111111111</v>
      </c>
      <c r="G656"/>
      <c r="H656"/>
    </row>
    <row r="657" spans="1:8">
      <c r="A657" s="384">
        <v>12786</v>
      </c>
      <c r="B657" t="s">
        <v>950</v>
      </c>
      <c r="C657" t="s">
        <v>324</v>
      </c>
      <c r="D657" s="383">
        <v>0.76388888888888884</v>
      </c>
      <c r="E657" t="s">
        <v>949</v>
      </c>
      <c r="F657" s="383">
        <v>0.23611111111111113</v>
      </c>
      <c r="G657"/>
      <c r="H657"/>
    </row>
    <row r="658" spans="1:8">
      <c r="A658" s="384">
        <v>12787</v>
      </c>
      <c r="B658" t="s">
        <v>951</v>
      </c>
      <c r="C658" t="s">
        <v>952</v>
      </c>
      <c r="D658" s="383">
        <v>0.34027777777777773</v>
      </c>
      <c r="E658" t="s">
        <v>848</v>
      </c>
      <c r="F658" s="383">
        <v>0.21180555555555555</v>
      </c>
      <c r="G658"/>
      <c r="H658"/>
    </row>
    <row r="659" spans="1:8">
      <c r="A659" s="384">
        <v>12788</v>
      </c>
      <c r="B659" t="s">
        <v>953</v>
      </c>
      <c r="C659" t="s">
        <v>848</v>
      </c>
      <c r="D659" s="383">
        <v>4.1666666666666664E-2</v>
      </c>
      <c r="E659" t="s">
        <v>952</v>
      </c>
      <c r="F659" s="383">
        <v>0.89930555555555547</v>
      </c>
      <c r="G659"/>
      <c r="H659"/>
    </row>
    <row r="660" spans="1:8">
      <c r="A660" s="384">
        <v>12789</v>
      </c>
      <c r="B660" t="s">
        <v>954</v>
      </c>
      <c r="C660" t="s">
        <v>955</v>
      </c>
      <c r="D660" s="383">
        <v>0.86458333333333337</v>
      </c>
      <c r="E660" t="s">
        <v>850</v>
      </c>
      <c r="F660" s="383">
        <v>0.17013888888888887</v>
      </c>
      <c r="G660"/>
      <c r="H660"/>
    </row>
    <row r="661" spans="1:8">
      <c r="A661" s="384">
        <v>12790</v>
      </c>
      <c r="B661" t="s">
        <v>956</v>
      </c>
      <c r="C661" t="s">
        <v>850</v>
      </c>
      <c r="D661" s="383">
        <v>0.91666666666666663</v>
      </c>
      <c r="E661" t="s">
        <v>955</v>
      </c>
      <c r="F661" s="383">
        <v>0.22222222222222221</v>
      </c>
      <c r="G661"/>
      <c r="H661"/>
    </row>
    <row r="662" spans="1:8">
      <c r="A662" s="384">
        <v>12791</v>
      </c>
      <c r="B662" t="s">
        <v>957</v>
      </c>
      <c r="C662" t="s">
        <v>759</v>
      </c>
      <c r="D662" s="383">
        <v>0.41666666666666669</v>
      </c>
      <c r="E662" t="s">
        <v>535</v>
      </c>
      <c r="F662" s="383">
        <v>0.79861111111111116</v>
      </c>
      <c r="G662"/>
      <c r="H662"/>
    </row>
    <row r="663" spans="1:8">
      <c r="A663" s="384">
        <v>12792</v>
      </c>
      <c r="B663" t="s">
        <v>958</v>
      </c>
      <c r="C663" t="s">
        <v>535</v>
      </c>
      <c r="D663" s="383">
        <v>0.50347222222222221</v>
      </c>
      <c r="E663" t="s">
        <v>759</v>
      </c>
      <c r="F663" s="383">
        <v>0.89583333333333337</v>
      </c>
      <c r="G663"/>
      <c r="H663"/>
    </row>
    <row r="664" spans="1:8">
      <c r="A664" s="384">
        <v>12793</v>
      </c>
      <c r="B664" t="s">
        <v>399</v>
      </c>
      <c r="C664" t="s">
        <v>424</v>
      </c>
      <c r="D664" s="383">
        <v>0.94791666666666663</v>
      </c>
      <c r="E664" t="s">
        <v>400</v>
      </c>
      <c r="F664" s="383">
        <v>0.36805555555555558</v>
      </c>
      <c r="G664"/>
      <c r="H664"/>
    </row>
    <row r="665" spans="1:8">
      <c r="A665" s="384">
        <v>12794</v>
      </c>
      <c r="B665" t="s">
        <v>546</v>
      </c>
      <c r="C665" t="s">
        <v>400</v>
      </c>
      <c r="D665" s="383">
        <v>0.88194444444444453</v>
      </c>
      <c r="E665" t="s">
        <v>424</v>
      </c>
      <c r="F665" s="383">
        <v>0.30555555555555552</v>
      </c>
      <c r="G665"/>
      <c r="H665"/>
    </row>
    <row r="666" spans="1:8">
      <c r="A666" s="384">
        <v>12797</v>
      </c>
      <c r="B666" t="s">
        <v>959</v>
      </c>
      <c r="C666" t="s">
        <v>949</v>
      </c>
      <c r="D666" s="383">
        <v>0.83680555555555547</v>
      </c>
      <c r="E666" t="s">
        <v>960</v>
      </c>
      <c r="F666" s="383">
        <v>0.37152777777777773</v>
      </c>
      <c r="G666"/>
      <c r="H666"/>
    </row>
    <row r="667" spans="1:8">
      <c r="A667" s="384">
        <v>12798</v>
      </c>
      <c r="B667" t="s">
        <v>959</v>
      </c>
      <c r="C667" t="s">
        <v>960</v>
      </c>
      <c r="D667" s="383">
        <v>0.72916666666666663</v>
      </c>
      <c r="E667" t="s">
        <v>949</v>
      </c>
      <c r="F667" s="383">
        <v>0.2638888888888889</v>
      </c>
      <c r="G667"/>
      <c r="H667"/>
    </row>
    <row r="668" spans="1:8">
      <c r="A668" s="384">
        <v>12801</v>
      </c>
      <c r="B668" t="s">
        <v>961</v>
      </c>
      <c r="C668" t="s">
        <v>811</v>
      </c>
      <c r="D668" s="383">
        <v>0.90972222222222221</v>
      </c>
      <c r="E668" t="s">
        <v>572</v>
      </c>
      <c r="F668" s="383">
        <v>0.20138888888888887</v>
      </c>
      <c r="G668"/>
      <c r="H668"/>
    </row>
    <row r="669" spans="1:8">
      <c r="A669" s="384">
        <v>12802</v>
      </c>
      <c r="B669" t="s">
        <v>962</v>
      </c>
      <c r="C669" t="s">
        <v>572</v>
      </c>
      <c r="D669" s="383">
        <v>0.93055555555555547</v>
      </c>
      <c r="E669" t="s">
        <v>811</v>
      </c>
      <c r="F669" s="383">
        <v>0.22222222222222221</v>
      </c>
      <c r="G669"/>
      <c r="H669"/>
    </row>
    <row r="670" spans="1:8">
      <c r="A670" s="384">
        <v>12803</v>
      </c>
      <c r="B670" t="s">
        <v>963</v>
      </c>
      <c r="C670" t="s">
        <v>906</v>
      </c>
      <c r="D670" s="383">
        <v>0.35416666666666669</v>
      </c>
      <c r="E670" t="s">
        <v>510</v>
      </c>
      <c r="F670" s="383">
        <v>0.70833333333333337</v>
      </c>
      <c r="G670"/>
      <c r="H670"/>
    </row>
    <row r="671" spans="1:8">
      <c r="A671" s="384">
        <v>12804</v>
      </c>
      <c r="B671" t="s">
        <v>964</v>
      </c>
      <c r="C671" t="s">
        <v>510</v>
      </c>
      <c r="D671" s="383">
        <v>0.25</v>
      </c>
      <c r="E671" t="s">
        <v>906</v>
      </c>
      <c r="F671" s="383">
        <v>0.72569444444444453</v>
      </c>
      <c r="G671"/>
      <c r="H671"/>
    </row>
    <row r="672" spans="1:8">
      <c r="A672" s="384">
        <v>12805</v>
      </c>
      <c r="B672" t="s">
        <v>965</v>
      </c>
      <c r="C672" t="s">
        <v>906</v>
      </c>
      <c r="D672" s="383">
        <v>0.25</v>
      </c>
      <c r="E672" t="s">
        <v>759</v>
      </c>
      <c r="F672" s="383">
        <v>0.76736111111111116</v>
      </c>
      <c r="G672"/>
      <c r="H672"/>
    </row>
    <row r="673" spans="1:8">
      <c r="A673" s="384">
        <v>12806</v>
      </c>
      <c r="B673" t="s">
        <v>965</v>
      </c>
      <c r="C673" t="s">
        <v>759</v>
      </c>
      <c r="D673" s="383">
        <v>0.2986111111111111</v>
      </c>
      <c r="E673" t="s">
        <v>906</v>
      </c>
      <c r="F673" s="383">
        <v>0.81944444444444453</v>
      </c>
      <c r="G673"/>
      <c r="H673"/>
    </row>
    <row r="674" spans="1:8">
      <c r="A674" s="384">
        <v>12807</v>
      </c>
      <c r="B674" t="s">
        <v>966</v>
      </c>
      <c r="C674" t="s">
        <v>906</v>
      </c>
      <c r="D674" s="383">
        <v>0.2638888888888889</v>
      </c>
      <c r="E674" t="s">
        <v>510</v>
      </c>
      <c r="F674" s="383">
        <v>0.69444444444444453</v>
      </c>
      <c r="G674"/>
      <c r="H674"/>
    </row>
    <row r="675" spans="1:8">
      <c r="A675" s="384">
        <v>12808</v>
      </c>
      <c r="B675" t="s">
        <v>966</v>
      </c>
      <c r="C675" t="s">
        <v>510</v>
      </c>
      <c r="D675" s="383">
        <v>0.3611111111111111</v>
      </c>
      <c r="E675" t="s">
        <v>906</v>
      </c>
      <c r="F675" s="383">
        <v>0.77083333333333337</v>
      </c>
      <c r="G675"/>
      <c r="H675"/>
    </row>
    <row r="676" spans="1:8">
      <c r="A676" s="384">
        <v>12809</v>
      </c>
      <c r="B676" t="s">
        <v>967</v>
      </c>
      <c r="C676" t="s">
        <v>354</v>
      </c>
      <c r="D676" s="383">
        <v>0.85763888888888884</v>
      </c>
      <c r="E676" t="s">
        <v>481</v>
      </c>
      <c r="F676" s="383">
        <v>0.24305555555555555</v>
      </c>
      <c r="G676"/>
      <c r="H676"/>
    </row>
    <row r="677" spans="1:8">
      <c r="A677" s="384">
        <v>12810</v>
      </c>
      <c r="B677" t="s">
        <v>627</v>
      </c>
      <c r="C677" t="s">
        <v>481</v>
      </c>
      <c r="D677" s="383">
        <v>0.84375</v>
      </c>
      <c r="E677" t="s">
        <v>354</v>
      </c>
      <c r="F677" s="383">
        <v>0.22569444444444445</v>
      </c>
      <c r="G677"/>
      <c r="H677"/>
    </row>
    <row r="678" spans="1:8">
      <c r="A678" s="384">
        <v>12811</v>
      </c>
      <c r="B678" t="s">
        <v>968</v>
      </c>
      <c r="C678" t="s">
        <v>367</v>
      </c>
      <c r="D678" s="383">
        <v>1.0416666666666666E-2</v>
      </c>
      <c r="E678" t="s">
        <v>969</v>
      </c>
      <c r="F678" s="383">
        <v>0.15625</v>
      </c>
      <c r="G678"/>
      <c r="H678"/>
    </row>
    <row r="679" spans="1:8">
      <c r="A679" s="384">
        <v>12812</v>
      </c>
      <c r="B679" t="s">
        <v>970</v>
      </c>
      <c r="C679" t="s">
        <v>969</v>
      </c>
      <c r="D679" s="383">
        <v>0.40277777777777773</v>
      </c>
      <c r="E679" t="s">
        <v>367</v>
      </c>
      <c r="F679" s="383">
        <v>0.56597222222222221</v>
      </c>
      <c r="G679"/>
      <c r="H679"/>
    </row>
    <row r="680" spans="1:8">
      <c r="A680" s="384">
        <v>12813</v>
      </c>
      <c r="B680" t="s">
        <v>971</v>
      </c>
      <c r="C680" t="s">
        <v>481</v>
      </c>
      <c r="D680" s="383">
        <v>0.72916666666666663</v>
      </c>
      <c r="E680" t="s">
        <v>972</v>
      </c>
      <c r="F680" s="383">
        <v>0.89236111111111116</v>
      </c>
      <c r="G680"/>
      <c r="H680"/>
    </row>
    <row r="681" spans="1:8">
      <c r="A681" s="384">
        <v>12814</v>
      </c>
      <c r="B681" t="s">
        <v>973</v>
      </c>
      <c r="C681" t="s">
        <v>972</v>
      </c>
      <c r="D681" s="383">
        <v>0.26041666666666669</v>
      </c>
      <c r="E681" t="s">
        <v>481</v>
      </c>
      <c r="F681" s="383">
        <v>0.43055555555555558</v>
      </c>
      <c r="G681"/>
      <c r="H681"/>
    </row>
    <row r="682" spans="1:8">
      <c r="A682" s="384">
        <v>12815</v>
      </c>
      <c r="B682" t="s">
        <v>974</v>
      </c>
      <c r="C682" t="s">
        <v>811</v>
      </c>
      <c r="D682" s="383">
        <v>0.4548611111111111</v>
      </c>
      <c r="E682" t="s">
        <v>572</v>
      </c>
      <c r="F682" s="383">
        <v>0.70833333333333337</v>
      </c>
      <c r="G682"/>
      <c r="H682"/>
    </row>
    <row r="683" spans="1:8">
      <c r="A683" s="384">
        <v>12816</v>
      </c>
      <c r="B683" t="s">
        <v>975</v>
      </c>
      <c r="C683" t="s">
        <v>572</v>
      </c>
      <c r="D683" s="383">
        <v>0.27083333333333331</v>
      </c>
      <c r="E683" t="s">
        <v>811</v>
      </c>
      <c r="F683" s="383">
        <v>0.51736111111111105</v>
      </c>
      <c r="G683"/>
      <c r="H683"/>
    </row>
    <row r="684" spans="1:8">
      <c r="A684" s="384">
        <v>12817</v>
      </c>
      <c r="B684" t="s">
        <v>976</v>
      </c>
      <c r="C684" t="s">
        <v>969</v>
      </c>
      <c r="D684" s="383">
        <v>0.61111111111111105</v>
      </c>
      <c r="E684" t="s">
        <v>671</v>
      </c>
      <c r="F684" s="383">
        <v>0.57638888888888895</v>
      </c>
      <c r="G684"/>
      <c r="H684"/>
    </row>
    <row r="685" spans="1:8">
      <c r="A685" s="384">
        <v>12818</v>
      </c>
      <c r="B685" t="s">
        <v>977</v>
      </c>
      <c r="C685" t="s">
        <v>671</v>
      </c>
      <c r="D685" s="383">
        <v>0.82638888888888884</v>
      </c>
      <c r="E685" t="s">
        <v>969</v>
      </c>
      <c r="F685" s="383">
        <v>0.69444444444444453</v>
      </c>
      <c r="G685"/>
      <c r="H685"/>
    </row>
    <row r="686" spans="1:8">
      <c r="A686" s="384">
        <v>12819</v>
      </c>
      <c r="B686" t="s">
        <v>978</v>
      </c>
      <c r="C686" t="s">
        <v>376</v>
      </c>
      <c r="D686" s="383">
        <v>0.65277777777777779</v>
      </c>
      <c r="E686" t="s">
        <v>572</v>
      </c>
      <c r="F686" s="383">
        <v>0.87152777777777779</v>
      </c>
      <c r="G686"/>
      <c r="H686"/>
    </row>
    <row r="687" spans="1:8">
      <c r="A687" s="384">
        <v>12820</v>
      </c>
      <c r="B687" t="s">
        <v>979</v>
      </c>
      <c r="C687" t="s">
        <v>572</v>
      </c>
      <c r="D687" s="383">
        <v>0.2986111111111111</v>
      </c>
      <c r="E687" t="s">
        <v>376</v>
      </c>
      <c r="F687" s="383">
        <v>0.50694444444444442</v>
      </c>
      <c r="G687"/>
      <c r="H687"/>
    </row>
    <row r="688" spans="1:8">
      <c r="A688" s="384">
        <v>12821</v>
      </c>
      <c r="B688" t="s">
        <v>980</v>
      </c>
      <c r="C688" t="s">
        <v>481</v>
      </c>
      <c r="D688" s="383">
        <v>0.25</v>
      </c>
      <c r="E688" t="s">
        <v>811</v>
      </c>
      <c r="F688" s="383">
        <v>0.60416666666666663</v>
      </c>
      <c r="G688"/>
      <c r="H688"/>
    </row>
    <row r="689" spans="1:8">
      <c r="A689" s="384">
        <v>12822</v>
      </c>
      <c r="B689" t="s">
        <v>980</v>
      </c>
      <c r="C689" t="s">
        <v>811</v>
      </c>
      <c r="D689" s="383">
        <v>0.49305555555555558</v>
      </c>
      <c r="E689" t="s">
        <v>481</v>
      </c>
      <c r="F689" s="383">
        <v>0.84375</v>
      </c>
      <c r="G689"/>
      <c r="H689"/>
    </row>
    <row r="690" spans="1:8">
      <c r="A690" s="384">
        <v>12823</v>
      </c>
      <c r="B690" t="s">
        <v>981</v>
      </c>
      <c r="C690" t="s">
        <v>787</v>
      </c>
      <c r="D690" s="383">
        <v>0.5</v>
      </c>
      <c r="E690" t="s">
        <v>510</v>
      </c>
      <c r="F690" s="383">
        <v>0.37847222222222227</v>
      </c>
      <c r="G690"/>
      <c r="H690"/>
    </row>
    <row r="691" spans="1:8">
      <c r="A691" s="384">
        <v>12824</v>
      </c>
      <c r="B691" t="s">
        <v>982</v>
      </c>
      <c r="C691" t="s">
        <v>510</v>
      </c>
      <c r="D691" s="383">
        <v>0.72569444444444453</v>
      </c>
      <c r="E691" t="s">
        <v>787</v>
      </c>
      <c r="F691" s="383">
        <v>0.63194444444444442</v>
      </c>
      <c r="G691"/>
      <c r="H691"/>
    </row>
    <row r="692" spans="1:8">
      <c r="A692" s="384">
        <v>12825</v>
      </c>
      <c r="B692" t="s">
        <v>983</v>
      </c>
      <c r="C692" t="s">
        <v>984</v>
      </c>
      <c r="D692" s="383">
        <v>0.98611111111111116</v>
      </c>
      <c r="E692" t="s">
        <v>572</v>
      </c>
      <c r="F692" s="383">
        <v>0.87152777777777779</v>
      </c>
      <c r="G692"/>
      <c r="H692"/>
    </row>
    <row r="693" spans="1:8">
      <c r="A693" s="384">
        <v>12826</v>
      </c>
      <c r="B693" t="s">
        <v>985</v>
      </c>
      <c r="C693" t="s">
        <v>572</v>
      </c>
      <c r="D693" s="383">
        <v>0.2986111111111111</v>
      </c>
      <c r="E693" t="s">
        <v>984</v>
      </c>
      <c r="F693" s="383">
        <v>0.20833333333333334</v>
      </c>
      <c r="G693"/>
      <c r="H693"/>
    </row>
    <row r="694" spans="1:8">
      <c r="A694" s="384">
        <v>12827</v>
      </c>
      <c r="B694" t="s">
        <v>986</v>
      </c>
      <c r="C694" t="s">
        <v>481</v>
      </c>
      <c r="D694" s="383">
        <v>0.70138888888888884</v>
      </c>
      <c r="E694" t="s">
        <v>806</v>
      </c>
      <c r="F694" s="383">
        <v>0.93055555555555547</v>
      </c>
      <c r="G694"/>
      <c r="H694"/>
    </row>
    <row r="695" spans="1:8">
      <c r="A695" s="384">
        <v>12828</v>
      </c>
      <c r="B695" t="s">
        <v>987</v>
      </c>
      <c r="C695" t="s">
        <v>806</v>
      </c>
      <c r="D695" s="383">
        <v>0.22916666666666666</v>
      </c>
      <c r="E695" t="s">
        <v>481</v>
      </c>
      <c r="F695" s="383">
        <v>0.47222222222222227</v>
      </c>
      <c r="G695"/>
      <c r="H695"/>
    </row>
    <row r="696" spans="1:8">
      <c r="A696" s="384">
        <v>12829</v>
      </c>
      <c r="B696" t="s">
        <v>988</v>
      </c>
      <c r="C696" t="s">
        <v>383</v>
      </c>
      <c r="D696" s="383">
        <v>0.88194444444444453</v>
      </c>
      <c r="E696" t="s">
        <v>376</v>
      </c>
      <c r="F696" s="383">
        <v>0.73263888888888884</v>
      </c>
      <c r="G696"/>
      <c r="H696"/>
    </row>
    <row r="697" spans="1:8">
      <c r="A697" s="384">
        <v>12830</v>
      </c>
      <c r="B697" t="s">
        <v>989</v>
      </c>
      <c r="C697" t="s">
        <v>376</v>
      </c>
      <c r="D697" s="383">
        <v>0.5</v>
      </c>
      <c r="E697" t="s">
        <v>383</v>
      </c>
      <c r="F697" s="383">
        <v>0.37152777777777773</v>
      </c>
      <c r="G697"/>
      <c r="H697"/>
    </row>
    <row r="698" spans="1:8">
      <c r="A698" s="384">
        <v>12833</v>
      </c>
      <c r="B698" t="s">
        <v>871</v>
      </c>
      <c r="C698" t="s">
        <v>341</v>
      </c>
      <c r="D698" s="383">
        <v>0.99652777777777779</v>
      </c>
      <c r="E698" t="s">
        <v>481</v>
      </c>
      <c r="F698" s="383">
        <v>0.5625</v>
      </c>
      <c r="G698"/>
      <c r="H698"/>
    </row>
    <row r="699" spans="1:8">
      <c r="A699" s="384">
        <v>12834</v>
      </c>
      <c r="B699" t="s">
        <v>990</v>
      </c>
      <c r="C699" t="s">
        <v>481</v>
      </c>
      <c r="D699" s="383">
        <v>0.99652777777777779</v>
      </c>
      <c r="E699" t="s">
        <v>341</v>
      </c>
      <c r="F699" s="383">
        <v>0.55902777777777779</v>
      </c>
      <c r="G699"/>
      <c r="H699"/>
    </row>
    <row r="700" spans="1:8">
      <c r="A700" s="384">
        <v>12835</v>
      </c>
      <c r="B700" t="s">
        <v>991</v>
      </c>
      <c r="C700" t="s">
        <v>969</v>
      </c>
      <c r="D700" s="383">
        <v>0.76388888888888884</v>
      </c>
      <c r="E700" t="s">
        <v>373</v>
      </c>
      <c r="F700" s="383">
        <v>0.20833333333333334</v>
      </c>
      <c r="G700"/>
      <c r="H700"/>
    </row>
    <row r="701" spans="1:8">
      <c r="A701" s="384">
        <v>12836</v>
      </c>
      <c r="B701" t="s">
        <v>992</v>
      </c>
      <c r="C701" t="s">
        <v>373</v>
      </c>
      <c r="D701" s="383">
        <v>0.35416666666666669</v>
      </c>
      <c r="E701" t="s">
        <v>969</v>
      </c>
      <c r="F701" s="383">
        <v>0.80208333333333337</v>
      </c>
      <c r="G701"/>
      <c r="H701"/>
    </row>
    <row r="702" spans="1:8">
      <c r="A702" s="384">
        <v>12837</v>
      </c>
      <c r="B702" t="s">
        <v>993</v>
      </c>
      <c r="C702" t="s">
        <v>481</v>
      </c>
      <c r="D702" s="383">
        <v>0.94097222222222221</v>
      </c>
      <c r="E702" t="s">
        <v>811</v>
      </c>
      <c r="F702" s="383">
        <v>0.3125</v>
      </c>
      <c r="G702"/>
      <c r="H702"/>
    </row>
    <row r="703" spans="1:8">
      <c r="A703" s="384">
        <v>12838</v>
      </c>
      <c r="B703" t="s">
        <v>994</v>
      </c>
      <c r="C703" t="s">
        <v>811</v>
      </c>
      <c r="D703" s="383">
        <v>0.83680555555555547</v>
      </c>
      <c r="E703" t="s">
        <v>481</v>
      </c>
      <c r="F703" s="383">
        <v>0.20138888888888887</v>
      </c>
      <c r="G703"/>
      <c r="H703"/>
    </row>
    <row r="704" spans="1:8">
      <c r="A704" s="384">
        <v>12839</v>
      </c>
      <c r="B704" t="s">
        <v>995</v>
      </c>
      <c r="C704" t="s">
        <v>481</v>
      </c>
      <c r="D704" s="383">
        <v>0.98958333333333337</v>
      </c>
      <c r="E704" t="s">
        <v>383</v>
      </c>
      <c r="F704" s="383">
        <v>0.15972222222222224</v>
      </c>
      <c r="G704"/>
      <c r="H704"/>
    </row>
    <row r="705" spans="1:8">
      <c r="A705" s="384">
        <v>12840</v>
      </c>
      <c r="B705" t="s">
        <v>967</v>
      </c>
      <c r="C705" t="s">
        <v>383</v>
      </c>
      <c r="D705" s="383">
        <v>0.98611111111111116</v>
      </c>
      <c r="E705" t="s">
        <v>481</v>
      </c>
      <c r="F705" s="383">
        <v>0.16666666666666666</v>
      </c>
      <c r="G705"/>
      <c r="H705"/>
    </row>
    <row r="706" spans="1:8">
      <c r="A706" s="384">
        <v>12841</v>
      </c>
      <c r="B706" t="s">
        <v>996</v>
      </c>
      <c r="C706" t="s">
        <v>481</v>
      </c>
      <c r="D706" s="383">
        <v>0.61805555555555558</v>
      </c>
      <c r="E706" t="s">
        <v>383</v>
      </c>
      <c r="F706" s="383">
        <v>0.71875</v>
      </c>
      <c r="G706"/>
      <c r="H706"/>
    </row>
    <row r="707" spans="1:8">
      <c r="A707" s="384">
        <v>12842</v>
      </c>
      <c r="B707" t="s">
        <v>997</v>
      </c>
      <c r="C707" t="s">
        <v>383</v>
      </c>
      <c r="D707" s="383">
        <v>0.36458333333333331</v>
      </c>
      <c r="E707" t="s">
        <v>481</v>
      </c>
      <c r="F707" s="383">
        <v>0.49305555555555558</v>
      </c>
      <c r="G707"/>
      <c r="H707"/>
    </row>
    <row r="708" spans="1:8">
      <c r="A708" s="384">
        <v>12843</v>
      </c>
      <c r="B708" t="s">
        <v>998</v>
      </c>
      <c r="C708" t="s">
        <v>811</v>
      </c>
      <c r="D708" s="383">
        <v>0.72916666666666663</v>
      </c>
      <c r="E708" t="s">
        <v>341</v>
      </c>
      <c r="F708" s="383">
        <v>0.30555555555555552</v>
      </c>
      <c r="G708"/>
      <c r="H708"/>
    </row>
    <row r="709" spans="1:8">
      <c r="A709" s="384">
        <v>12844</v>
      </c>
      <c r="B709" t="s">
        <v>999</v>
      </c>
      <c r="C709" t="s">
        <v>341</v>
      </c>
      <c r="D709" s="383">
        <v>0.75</v>
      </c>
      <c r="E709" t="s">
        <v>811</v>
      </c>
      <c r="F709" s="383">
        <v>0.36805555555555558</v>
      </c>
      <c r="G709"/>
      <c r="H709"/>
    </row>
    <row r="710" spans="1:8">
      <c r="A710" s="384">
        <v>12845</v>
      </c>
      <c r="B710" t="s">
        <v>1000</v>
      </c>
      <c r="C710" t="s">
        <v>376</v>
      </c>
      <c r="D710" s="383">
        <v>0.3125</v>
      </c>
      <c r="E710" t="s">
        <v>373</v>
      </c>
      <c r="F710" s="383">
        <v>0.46527777777777773</v>
      </c>
      <c r="G710"/>
      <c r="H710"/>
    </row>
    <row r="711" spans="1:8">
      <c r="A711" s="384">
        <v>12846</v>
      </c>
      <c r="B711" t="s">
        <v>530</v>
      </c>
      <c r="C711" t="s">
        <v>373</v>
      </c>
      <c r="D711" s="383">
        <v>0.33333333333333331</v>
      </c>
      <c r="E711" t="s">
        <v>376</v>
      </c>
      <c r="F711" s="383">
        <v>0.46875</v>
      </c>
      <c r="G711"/>
      <c r="H711"/>
    </row>
    <row r="712" spans="1:8">
      <c r="A712" s="384">
        <v>12849</v>
      </c>
      <c r="B712" t="s">
        <v>1001</v>
      </c>
      <c r="C712" t="s">
        <v>952</v>
      </c>
      <c r="D712" s="383">
        <v>0.4826388888888889</v>
      </c>
      <c r="E712" t="s">
        <v>320</v>
      </c>
      <c r="F712" s="383">
        <v>0.40625</v>
      </c>
      <c r="G712"/>
      <c r="H712"/>
    </row>
    <row r="713" spans="1:8">
      <c r="A713" s="384">
        <v>12850</v>
      </c>
      <c r="B713" t="s">
        <v>1002</v>
      </c>
      <c r="C713" t="s">
        <v>320</v>
      </c>
      <c r="D713" s="383">
        <v>0.73611111111111116</v>
      </c>
      <c r="E713" t="s">
        <v>952</v>
      </c>
      <c r="F713" s="383">
        <v>0.70138888888888884</v>
      </c>
      <c r="G713"/>
      <c r="H713"/>
    </row>
    <row r="714" spans="1:8">
      <c r="A714" s="384">
        <v>12851</v>
      </c>
      <c r="B714" t="s">
        <v>1003</v>
      </c>
      <c r="C714" t="s">
        <v>952</v>
      </c>
      <c r="D714" s="383">
        <v>0.37152777777777773</v>
      </c>
      <c r="E714" t="s">
        <v>383</v>
      </c>
      <c r="F714" s="383">
        <v>0.37152777777777773</v>
      </c>
      <c r="G714"/>
      <c r="H714"/>
    </row>
    <row r="715" spans="1:8">
      <c r="A715" s="384">
        <v>12852</v>
      </c>
      <c r="B715" t="s">
        <v>1004</v>
      </c>
      <c r="C715" t="s">
        <v>383</v>
      </c>
      <c r="D715" s="383">
        <v>0.88194444444444453</v>
      </c>
      <c r="E715" t="s">
        <v>952</v>
      </c>
      <c r="F715" s="383">
        <v>0.84375</v>
      </c>
      <c r="G715"/>
      <c r="H715"/>
    </row>
    <row r="716" spans="1:8">
      <c r="A716" s="384">
        <v>12853</v>
      </c>
      <c r="B716" t="s">
        <v>1005</v>
      </c>
      <c r="C716" t="s">
        <v>787</v>
      </c>
      <c r="D716" s="383">
        <v>0.76388888888888884</v>
      </c>
      <c r="E716" t="s">
        <v>473</v>
      </c>
      <c r="F716" s="383">
        <v>0.4375</v>
      </c>
      <c r="G716"/>
      <c r="H716"/>
    </row>
    <row r="717" spans="1:8">
      <c r="A717" s="384">
        <v>12854</v>
      </c>
      <c r="B717" t="s">
        <v>1005</v>
      </c>
      <c r="C717" t="s">
        <v>473</v>
      </c>
      <c r="D717" s="383">
        <v>0.65625</v>
      </c>
      <c r="E717" t="s">
        <v>787</v>
      </c>
      <c r="F717" s="383">
        <v>0.3298611111111111</v>
      </c>
      <c r="G717"/>
      <c r="H717"/>
    </row>
    <row r="718" spans="1:8">
      <c r="A718" s="384">
        <v>12855</v>
      </c>
      <c r="B718" t="s">
        <v>1006</v>
      </c>
      <c r="C718" t="s">
        <v>952</v>
      </c>
      <c r="D718" s="383">
        <v>0.67708333333333337</v>
      </c>
      <c r="E718" t="s">
        <v>316</v>
      </c>
      <c r="F718" s="383">
        <v>0.95833333333333337</v>
      </c>
      <c r="G718"/>
      <c r="H718"/>
    </row>
    <row r="719" spans="1:8">
      <c r="A719" s="384">
        <v>12856</v>
      </c>
      <c r="B719" t="s">
        <v>1007</v>
      </c>
      <c r="C719" t="s">
        <v>316</v>
      </c>
      <c r="D719" s="383">
        <v>0.27083333333333331</v>
      </c>
      <c r="E719" t="s">
        <v>952</v>
      </c>
      <c r="F719" s="383">
        <v>0.5625</v>
      </c>
      <c r="G719"/>
      <c r="H719"/>
    </row>
    <row r="720" spans="1:8">
      <c r="A720" s="384">
        <v>12857</v>
      </c>
      <c r="B720" t="s">
        <v>1008</v>
      </c>
      <c r="C720" t="s">
        <v>481</v>
      </c>
      <c r="D720" s="383">
        <v>0.27777777777777779</v>
      </c>
      <c r="E720" t="s">
        <v>810</v>
      </c>
      <c r="F720" s="383">
        <v>0.41666666666666669</v>
      </c>
      <c r="G720"/>
      <c r="H720"/>
    </row>
    <row r="721" spans="1:8">
      <c r="A721" s="384">
        <v>12858</v>
      </c>
      <c r="B721" t="s">
        <v>1008</v>
      </c>
      <c r="C721" t="s">
        <v>810</v>
      </c>
      <c r="D721" s="383">
        <v>0.43402777777777773</v>
      </c>
      <c r="E721" t="s">
        <v>481</v>
      </c>
      <c r="F721" s="383">
        <v>0.57638888888888895</v>
      </c>
      <c r="G721"/>
      <c r="H721"/>
    </row>
    <row r="722" spans="1:8">
      <c r="A722" s="384">
        <v>12859</v>
      </c>
      <c r="B722" t="s">
        <v>1009</v>
      </c>
      <c r="C722" t="s">
        <v>354</v>
      </c>
      <c r="D722" s="383">
        <v>0.25</v>
      </c>
      <c r="E722" t="s">
        <v>481</v>
      </c>
      <c r="F722" s="383">
        <v>0.52083333333333337</v>
      </c>
      <c r="G722"/>
      <c r="H722"/>
    </row>
    <row r="723" spans="1:8">
      <c r="A723" s="384">
        <v>12860</v>
      </c>
      <c r="B723" t="s">
        <v>1009</v>
      </c>
      <c r="C723" t="s">
        <v>481</v>
      </c>
      <c r="D723" s="383">
        <v>0.57638888888888895</v>
      </c>
      <c r="E723" t="s">
        <v>354</v>
      </c>
      <c r="F723" s="383">
        <v>0.88888888888888884</v>
      </c>
      <c r="G723"/>
      <c r="H723"/>
    </row>
    <row r="724" spans="1:8">
      <c r="A724" s="384">
        <v>12861</v>
      </c>
      <c r="B724" t="s">
        <v>1010</v>
      </c>
      <c r="C724" t="s">
        <v>906</v>
      </c>
      <c r="D724" s="383">
        <v>0.63194444444444442</v>
      </c>
      <c r="E724" t="s">
        <v>510</v>
      </c>
      <c r="F724" s="383">
        <v>0.16666666666666666</v>
      </c>
      <c r="G724"/>
      <c r="H724"/>
    </row>
    <row r="725" spans="1:8">
      <c r="A725" s="384">
        <v>12863</v>
      </c>
      <c r="B725" t="s">
        <v>1011</v>
      </c>
      <c r="C725" t="s">
        <v>481</v>
      </c>
      <c r="D725" s="383">
        <v>0.85763888888888884</v>
      </c>
      <c r="E725" t="s">
        <v>373</v>
      </c>
      <c r="F725" s="383">
        <v>0.3298611111111111</v>
      </c>
      <c r="G725"/>
      <c r="H725"/>
    </row>
    <row r="726" spans="1:8">
      <c r="A726" s="384">
        <v>12864</v>
      </c>
      <c r="B726" t="s">
        <v>1012</v>
      </c>
      <c r="C726" t="s">
        <v>373</v>
      </c>
      <c r="D726" s="383">
        <v>0.81597222222222221</v>
      </c>
      <c r="E726" t="s">
        <v>481</v>
      </c>
      <c r="F726" s="383">
        <v>0.25694444444444448</v>
      </c>
      <c r="G726"/>
      <c r="H726"/>
    </row>
    <row r="727" spans="1:8">
      <c r="A727" s="384">
        <v>12865</v>
      </c>
      <c r="B727" t="s">
        <v>1013</v>
      </c>
      <c r="C727" t="s">
        <v>481</v>
      </c>
      <c r="D727" s="383">
        <v>0.34722222222222227</v>
      </c>
      <c r="E727" t="s">
        <v>806</v>
      </c>
      <c r="F727" s="383">
        <v>0.57291666666666663</v>
      </c>
      <c r="G727"/>
      <c r="H727"/>
    </row>
    <row r="728" spans="1:8">
      <c r="A728" s="384">
        <v>12866</v>
      </c>
      <c r="B728" t="s">
        <v>1013</v>
      </c>
      <c r="C728" t="s">
        <v>806</v>
      </c>
      <c r="D728" s="383">
        <v>0.61458333333333337</v>
      </c>
      <c r="E728" t="s">
        <v>481</v>
      </c>
      <c r="F728" s="383">
        <v>0.85416666666666663</v>
      </c>
      <c r="G728"/>
      <c r="H728"/>
    </row>
    <row r="729" spans="1:8">
      <c r="A729" s="384">
        <v>12867</v>
      </c>
      <c r="B729" t="s">
        <v>1014</v>
      </c>
      <c r="C729" t="s">
        <v>481</v>
      </c>
      <c r="D729" s="383">
        <v>0.97916666666666663</v>
      </c>
      <c r="E729" t="s">
        <v>608</v>
      </c>
      <c r="F729" s="383">
        <v>0.36805555555555558</v>
      </c>
      <c r="G729"/>
      <c r="H729"/>
    </row>
    <row r="730" spans="1:8">
      <c r="A730" s="384">
        <v>12868</v>
      </c>
      <c r="B730" t="s">
        <v>1015</v>
      </c>
      <c r="C730" t="s">
        <v>608</v>
      </c>
      <c r="D730" s="383">
        <v>0.47916666666666669</v>
      </c>
      <c r="E730" t="s">
        <v>481</v>
      </c>
      <c r="F730" s="383">
        <v>0.93402777777777779</v>
      </c>
      <c r="G730"/>
      <c r="H730"/>
    </row>
    <row r="731" spans="1:8">
      <c r="A731" s="384">
        <v>12869</v>
      </c>
      <c r="B731" t="s">
        <v>1016</v>
      </c>
      <c r="C731" t="s">
        <v>354</v>
      </c>
      <c r="D731" s="383">
        <v>0.46180555555555558</v>
      </c>
      <c r="E731" t="s">
        <v>481</v>
      </c>
      <c r="F731" s="383">
        <v>0.8125</v>
      </c>
      <c r="G731"/>
      <c r="H731"/>
    </row>
    <row r="732" spans="1:8">
      <c r="A732" s="384">
        <v>12870</v>
      </c>
      <c r="B732" t="s">
        <v>1017</v>
      </c>
      <c r="C732" t="s">
        <v>481</v>
      </c>
      <c r="D732" s="383">
        <v>0.60763888888888895</v>
      </c>
      <c r="E732" t="s">
        <v>354</v>
      </c>
      <c r="F732" s="383">
        <v>0.97916666666666663</v>
      </c>
      <c r="G732"/>
      <c r="H732"/>
    </row>
    <row r="733" spans="1:8">
      <c r="A733" s="384">
        <v>12871</v>
      </c>
      <c r="B733" t="s">
        <v>1018</v>
      </c>
      <c r="C733" t="s">
        <v>481</v>
      </c>
      <c r="D733" s="383">
        <v>0.28819444444444448</v>
      </c>
      <c r="E733" t="s">
        <v>1019</v>
      </c>
      <c r="F733" s="383">
        <v>0.84722222222222221</v>
      </c>
      <c r="G733"/>
      <c r="H733"/>
    </row>
    <row r="734" spans="1:8">
      <c r="A734" s="384">
        <v>12872</v>
      </c>
      <c r="B734" t="s">
        <v>1018</v>
      </c>
      <c r="C734" t="s">
        <v>1019</v>
      </c>
      <c r="D734" s="383">
        <v>0.22222222222222221</v>
      </c>
      <c r="E734" t="s">
        <v>481</v>
      </c>
      <c r="F734" s="383">
        <v>0.78125</v>
      </c>
      <c r="G734"/>
      <c r="H734"/>
    </row>
    <row r="735" spans="1:8">
      <c r="A735" s="384">
        <v>12873</v>
      </c>
      <c r="B735" t="s">
        <v>1020</v>
      </c>
      <c r="C735" t="s">
        <v>969</v>
      </c>
      <c r="D735" s="383">
        <v>0.56944444444444442</v>
      </c>
      <c r="E735" t="s">
        <v>671</v>
      </c>
      <c r="F735" s="383">
        <v>0.57638888888888895</v>
      </c>
      <c r="G735"/>
      <c r="H735"/>
    </row>
    <row r="736" spans="1:8">
      <c r="A736" s="384">
        <v>12874</v>
      </c>
      <c r="B736" t="s">
        <v>1021</v>
      </c>
      <c r="C736" t="s">
        <v>671</v>
      </c>
      <c r="D736" s="383">
        <v>0.82638888888888884</v>
      </c>
      <c r="E736" t="s">
        <v>969</v>
      </c>
      <c r="F736" s="383">
        <v>0.82986111111111116</v>
      </c>
      <c r="G736"/>
      <c r="H736"/>
    </row>
    <row r="737" spans="1:8">
      <c r="A737" s="384">
        <v>12875</v>
      </c>
      <c r="B737" t="s">
        <v>1022</v>
      </c>
      <c r="C737" t="s">
        <v>811</v>
      </c>
      <c r="D737" s="383">
        <v>0.4548611111111111</v>
      </c>
      <c r="E737" t="s">
        <v>572</v>
      </c>
      <c r="F737" s="383">
        <v>0.90277777777777779</v>
      </c>
      <c r="G737"/>
      <c r="H737"/>
    </row>
    <row r="738" spans="1:8">
      <c r="A738" s="384">
        <v>12876</v>
      </c>
      <c r="B738" t="s">
        <v>1022</v>
      </c>
      <c r="C738" t="s">
        <v>572</v>
      </c>
      <c r="D738" s="383">
        <v>0.27083333333333331</v>
      </c>
      <c r="E738" t="s">
        <v>811</v>
      </c>
      <c r="F738" s="383">
        <v>0.71527777777777779</v>
      </c>
      <c r="G738"/>
      <c r="H738"/>
    </row>
    <row r="739" spans="1:8">
      <c r="A739" s="384">
        <v>12879</v>
      </c>
      <c r="B739" t="s">
        <v>1023</v>
      </c>
      <c r="C739" t="s">
        <v>367</v>
      </c>
      <c r="D739" s="383">
        <v>1.0416666666666666E-2</v>
      </c>
      <c r="E739" t="s">
        <v>376</v>
      </c>
      <c r="F739" s="383">
        <v>0.29166666666666669</v>
      </c>
      <c r="G739"/>
      <c r="H739"/>
    </row>
    <row r="740" spans="1:8">
      <c r="A740" s="384">
        <v>12880</v>
      </c>
      <c r="B740" t="s">
        <v>1024</v>
      </c>
      <c r="C740" t="s">
        <v>376</v>
      </c>
      <c r="D740" s="383">
        <v>0.2986111111111111</v>
      </c>
      <c r="E740" t="s">
        <v>367</v>
      </c>
      <c r="F740" s="383">
        <v>0.56597222222222221</v>
      </c>
      <c r="G740"/>
      <c r="H740"/>
    </row>
    <row r="741" spans="1:8">
      <c r="A741" s="384">
        <v>12883</v>
      </c>
      <c r="B741" t="s">
        <v>1025</v>
      </c>
      <c r="C741" t="s">
        <v>481</v>
      </c>
      <c r="D741" s="383">
        <v>0.25</v>
      </c>
      <c r="E741" t="s">
        <v>806</v>
      </c>
      <c r="F741" s="383">
        <v>0.49305555555555558</v>
      </c>
      <c r="G741"/>
      <c r="H741"/>
    </row>
    <row r="742" spans="1:8">
      <c r="A742" s="384">
        <v>12884</v>
      </c>
      <c r="B742" t="s">
        <v>1025</v>
      </c>
      <c r="C742" t="s">
        <v>806</v>
      </c>
      <c r="D742" s="383">
        <v>0.64930555555555558</v>
      </c>
      <c r="E742" t="s">
        <v>481</v>
      </c>
      <c r="F742" s="383">
        <v>0.88541666666666663</v>
      </c>
      <c r="G742"/>
      <c r="H742"/>
    </row>
    <row r="743" spans="1:8">
      <c r="A743" s="384">
        <v>12885</v>
      </c>
      <c r="B743" t="s">
        <v>1026</v>
      </c>
      <c r="C743" t="s">
        <v>335</v>
      </c>
      <c r="D743" s="383">
        <v>0.32291666666666669</v>
      </c>
      <c r="E743" t="s">
        <v>1027</v>
      </c>
      <c r="F743" s="383">
        <v>0.54513888888888895</v>
      </c>
      <c r="G743"/>
      <c r="H743"/>
    </row>
    <row r="744" spans="1:8">
      <c r="A744" s="384">
        <v>12886</v>
      </c>
      <c r="B744" t="s">
        <v>1026</v>
      </c>
      <c r="C744" t="s">
        <v>1027</v>
      </c>
      <c r="D744" s="383">
        <v>0.5625</v>
      </c>
      <c r="E744" t="s">
        <v>335</v>
      </c>
      <c r="F744" s="383">
        <v>0.79166666666666663</v>
      </c>
      <c r="G744"/>
      <c r="H744"/>
    </row>
    <row r="745" spans="1:8">
      <c r="A745" s="384">
        <v>12887</v>
      </c>
      <c r="B745" t="s">
        <v>1028</v>
      </c>
      <c r="C745" t="s">
        <v>481</v>
      </c>
      <c r="D745" s="383">
        <v>0.87152777777777779</v>
      </c>
      <c r="E745" t="s">
        <v>811</v>
      </c>
      <c r="F745" s="383">
        <v>0.24652777777777779</v>
      </c>
      <c r="G745"/>
      <c r="H745"/>
    </row>
    <row r="746" spans="1:8">
      <c r="A746" s="384">
        <v>12888</v>
      </c>
      <c r="B746" t="s">
        <v>1029</v>
      </c>
      <c r="C746" t="s">
        <v>811</v>
      </c>
      <c r="D746" s="383">
        <v>0.92708333333333337</v>
      </c>
      <c r="E746" t="s">
        <v>481</v>
      </c>
      <c r="F746" s="383">
        <v>0.2951388888888889</v>
      </c>
      <c r="G746"/>
      <c r="H746"/>
    </row>
    <row r="747" spans="1:8">
      <c r="A747" s="384">
        <v>12889</v>
      </c>
      <c r="B747" t="s">
        <v>1030</v>
      </c>
      <c r="C747" t="s">
        <v>972</v>
      </c>
      <c r="D747" s="383">
        <v>0.77430555555555547</v>
      </c>
      <c r="E747" t="s">
        <v>373</v>
      </c>
      <c r="F747" s="383">
        <v>0.20833333333333334</v>
      </c>
      <c r="G747"/>
      <c r="H747"/>
    </row>
    <row r="748" spans="1:8">
      <c r="A748" s="384">
        <v>12890</v>
      </c>
      <c r="B748" t="s">
        <v>1031</v>
      </c>
      <c r="C748" t="s">
        <v>373</v>
      </c>
      <c r="D748" s="383">
        <v>0.35416666666666669</v>
      </c>
      <c r="E748" t="s">
        <v>972</v>
      </c>
      <c r="F748" s="383">
        <v>0.79166666666666663</v>
      </c>
      <c r="G748"/>
      <c r="H748"/>
    </row>
    <row r="749" spans="1:8">
      <c r="A749" s="384">
        <v>12891</v>
      </c>
      <c r="B749" t="s">
        <v>1032</v>
      </c>
      <c r="C749" t="s">
        <v>1033</v>
      </c>
      <c r="D749" s="383">
        <v>0.20833333333333334</v>
      </c>
      <c r="E749" t="s">
        <v>376</v>
      </c>
      <c r="F749" s="383">
        <v>0.41666666666666669</v>
      </c>
      <c r="G749"/>
      <c r="H749"/>
    </row>
    <row r="750" spans="1:8">
      <c r="A750" s="384">
        <v>12892</v>
      </c>
      <c r="B750" t="s">
        <v>1034</v>
      </c>
      <c r="C750" t="s">
        <v>376</v>
      </c>
      <c r="D750" s="383">
        <v>0.71527777777777779</v>
      </c>
      <c r="E750" t="s">
        <v>1033</v>
      </c>
      <c r="F750" s="383">
        <v>0.92361111111111116</v>
      </c>
      <c r="G750"/>
      <c r="H750"/>
    </row>
    <row r="751" spans="1:8">
      <c r="A751" s="384">
        <v>12893</v>
      </c>
      <c r="B751" t="s">
        <v>1035</v>
      </c>
      <c r="C751" t="s">
        <v>376</v>
      </c>
      <c r="D751" s="383">
        <v>0.28125</v>
      </c>
      <c r="E751" t="s">
        <v>1036</v>
      </c>
      <c r="F751" s="383">
        <v>0.56944444444444442</v>
      </c>
      <c r="G751"/>
      <c r="H751"/>
    </row>
    <row r="752" spans="1:8">
      <c r="A752" s="384">
        <v>12894</v>
      </c>
      <c r="B752" t="s">
        <v>1037</v>
      </c>
      <c r="C752" t="s">
        <v>1036</v>
      </c>
      <c r="D752" s="383">
        <v>0.61111111111111105</v>
      </c>
      <c r="E752" t="s">
        <v>376</v>
      </c>
      <c r="F752" s="383">
        <v>0.90972222222222221</v>
      </c>
      <c r="G752"/>
      <c r="H752"/>
    </row>
    <row r="753" spans="1:8">
      <c r="A753" s="384">
        <v>12895</v>
      </c>
      <c r="B753" t="s">
        <v>1038</v>
      </c>
      <c r="C753" t="s">
        <v>481</v>
      </c>
      <c r="D753" s="383">
        <v>0.87152777777777779</v>
      </c>
      <c r="E753" t="s">
        <v>811</v>
      </c>
      <c r="F753" s="383">
        <v>0.24652777777777779</v>
      </c>
      <c r="G753"/>
      <c r="H753"/>
    </row>
    <row r="754" spans="1:8">
      <c r="A754" s="384">
        <v>12896</v>
      </c>
      <c r="B754" t="s">
        <v>1039</v>
      </c>
      <c r="C754" t="s">
        <v>811</v>
      </c>
      <c r="D754" s="383">
        <v>0.92708333333333337</v>
      </c>
      <c r="E754" t="s">
        <v>481</v>
      </c>
      <c r="F754" s="383">
        <v>0.2951388888888889</v>
      </c>
      <c r="G754"/>
      <c r="H754"/>
    </row>
    <row r="755" spans="1:8">
      <c r="A755" s="384">
        <v>12897</v>
      </c>
      <c r="B755" t="s">
        <v>1040</v>
      </c>
      <c r="C755" t="s">
        <v>608</v>
      </c>
      <c r="D755" s="383">
        <v>0.77083333333333337</v>
      </c>
      <c r="E755" t="s">
        <v>376</v>
      </c>
      <c r="F755" s="383">
        <v>0.78125</v>
      </c>
      <c r="G755"/>
      <c r="H755"/>
    </row>
    <row r="756" spans="1:8">
      <c r="A756" s="384">
        <v>12898</v>
      </c>
      <c r="B756" t="s">
        <v>1041</v>
      </c>
      <c r="C756" t="s">
        <v>376</v>
      </c>
      <c r="D756" s="383">
        <v>0.5</v>
      </c>
      <c r="E756" t="s">
        <v>608</v>
      </c>
      <c r="F756" s="383">
        <v>0.56597222222222221</v>
      </c>
      <c r="G756"/>
      <c r="H756"/>
    </row>
    <row r="757" spans="1:8">
      <c r="A757" s="384">
        <v>12901</v>
      </c>
      <c r="B757" t="s">
        <v>1042</v>
      </c>
      <c r="C757" t="s">
        <v>340</v>
      </c>
      <c r="D757" s="383">
        <v>0.90625</v>
      </c>
      <c r="E757" t="s">
        <v>341</v>
      </c>
      <c r="F757" s="383">
        <v>0.2638888888888889</v>
      </c>
      <c r="G757"/>
      <c r="H757"/>
    </row>
    <row r="758" spans="1:8">
      <c r="A758" s="384">
        <v>12902</v>
      </c>
      <c r="B758" t="s">
        <v>1042</v>
      </c>
      <c r="C758" t="s">
        <v>341</v>
      </c>
      <c r="D758" s="383">
        <v>0.91666666666666663</v>
      </c>
      <c r="E758" t="s">
        <v>340</v>
      </c>
      <c r="F758" s="383">
        <v>0.28125</v>
      </c>
      <c r="G758"/>
      <c r="H758"/>
    </row>
    <row r="759" spans="1:8">
      <c r="A759" s="384">
        <v>12903</v>
      </c>
      <c r="B759" t="s">
        <v>1043</v>
      </c>
      <c r="C759" t="s">
        <v>340</v>
      </c>
      <c r="D759" s="383">
        <v>0.89236111111111116</v>
      </c>
      <c r="E759" t="s">
        <v>415</v>
      </c>
      <c r="F759" s="383">
        <v>0.23611111111111113</v>
      </c>
      <c r="G759"/>
      <c r="H759"/>
    </row>
    <row r="760" spans="1:8">
      <c r="A760" s="384">
        <v>12904</v>
      </c>
      <c r="B760" t="s">
        <v>1044</v>
      </c>
      <c r="C760" t="s">
        <v>415</v>
      </c>
      <c r="D760" s="383">
        <v>0.89236111111111116</v>
      </c>
      <c r="E760" t="s">
        <v>340</v>
      </c>
      <c r="F760" s="383">
        <v>0.23611111111111113</v>
      </c>
      <c r="G760"/>
      <c r="H760"/>
    </row>
    <row r="761" spans="1:8">
      <c r="A761" s="384">
        <v>12905</v>
      </c>
      <c r="B761" t="s">
        <v>1045</v>
      </c>
      <c r="C761" t="s">
        <v>1046</v>
      </c>
      <c r="D761" s="383">
        <v>0.2638888888888889</v>
      </c>
      <c r="E761" t="s">
        <v>481</v>
      </c>
      <c r="F761" s="383">
        <v>0.14930555555555555</v>
      </c>
      <c r="G761"/>
      <c r="H761"/>
    </row>
    <row r="762" spans="1:8">
      <c r="A762" s="384">
        <v>12906</v>
      </c>
      <c r="B762" t="s">
        <v>1047</v>
      </c>
      <c r="C762" t="s">
        <v>481</v>
      </c>
      <c r="D762" s="383">
        <v>0.95486111111111116</v>
      </c>
      <c r="E762" t="s">
        <v>1046</v>
      </c>
      <c r="F762" s="383">
        <v>0.79861111111111116</v>
      </c>
      <c r="G762"/>
      <c r="H762"/>
    </row>
    <row r="763" spans="1:8">
      <c r="A763" s="384">
        <v>12907</v>
      </c>
      <c r="B763" t="s">
        <v>1048</v>
      </c>
      <c r="C763" t="s">
        <v>344</v>
      </c>
      <c r="D763" s="383">
        <v>0.70138888888888884</v>
      </c>
      <c r="E763" t="s">
        <v>510</v>
      </c>
      <c r="F763" s="383">
        <v>0.57291666666666663</v>
      </c>
      <c r="G763"/>
      <c r="H763"/>
    </row>
    <row r="764" spans="1:8">
      <c r="A764" s="384">
        <v>12908</v>
      </c>
      <c r="B764" t="s">
        <v>1049</v>
      </c>
      <c r="C764" t="s">
        <v>510</v>
      </c>
      <c r="D764" s="383">
        <v>0.89930555555555547</v>
      </c>
      <c r="E764" t="s">
        <v>344</v>
      </c>
      <c r="F764" s="383">
        <v>0.74305555555555547</v>
      </c>
      <c r="G764"/>
      <c r="H764"/>
    </row>
    <row r="765" spans="1:8">
      <c r="A765" s="384">
        <v>12911</v>
      </c>
      <c r="B765" t="s">
        <v>1050</v>
      </c>
      <c r="C765" t="s">
        <v>816</v>
      </c>
      <c r="D765" s="383">
        <v>0.65277777777777779</v>
      </c>
      <c r="E765" t="s">
        <v>555</v>
      </c>
      <c r="F765" s="383">
        <v>0.67708333333333337</v>
      </c>
      <c r="G765"/>
      <c r="H765"/>
    </row>
    <row r="766" spans="1:8">
      <c r="A766" s="384">
        <v>12912</v>
      </c>
      <c r="B766" t="s">
        <v>1051</v>
      </c>
      <c r="C766" t="s">
        <v>555</v>
      </c>
      <c r="D766" s="383">
        <v>0.77777777777777779</v>
      </c>
      <c r="E766" t="s">
        <v>816</v>
      </c>
      <c r="F766" s="383">
        <v>0.82638888888888884</v>
      </c>
      <c r="G766"/>
      <c r="H766"/>
    </row>
    <row r="767" spans="1:8">
      <c r="A767" s="384">
        <v>12915</v>
      </c>
      <c r="B767" t="s">
        <v>1052</v>
      </c>
      <c r="C767" t="s">
        <v>341</v>
      </c>
      <c r="D767" s="383">
        <v>0.73958333333333337</v>
      </c>
      <c r="E767" t="s">
        <v>592</v>
      </c>
      <c r="F767" s="383">
        <v>0.4236111111111111</v>
      </c>
      <c r="G767"/>
      <c r="H767"/>
    </row>
    <row r="768" spans="1:8">
      <c r="A768" s="384">
        <v>12916</v>
      </c>
      <c r="B768" t="s">
        <v>1052</v>
      </c>
      <c r="C768" t="s">
        <v>592</v>
      </c>
      <c r="D768" s="383">
        <v>0.62847222222222221</v>
      </c>
      <c r="E768" t="s">
        <v>341</v>
      </c>
      <c r="F768" s="383">
        <v>0.31944444444444448</v>
      </c>
      <c r="G768"/>
      <c r="H768"/>
    </row>
    <row r="769" spans="1:8">
      <c r="A769" s="384">
        <v>12917</v>
      </c>
      <c r="B769" t="s">
        <v>1053</v>
      </c>
      <c r="C769" t="s">
        <v>341</v>
      </c>
      <c r="D769" s="383">
        <v>0.72222222222222221</v>
      </c>
      <c r="E769" t="s">
        <v>510</v>
      </c>
      <c r="F769" s="383">
        <v>0.44444444444444442</v>
      </c>
      <c r="G769"/>
      <c r="H769"/>
    </row>
    <row r="770" spans="1:8">
      <c r="A770" s="384">
        <v>12918</v>
      </c>
      <c r="B770" t="s">
        <v>1054</v>
      </c>
      <c r="C770" t="s">
        <v>510</v>
      </c>
      <c r="D770" s="383">
        <v>0.58680555555555558</v>
      </c>
      <c r="E770" t="s">
        <v>341</v>
      </c>
      <c r="F770" s="383">
        <v>0.27083333333333331</v>
      </c>
      <c r="G770"/>
      <c r="H770"/>
    </row>
    <row r="771" spans="1:8">
      <c r="A771" s="384">
        <v>12919</v>
      </c>
      <c r="B771" t="s">
        <v>1055</v>
      </c>
      <c r="C771" t="s">
        <v>343</v>
      </c>
      <c r="D771" s="383">
        <v>0.51736111111111105</v>
      </c>
      <c r="E771" t="s">
        <v>436</v>
      </c>
      <c r="F771" s="383">
        <v>0.66319444444444442</v>
      </c>
      <c r="G771"/>
      <c r="H771"/>
    </row>
    <row r="772" spans="1:8">
      <c r="A772" s="384">
        <v>12920</v>
      </c>
      <c r="B772" t="s">
        <v>1055</v>
      </c>
      <c r="C772" t="s">
        <v>436</v>
      </c>
      <c r="D772" s="383">
        <v>0.375</v>
      </c>
      <c r="E772" t="s">
        <v>343</v>
      </c>
      <c r="F772" s="383">
        <v>0.53472222222222221</v>
      </c>
      <c r="G772"/>
      <c r="H772"/>
    </row>
    <row r="773" spans="1:8">
      <c r="A773" s="384">
        <v>12921</v>
      </c>
      <c r="B773" t="s">
        <v>1056</v>
      </c>
      <c r="C773" t="s">
        <v>340</v>
      </c>
      <c r="D773" s="383">
        <v>0.74652777777777779</v>
      </c>
      <c r="E773" t="s">
        <v>925</v>
      </c>
      <c r="F773" s="383">
        <v>0.94097222222222221</v>
      </c>
      <c r="G773"/>
      <c r="H773"/>
    </row>
    <row r="774" spans="1:8">
      <c r="A774" s="384">
        <v>12922</v>
      </c>
      <c r="B774" t="s">
        <v>1056</v>
      </c>
      <c r="C774" t="s">
        <v>925</v>
      </c>
      <c r="D774" s="383">
        <v>0.22569444444444445</v>
      </c>
      <c r="E774" t="s">
        <v>340</v>
      </c>
      <c r="F774" s="383">
        <v>0.4236111111111111</v>
      </c>
      <c r="G774"/>
      <c r="H774"/>
    </row>
    <row r="775" spans="1:8">
      <c r="A775" s="384">
        <v>12923</v>
      </c>
      <c r="B775" t="s">
        <v>1057</v>
      </c>
      <c r="C775" t="s">
        <v>343</v>
      </c>
      <c r="D775" s="383">
        <v>0.89236111111111116</v>
      </c>
      <c r="E775" t="s">
        <v>316</v>
      </c>
      <c r="F775" s="383">
        <v>0.34027777777777773</v>
      </c>
      <c r="G775"/>
      <c r="H775"/>
    </row>
    <row r="776" spans="1:8">
      <c r="A776" s="384">
        <v>12924</v>
      </c>
      <c r="B776" t="s">
        <v>1058</v>
      </c>
      <c r="C776" t="s">
        <v>316</v>
      </c>
      <c r="D776" s="383">
        <v>0.80208333333333337</v>
      </c>
      <c r="E776" t="s">
        <v>343</v>
      </c>
      <c r="F776" s="383">
        <v>0.23611111111111113</v>
      </c>
      <c r="G776"/>
      <c r="H776"/>
    </row>
    <row r="777" spans="1:8">
      <c r="A777" s="384">
        <v>12925</v>
      </c>
      <c r="B777" t="s">
        <v>1059</v>
      </c>
      <c r="C777" t="s">
        <v>344</v>
      </c>
      <c r="D777" s="383">
        <v>0.4826388888888889</v>
      </c>
      <c r="E777" t="s">
        <v>415</v>
      </c>
      <c r="F777" s="383">
        <v>0.80208333333333337</v>
      </c>
      <c r="G777"/>
      <c r="H777"/>
    </row>
    <row r="778" spans="1:8">
      <c r="A778" s="384">
        <v>12926</v>
      </c>
      <c r="B778" t="s">
        <v>1059</v>
      </c>
      <c r="C778" t="s">
        <v>415</v>
      </c>
      <c r="D778" s="383">
        <v>0.34375</v>
      </c>
      <c r="E778" t="s">
        <v>344</v>
      </c>
      <c r="F778" s="383">
        <v>0.63541666666666663</v>
      </c>
      <c r="G778"/>
      <c r="H778"/>
    </row>
    <row r="779" spans="1:8">
      <c r="A779" s="384">
        <v>12927</v>
      </c>
      <c r="B779" t="s">
        <v>1060</v>
      </c>
      <c r="C779" t="s">
        <v>340</v>
      </c>
      <c r="D779" s="383">
        <v>0.97916666666666663</v>
      </c>
      <c r="E779" t="s">
        <v>1061</v>
      </c>
      <c r="F779" s="383">
        <v>0.25347222222222221</v>
      </c>
      <c r="G779"/>
      <c r="H779"/>
    </row>
    <row r="780" spans="1:8">
      <c r="A780" s="384">
        <v>12928</v>
      </c>
      <c r="B780" t="s">
        <v>1060</v>
      </c>
      <c r="C780" t="s">
        <v>1061</v>
      </c>
      <c r="D780" s="383">
        <v>0.94444444444444453</v>
      </c>
      <c r="E780" t="s">
        <v>340</v>
      </c>
      <c r="F780" s="383">
        <v>0.20833333333333334</v>
      </c>
      <c r="G780"/>
      <c r="H780"/>
    </row>
    <row r="781" spans="1:8">
      <c r="A781" s="384">
        <v>12933</v>
      </c>
      <c r="B781" t="s">
        <v>1062</v>
      </c>
      <c r="C781" t="s">
        <v>340</v>
      </c>
      <c r="D781" s="383">
        <v>0.56944444444444442</v>
      </c>
      <c r="E781" t="s">
        <v>341</v>
      </c>
      <c r="F781" s="383">
        <v>0.89236111111111116</v>
      </c>
      <c r="G781"/>
      <c r="H781"/>
    </row>
    <row r="782" spans="1:8">
      <c r="A782" s="384">
        <v>12934</v>
      </c>
      <c r="B782" t="s">
        <v>1062</v>
      </c>
      <c r="C782" t="s">
        <v>341</v>
      </c>
      <c r="D782" s="383">
        <v>0.20486111111111113</v>
      </c>
      <c r="E782" t="s">
        <v>340</v>
      </c>
      <c r="F782" s="383">
        <v>0.52430555555555558</v>
      </c>
      <c r="G782"/>
      <c r="H782"/>
    </row>
    <row r="783" spans="1:8">
      <c r="A783" s="384">
        <v>12935</v>
      </c>
      <c r="B783" t="s">
        <v>1063</v>
      </c>
      <c r="C783" t="s">
        <v>344</v>
      </c>
      <c r="D783" s="383">
        <v>0.28472222222222221</v>
      </c>
      <c r="E783" t="s">
        <v>925</v>
      </c>
      <c r="F783" s="383">
        <v>0.46527777777777773</v>
      </c>
      <c r="G783"/>
      <c r="H783"/>
    </row>
    <row r="784" spans="1:8">
      <c r="A784" s="384">
        <v>12936</v>
      </c>
      <c r="B784" t="s">
        <v>1064</v>
      </c>
      <c r="C784" t="s">
        <v>925</v>
      </c>
      <c r="D784" s="383">
        <v>0.67361111111111116</v>
      </c>
      <c r="E784" t="s">
        <v>344</v>
      </c>
      <c r="F784" s="383">
        <v>0.85416666666666663</v>
      </c>
      <c r="G784"/>
      <c r="H784"/>
    </row>
    <row r="785" spans="1:8">
      <c r="A785" s="384">
        <v>12937</v>
      </c>
      <c r="B785" t="s">
        <v>1065</v>
      </c>
      <c r="C785" t="s">
        <v>1066</v>
      </c>
      <c r="D785" s="383">
        <v>0.70833333333333337</v>
      </c>
      <c r="E785" t="s">
        <v>481</v>
      </c>
      <c r="F785" s="383">
        <v>0.54513888888888895</v>
      </c>
      <c r="G785"/>
      <c r="H785"/>
    </row>
    <row r="786" spans="1:8">
      <c r="A786" s="384">
        <v>12938</v>
      </c>
      <c r="B786" t="s">
        <v>1065</v>
      </c>
      <c r="C786" t="s">
        <v>481</v>
      </c>
      <c r="D786" s="383">
        <v>0.95833333333333337</v>
      </c>
      <c r="E786" t="s">
        <v>1066</v>
      </c>
      <c r="F786" s="383">
        <v>0.72569444444444453</v>
      </c>
      <c r="G786"/>
      <c r="H786"/>
    </row>
    <row r="787" spans="1:8">
      <c r="A787" s="384">
        <v>12939</v>
      </c>
      <c r="B787" t="s">
        <v>1067</v>
      </c>
      <c r="C787" t="s">
        <v>320</v>
      </c>
      <c r="D787" s="383">
        <v>0.63888888888888895</v>
      </c>
      <c r="E787" t="s">
        <v>347</v>
      </c>
      <c r="F787" s="383">
        <v>0.56944444444444442</v>
      </c>
      <c r="G787"/>
      <c r="H787"/>
    </row>
    <row r="788" spans="1:8">
      <c r="A788" s="384">
        <v>12940</v>
      </c>
      <c r="B788" t="s">
        <v>1068</v>
      </c>
      <c r="C788" t="s">
        <v>347</v>
      </c>
      <c r="D788" s="383">
        <v>0.37847222222222227</v>
      </c>
      <c r="E788" t="s">
        <v>320</v>
      </c>
      <c r="F788" s="383">
        <v>0.33680555555555558</v>
      </c>
      <c r="G788"/>
      <c r="H788"/>
    </row>
    <row r="789" spans="1:8">
      <c r="A789" s="384">
        <v>12941</v>
      </c>
      <c r="B789" t="s">
        <v>1069</v>
      </c>
      <c r="C789" t="s">
        <v>341</v>
      </c>
      <c r="D789" s="383">
        <v>0.97569444444444453</v>
      </c>
      <c r="E789" t="s">
        <v>647</v>
      </c>
      <c r="F789" s="383">
        <v>0.4236111111111111</v>
      </c>
      <c r="G789"/>
      <c r="H789"/>
    </row>
    <row r="790" spans="1:8">
      <c r="A790" s="384">
        <v>12942</v>
      </c>
      <c r="B790" t="s">
        <v>1070</v>
      </c>
      <c r="C790" t="s">
        <v>647</v>
      </c>
      <c r="D790" s="383">
        <v>0.82638888888888884</v>
      </c>
      <c r="E790" t="s">
        <v>341</v>
      </c>
      <c r="F790" s="383">
        <v>0.24305555555555555</v>
      </c>
      <c r="G790"/>
      <c r="H790"/>
    </row>
    <row r="791" spans="1:8">
      <c r="A791" s="384">
        <v>12943</v>
      </c>
      <c r="B791" t="s">
        <v>1071</v>
      </c>
      <c r="C791" t="s">
        <v>816</v>
      </c>
      <c r="D791" s="383">
        <v>0.81944444444444453</v>
      </c>
      <c r="E791" t="s">
        <v>708</v>
      </c>
      <c r="F791" s="383">
        <v>0.80555555555555547</v>
      </c>
      <c r="G791"/>
      <c r="H791"/>
    </row>
    <row r="792" spans="1:8">
      <c r="A792" s="384">
        <v>12944</v>
      </c>
      <c r="B792" t="s">
        <v>1072</v>
      </c>
      <c r="C792" t="s">
        <v>708</v>
      </c>
      <c r="D792" s="383">
        <v>0.33333333333333331</v>
      </c>
      <c r="E792" t="s">
        <v>816</v>
      </c>
      <c r="F792" s="383">
        <v>0.31597222222222221</v>
      </c>
      <c r="G792"/>
      <c r="H792"/>
    </row>
    <row r="793" spans="1:8">
      <c r="A793" s="384">
        <v>12945</v>
      </c>
      <c r="B793" t="s">
        <v>1073</v>
      </c>
      <c r="C793" t="s">
        <v>925</v>
      </c>
      <c r="D793" s="383">
        <v>0.39930555555555558</v>
      </c>
      <c r="E793" t="s">
        <v>433</v>
      </c>
      <c r="F793" s="383">
        <v>0.44444444444444442</v>
      </c>
      <c r="G793"/>
      <c r="H793"/>
    </row>
    <row r="794" spans="1:8">
      <c r="A794" s="384">
        <v>12946</v>
      </c>
      <c r="B794" t="s">
        <v>1073</v>
      </c>
      <c r="C794" t="s">
        <v>433</v>
      </c>
      <c r="D794" s="383">
        <v>0.73263888888888884</v>
      </c>
      <c r="E794" t="s">
        <v>925</v>
      </c>
      <c r="F794" s="383">
        <v>0.78472222222222221</v>
      </c>
      <c r="G794"/>
      <c r="H794"/>
    </row>
    <row r="795" spans="1:8">
      <c r="A795" s="384">
        <v>12947</v>
      </c>
      <c r="B795" t="s">
        <v>1074</v>
      </c>
      <c r="C795" t="s">
        <v>341</v>
      </c>
      <c r="D795" s="383">
        <v>0.89583333333333337</v>
      </c>
      <c r="E795" t="s">
        <v>535</v>
      </c>
      <c r="F795" s="383">
        <v>0.1875</v>
      </c>
      <c r="G795"/>
      <c r="H795"/>
    </row>
    <row r="796" spans="1:8">
      <c r="A796" s="384">
        <v>12948</v>
      </c>
      <c r="B796" t="s">
        <v>1074</v>
      </c>
      <c r="C796" t="s">
        <v>535</v>
      </c>
      <c r="D796" s="383">
        <v>0.97916666666666663</v>
      </c>
      <c r="E796" t="s">
        <v>341</v>
      </c>
      <c r="F796" s="383">
        <v>0.24305555555555555</v>
      </c>
      <c r="G796"/>
      <c r="H796"/>
    </row>
    <row r="797" spans="1:8">
      <c r="A797" s="384">
        <v>12955</v>
      </c>
      <c r="B797" t="s">
        <v>1075</v>
      </c>
      <c r="C797" t="s">
        <v>340</v>
      </c>
      <c r="D797" s="383">
        <v>0.78472222222222221</v>
      </c>
      <c r="E797" t="s">
        <v>347</v>
      </c>
      <c r="F797" s="383">
        <v>0.53472222222222221</v>
      </c>
      <c r="G797"/>
      <c r="H797"/>
    </row>
    <row r="798" spans="1:8">
      <c r="A798" s="384">
        <v>12956</v>
      </c>
      <c r="B798" t="s">
        <v>1076</v>
      </c>
      <c r="C798" t="s">
        <v>347</v>
      </c>
      <c r="D798" s="383">
        <v>0.59027777777777779</v>
      </c>
      <c r="E798" t="s">
        <v>340</v>
      </c>
      <c r="F798" s="383">
        <v>0.3263888888888889</v>
      </c>
      <c r="G798"/>
      <c r="H798"/>
    </row>
    <row r="799" spans="1:8">
      <c r="A799" s="384">
        <v>12961</v>
      </c>
      <c r="B799" t="s">
        <v>1077</v>
      </c>
      <c r="C799" t="s">
        <v>340</v>
      </c>
      <c r="D799" s="383">
        <v>0.79513888888888884</v>
      </c>
      <c r="E799" t="s">
        <v>343</v>
      </c>
      <c r="F799" s="383">
        <v>0.375</v>
      </c>
      <c r="G799"/>
      <c r="H799"/>
    </row>
    <row r="800" spans="1:8">
      <c r="A800" s="384">
        <v>12962</v>
      </c>
      <c r="B800" t="s">
        <v>1077</v>
      </c>
      <c r="C800" t="s">
        <v>343</v>
      </c>
      <c r="D800" s="383">
        <v>0.65972222222222221</v>
      </c>
      <c r="E800" t="s">
        <v>340</v>
      </c>
      <c r="F800" s="383">
        <v>0.27430555555555552</v>
      </c>
      <c r="G800"/>
      <c r="H800"/>
    </row>
    <row r="801" spans="1:8">
      <c r="A801" s="384">
        <v>12963</v>
      </c>
      <c r="B801" t="s">
        <v>1078</v>
      </c>
      <c r="C801" t="s">
        <v>510</v>
      </c>
      <c r="D801" s="383">
        <v>0.79513888888888884</v>
      </c>
      <c r="E801" t="s">
        <v>623</v>
      </c>
      <c r="F801" s="383">
        <v>0.30555555555555552</v>
      </c>
      <c r="G801"/>
      <c r="H801"/>
    </row>
    <row r="802" spans="1:8">
      <c r="A802" s="384">
        <v>12964</v>
      </c>
      <c r="B802" t="s">
        <v>1078</v>
      </c>
      <c r="C802" t="s">
        <v>623</v>
      </c>
      <c r="D802" s="383">
        <v>0.76041666666666663</v>
      </c>
      <c r="E802" t="s">
        <v>510</v>
      </c>
      <c r="F802" s="383">
        <v>0.27083333333333331</v>
      </c>
      <c r="G802"/>
      <c r="H802"/>
    </row>
    <row r="803" spans="1:8">
      <c r="A803" s="384">
        <v>12965</v>
      </c>
      <c r="B803" t="s">
        <v>1079</v>
      </c>
      <c r="C803" t="s">
        <v>451</v>
      </c>
      <c r="D803" s="383">
        <v>0.65625</v>
      </c>
      <c r="E803" t="s">
        <v>623</v>
      </c>
      <c r="F803" s="383">
        <v>0.25694444444444448</v>
      </c>
      <c r="G803"/>
      <c r="H803"/>
    </row>
    <row r="804" spans="1:8">
      <c r="A804" s="384">
        <v>12966</v>
      </c>
      <c r="B804" t="s">
        <v>1080</v>
      </c>
      <c r="C804" t="s">
        <v>623</v>
      </c>
      <c r="D804" s="383">
        <v>0.93055555555555547</v>
      </c>
      <c r="E804" t="s">
        <v>451</v>
      </c>
      <c r="F804" s="383">
        <v>0.53125</v>
      </c>
      <c r="G804"/>
      <c r="H804"/>
    </row>
    <row r="805" spans="1:8">
      <c r="A805" s="384">
        <v>12967</v>
      </c>
      <c r="B805" t="s">
        <v>1081</v>
      </c>
      <c r="C805" t="s">
        <v>383</v>
      </c>
      <c r="D805" s="383">
        <v>0.73263888888888884</v>
      </c>
      <c r="E805" t="s">
        <v>347</v>
      </c>
      <c r="F805" s="383">
        <v>0.24652777777777779</v>
      </c>
      <c r="G805"/>
      <c r="H805"/>
    </row>
    <row r="806" spans="1:8">
      <c r="A806" s="384">
        <v>12968</v>
      </c>
      <c r="B806" t="s">
        <v>1082</v>
      </c>
      <c r="C806" t="s">
        <v>347</v>
      </c>
      <c r="D806" s="383">
        <v>0.81944444444444453</v>
      </c>
      <c r="E806" t="s">
        <v>383</v>
      </c>
      <c r="F806" s="383">
        <v>0.40625</v>
      </c>
      <c r="G806"/>
      <c r="H806"/>
    </row>
    <row r="807" spans="1:8">
      <c r="A807" s="384">
        <v>12969</v>
      </c>
      <c r="B807" t="s">
        <v>1083</v>
      </c>
      <c r="C807" t="s">
        <v>368</v>
      </c>
      <c r="D807" s="383">
        <v>0.38541666666666669</v>
      </c>
      <c r="E807" t="s">
        <v>347</v>
      </c>
      <c r="F807" s="383">
        <v>0.24652777777777779</v>
      </c>
      <c r="G807"/>
      <c r="H807"/>
    </row>
    <row r="808" spans="1:8">
      <c r="A808" s="384">
        <v>12970</v>
      </c>
      <c r="B808" t="s">
        <v>1084</v>
      </c>
      <c r="C808" t="s">
        <v>347</v>
      </c>
      <c r="D808" s="383">
        <v>0.81944444444444453</v>
      </c>
      <c r="E808" t="s">
        <v>368</v>
      </c>
      <c r="F808" s="383">
        <v>0.75</v>
      </c>
      <c r="G808"/>
      <c r="H808"/>
    </row>
    <row r="809" spans="1:8">
      <c r="A809" s="384">
        <v>12971</v>
      </c>
      <c r="B809" t="s">
        <v>1085</v>
      </c>
      <c r="C809" t="s">
        <v>344</v>
      </c>
      <c r="D809" s="383">
        <v>0.89236111111111116</v>
      </c>
      <c r="E809" t="s">
        <v>1086</v>
      </c>
      <c r="F809" s="383">
        <v>0.47916666666666669</v>
      </c>
      <c r="G809"/>
      <c r="H809"/>
    </row>
    <row r="810" spans="1:8">
      <c r="A810" s="384">
        <v>12972</v>
      </c>
      <c r="B810" t="s">
        <v>1087</v>
      </c>
      <c r="C810" t="s">
        <v>1086</v>
      </c>
      <c r="D810" s="383">
        <v>0.85416666666666663</v>
      </c>
      <c r="E810" t="s">
        <v>344</v>
      </c>
      <c r="F810" s="383">
        <v>0.4375</v>
      </c>
      <c r="G810"/>
      <c r="H810"/>
    </row>
    <row r="811" spans="1:8">
      <c r="A811" s="384">
        <v>12973</v>
      </c>
      <c r="B811" t="s">
        <v>1088</v>
      </c>
      <c r="C811" t="s">
        <v>343</v>
      </c>
      <c r="D811" s="383">
        <v>0.9375</v>
      </c>
      <c r="E811" t="s">
        <v>347</v>
      </c>
      <c r="F811" s="383">
        <v>0.34027777777777773</v>
      </c>
      <c r="G811"/>
      <c r="H811"/>
    </row>
    <row r="812" spans="1:8">
      <c r="A812" s="384">
        <v>12974</v>
      </c>
      <c r="B812" t="s">
        <v>1089</v>
      </c>
      <c r="C812" t="s">
        <v>347</v>
      </c>
      <c r="D812" s="383">
        <v>0.88194444444444453</v>
      </c>
      <c r="E812" t="s">
        <v>343</v>
      </c>
      <c r="F812" s="383">
        <v>0.28472222222222221</v>
      </c>
      <c r="G812"/>
      <c r="H812"/>
    </row>
    <row r="813" spans="1:8">
      <c r="A813" s="384">
        <v>12975</v>
      </c>
      <c r="B813" t="s">
        <v>1088</v>
      </c>
      <c r="C813" t="s">
        <v>327</v>
      </c>
      <c r="D813" s="383">
        <v>0.42708333333333331</v>
      </c>
      <c r="E813" t="s">
        <v>347</v>
      </c>
      <c r="F813" s="383">
        <v>0.24652777777777779</v>
      </c>
      <c r="G813"/>
      <c r="H813"/>
    </row>
    <row r="814" spans="1:8">
      <c r="A814" s="384">
        <v>12976</v>
      </c>
      <c r="B814" t="s">
        <v>1090</v>
      </c>
      <c r="C814" t="s">
        <v>347</v>
      </c>
      <c r="D814" s="383">
        <v>0.81944444444444453</v>
      </c>
      <c r="E814" t="s">
        <v>327</v>
      </c>
      <c r="F814" s="383">
        <v>0.67361111111111116</v>
      </c>
      <c r="G814"/>
      <c r="H814"/>
    </row>
    <row r="815" spans="1:8">
      <c r="A815" s="384">
        <v>12977</v>
      </c>
      <c r="B815" t="s">
        <v>1091</v>
      </c>
      <c r="C815" t="s">
        <v>359</v>
      </c>
      <c r="D815" s="383">
        <v>0.82638888888888884</v>
      </c>
      <c r="E815" t="s">
        <v>346</v>
      </c>
      <c r="F815" s="383">
        <v>0.77777777777777779</v>
      </c>
      <c r="G815"/>
      <c r="H815"/>
    </row>
    <row r="816" spans="1:8">
      <c r="A816" s="384">
        <v>12978</v>
      </c>
      <c r="B816" t="s">
        <v>1091</v>
      </c>
      <c r="C816" t="s">
        <v>346</v>
      </c>
      <c r="D816" s="383">
        <v>0.31597222222222221</v>
      </c>
      <c r="E816" t="s">
        <v>359</v>
      </c>
      <c r="F816" s="383">
        <v>0.22916666666666666</v>
      </c>
      <c r="G816"/>
      <c r="H816"/>
    </row>
    <row r="817" spans="1:8">
      <c r="A817" s="384">
        <v>12979</v>
      </c>
      <c r="B817" t="s">
        <v>1092</v>
      </c>
      <c r="C817" t="s">
        <v>344</v>
      </c>
      <c r="D817" s="383">
        <v>0.65625</v>
      </c>
      <c r="E817" t="s">
        <v>347</v>
      </c>
      <c r="F817" s="383">
        <v>0.4513888888888889</v>
      </c>
      <c r="G817"/>
      <c r="H817"/>
    </row>
    <row r="818" spans="1:8">
      <c r="A818" s="384">
        <v>12980</v>
      </c>
      <c r="B818" t="s">
        <v>1093</v>
      </c>
      <c r="C818" t="s">
        <v>347</v>
      </c>
      <c r="D818" s="383">
        <v>0.86111111111111116</v>
      </c>
      <c r="E818" t="s">
        <v>344</v>
      </c>
      <c r="F818" s="383">
        <v>0.60416666666666663</v>
      </c>
      <c r="G818"/>
      <c r="H818"/>
    </row>
    <row r="819" spans="1:8">
      <c r="A819" s="384">
        <v>12981</v>
      </c>
      <c r="B819" t="s">
        <v>1094</v>
      </c>
      <c r="C819" t="s">
        <v>710</v>
      </c>
      <c r="D819" s="383">
        <v>0.81944444444444453</v>
      </c>
      <c r="E819" t="s">
        <v>623</v>
      </c>
      <c r="F819" s="383">
        <v>0.3263888888888889</v>
      </c>
      <c r="G819"/>
      <c r="H819"/>
    </row>
    <row r="820" spans="1:8">
      <c r="A820" s="384">
        <v>12982</v>
      </c>
      <c r="B820" t="s">
        <v>1094</v>
      </c>
      <c r="C820" t="s">
        <v>623</v>
      </c>
      <c r="D820" s="383">
        <v>0.72222222222222221</v>
      </c>
      <c r="E820" t="s">
        <v>710</v>
      </c>
      <c r="F820" s="383">
        <v>0.22916666666666666</v>
      </c>
      <c r="G820"/>
      <c r="H820"/>
    </row>
    <row r="821" spans="1:8">
      <c r="A821" s="384">
        <v>12987</v>
      </c>
      <c r="B821" t="s">
        <v>1095</v>
      </c>
      <c r="C821" t="s">
        <v>622</v>
      </c>
      <c r="D821" s="383">
        <v>0.97222222222222221</v>
      </c>
      <c r="E821" t="s">
        <v>346</v>
      </c>
      <c r="F821" s="383">
        <v>0.13194444444444445</v>
      </c>
      <c r="G821"/>
      <c r="H821"/>
    </row>
    <row r="822" spans="1:8">
      <c r="A822" s="384">
        <v>12988</v>
      </c>
      <c r="B822" t="s">
        <v>1096</v>
      </c>
      <c r="C822" t="s">
        <v>346</v>
      </c>
      <c r="D822" s="383">
        <v>0.52430555555555558</v>
      </c>
      <c r="E822" t="s">
        <v>622</v>
      </c>
      <c r="F822" s="383">
        <v>0.66319444444444442</v>
      </c>
      <c r="G822"/>
      <c r="H822"/>
    </row>
    <row r="823" spans="1:8">
      <c r="A823" s="384">
        <v>12989</v>
      </c>
      <c r="B823" t="s">
        <v>1097</v>
      </c>
      <c r="C823" t="s">
        <v>313</v>
      </c>
      <c r="D823" s="383">
        <v>0.60763888888888895</v>
      </c>
      <c r="E823" t="s">
        <v>346</v>
      </c>
      <c r="F823" s="383">
        <v>0.34375</v>
      </c>
      <c r="G823"/>
      <c r="H823"/>
    </row>
    <row r="824" spans="1:8">
      <c r="A824" s="384">
        <v>12990</v>
      </c>
      <c r="B824" t="s">
        <v>1098</v>
      </c>
      <c r="C824" t="s">
        <v>346</v>
      </c>
      <c r="D824" s="383">
        <v>0.79861111111111116</v>
      </c>
      <c r="E824" t="s">
        <v>313</v>
      </c>
      <c r="F824" s="383">
        <v>0.53472222222222221</v>
      </c>
      <c r="G824"/>
      <c r="H824"/>
    </row>
    <row r="825" spans="1:8">
      <c r="A825" s="384">
        <v>12991</v>
      </c>
      <c r="B825" t="s">
        <v>1099</v>
      </c>
      <c r="C825" t="s">
        <v>623</v>
      </c>
      <c r="D825" s="383">
        <v>0.26041666666666669</v>
      </c>
      <c r="E825" t="s">
        <v>346</v>
      </c>
      <c r="F825" s="383">
        <v>0.4861111111111111</v>
      </c>
      <c r="G825"/>
      <c r="H825"/>
    </row>
    <row r="826" spans="1:8">
      <c r="A826" s="384">
        <v>12992</v>
      </c>
      <c r="B826" t="s">
        <v>1100</v>
      </c>
      <c r="C826" t="s">
        <v>346</v>
      </c>
      <c r="D826" s="383">
        <v>0.67708333333333337</v>
      </c>
      <c r="E826" t="s">
        <v>623</v>
      </c>
      <c r="F826" s="383">
        <v>0.89583333333333337</v>
      </c>
      <c r="G826"/>
      <c r="H826"/>
    </row>
    <row r="827" spans="1:8">
      <c r="A827" s="384">
        <v>12995</v>
      </c>
      <c r="B827" t="s">
        <v>1101</v>
      </c>
      <c r="C827" t="s">
        <v>344</v>
      </c>
      <c r="D827" s="383">
        <v>0.65625</v>
      </c>
      <c r="E827" t="s">
        <v>623</v>
      </c>
      <c r="F827" s="383">
        <v>0.37152777777777773</v>
      </c>
      <c r="G827"/>
      <c r="H827"/>
    </row>
    <row r="828" spans="1:8">
      <c r="A828" s="384">
        <v>12996</v>
      </c>
      <c r="B828" t="s">
        <v>1102</v>
      </c>
      <c r="C828" t="s">
        <v>623</v>
      </c>
      <c r="D828" s="383">
        <v>0.89930555555555547</v>
      </c>
      <c r="E828" t="s">
        <v>344</v>
      </c>
      <c r="F828" s="383">
        <v>0.60416666666666663</v>
      </c>
      <c r="G828"/>
      <c r="H828"/>
    </row>
    <row r="829" spans="1:8">
      <c r="A829" s="384">
        <v>12997</v>
      </c>
      <c r="B829" t="s">
        <v>1103</v>
      </c>
      <c r="C829" t="s">
        <v>848</v>
      </c>
      <c r="D829" s="383">
        <v>0.23958333333333334</v>
      </c>
      <c r="E829" t="s">
        <v>729</v>
      </c>
      <c r="F829" s="383">
        <v>0.34027777777777773</v>
      </c>
      <c r="G829"/>
      <c r="H829"/>
    </row>
    <row r="830" spans="1:8">
      <c r="A830" s="384">
        <v>12998</v>
      </c>
      <c r="B830" t="s">
        <v>1104</v>
      </c>
      <c r="C830" t="s">
        <v>729</v>
      </c>
      <c r="D830" s="383">
        <v>0.88541666666666663</v>
      </c>
      <c r="E830" t="s">
        <v>848</v>
      </c>
      <c r="F830" s="383">
        <v>0.9375</v>
      </c>
      <c r="G830"/>
      <c r="H830"/>
    </row>
    <row r="831" spans="1:8">
      <c r="A831" s="384">
        <v>13005</v>
      </c>
      <c r="B831" t="s">
        <v>1105</v>
      </c>
      <c r="C831" t="s">
        <v>481</v>
      </c>
      <c r="D831" s="383">
        <v>0.79861111111111116</v>
      </c>
      <c r="E831" t="s">
        <v>415</v>
      </c>
      <c r="F831" s="383">
        <v>0.37152777777777773</v>
      </c>
      <c r="G831"/>
      <c r="H831"/>
    </row>
    <row r="832" spans="1:8">
      <c r="A832" s="384">
        <v>13006</v>
      </c>
      <c r="B832" t="s">
        <v>1106</v>
      </c>
      <c r="C832" t="s">
        <v>415</v>
      </c>
      <c r="D832" s="383">
        <v>0.78125</v>
      </c>
      <c r="E832" t="s">
        <v>481</v>
      </c>
      <c r="F832" s="383">
        <v>0.30555555555555552</v>
      </c>
      <c r="G832"/>
      <c r="H832"/>
    </row>
    <row r="833" spans="1:8">
      <c r="A833" s="384">
        <v>13007</v>
      </c>
      <c r="B833" t="s">
        <v>1107</v>
      </c>
      <c r="C833" t="s">
        <v>481</v>
      </c>
      <c r="D833" s="383">
        <v>0.40625</v>
      </c>
      <c r="E833" t="s">
        <v>711</v>
      </c>
      <c r="F833" s="383">
        <v>0.2986111111111111</v>
      </c>
      <c r="G833"/>
      <c r="H833"/>
    </row>
    <row r="834" spans="1:8">
      <c r="A834" s="384">
        <v>13008</v>
      </c>
      <c r="B834" t="s">
        <v>1108</v>
      </c>
      <c r="C834" t="s">
        <v>711</v>
      </c>
      <c r="D834" s="383">
        <v>0.86805555555555547</v>
      </c>
      <c r="E834" t="s">
        <v>481</v>
      </c>
      <c r="F834" s="383">
        <v>0.80555555555555547</v>
      </c>
      <c r="G834"/>
      <c r="H834"/>
    </row>
    <row r="835" spans="1:8">
      <c r="A835" s="384">
        <v>13009</v>
      </c>
      <c r="B835" t="s">
        <v>1109</v>
      </c>
      <c r="C835" t="s">
        <v>481</v>
      </c>
      <c r="D835" s="383">
        <v>0.85763888888888884</v>
      </c>
      <c r="E835" t="s">
        <v>584</v>
      </c>
      <c r="F835" s="383">
        <v>0.2986111111111111</v>
      </c>
      <c r="G835"/>
      <c r="H835"/>
    </row>
    <row r="836" spans="1:8">
      <c r="A836" s="384">
        <v>13010</v>
      </c>
      <c r="B836" t="s">
        <v>1109</v>
      </c>
      <c r="C836" t="s">
        <v>584</v>
      </c>
      <c r="D836" s="383">
        <v>0.85069444444444453</v>
      </c>
      <c r="E836" t="s">
        <v>481</v>
      </c>
      <c r="F836" s="383">
        <v>0.29166666666666669</v>
      </c>
      <c r="G836"/>
      <c r="H836"/>
    </row>
    <row r="837" spans="1:8">
      <c r="A837" s="384">
        <v>13011</v>
      </c>
      <c r="B837" t="s">
        <v>1110</v>
      </c>
      <c r="C837" t="s">
        <v>481</v>
      </c>
      <c r="D837" s="383">
        <v>0.64236111111111105</v>
      </c>
      <c r="E837" t="s">
        <v>1111</v>
      </c>
      <c r="F837" s="383">
        <v>0.95138888888888884</v>
      </c>
      <c r="G837"/>
      <c r="H837"/>
    </row>
    <row r="838" spans="1:8">
      <c r="A838" s="384">
        <v>13012</v>
      </c>
      <c r="B838" t="s">
        <v>1112</v>
      </c>
      <c r="C838" t="s">
        <v>1111</v>
      </c>
      <c r="D838" s="383">
        <v>0.1875</v>
      </c>
      <c r="E838" t="s">
        <v>481</v>
      </c>
      <c r="F838" s="383">
        <v>0.47569444444444442</v>
      </c>
      <c r="G838"/>
      <c r="H838"/>
    </row>
    <row r="839" spans="1:8">
      <c r="A839" s="384">
        <v>13013</v>
      </c>
      <c r="B839" t="s">
        <v>1113</v>
      </c>
      <c r="C839" t="s">
        <v>1114</v>
      </c>
      <c r="D839" s="383">
        <v>0.30208333333333331</v>
      </c>
      <c r="E839" t="s">
        <v>655</v>
      </c>
      <c r="F839" s="383">
        <v>0.39930555555555558</v>
      </c>
      <c r="G839"/>
      <c r="H839"/>
    </row>
    <row r="840" spans="1:8">
      <c r="A840" s="384">
        <v>13014</v>
      </c>
      <c r="B840" t="s">
        <v>1115</v>
      </c>
      <c r="C840" t="s">
        <v>655</v>
      </c>
      <c r="D840" s="383">
        <v>0.77777777777777779</v>
      </c>
      <c r="E840" t="s">
        <v>1114</v>
      </c>
      <c r="F840" s="383">
        <v>0.88888888888888884</v>
      </c>
      <c r="G840"/>
      <c r="H840"/>
    </row>
    <row r="841" spans="1:8">
      <c r="A841" s="384">
        <v>13017</v>
      </c>
      <c r="B841" t="s">
        <v>1116</v>
      </c>
      <c r="C841" t="s">
        <v>481</v>
      </c>
      <c r="D841" s="383">
        <v>0.25347222222222221</v>
      </c>
      <c r="E841" t="s">
        <v>1117</v>
      </c>
      <c r="F841" s="383">
        <v>0.54513888888888895</v>
      </c>
      <c r="G841"/>
      <c r="H841"/>
    </row>
    <row r="842" spans="1:8">
      <c r="A842" s="384">
        <v>13018</v>
      </c>
      <c r="B842" t="s">
        <v>1116</v>
      </c>
      <c r="C842" t="s">
        <v>1117</v>
      </c>
      <c r="D842" s="383">
        <v>0.64583333333333337</v>
      </c>
      <c r="E842" t="s">
        <v>481</v>
      </c>
      <c r="F842" s="383">
        <v>0.90625</v>
      </c>
      <c r="G842"/>
      <c r="H842"/>
    </row>
    <row r="843" spans="1:8">
      <c r="A843" s="384">
        <v>13019</v>
      </c>
      <c r="B843" t="s">
        <v>1118</v>
      </c>
      <c r="C843" t="s">
        <v>481</v>
      </c>
      <c r="D843" s="383">
        <v>0.90625</v>
      </c>
      <c r="E843" t="s">
        <v>1119</v>
      </c>
      <c r="F843" s="383">
        <v>0.39583333333333331</v>
      </c>
      <c r="G843"/>
      <c r="H843"/>
    </row>
    <row r="844" spans="1:8">
      <c r="A844" s="384">
        <v>13020</v>
      </c>
      <c r="B844" t="s">
        <v>1118</v>
      </c>
      <c r="C844" t="s">
        <v>1119</v>
      </c>
      <c r="D844" s="383">
        <v>0.91319444444444453</v>
      </c>
      <c r="E844" t="s">
        <v>481</v>
      </c>
      <c r="F844" s="383">
        <v>0.52777777777777779</v>
      </c>
      <c r="G844"/>
      <c r="H844"/>
    </row>
    <row r="845" spans="1:8">
      <c r="A845" s="384">
        <v>13021</v>
      </c>
      <c r="B845" t="s">
        <v>1120</v>
      </c>
      <c r="C845" t="s">
        <v>481</v>
      </c>
      <c r="D845" s="383">
        <v>0.65625</v>
      </c>
      <c r="E845" t="s">
        <v>1121</v>
      </c>
      <c r="F845" s="383">
        <v>0.35416666666666669</v>
      </c>
      <c r="G845"/>
      <c r="H845"/>
    </row>
    <row r="846" spans="1:8">
      <c r="A846" s="384">
        <v>13022</v>
      </c>
      <c r="B846" t="s">
        <v>1120</v>
      </c>
      <c r="C846" t="s">
        <v>1121</v>
      </c>
      <c r="D846" s="383">
        <v>0.41666666666666669</v>
      </c>
      <c r="E846" t="s">
        <v>481</v>
      </c>
      <c r="F846" s="383">
        <v>0.16666666666666666</v>
      </c>
      <c r="G846"/>
      <c r="H846"/>
    </row>
    <row r="847" spans="1:8">
      <c r="A847" s="384">
        <v>13023</v>
      </c>
      <c r="B847" t="s">
        <v>1122</v>
      </c>
      <c r="C847" t="s">
        <v>481</v>
      </c>
      <c r="D847" s="383">
        <v>0.82638888888888884</v>
      </c>
      <c r="E847" t="s">
        <v>677</v>
      </c>
      <c r="F847" s="383">
        <v>0.4548611111111111</v>
      </c>
      <c r="G847"/>
      <c r="H847"/>
    </row>
    <row r="848" spans="1:8">
      <c r="A848" s="384">
        <v>13024</v>
      </c>
      <c r="B848" t="s">
        <v>1123</v>
      </c>
      <c r="C848" t="s">
        <v>677</v>
      </c>
      <c r="D848" s="383">
        <v>0.50694444444444442</v>
      </c>
      <c r="E848" t="s">
        <v>481</v>
      </c>
      <c r="F848" s="383">
        <v>0.15277777777777776</v>
      </c>
      <c r="G848"/>
      <c r="H848"/>
    </row>
    <row r="849" spans="1:8">
      <c r="A849" s="384">
        <v>13025</v>
      </c>
      <c r="B849" t="s">
        <v>1124</v>
      </c>
      <c r="C849" t="s">
        <v>481</v>
      </c>
      <c r="D849" s="383">
        <v>0.55902777777777779</v>
      </c>
      <c r="E849" t="s">
        <v>473</v>
      </c>
      <c r="F849" s="383">
        <v>0.77083333333333337</v>
      </c>
      <c r="G849"/>
      <c r="H849"/>
    </row>
    <row r="850" spans="1:8">
      <c r="A850" s="384">
        <v>13026</v>
      </c>
      <c r="B850" t="s">
        <v>1125</v>
      </c>
      <c r="C850" t="s">
        <v>473</v>
      </c>
      <c r="D850" s="383">
        <v>0.31597222222222221</v>
      </c>
      <c r="E850" t="s">
        <v>481</v>
      </c>
      <c r="F850" s="383">
        <v>0.625</v>
      </c>
      <c r="G850"/>
      <c r="H850"/>
    </row>
    <row r="851" spans="1:8">
      <c r="A851" s="384">
        <v>13027</v>
      </c>
      <c r="B851" t="s">
        <v>1126</v>
      </c>
      <c r="C851" t="s">
        <v>481</v>
      </c>
      <c r="D851" s="383">
        <v>0.94444444444444453</v>
      </c>
      <c r="E851" t="s">
        <v>1117</v>
      </c>
      <c r="F851" s="383">
        <v>0.20138888888888887</v>
      </c>
      <c r="G851"/>
      <c r="H851"/>
    </row>
    <row r="852" spans="1:8">
      <c r="A852" s="384">
        <v>13028</v>
      </c>
      <c r="B852" t="s">
        <v>1126</v>
      </c>
      <c r="C852" t="s">
        <v>1117</v>
      </c>
      <c r="D852" s="383">
        <v>0.31944444444444448</v>
      </c>
      <c r="E852" t="s">
        <v>481</v>
      </c>
      <c r="F852" s="383">
        <v>0.57986111111111105</v>
      </c>
      <c r="G852"/>
      <c r="H852"/>
    </row>
    <row r="853" spans="1:8">
      <c r="A853" s="384">
        <v>13039</v>
      </c>
      <c r="B853" t="s">
        <v>1127</v>
      </c>
      <c r="C853" t="s">
        <v>481</v>
      </c>
      <c r="D853" s="383">
        <v>0.84722222222222221</v>
      </c>
      <c r="E853" t="s">
        <v>680</v>
      </c>
      <c r="F853" s="383">
        <v>0.50694444444444442</v>
      </c>
      <c r="G853"/>
      <c r="H853"/>
    </row>
    <row r="854" spans="1:8">
      <c r="A854" s="384">
        <v>13049</v>
      </c>
      <c r="B854" t="s">
        <v>735</v>
      </c>
      <c r="C854" t="s">
        <v>481</v>
      </c>
      <c r="D854" s="383">
        <v>0.58333333333333337</v>
      </c>
      <c r="E854" t="s">
        <v>415</v>
      </c>
      <c r="F854" s="383">
        <v>0.4201388888888889</v>
      </c>
      <c r="G854"/>
      <c r="H854"/>
    </row>
    <row r="855" spans="1:8">
      <c r="A855" s="384">
        <v>13050</v>
      </c>
      <c r="B855" t="s">
        <v>1128</v>
      </c>
      <c r="C855" t="s">
        <v>415</v>
      </c>
      <c r="D855" s="383">
        <v>0.76041666666666663</v>
      </c>
      <c r="E855" t="s">
        <v>481</v>
      </c>
      <c r="F855" s="383">
        <v>0.65625</v>
      </c>
      <c r="G855"/>
      <c r="H855"/>
    </row>
    <row r="856" spans="1:8">
      <c r="A856" s="384">
        <v>13051</v>
      </c>
      <c r="B856" t="s">
        <v>1129</v>
      </c>
      <c r="C856" t="s">
        <v>481</v>
      </c>
      <c r="D856" s="383">
        <v>0.28125</v>
      </c>
      <c r="E856" t="s">
        <v>1130</v>
      </c>
      <c r="F856" s="383">
        <v>0.4861111111111111</v>
      </c>
      <c r="G856"/>
      <c r="H856"/>
    </row>
    <row r="857" spans="1:8">
      <c r="A857" s="384">
        <v>13052</v>
      </c>
      <c r="B857" t="s">
        <v>1129</v>
      </c>
      <c r="C857" t="s">
        <v>1130</v>
      </c>
      <c r="D857" s="383">
        <v>0.5625</v>
      </c>
      <c r="E857" t="s">
        <v>481</v>
      </c>
      <c r="F857" s="383">
        <v>0.76736111111111116</v>
      </c>
      <c r="G857"/>
      <c r="H857"/>
    </row>
    <row r="858" spans="1:8">
      <c r="A858" s="384">
        <v>13053</v>
      </c>
      <c r="B858" t="s">
        <v>1131</v>
      </c>
      <c r="C858" t="s">
        <v>481</v>
      </c>
      <c r="D858" s="383">
        <v>0.3576388888888889</v>
      </c>
      <c r="E858" t="s">
        <v>1130</v>
      </c>
      <c r="F858" s="383">
        <v>0.56944444444444442</v>
      </c>
      <c r="G858"/>
      <c r="H858"/>
    </row>
    <row r="859" spans="1:8">
      <c r="A859" s="384">
        <v>13054</v>
      </c>
      <c r="B859" t="s">
        <v>1132</v>
      </c>
      <c r="C859" t="s">
        <v>1130</v>
      </c>
      <c r="D859" s="383">
        <v>0.74305555555555547</v>
      </c>
      <c r="E859" t="s">
        <v>481</v>
      </c>
      <c r="F859" s="383">
        <v>0.94444444444444453</v>
      </c>
      <c r="G859"/>
      <c r="H859"/>
    </row>
    <row r="860" spans="1:8">
      <c r="A860" s="384">
        <v>13071</v>
      </c>
      <c r="B860" t="s">
        <v>1133</v>
      </c>
      <c r="C860" t="s">
        <v>481</v>
      </c>
      <c r="D860" s="383">
        <v>0.89930555555555547</v>
      </c>
      <c r="E860" t="s">
        <v>1134</v>
      </c>
      <c r="F860" s="383">
        <v>0.2986111111111111</v>
      </c>
      <c r="G860"/>
      <c r="H860"/>
    </row>
    <row r="861" spans="1:8">
      <c r="A861" s="384">
        <v>13072</v>
      </c>
      <c r="B861" t="s">
        <v>1135</v>
      </c>
      <c r="C861" t="s">
        <v>1134</v>
      </c>
      <c r="D861" s="383">
        <v>0.8125</v>
      </c>
      <c r="E861" t="s">
        <v>481</v>
      </c>
      <c r="F861" s="383">
        <v>0.22916666666666666</v>
      </c>
      <c r="G861"/>
      <c r="H861"/>
    </row>
    <row r="862" spans="1:8">
      <c r="A862" s="384">
        <v>13103</v>
      </c>
      <c r="B862" t="s">
        <v>1136</v>
      </c>
      <c r="C862" t="s">
        <v>622</v>
      </c>
      <c r="D862" s="383">
        <v>0.76736111111111116</v>
      </c>
      <c r="E862" t="s">
        <v>1137</v>
      </c>
      <c r="F862" s="383">
        <v>0.95486111111111116</v>
      </c>
      <c r="G862"/>
      <c r="H862"/>
    </row>
    <row r="863" spans="1:8">
      <c r="A863" s="384">
        <v>13104</v>
      </c>
      <c r="B863" t="s">
        <v>1136</v>
      </c>
      <c r="C863" t="s">
        <v>1137</v>
      </c>
      <c r="D863" s="383">
        <v>0.24305555555555555</v>
      </c>
      <c r="E863" t="s">
        <v>622</v>
      </c>
      <c r="F863" s="383">
        <v>0.43402777777777773</v>
      </c>
      <c r="G863"/>
      <c r="H863"/>
    </row>
    <row r="864" spans="1:8">
      <c r="A864" s="384">
        <v>13105</v>
      </c>
      <c r="B864" t="s">
        <v>1138</v>
      </c>
      <c r="C864" t="s">
        <v>622</v>
      </c>
      <c r="D864" s="383">
        <v>0.55902777777777779</v>
      </c>
      <c r="E864" t="s">
        <v>1139</v>
      </c>
      <c r="F864" s="383">
        <v>0.25694444444444448</v>
      </c>
      <c r="G864"/>
      <c r="H864"/>
    </row>
    <row r="865" spans="1:8">
      <c r="A865" s="384">
        <v>13106</v>
      </c>
      <c r="B865" t="s">
        <v>1140</v>
      </c>
      <c r="C865" t="s">
        <v>1139</v>
      </c>
      <c r="D865" s="383">
        <v>0.375</v>
      </c>
      <c r="E865" t="s">
        <v>622</v>
      </c>
      <c r="F865" s="383">
        <v>0.14583333333333334</v>
      </c>
      <c r="G865"/>
      <c r="H865"/>
    </row>
    <row r="866" spans="1:8">
      <c r="A866" s="384">
        <v>13111</v>
      </c>
      <c r="B866" t="s">
        <v>1141</v>
      </c>
      <c r="C866" t="s">
        <v>457</v>
      </c>
      <c r="D866" s="383">
        <v>0.84375</v>
      </c>
      <c r="E866" t="s">
        <v>592</v>
      </c>
      <c r="F866" s="383">
        <v>0.13194444444444445</v>
      </c>
      <c r="G866"/>
      <c r="H866"/>
    </row>
    <row r="867" spans="1:8">
      <c r="A867" s="384">
        <v>13112</v>
      </c>
      <c r="B867" t="s">
        <v>1141</v>
      </c>
      <c r="C867" t="s">
        <v>592</v>
      </c>
      <c r="D867" s="383">
        <v>0.86805555555555547</v>
      </c>
      <c r="E867" t="s">
        <v>457</v>
      </c>
      <c r="F867" s="383">
        <v>0.3125</v>
      </c>
      <c r="G867"/>
      <c r="H867"/>
    </row>
    <row r="868" spans="1:8">
      <c r="A868" s="384">
        <v>13113</v>
      </c>
      <c r="B868" t="s">
        <v>1142</v>
      </c>
      <c r="C868" t="s">
        <v>457</v>
      </c>
      <c r="D868" s="383">
        <v>0.28472222222222221</v>
      </c>
      <c r="E868" t="s">
        <v>1137</v>
      </c>
      <c r="F868" s="383">
        <v>0.50694444444444442</v>
      </c>
      <c r="G868"/>
      <c r="H868"/>
    </row>
    <row r="869" spans="1:8">
      <c r="A869" s="384">
        <v>13114</v>
      </c>
      <c r="B869" t="s">
        <v>1142</v>
      </c>
      <c r="C869" t="s">
        <v>1137</v>
      </c>
      <c r="D869" s="383">
        <v>0.65972222222222221</v>
      </c>
      <c r="E869" t="s">
        <v>457</v>
      </c>
      <c r="F869" s="383">
        <v>0.89236111111111116</v>
      </c>
      <c r="G869"/>
      <c r="H869"/>
    </row>
    <row r="870" spans="1:8">
      <c r="A870" s="384">
        <v>13115</v>
      </c>
      <c r="B870" t="s">
        <v>1143</v>
      </c>
      <c r="C870" t="s">
        <v>622</v>
      </c>
      <c r="D870" s="383">
        <v>0.53819444444444442</v>
      </c>
      <c r="E870" t="s">
        <v>655</v>
      </c>
      <c r="F870" s="383">
        <v>0.70486111111111116</v>
      </c>
      <c r="G870"/>
      <c r="H870"/>
    </row>
    <row r="871" spans="1:8">
      <c r="A871" s="384">
        <v>13116</v>
      </c>
      <c r="B871" t="s">
        <v>1144</v>
      </c>
      <c r="C871" t="s">
        <v>655</v>
      </c>
      <c r="D871" s="383">
        <v>0.43055555555555558</v>
      </c>
      <c r="E871" t="s">
        <v>622</v>
      </c>
      <c r="F871" s="383">
        <v>0.59722222222222221</v>
      </c>
      <c r="G871"/>
      <c r="H871"/>
    </row>
    <row r="872" spans="1:8">
      <c r="A872" s="384">
        <v>13117</v>
      </c>
      <c r="B872" t="s">
        <v>1145</v>
      </c>
      <c r="C872" t="s">
        <v>457</v>
      </c>
      <c r="D872" s="383">
        <v>0.85416666666666663</v>
      </c>
      <c r="E872" t="s">
        <v>1146</v>
      </c>
      <c r="F872" s="383">
        <v>1.3888888888888888E-2</v>
      </c>
      <c r="G872"/>
      <c r="H872"/>
    </row>
    <row r="873" spans="1:8">
      <c r="A873" s="384">
        <v>13118</v>
      </c>
      <c r="B873" t="s">
        <v>1147</v>
      </c>
      <c r="C873" t="s">
        <v>1146</v>
      </c>
      <c r="D873" s="383">
        <v>0.30555555555555552</v>
      </c>
      <c r="E873" t="s">
        <v>457</v>
      </c>
      <c r="F873" s="383">
        <v>0.4826388888888889</v>
      </c>
      <c r="G873"/>
      <c r="H873"/>
    </row>
    <row r="874" spans="1:8">
      <c r="A874" s="384">
        <v>13133</v>
      </c>
      <c r="B874" t="s">
        <v>1148</v>
      </c>
      <c r="C874" t="s">
        <v>622</v>
      </c>
      <c r="D874" s="383">
        <v>0.88541666666666663</v>
      </c>
      <c r="E874" t="s">
        <v>433</v>
      </c>
      <c r="F874" s="383">
        <v>0.90277777777777779</v>
      </c>
      <c r="G874"/>
      <c r="H874"/>
    </row>
    <row r="875" spans="1:8">
      <c r="A875" s="384">
        <v>13134</v>
      </c>
      <c r="B875" t="s">
        <v>1149</v>
      </c>
      <c r="C875" t="s">
        <v>433</v>
      </c>
      <c r="D875" s="383">
        <v>0.36458333333333331</v>
      </c>
      <c r="E875" t="s">
        <v>622</v>
      </c>
      <c r="F875" s="383">
        <v>0.4548611111111111</v>
      </c>
      <c r="G875"/>
      <c r="H875"/>
    </row>
    <row r="876" spans="1:8">
      <c r="A876" s="384">
        <v>13141</v>
      </c>
      <c r="B876" t="s">
        <v>1150</v>
      </c>
      <c r="C876" t="s">
        <v>622</v>
      </c>
      <c r="D876" s="383">
        <v>0.56944444444444442</v>
      </c>
      <c r="E876" t="s">
        <v>1151</v>
      </c>
      <c r="F876" s="383">
        <v>0.30208333333333331</v>
      </c>
      <c r="G876"/>
      <c r="H876"/>
    </row>
    <row r="877" spans="1:8">
      <c r="A877" s="384">
        <v>13142</v>
      </c>
      <c r="B877" t="s">
        <v>1150</v>
      </c>
      <c r="C877" t="s">
        <v>1151</v>
      </c>
      <c r="D877" s="383">
        <v>0.48958333333333331</v>
      </c>
      <c r="E877" t="s">
        <v>622</v>
      </c>
      <c r="F877" s="383">
        <v>0.19444444444444445</v>
      </c>
      <c r="G877"/>
      <c r="H877"/>
    </row>
    <row r="878" spans="1:8">
      <c r="A878" s="384">
        <v>13145</v>
      </c>
      <c r="B878" t="s">
        <v>1152</v>
      </c>
      <c r="C878" t="s">
        <v>457</v>
      </c>
      <c r="D878" s="383">
        <v>0.8125</v>
      </c>
      <c r="E878" t="s">
        <v>1153</v>
      </c>
      <c r="F878" s="383">
        <v>0.32291666666666669</v>
      </c>
      <c r="G878"/>
      <c r="H878"/>
    </row>
    <row r="879" spans="1:8">
      <c r="A879" s="384">
        <v>13146</v>
      </c>
      <c r="B879" t="s">
        <v>1152</v>
      </c>
      <c r="C879" t="s">
        <v>1153</v>
      </c>
      <c r="D879" s="383">
        <v>0.74305555555555547</v>
      </c>
      <c r="E879" t="s">
        <v>457</v>
      </c>
      <c r="F879" s="383">
        <v>0.21527777777777779</v>
      </c>
      <c r="G879"/>
      <c r="H879"/>
    </row>
    <row r="880" spans="1:8">
      <c r="A880" s="384">
        <v>13147</v>
      </c>
      <c r="B880" t="s">
        <v>1154</v>
      </c>
      <c r="C880" t="s">
        <v>622</v>
      </c>
      <c r="D880" s="383">
        <v>0.81597222222222221</v>
      </c>
      <c r="E880" t="s">
        <v>1155</v>
      </c>
      <c r="F880" s="383">
        <v>0.3888888888888889</v>
      </c>
      <c r="G880"/>
      <c r="H880"/>
    </row>
    <row r="881" spans="1:8">
      <c r="A881" s="384">
        <v>13148</v>
      </c>
      <c r="B881" t="s">
        <v>1154</v>
      </c>
      <c r="C881" t="s">
        <v>1155</v>
      </c>
      <c r="D881" s="383">
        <v>0.63541666666666663</v>
      </c>
      <c r="E881" t="s">
        <v>622</v>
      </c>
      <c r="F881" s="383">
        <v>0.21527777777777779</v>
      </c>
      <c r="G881"/>
      <c r="H881"/>
    </row>
    <row r="882" spans="1:8">
      <c r="A882" s="384">
        <v>13149</v>
      </c>
      <c r="B882" t="s">
        <v>1156</v>
      </c>
      <c r="C882" t="s">
        <v>622</v>
      </c>
      <c r="D882" s="383">
        <v>0.85416666666666663</v>
      </c>
      <c r="E882" t="s">
        <v>1157</v>
      </c>
      <c r="F882" s="383">
        <v>0.5</v>
      </c>
      <c r="G882"/>
      <c r="H882"/>
    </row>
    <row r="883" spans="1:8">
      <c r="A883" s="384">
        <v>13150</v>
      </c>
      <c r="B883" t="s">
        <v>1158</v>
      </c>
      <c r="C883" t="s">
        <v>1157</v>
      </c>
      <c r="D883" s="383">
        <v>0.69791666666666663</v>
      </c>
      <c r="E883" t="s">
        <v>622</v>
      </c>
      <c r="F883" s="383">
        <v>0.34375</v>
      </c>
      <c r="G883"/>
      <c r="H883"/>
    </row>
    <row r="884" spans="1:8">
      <c r="A884" s="384">
        <v>13151</v>
      </c>
      <c r="B884" t="s">
        <v>1159</v>
      </c>
      <c r="C884" t="s">
        <v>457</v>
      </c>
      <c r="D884" s="383">
        <v>0.48958333333333331</v>
      </c>
      <c r="E884" t="s">
        <v>436</v>
      </c>
      <c r="F884" s="383">
        <v>0.35416666666666669</v>
      </c>
      <c r="G884"/>
      <c r="H884"/>
    </row>
    <row r="885" spans="1:8">
      <c r="A885" s="384">
        <v>13152</v>
      </c>
      <c r="B885" t="s">
        <v>1160</v>
      </c>
      <c r="C885" t="s">
        <v>436</v>
      </c>
      <c r="D885" s="383">
        <v>0.79166666666666663</v>
      </c>
      <c r="E885" t="s">
        <v>457</v>
      </c>
      <c r="F885" s="383">
        <v>0.65972222222222221</v>
      </c>
      <c r="G885"/>
      <c r="H885"/>
    </row>
    <row r="886" spans="1:8">
      <c r="A886" s="384">
        <v>13153</v>
      </c>
      <c r="B886" t="s">
        <v>1161</v>
      </c>
      <c r="C886" t="s">
        <v>622</v>
      </c>
      <c r="D886" s="383">
        <v>0.92708333333333337</v>
      </c>
      <c r="E886" t="s">
        <v>1111</v>
      </c>
      <c r="F886" s="383">
        <v>0.26041666666666669</v>
      </c>
      <c r="G886"/>
      <c r="H886"/>
    </row>
    <row r="887" spans="1:8">
      <c r="A887" s="384">
        <v>13154</v>
      </c>
      <c r="B887" t="s">
        <v>1162</v>
      </c>
      <c r="C887" t="s">
        <v>1111</v>
      </c>
      <c r="D887" s="383">
        <v>0.89930555555555547</v>
      </c>
      <c r="E887" t="s">
        <v>622</v>
      </c>
      <c r="F887" s="383">
        <v>0.26041666666666669</v>
      </c>
      <c r="G887"/>
      <c r="H887"/>
    </row>
    <row r="888" spans="1:8">
      <c r="A888" s="384">
        <v>13155</v>
      </c>
      <c r="B888" t="s">
        <v>1163</v>
      </c>
      <c r="C888" t="s">
        <v>457</v>
      </c>
      <c r="D888" s="383">
        <v>0.87152777777777779</v>
      </c>
      <c r="E888" t="s">
        <v>389</v>
      </c>
      <c r="F888" s="383">
        <v>0.38194444444444442</v>
      </c>
      <c r="G888"/>
      <c r="H888"/>
    </row>
    <row r="889" spans="1:8">
      <c r="A889" s="384">
        <v>13156</v>
      </c>
      <c r="B889" t="s">
        <v>1164</v>
      </c>
      <c r="C889" t="s">
        <v>389</v>
      </c>
      <c r="D889" s="383">
        <v>0.61458333333333337</v>
      </c>
      <c r="E889" t="s">
        <v>457</v>
      </c>
      <c r="F889" s="383">
        <v>0.15625</v>
      </c>
      <c r="G889"/>
      <c r="H889"/>
    </row>
    <row r="890" spans="1:8">
      <c r="A890" s="384">
        <v>13157</v>
      </c>
      <c r="B890" t="s">
        <v>1165</v>
      </c>
      <c r="C890" t="s">
        <v>457</v>
      </c>
      <c r="D890" s="383">
        <v>0.87152777777777779</v>
      </c>
      <c r="E890" t="s">
        <v>421</v>
      </c>
      <c r="F890" s="383">
        <v>0.38541666666666669</v>
      </c>
      <c r="G890"/>
      <c r="H890"/>
    </row>
    <row r="891" spans="1:8">
      <c r="A891" s="384">
        <v>13158</v>
      </c>
      <c r="B891" t="s">
        <v>1165</v>
      </c>
      <c r="C891" t="s">
        <v>421</v>
      </c>
      <c r="D891" s="383">
        <v>0.61805555555555558</v>
      </c>
      <c r="E891" t="s">
        <v>457</v>
      </c>
      <c r="F891" s="383">
        <v>0.15625</v>
      </c>
      <c r="G891"/>
      <c r="H891"/>
    </row>
    <row r="892" spans="1:8">
      <c r="A892" s="384">
        <v>13159</v>
      </c>
      <c r="B892" t="s">
        <v>1166</v>
      </c>
      <c r="C892" t="s">
        <v>457</v>
      </c>
      <c r="D892" s="383">
        <v>0.87152777777777779</v>
      </c>
      <c r="E892" t="s">
        <v>741</v>
      </c>
      <c r="F892" s="383">
        <v>0.46875</v>
      </c>
      <c r="G892"/>
      <c r="H892"/>
    </row>
    <row r="893" spans="1:8">
      <c r="A893" s="384">
        <v>13160</v>
      </c>
      <c r="B893" t="s">
        <v>1167</v>
      </c>
      <c r="C893" t="s">
        <v>741</v>
      </c>
      <c r="D893" s="383">
        <v>0.60763888888888895</v>
      </c>
      <c r="E893" t="s">
        <v>457</v>
      </c>
      <c r="F893" s="383">
        <v>0.15625</v>
      </c>
      <c r="G893"/>
      <c r="H893"/>
    </row>
    <row r="894" spans="1:8">
      <c r="A894" s="384">
        <v>13161</v>
      </c>
      <c r="B894" t="s">
        <v>1168</v>
      </c>
      <c r="C894" t="s">
        <v>457</v>
      </c>
      <c r="D894" s="383">
        <v>0.53819444444444442</v>
      </c>
      <c r="E894" t="s">
        <v>1169</v>
      </c>
      <c r="F894" s="383">
        <v>0.92013888888888884</v>
      </c>
      <c r="G894"/>
      <c r="H894"/>
    </row>
    <row r="895" spans="1:8">
      <c r="A895" s="384">
        <v>13162</v>
      </c>
      <c r="B895" t="s">
        <v>1170</v>
      </c>
      <c r="C895" t="s">
        <v>1169</v>
      </c>
      <c r="D895" s="383">
        <v>0.22916666666666666</v>
      </c>
      <c r="E895" t="s">
        <v>457</v>
      </c>
      <c r="F895" s="383">
        <v>0.60416666666666663</v>
      </c>
      <c r="G895"/>
      <c r="H895"/>
    </row>
    <row r="896" spans="1:8">
      <c r="A896" s="384">
        <v>13163</v>
      </c>
      <c r="B896" t="s">
        <v>1171</v>
      </c>
      <c r="C896" t="s">
        <v>622</v>
      </c>
      <c r="D896" s="383">
        <v>0.83680555555555547</v>
      </c>
      <c r="E896" t="s">
        <v>582</v>
      </c>
      <c r="F896" s="383">
        <v>0.51041666666666663</v>
      </c>
      <c r="G896"/>
      <c r="H896"/>
    </row>
    <row r="897" spans="1:8">
      <c r="A897" s="384">
        <v>13164</v>
      </c>
      <c r="B897" t="s">
        <v>1171</v>
      </c>
      <c r="C897" t="s">
        <v>582</v>
      </c>
      <c r="D897" s="383">
        <v>0.59722222222222221</v>
      </c>
      <c r="E897" t="s">
        <v>622</v>
      </c>
      <c r="F897" s="383">
        <v>0.34027777777777773</v>
      </c>
      <c r="G897"/>
      <c r="H897"/>
    </row>
    <row r="898" spans="1:8">
      <c r="A898" s="384">
        <v>13185</v>
      </c>
      <c r="B898" t="s">
        <v>1172</v>
      </c>
      <c r="C898" t="s">
        <v>622</v>
      </c>
      <c r="D898" s="383">
        <v>0.65277777777777779</v>
      </c>
      <c r="E898" t="s">
        <v>1173</v>
      </c>
      <c r="F898" s="383">
        <v>0.3298611111111111</v>
      </c>
      <c r="G898"/>
      <c r="H898"/>
    </row>
    <row r="899" spans="1:8">
      <c r="A899" s="384">
        <v>13186</v>
      </c>
      <c r="B899" t="s">
        <v>1174</v>
      </c>
      <c r="C899" t="s">
        <v>1173</v>
      </c>
      <c r="D899" s="383">
        <v>0.67013888888888884</v>
      </c>
      <c r="E899" t="s">
        <v>622</v>
      </c>
      <c r="F899" s="383">
        <v>0.28819444444444448</v>
      </c>
      <c r="G899"/>
      <c r="H899"/>
    </row>
    <row r="900" spans="1:8">
      <c r="A900" s="384">
        <v>13187</v>
      </c>
      <c r="B900" t="s">
        <v>1175</v>
      </c>
      <c r="C900" t="s">
        <v>622</v>
      </c>
      <c r="D900" s="383">
        <v>0.30902777777777779</v>
      </c>
      <c r="E900" t="s">
        <v>655</v>
      </c>
      <c r="F900" s="383">
        <v>0.51041666666666663</v>
      </c>
      <c r="G900"/>
      <c r="H900"/>
    </row>
    <row r="901" spans="1:8">
      <c r="A901" s="384">
        <v>13188</v>
      </c>
      <c r="B901" t="s">
        <v>1176</v>
      </c>
      <c r="C901" t="s">
        <v>655</v>
      </c>
      <c r="D901" s="383">
        <v>0.58680555555555558</v>
      </c>
      <c r="E901" t="s">
        <v>622</v>
      </c>
      <c r="F901" s="383">
        <v>0.78125</v>
      </c>
      <c r="G901"/>
      <c r="H901"/>
    </row>
    <row r="902" spans="1:8">
      <c r="A902" s="384">
        <v>13201</v>
      </c>
      <c r="B902" t="s">
        <v>1177</v>
      </c>
      <c r="C902" t="s">
        <v>526</v>
      </c>
      <c r="D902" s="383">
        <v>0.97916666666666663</v>
      </c>
      <c r="E902" t="s">
        <v>367</v>
      </c>
      <c r="F902" s="383">
        <v>0.47916666666666669</v>
      </c>
      <c r="G902"/>
      <c r="H902"/>
    </row>
    <row r="903" spans="1:8">
      <c r="A903" s="384">
        <v>13202</v>
      </c>
      <c r="B903" t="s">
        <v>1178</v>
      </c>
      <c r="C903" t="s">
        <v>367</v>
      </c>
      <c r="D903" s="383">
        <v>0.92708333333333337</v>
      </c>
      <c r="E903" t="s">
        <v>526</v>
      </c>
      <c r="F903" s="383">
        <v>0.41319444444444442</v>
      </c>
      <c r="G903"/>
      <c r="H903"/>
    </row>
    <row r="904" spans="1:8">
      <c r="A904" s="384">
        <v>13225</v>
      </c>
      <c r="B904" t="s">
        <v>770</v>
      </c>
      <c r="C904" t="s">
        <v>1173</v>
      </c>
      <c r="D904" s="383">
        <v>0.44791666666666669</v>
      </c>
      <c r="E904" t="s">
        <v>659</v>
      </c>
      <c r="F904" s="383">
        <v>0.86111111111111116</v>
      </c>
      <c r="G904"/>
      <c r="H904"/>
    </row>
    <row r="905" spans="1:8">
      <c r="A905" s="384">
        <v>13226</v>
      </c>
      <c r="B905" t="s">
        <v>770</v>
      </c>
      <c r="C905" t="s">
        <v>659</v>
      </c>
      <c r="D905" s="383">
        <v>0.28125</v>
      </c>
      <c r="E905" t="s">
        <v>1173</v>
      </c>
      <c r="F905" s="383">
        <v>0.61458333333333337</v>
      </c>
      <c r="G905"/>
      <c r="H905"/>
    </row>
    <row r="906" spans="1:8">
      <c r="A906" s="384">
        <v>13233</v>
      </c>
      <c r="B906" t="s">
        <v>1179</v>
      </c>
      <c r="C906" t="s">
        <v>680</v>
      </c>
      <c r="D906" s="383">
        <v>0.61805555555555558</v>
      </c>
      <c r="E906" t="s">
        <v>659</v>
      </c>
      <c r="F906" s="383">
        <v>0.75347222222222221</v>
      </c>
      <c r="G906"/>
      <c r="H906"/>
    </row>
    <row r="907" spans="1:8">
      <c r="A907" s="384">
        <v>13234</v>
      </c>
      <c r="B907" t="s">
        <v>1179</v>
      </c>
      <c r="C907" t="s">
        <v>659</v>
      </c>
      <c r="D907" s="383">
        <v>0.36458333333333331</v>
      </c>
      <c r="E907" t="s">
        <v>680</v>
      </c>
      <c r="F907" s="383">
        <v>0.52083333333333337</v>
      </c>
      <c r="G907"/>
      <c r="H907"/>
    </row>
    <row r="908" spans="1:8">
      <c r="A908" s="384">
        <v>13235</v>
      </c>
      <c r="B908" t="s">
        <v>484</v>
      </c>
      <c r="C908" t="s">
        <v>1180</v>
      </c>
      <c r="D908" s="383">
        <v>0.60069444444444442</v>
      </c>
      <c r="E908" t="s">
        <v>659</v>
      </c>
      <c r="F908" s="383">
        <v>0.98263888888888884</v>
      </c>
      <c r="G908"/>
      <c r="H908"/>
    </row>
    <row r="909" spans="1:8">
      <c r="A909" s="384">
        <v>13236</v>
      </c>
      <c r="B909" t="s">
        <v>484</v>
      </c>
      <c r="C909" t="s">
        <v>659</v>
      </c>
      <c r="D909" s="383">
        <v>0.21180555555555555</v>
      </c>
      <c r="E909" t="s">
        <v>1180</v>
      </c>
      <c r="F909" s="383">
        <v>0.54513888888888895</v>
      </c>
      <c r="G909"/>
      <c r="H909"/>
    </row>
    <row r="910" spans="1:8">
      <c r="A910" s="384">
        <v>13237</v>
      </c>
      <c r="B910" t="s">
        <v>1181</v>
      </c>
      <c r="C910" t="s">
        <v>535</v>
      </c>
      <c r="D910" s="383">
        <v>0.49305555555555558</v>
      </c>
      <c r="E910" t="s">
        <v>561</v>
      </c>
      <c r="F910" s="383">
        <v>0.30555555555555552</v>
      </c>
      <c r="G910"/>
      <c r="H910"/>
    </row>
    <row r="911" spans="1:8">
      <c r="A911" s="384">
        <v>13238</v>
      </c>
      <c r="B911" t="s">
        <v>1182</v>
      </c>
      <c r="C911" t="s">
        <v>561</v>
      </c>
      <c r="D911" s="383">
        <v>0.91666666666666663</v>
      </c>
      <c r="E911" t="s">
        <v>535</v>
      </c>
      <c r="F911" s="383">
        <v>0.72222222222222221</v>
      </c>
      <c r="G911"/>
      <c r="H911"/>
    </row>
    <row r="912" spans="1:8">
      <c r="A912" s="384">
        <v>13239</v>
      </c>
      <c r="B912" t="s">
        <v>1183</v>
      </c>
      <c r="C912" t="s">
        <v>535</v>
      </c>
      <c r="D912" s="383">
        <v>0.49305555555555558</v>
      </c>
      <c r="E912" t="s">
        <v>561</v>
      </c>
      <c r="F912" s="383">
        <v>0.30555555555555552</v>
      </c>
      <c r="G912"/>
      <c r="H912"/>
    </row>
    <row r="913" spans="1:8">
      <c r="A913" s="384">
        <v>13240</v>
      </c>
      <c r="B913" t="s">
        <v>1184</v>
      </c>
      <c r="C913" t="s">
        <v>561</v>
      </c>
      <c r="D913" s="383">
        <v>0.91666666666666663</v>
      </c>
      <c r="E913" t="s">
        <v>535</v>
      </c>
      <c r="F913" s="383">
        <v>0.72222222222222221</v>
      </c>
      <c r="G913"/>
      <c r="H913"/>
    </row>
    <row r="914" spans="1:8">
      <c r="A914" s="384">
        <v>13241</v>
      </c>
      <c r="B914" t="s">
        <v>1185</v>
      </c>
      <c r="C914" t="s">
        <v>1186</v>
      </c>
      <c r="D914" s="383">
        <v>0.3125</v>
      </c>
      <c r="E914" t="s">
        <v>526</v>
      </c>
      <c r="F914" s="383">
        <v>0.63541666666666663</v>
      </c>
      <c r="G914"/>
      <c r="H914"/>
    </row>
    <row r="915" spans="1:8">
      <c r="A915" s="384">
        <v>13242</v>
      </c>
      <c r="B915" t="s">
        <v>1187</v>
      </c>
      <c r="C915" t="s">
        <v>526</v>
      </c>
      <c r="D915" s="383">
        <v>0.97569444444444453</v>
      </c>
      <c r="E915" t="s">
        <v>1186</v>
      </c>
      <c r="F915" s="383">
        <v>0.28472222222222221</v>
      </c>
      <c r="G915"/>
      <c r="H915"/>
    </row>
    <row r="916" spans="1:8">
      <c r="A916" s="384">
        <v>13243</v>
      </c>
      <c r="B916" t="s">
        <v>1188</v>
      </c>
      <c r="C916" t="s">
        <v>535</v>
      </c>
      <c r="D916" s="383">
        <v>0.72916666666666663</v>
      </c>
      <c r="E916" t="s">
        <v>1189</v>
      </c>
      <c r="F916" s="383">
        <v>0.93402777777777779</v>
      </c>
      <c r="G916"/>
      <c r="H916"/>
    </row>
    <row r="917" spans="1:8">
      <c r="A917" s="384">
        <v>13244</v>
      </c>
      <c r="B917" t="s">
        <v>1190</v>
      </c>
      <c r="C917" t="s">
        <v>1189</v>
      </c>
      <c r="D917" s="383">
        <v>0.22222222222222221</v>
      </c>
      <c r="E917" t="s">
        <v>535</v>
      </c>
      <c r="F917" s="383">
        <v>0.41666666666666669</v>
      </c>
      <c r="G917"/>
      <c r="H917"/>
    </row>
    <row r="918" spans="1:8">
      <c r="A918" s="384">
        <v>13245</v>
      </c>
      <c r="B918" t="s">
        <v>1191</v>
      </c>
      <c r="C918" t="s">
        <v>649</v>
      </c>
      <c r="D918" s="383">
        <v>0.61111111111111105</v>
      </c>
      <c r="E918" t="s">
        <v>659</v>
      </c>
      <c r="F918" s="383">
        <v>0.20138888888888887</v>
      </c>
      <c r="G918"/>
      <c r="H918"/>
    </row>
    <row r="919" spans="1:8">
      <c r="A919" s="384">
        <v>13246</v>
      </c>
      <c r="B919" t="s">
        <v>1192</v>
      </c>
      <c r="C919" t="s">
        <v>659</v>
      </c>
      <c r="D919" s="383">
        <v>0.92708333333333337</v>
      </c>
      <c r="E919" t="s">
        <v>649</v>
      </c>
      <c r="F919" s="383">
        <v>0.51388888888888895</v>
      </c>
      <c r="G919"/>
      <c r="H919"/>
    </row>
    <row r="920" spans="1:8">
      <c r="A920" s="384">
        <v>13247</v>
      </c>
      <c r="B920" t="s">
        <v>1193</v>
      </c>
      <c r="C920" t="s">
        <v>1194</v>
      </c>
      <c r="D920" s="383">
        <v>0.20833333333333334</v>
      </c>
      <c r="E920" t="s">
        <v>659</v>
      </c>
      <c r="F920" s="383">
        <v>0.20138888888888887</v>
      </c>
      <c r="G920"/>
      <c r="H920"/>
    </row>
    <row r="921" spans="1:8">
      <c r="A921" s="384">
        <v>13248</v>
      </c>
      <c r="B921" t="s">
        <v>1195</v>
      </c>
      <c r="C921" t="s">
        <v>659</v>
      </c>
      <c r="D921" s="383">
        <v>0.92708333333333337</v>
      </c>
      <c r="E921" t="s">
        <v>1194</v>
      </c>
      <c r="F921" s="383">
        <v>0.87847222222222221</v>
      </c>
      <c r="G921"/>
      <c r="H921"/>
    </row>
    <row r="922" spans="1:8">
      <c r="A922" s="384">
        <v>13251</v>
      </c>
      <c r="B922" t="s">
        <v>1196</v>
      </c>
      <c r="C922" t="s">
        <v>688</v>
      </c>
      <c r="D922" s="383">
        <v>0.44791666666666669</v>
      </c>
      <c r="E922" t="s">
        <v>526</v>
      </c>
      <c r="F922" s="383">
        <v>0.54513888888888895</v>
      </c>
      <c r="G922"/>
      <c r="H922"/>
    </row>
    <row r="923" spans="1:8">
      <c r="A923" s="384">
        <v>13252</v>
      </c>
      <c r="B923" t="s">
        <v>1197</v>
      </c>
      <c r="C923" t="s">
        <v>526</v>
      </c>
      <c r="D923" s="383">
        <v>0.33333333333333331</v>
      </c>
      <c r="E923" t="s">
        <v>688</v>
      </c>
      <c r="F923" s="383">
        <v>0.41666666666666669</v>
      </c>
      <c r="G923"/>
      <c r="H923"/>
    </row>
    <row r="924" spans="1:8">
      <c r="A924" s="384">
        <v>13287</v>
      </c>
      <c r="B924" t="s">
        <v>1198</v>
      </c>
      <c r="C924" t="s">
        <v>787</v>
      </c>
      <c r="D924" s="383">
        <v>0.2951388888888889</v>
      </c>
      <c r="E924" t="s">
        <v>659</v>
      </c>
      <c r="F924" s="383">
        <v>0.3298611111111111</v>
      </c>
      <c r="G924"/>
      <c r="H924"/>
    </row>
    <row r="925" spans="1:8">
      <c r="A925" s="384">
        <v>13288</v>
      </c>
      <c r="B925" t="s">
        <v>1198</v>
      </c>
      <c r="C925" t="s">
        <v>659</v>
      </c>
      <c r="D925" s="383">
        <v>0.82638888888888884</v>
      </c>
      <c r="E925" t="s">
        <v>787</v>
      </c>
      <c r="F925" s="383">
        <v>0.86111111111111116</v>
      </c>
      <c r="G925"/>
      <c r="H925"/>
    </row>
    <row r="926" spans="1:8">
      <c r="A926" s="384">
        <v>13301</v>
      </c>
      <c r="B926" t="s">
        <v>1199</v>
      </c>
      <c r="C926" t="s">
        <v>403</v>
      </c>
      <c r="D926" s="383">
        <v>0.23263888888888887</v>
      </c>
      <c r="E926" t="s">
        <v>972</v>
      </c>
      <c r="F926" s="383">
        <v>0.46875</v>
      </c>
      <c r="G926"/>
      <c r="H926"/>
    </row>
    <row r="927" spans="1:8">
      <c r="A927" s="384">
        <v>13302</v>
      </c>
      <c r="B927" t="s">
        <v>1199</v>
      </c>
      <c r="C927" t="s">
        <v>972</v>
      </c>
      <c r="D927" s="383">
        <v>0.55555555555555558</v>
      </c>
      <c r="E927" t="s">
        <v>403</v>
      </c>
      <c r="F927" s="383">
        <v>0.78125</v>
      </c>
      <c r="G927"/>
      <c r="H927"/>
    </row>
    <row r="928" spans="1:8">
      <c r="A928" s="384">
        <v>13307</v>
      </c>
      <c r="B928" t="s">
        <v>1200</v>
      </c>
      <c r="C928" t="s">
        <v>403</v>
      </c>
      <c r="D928" s="383">
        <v>0.88888888888888884</v>
      </c>
      <c r="E928" t="s">
        <v>523</v>
      </c>
      <c r="F928" s="383">
        <v>0.43055555555555558</v>
      </c>
      <c r="G928"/>
      <c r="H928"/>
    </row>
    <row r="929" spans="1:8">
      <c r="A929" s="384">
        <v>13308</v>
      </c>
      <c r="B929" t="s">
        <v>1201</v>
      </c>
      <c r="C929" t="s">
        <v>523</v>
      </c>
      <c r="D929" s="383">
        <v>0.76736111111111116</v>
      </c>
      <c r="E929" t="s">
        <v>403</v>
      </c>
      <c r="F929" s="383">
        <v>0.20486111111111113</v>
      </c>
      <c r="G929"/>
      <c r="H929"/>
    </row>
    <row r="930" spans="1:8">
      <c r="A930" s="384">
        <v>13317</v>
      </c>
      <c r="B930" t="s">
        <v>1202</v>
      </c>
      <c r="C930" t="s">
        <v>481</v>
      </c>
      <c r="D930" s="383">
        <v>0.26041666666666669</v>
      </c>
      <c r="E930" t="s">
        <v>403</v>
      </c>
      <c r="F930" s="383">
        <v>0.46527777777777773</v>
      </c>
      <c r="G930"/>
      <c r="H930"/>
    </row>
    <row r="931" spans="1:8">
      <c r="A931" s="384">
        <v>13318</v>
      </c>
      <c r="B931" t="s">
        <v>1202</v>
      </c>
      <c r="C931" t="s">
        <v>403</v>
      </c>
      <c r="D931" s="383">
        <v>0.68402777777777779</v>
      </c>
      <c r="E931" t="s">
        <v>481</v>
      </c>
      <c r="F931" s="383">
        <v>0.89236111111111116</v>
      </c>
      <c r="G931"/>
      <c r="H931"/>
    </row>
    <row r="932" spans="1:8">
      <c r="A932" s="384">
        <v>13329</v>
      </c>
      <c r="B932" t="s">
        <v>1203</v>
      </c>
      <c r="C932" t="s">
        <v>403</v>
      </c>
      <c r="D932" s="383">
        <v>0.96527777777777779</v>
      </c>
      <c r="E932" t="s">
        <v>535</v>
      </c>
      <c r="F932" s="383">
        <v>0.21875</v>
      </c>
      <c r="G932"/>
      <c r="H932"/>
    </row>
    <row r="933" spans="1:8">
      <c r="A933" s="384">
        <v>13330</v>
      </c>
      <c r="B933" t="s">
        <v>1203</v>
      </c>
      <c r="C933" t="s">
        <v>535</v>
      </c>
      <c r="D933" s="383">
        <v>0.97916666666666663</v>
      </c>
      <c r="E933" t="s">
        <v>403</v>
      </c>
      <c r="F933" s="383">
        <v>0.22222222222222221</v>
      </c>
      <c r="G933"/>
      <c r="H933"/>
    </row>
    <row r="934" spans="1:8">
      <c r="A934" s="384">
        <v>13331</v>
      </c>
      <c r="B934" t="s">
        <v>1204</v>
      </c>
      <c r="C934" t="s">
        <v>403</v>
      </c>
      <c r="D934" s="383">
        <v>0.34722222222222227</v>
      </c>
      <c r="E934" t="s">
        <v>535</v>
      </c>
      <c r="F934" s="383">
        <v>0.71527777777777779</v>
      </c>
      <c r="G934"/>
      <c r="H934"/>
    </row>
    <row r="935" spans="1:8">
      <c r="A935" s="384">
        <v>13332</v>
      </c>
      <c r="B935" t="s">
        <v>1205</v>
      </c>
      <c r="C935" t="s">
        <v>535</v>
      </c>
      <c r="D935" s="383">
        <v>0.3611111111111111</v>
      </c>
      <c r="E935" t="s">
        <v>403</v>
      </c>
      <c r="F935" s="383">
        <v>0.6875</v>
      </c>
      <c r="G935"/>
      <c r="H935"/>
    </row>
    <row r="936" spans="1:8">
      <c r="A936" s="384">
        <v>13347</v>
      </c>
      <c r="B936" t="s">
        <v>1206</v>
      </c>
      <c r="C936" t="s">
        <v>1207</v>
      </c>
      <c r="D936" s="383">
        <v>0.72222222222222221</v>
      </c>
      <c r="E936" t="s">
        <v>535</v>
      </c>
      <c r="F936" s="383">
        <v>0.19444444444444445</v>
      </c>
      <c r="G936"/>
      <c r="H936"/>
    </row>
    <row r="937" spans="1:8">
      <c r="A937" s="384">
        <v>13348</v>
      </c>
      <c r="B937" t="s">
        <v>1208</v>
      </c>
      <c r="C937" t="s">
        <v>535</v>
      </c>
      <c r="D937" s="383">
        <v>0.88541666666666663</v>
      </c>
      <c r="E937" t="s">
        <v>1207</v>
      </c>
      <c r="F937" s="383">
        <v>0.4201388888888889</v>
      </c>
      <c r="G937"/>
      <c r="H937"/>
    </row>
    <row r="938" spans="1:8">
      <c r="A938" s="384">
        <v>13351</v>
      </c>
      <c r="B938" t="s">
        <v>1209</v>
      </c>
      <c r="C938" t="s">
        <v>403</v>
      </c>
      <c r="D938" s="383">
        <v>0.4513888888888889</v>
      </c>
      <c r="E938" t="s">
        <v>1210</v>
      </c>
      <c r="F938" s="383">
        <v>0.85069444444444453</v>
      </c>
      <c r="G938"/>
      <c r="H938"/>
    </row>
    <row r="939" spans="1:8">
      <c r="A939" s="384">
        <v>13352</v>
      </c>
      <c r="B939" t="s">
        <v>1211</v>
      </c>
      <c r="C939" t="s">
        <v>1210</v>
      </c>
      <c r="D939" s="383">
        <v>0.25</v>
      </c>
      <c r="E939" t="s">
        <v>403</v>
      </c>
      <c r="F939" s="383">
        <v>0.55208333333333337</v>
      </c>
      <c r="G939"/>
      <c r="H939"/>
    </row>
    <row r="940" spans="1:8">
      <c r="A940" s="384">
        <v>13401</v>
      </c>
      <c r="B940" t="s">
        <v>484</v>
      </c>
      <c r="C940" t="s">
        <v>606</v>
      </c>
      <c r="D940" s="383">
        <v>0.22569444444444445</v>
      </c>
      <c r="E940" t="s">
        <v>659</v>
      </c>
      <c r="F940" s="383">
        <v>0.51041666666666663</v>
      </c>
      <c r="G940"/>
      <c r="H940"/>
    </row>
    <row r="941" spans="1:8">
      <c r="A941" s="384">
        <v>13402</v>
      </c>
      <c r="B941" t="s">
        <v>484</v>
      </c>
      <c r="C941" t="s">
        <v>659</v>
      </c>
      <c r="D941" s="383">
        <v>0.67708333333333337</v>
      </c>
      <c r="E941" t="s">
        <v>606</v>
      </c>
      <c r="F941" s="383">
        <v>0.94444444444444453</v>
      </c>
      <c r="G941"/>
      <c r="H941"/>
    </row>
    <row r="942" spans="1:8">
      <c r="A942" s="384">
        <v>13403</v>
      </c>
      <c r="B942" t="s">
        <v>1212</v>
      </c>
      <c r="C942" t="s">
        <v>984</v>
      </c>
      <c r="D942" s="383">
        <v>0.61458333333333337</v>
      </c>
      <c r="E942" t="s">
        <v>606</v>
      </c>
      <c r="F942" s="383">
        <v>0.21875</v>
      </c>
      <c r="G942"/>
      <c r="H942"/>
    </row>
    <row r="943" spans="1:8">
      <c r="A943" s="384">
        <v>13404</v>
      </c>
      <c r="B943" t="s">
        <v>1212</v>
      </c>
      <c r="C943" t="s">
        <v>606</v>
      </c>
      <c r="D943" s="383">
        <v>0.64583333333333337</v>
      </c>
      <c r="E943" t="s">
        <v>984</v>
      </c>
      <c r="F943" s="383">
        <v>0.21875</v>
      </c>
      <c r="G943"/>
      <c r="H943"/>
    </row>
    <row r="944" spans="1:8">
      <c r="A944" s="384">
        <v>13409</v>
      </c>
      <c r="B944" t="s">
        <v>1213</v>
      </c>
      <c r="C944" t="s">
        <v>1111</v>
      </c>
      <c r="D944" s="383">
        <v>0.23611111111111113</v>
      </c>
      <c r="E944" t="s">
        <v>606</v>
      </c>
      <c r="F944" s="383">
        <v>0.42708333333333331</v>
      </c>
      <c r="G944"/>
      <c r="H944"/>
    </row>
    <row r="945" spans="1:8">
      <c r="A945" s="384">
        <v>13410</v>
      </c>
      <c r="B945" t="s">
        <v>1214</v>
      </c>
      <c r="C945" t="s">
        <v>606</v>
      </c>
      <c r="D945" s="383">
        <v>0.69444444444444453</v>
      </c>
      <c r="E945" t="s">
        <v>1111</v>
      </c>
      <c r="F945" s="383">
        <v>0.875</v>
      </c>
      <c r="G945"/>
      <c r="H945"/>
    </row>
    <row r="946" spans="1:8">
      <c r="A946" s="384">
        <v>13413</v>
      </c>
      <c r="B946" t="s">
        <v>1215</v>
      </c>
      <c r="C946" t="s">
        <v>1111</v>
      </c>
      <c r="D946" s="383">
        <v>0.79861111111111116</v>
      </c>
      <c r="E946" t="s">
        <v>592</v>
      </c>
      <c r="F946" s="383">
        <v>0.1875</v>
      </c>
      <c r="G946"/>
      <c r="H946"/>
    </row>
    <row r="947" spans="1:8">
      <c r="A947" s="384">
        <v>13414</v>
      </c>
      <c r="B947" t="s">
        <v>1216</v>
      </c>
      <c r="C947" t="s">
        <v>592</v>
      </c>
      <c r="D947" s="383">
        <v>0.90972222222222221</v>
      </c>
      <c r="E947" t="s">
        <v>1111</v>
      </c>
      <c r="F947" s="383">
        <v>0.3125</v>
      </c>
      <c r="G947"/>
      <c r="H947"/>
    </row>
    <row r="948" spans="1:8">
      <c r="A948" s="384">
        <v>13415</v>
      </c>
      <c r="B948" t="s">
        <v>1217</v>
      </c>
      <c r="C948" t="s">
        <v>1111</v>
      </c>
      <c r="D948" s="383">
        <v>0.85416666666666663</v>
      </c>
      <c r="E948" t="s">
        <v>535</v>
      </c>
      <c r="F948" s="383">
        <v>0.22916666666666666</v>
      </c>
      <c r="G948"/>
      <c r="H948"/>
    </row>
    <row r="949" spans="1:8">
      <c r="A949" s="384">
        <v>13416</v>
      </c>
      <c r="B949" t="s">
        <v>1218</v>
      </c>
      <c r="C949" t="s">
        <v>535</v>
      </c>
      <c r="D949" s="383">
        <v>0.84027777777777779</v>
      </c>
      <c r="E949" t="s">
        <v>1111</v>
      </c>
      <c r="F949" s="383">
        <v>0.21180555555555555</v>
      </c>
      <c r="G949"/>
      <c r="H949"/>
    </row>
    <row r="950" spans="1:8">
      <c r="A950" s="384">
        <v>13419</v>
      </c>
      <c r="B950" t="s">
        <v>1219</v>
      </c>
      <c r="C950" t="s">
        <v>606</v>
      </c>
      <c r="D950" s="383">
        <v>0.58680555555555558</v>
      </c>
      <c r="E950" t="s">
        <v>421</v>
      </c>
      <c r="F950" s="383">
        <v>0.86805555555555547</v>
      </c>
      <c r="G950"/>
      <c r="H950"/>
    </row>
    <row r="951" spans="1:8">
      <c r="A951" s="384">
        <v>13420</v>
      </c>
      <c r="B951" t="s">
        <v>1220</v>
      </c>
      <c r="C951" t="s">
        <v>421</v>
      </c>
      <c r="D951" s="383">
        <v>0.96180555555555547</v>
      </c>
      <c r="E951" t="s">
        <v>606</v>
      </c>
      <c r="F951" s="383">
        <v>0.24652777777777779</v>
      </c>
      <c r="G951"/>
      <c r="H951"/>
    </row>
    <row r="952" spans="1:8">
      <c r="A952" s="384">
        <v>13421</v>
      </c>
      <c r="B952" t="s">
        <v>1221</v>
      </c>
      <c r="C952" t="s">
        <v>1222</v>
      </c>
      <c r="D952" s="383">
        <v>0.1875</v>
      </c>
      <c r="E952" t="s">
        <v>1111</v>
      </c>
      <c r="F952" s="383">
        <v>0.39583333333333331</v>
      </c>
      <c r="G952"/>
      <c r="H952"/>
    </row>
    <row r="953" spans="1:8">
      <c r="A953" s="384">
        <v>13422</v>
      </c>
      <c r="B953" t="s">
        <v>1223</v>
      </c>
      <c r="C953" t="s">
        <v>1111</v>
      </c>
      <c r="D953" s="383">
        <v>0.65972222222222221</v>
      </c>
      <c r="E953" t="s">
        <v>1222</v>
      </c>
      <c r="F953" s="383">
        <v>0.875</v>
      </c>
      <c r="G953"/>
      <c r="H953"/>
    </row>
    <row r="954" spans="1:8">
      <c r="A954" s="384">
        <v>13465</v>
      </c>
      <c r="B954" t="s">
        <v>484</v>
      </c>
      <c r="C954" t="s">
        <v>481</v>
      </c>
      <c r="D954" s="383">
        <v>0.63541666666666663</v>
      </c>
      <c r="E954" t="s">
        <v>1111</v>
      </c>
      <c r="F954" s="383">
        <v>0.93055555555555547</v>
      </c>
      <c r="G954"/>
      <c r="H954"/>
    </row>
    <row r="955" spans="1:8">
      <c r="A955" s="384">
        <v>13466</v>
      </c>
      <c r="B955" t="s">
        <v>484</v>
      </c>
      <c r="C955" t="s">
        <v>1111</v>
      </c>
      <c r="D955" s="383">
        <v>0.25694444444444448</v>
      </c>
      <c r="E955" t="s">
        <v>481</v>
      </c>
      <c r="F955" s="383">
        <v>0.53472222222222221</v>
      </c>
      <c r="G955"/>
      <c r="H955"/>
    </row>
    <row r="956" spans="1:8">
      <c r="A956" s="384">
        <v>13483</v>
      </c>
      <c r="B956" t="s">
        <v>1215</v>
      </c>
      <c r="C956" t="s">
        <v>1111</v>
      </c>
      <c r="D956" s="383">
        <v>0.79861111111111116</v>
      </c>
      <c r="E956" t="s">
        <v>592</v>
      </c>
      <c r="F956" s="383">
        <v>0.1875</v>
      </c>
      <c r="G956"/>
      <c r="H956"/>
    </row>
    <row r="957" spans="1:8">
      <c r="A957" s="384">
        <v>13484</v>
      </c>
      <c r="B957" t="s">
        <v>1215</v>
      </c>
      <c r="C957" t="s">
        <v>592</v>
      </c>
      <c r="D957" s="383">
        <v>0.90972222222222221</v>
      </c>
      <c r="E957" t="s">
        <v>1111</v>
      </c>
      <c r="F957" s="383">
        <v>0.3125</v>
      </c>
      <c r="G957"/>
      <c r="H957"/>
    </row>
    <row r="958" spans="1:8">
      <c r="A958" s="384">
        <v>13503</v>
      </c>
      <c r="B958" t="s">
        <v>484</v>
      </c>
      <c r="C958" t="s">
        <v>622</v>
      </c>
      <c r="D958" s="383">
        <v>0.69444444444444453</v>
      </c>
      <c r="E958" t="s">
        <v>647</v>
      </c>
      <c r="F958" s="383">
        <v>0.87152777777777779</v>
      </c>
      <c r="G958"/>
      <c r="H958"/>
    </row>
    <row r="959" spans="1:8">
      <c r="A959" s="384">
        <v>13504</v>
      </c>
      <c r="B959" t="s">
        <v>484</v>
      </c>
      <c r="C959" t="s">
        <v>647</v>
      </c>
      <c r="D959" s="383">
        <v>0.27430555555555552</v>
      </c>
      <c r="E959" t="s">
        <v>622</v>
      </c>
      <c r="F959" s="383">
        <v>0.44791666666666669</v>
      </c>
      <c r="G959"/>
      <c r="H959"/>
    </row>
    <row r="960" spans="1:8">
      <c r="A960" s="384">
        <v>14001</v>
      </c>
      <c r="B960" t="s">
        <v>1224</v>
      </c>
      <c r="C960" t="s">
        <v>592</v>
      </c>
      <c r="D960" s="383">
        <v>0.96180555555555547</v>
      </c>
      <c r="E960" t="s">
        <v>1225</v>
      </c>
      <c r="F960" s="383">
        <v>0.28125</v>
      </c>
      <c r="G960"/>
      <c r="H960"/>
    </row>
    <row r="961" spans="1:8">
      <c r="A961" s="384">
        <v>14002</v>
      </c>
      <c r="B961" t="s">
        <v>1226</v>
      </c>
      <c r="C961" t="s">
        <v>1225</v>
      </c>
      <c r="D961" s="383">
        <v>0.84375</v>
      </c>
      <c r="E961" t="s">
        <v>592</v>
      </c>
      <c r="F961" s="383">
        <v>0.1388888888888889</v>
      </c>
      <c r="G961"/>
      <c r="H961"/>
    </row>
    <row r="962" spans="1:8">
      <c r="A962" s="384">
        <v>14003</v>
      </c>
      <c r="B962" t="s">
        <v>1227</v>
      </c>
      <c r="C962" t="s">
        <v>1228</v>
      </c>
      <c r="D962" s="383">
        <v>0.40625</v>
      </c>
      <c r="E962" t="s">
        <v>572</v>
      </c>
      <c r="F962" s="383">
        <v>0.61111111111111105</v>
      </c>
      <c r="G962"/>
      <c r="H962"/>
    </row>
    <row r="963" spans="1:8">
      <c r="A963" s="384">
        <v>14004</v>
      </c>
      <c r="B963" t="s">
        <v>1229</v>
      </c>
      <c r="C963" t="s">
        <v>572</v>
      </c>
      <c r="D963" s="383">
        <v>0.75</v>
      </c>
      <c r="E963" t="s">
        <v>1228</v>
      </c>
      <c r="F963" s="383">
        <v>0.95833333333333337</v>
      </c>
      <c r="G963"/>
      <c r="H963"/>
    </row>
    <row r="964" spans="1:8">
      <c r="A964" s="384">
        <v>14005</v>
      </c>
      <c r="B964" t="s">
        <v>1230</v>
      </c>
      <c r="C964" t="s">
        <v>1231</v>
      </c>
      <c r="D964" s="383">
        <v>0.99652777777777779</v>
      </c>
      <c r="E964" t="s">
        <v>671</v>
      </c>
      <c r="F964" s="383">
        <v>0.18055555555555555</v>
      </c>
      <c r="G964"/>
      <c r="H964"/>
    </row>
    <row r="965" spans="1:8">
      <c r="A965" s="384">
        <v>14006</v>
      </c>
      <c r="B965" t="s">
        <v>1230</v>
      </c>
      <c r="C965" t="s">
        <v>671</v>
      </c>
      <c r="D965" s="383">
        <v>0.65625</v>
      </c>
      <c r="E965" t="s">
        <v>1231</v>
      </c>
      <c r="F965" s="383">
        <v>0.92708333333333337</v>
      </c>
      <c r="G965"/>
      <c r="H965"/>
    </row>
    <row r="966" spans="1:8">
      <c r="A966" s="384">
        <v>14007</v>
      </c>
      <c r="B966" t="s">
        <v>1232</v>
      </c>
      <c r="C966" t="s">
        <v>421</v>
      </c>
      <c r="D966" s="383">
        <v>0.17708333333333334</v>
      </c>
      <c r="E966" t="s">
        <v>592</v>
      </c>
      <c r="F966" s="383">
        <v>0.20138888888888887</v>
      </c>
      <c r="G966"/>
      <c r="H966"/>
    </row>
    <row r="967" spans="1:8">
      <c r="A967" s="384">
        <v>14008</v>
      </c>
      <c r="B967" t="s">
        <v>1233</v>
      </c>
      <c r="C967" t="s">
        <v>592</v>
      </c>
      <c r="D967" s="383">
        <v>0.68055555555555547</v>
      </c>
      <c r="E967" t="s">
        <v>421</v>
      </c>
      <c r="F967" s="383">
        <v>0.75</v>
      </c>
      <c r="G967"/>
      <c r="H967"/>
    </row>
    <row r="968" spans="1:8">
      <c r="A968" s="384">
        <v>14011</v>
      </c>
      <c r="B968" t="s">
        <v>1234</v>
      </c>
      <c r="C968" t="s">
        <v>1119</v>
      </c>
      <c r="D968" s="383">
        <v>0.65625</v>
      </c>
      <c r="E968" t="s">
        <v>671</v>
      </c>
      <c r="F968" s="383">
        <v>0.91319444444444453</v>
      </c>
      <c r="G968"/>
      <c r="H968"/>
    </row>
    <row r="969" spans="1:8">
      <c r="A969" s="384">
        <v>14012</v>
      </c>
      <c r="B969" t="s">
        <v>1235</v>
      </c>
      <c r="C969" t="s">
        <v>671</v>
      </c>
      <c r="D969" s="383">
        <v>0.25</v>
      </c>
      <c r="E969" t="s">
        <v>1119</v>
      </c>
      <c r="F969" s="383">
        <v>0.49652777777777773</v>
      </c>
      <c r="G969"/>
      <c r="H969"/>
    </row>
    <row r="970" spans="1:8">
      <c r="A970" s="384">
        <v>14013</v>
      </c>
      <c r="B970" t="s">
        <v>1236</v>
      </c>
      <c r="C970" t="s">
        <v>529</v>
      </c>
      <c r="D970" s="383">
        <v>0.64583333333333337</v>
      </c>
      <c r="E970" t="s">
        <v>592</v>
      </c>
      <c r="F970" s="383">
        <v>0.20138888888888887</v>
      </c>
      <c r="G970"/>
      <c r="H970"/>
    </row>
    <row r="971" spans="1:8">
      <c r="A971" s="384">
        <v>14014</v>
      </c>
      <c r="B971" t="s">
        <v>1237</v>
      </c>
      <c r="C971" t="s">
        <v>592</v>
      </c>
      <c r="D971" s="383">
        <v>0.68055555555555547</v>
      </c>
      <c r="E971" t="s">
        <v>529</v>
      </c>
      <c r="F971" s="383">
        <v>0.25694444444444448</v>
      </c>
      <c r="G971"/>
      <c r="H971"/>
    </row>
    <row r="972" spans="1:8">
      <c r="A972" s="384">
        <v>14015</v>
      </c>
      <c r="B972" t="s">
        <v>1238</v>
      </c>
      <c r="C972" t="s">
        <v>1121</v>
      </c>
      <c r="D972" s="383">
        <v>2.4305555555555556E-2</v>
      </c>
      <c r="E972" t="s">
        <v>592</v>
      </c>
      <c r="F972" s="383">
        <v>0.20138888888888887</v>
      </c>
      <c r="G972"/>
      <c r="H972"/>
    </row>
    <row r="973" spans="1:8">
      <c r="A973" s="384">
        <v>14016</v>
      </c>
      <c r="B973" t="s">
        <v>1233</v>
      </c>
      <c r="C973" t="s">
        <v>592</v>
      </c>
      <c r="D973" s="383">
        <v>0.68055555555555547</v>
      </c>
      <c r="E973" t="s">
        <v>1121</v>
      </c>
      <c r="F973" s="383">
        <v>0.89583333333333337</v>
      </c>
      <c r="G973"/>
      <c r="H973"/>
    </row>
    <row r="974" spans="1:8">
      <c r="A974" s="384">
        <v>14017</v>
      </c>
      <c r="B974" t="s">
        <v>1239</v>
      </c>
      <c r="C974" t="s">
        <v>421</v>
      </c>
      <c r="D974" s="383">
        <v>0.17708333333333334</v>
      </c>
      <c r="E974" t="s">
        <v>592</v>
      </c>
      <c r="F974" s="383">
        <v>0.20138888888888887</v>
      </c>
      <c r="G974"/>
      <c r="H974"/>
    </row>
    <row r="975" spans="1:8">
      <c r="A975" s="384">
        <v>14018</v>
      </c>
      <c r="B975" t="s">
        <v>1239</v>
      </c>
      <c r="C975" t="s">
        <v>592</v>
      </c>
      <c r="D975" s="383">
        <v>0.68055555555555547</v>
      </c>
      <c r="E975" t="s">
        <v>421</v>
      </c>
      <c r="F975" s="383">
        <v>0.75</v>
      </c>
      <c r="G975"/>
      <c r="H975"/>
    </row>
    <row r="976" spans="1:8">
      <c r="A976" s="384">
        <v>14033</v>
      </c>
      <c r="B976" t="s">
        <v>1240</v>
      </c>
      <c r="C976" t="s">
        <v>592</v>
      </c>
      <c r="D976" s="383">
        <v>0.84722222222222221</v>
      </c>
      <c r="E976" t="s">
        <v>703</v>
      </c>
      <c r="F976" s="383">
        <v>0.4861111111111111</v>
      </c>
      <c r="G976"/>
      <c r="H976"/>
    </row>
    <row r="977" spans="1:8">
      <c r="A977" s="384">
        <v>14034</v>
      </c>
      <c r="B977" t="s">
        <v>1240</v>
      </c>
      <c r="C977" t="s">
        <v>703</v>
      </c>
      <c r="D977" s="383">
        <v>0.61111111111111105</v>
      </c>
      <c r="E977" t="s">
        <v>592</v>
      </c>
      <c r="F977" s="383">
        <v>0.23958333333333334</v>
      </c>
      <c r="G977"/>
      <c r="H977"/>
    </row>
    <row r="978" spans="1:8">
      <c r="A978" s="384">
        <v>14035</v>
      </c>
      <c r="B978" t="s">
        <v>1241</v>
      </c>
      <c r="C978" t="s">
        <v>592</v>
      </c>
      <c r="D978" s="383">
        <v>0.92361111111111116</v>
      </c>
      <c r="E978" t="s">
        <v>1242</v>
      </c>
      <c r="F978" s="383">
        <v>0.3298611111111111</v>
      </c>
      <c r="G978"/>
      <c r="H978"/>
    </row>
    <row r="979" spans="1:8">
      <c r="A979" s="384">
        <v>14036</v>
      </c>
      <c r="B979" t="s">
        <v>1243</v>
      </c>
      <c r="C979" t="s">
        <v>1242</v>
      </c>
      <c r="D979" s="383">
        <v>0.9375</v>
      </c>
      <c r="E979" t="s">
        <v>592</v>
      </c>
      <c r="F979" s="383">
        <v>0.32291666666666669</v>
      </c>
      <c r="G979"/>
      <c r="H979"/>
    </row>
    <row r="980" spans="1:8">
      <c r="A980" s="384">
        <v>14037</v>
      </c>
      <c r="B980" t="s">
        <v>1244</v>
      </c>
      <c r="C980" t="s">
        <v>592</v>
      </c>
      <c r="D980" s="383">
        <v>0.33333333333333331</v>
      </c>
      <c r="E980" t="s">
        <v>1242</v>
      </c>
      <c r="F980" s="383">
        <v>0.75</v>
      </c>
      <c r="G980"/>
      <c r="H980"/>
    </row>
    <row r="981" spans="1:8">
      <c r="A981" s="384">
        <v>14038</v>
      </c>
      <c r="B981" t="s">
        <v>1245</v>
      </c>
      <c r="C981" t="s">
        <v>1242</v>
      </c>
      <c r="D981" s="383">
        <v>0.29166666666666669</v>
      </c>
      <c r="E981" t="s">
        <v>592</v>
      </c>
      <c r="F981" s="383">
        <v>0.72569444444444453</v>
      </c>
      <c r="G981"/>
      <c r="H981"/>
    </row>
    <row r="982" spans="1:8">
      <c r="A982" s="384">
        <v>14041</v>
      </c>
      <c r="B982" t="s">
        <v>1246</v>
      </c>
      <c r="C982" t="s">
        <v>710</v>
      </c>
      <c r="D982" s="383">
        <v>0.89583333333333337</v>
      </c>
      <c r="E982" t="s">
        <v>584</v>
      </c>
      <c r="F982" s="383">
        <v>0.33333333333333331</v>
      </c>
      <c r="G982"/>
      <c r="H982"/>
    </row>
    <row r="983" spans="1:8">
      <c r="A983" s="384">
        <v>14042</v>
      </c>
      <c r="B983" t="s">
        <v>1246</v>
      </c>
      <c r="C983" t="s">
        <v>584</v>
      </c>
      <c r="D983" s="383">
        <v>0.88888888888888884</v>
      </c>
      <c r="E983" t="s">
        <v>710</v>
      </c>
      <c r="F983" s="383">
        <v>0.3576388888888889</v>
      </c>
      <c r="G983"/>
      <c r="H983"/>
    </row>
    <row r="984" spans="1:8">
      <c r="A984" s="384">
        <v>14043</v>
      </c>
      <c r="B984" t="s">
        <v>1247</v>
      </c>
      <c r="C984" t="s">
        <v>1248</v>
      </c>
      <c r="D984" s="383">
        <v>0.625</v>
      </c>
      <c r="E984" t="s">
        <v>592</v>
      </c>
      <c r="F984" s="383">
        <v>0.91666666666666663</v>
      </c>
      <c r="G984"/>
      <c r="H984"/>
    </row>
    <row r="985" spans="1:8">
      <c r="A985" s="384">
        <v>14044</v>
      </c>
      <c r="B985" t="s">
        <v>1247</v>
      </c>
      <c r="C985" t="s">
        <v>592</v>
      </c>
      <c r="D985" s="383">
        <v>0.28472222222222221</v>
      </c>
      <c r="E985" t="s">
        <v>1248</v>
      </c>
      <c r="F985" s="383">
        <v>0.59722222222222221</v>
      </c>
      <c r="G985"/>
      <c r="H985"/>
    </row>
    <row r="986" spans="1:8">
      <c r="A986" s="384">
        <v>14055</v>
      </c>
      <c r="B986" t="s">
        <v>1249</v>
      </c>
      <c r="C986" t="s">
        <v>1250</v>
      </c>
      <c r="D986" s="383">
        <v>0.96527777777777779</v>
      </c>
      <c r="E986" t="s">
        <v>592</v>
      </c>
      <c r="F986" s="383">
        <v>0.24652777777777779</v>
      </c>
      <c r="G986"/>
      <c r="H986"/>
    </row>
    <row r="987" spans="1:8">
      <c r="A987" s="384">
        <v>14056</v>
      </c>
      <c r="B987" t="s">
        <v>1249</v>
      </c>
      <c r="C987" t="s">
        <v>592</v>
      </c>
      <c r="D987" s="383">
        <v>0.97916666666666663</v>
      </c>
      <c r="E987" t="s">
        <v>1250</v>
      </c>
      <c r="F987" s="383">
        <v>0.15625</v>
      </c>
      <c r="G987"/>
      <c r="H987"/>
    </row>
    <row r="988" spans="1:8">
      <c r="A988" s="384">
        <v>14059</v>
      </c>
      <c r="B988" t="s">
        <v>1251</v>
      </c>
      <c r="C988" t="s">
        <v>592</v>
      </c>
      <c r="D988" s="383">
        <v>0.72916666666666663</v>
      </c>
      <c r="E988" t="s">
        <v>1252</v>
      </c>
      <c r="F988" s="383">
        <v>0.48958333333333331</v>
      </c>
      <c r="G988"/>
      <c r="H988"/>
    </row>
    <row r="989" spans="1:8">
      <c r="A989" s="384">
        <v>14060</v>
      </c>
      <c r="B989" t="s">
        <v>1253</v>
      </c>
      <c r="C989" t="s">
        <v>1252</v>
      </c>
      <c r="D989" s="383">
        <v>0.6875</v>
      </c>
      <c r="E989" t="s">
        <v>592</v>
      </c>
      <c r="F989" s="383">
        <v>0.46180555555555558</v>
      </c>
      <c r="G989"/>
      <c r="H989"/>
    </row>
    <row r="990" spans="1:8">
      <c r="A990" s="384">
        <v>14083</v>
      </c>
      <c r="B990" t="s">
        <v>1254</v>
      </c>
      <c r="C990" t="s">
        <v>1157</v>
      </c>
      <c r="D990" s="383">
        <v>0.30208333333333331</v>
      </c>
      <c r="E990" t="s">
        <v>592</v>
      </c>
      <c r="F990" s="383">
        <v>0.75694444444444453</v>
      </c>
      <c r="G990"/>
      <c r="H990"/>
    </row>
    <row r="991" spans="1:8">
      <c r="A991" s="384">
        <v>14084</v>
      </c>
      <c r="B991" t="s">
        <v>1254</v>
      </c>
      <c r="C991" t="s">
        <v>592</v>
      </c>
      <c r="D991" s="383">
        <v>0.27777777777777779</v>
      </c>
      <c r="E991" t="s">
        <v>1157</v>
      </c>
      <c r="F991" s="383">
        <v>0.73958333333333337</v>
      </c>
      <c r="G991"/>
      <c r="H991"/>
    </row>
    <row r="992" spans="1:8">
      <c r="A992" s="384">
        <v>14095</v>
      </c>
      <c r="B992" t="s">
        <v>1255</v>
      </c>
      <c r="C992" t="s">
        <v>710</v>
      </c>
      <c r="D992" s="383">
        <v>0.23611111111111113</v>
      </c>
      <c r="E992" t="s">
        <v>620</v>
      </c>
      <c r="F992" s="383">
        <v>0.46527777777777773</v>
      </c>
      <c r="G992"/>
      <c r="H992"/>
    </row>
    <row r="993" spans="1:8">
      <c r="A993" s="384">
        <v>14096</v>
      </c>
      <c r="B993" t="s">
        <v>1256</v>
      </c>
      <c r="C993" t="s">
        <v>620</v>
      </c>
      <c r="D993" s="383">
        <v>0.70138888888888884</v>
      </c>
      <c r="E993" t="s">
        <v>710</v>
      </c>
      <c r="F993" s="383">
        <v>0.94444444444444453</v>
      </c>
      <c r="G993"/>
      <c r="H993"/>
    </row>
    <row r="994" spans="1:8">
      <c r="A994" s="384">
        <v>14114</v>
      </c>
      <c r="B994" t="s">
        <v>1257</v>
      </c>
      <c r="C994" t="s">
        <v>584</v>
      </c>
      <c r="D994" s="383">
        <v>0.55555555555555558</v>
      </c>
      <c r="E994" t="s">
        <v>431</v>
      </c>
      <c r="F994" s="383">
        <v>0.34027777777777773</v>
      </c>
      <c r="G994"/>
      <c r="H994"/>
    </row>
    <row r="995" spans="1:8">
      <c r="A995" s="384">
        <v>14115</v>
      </c>
      <c r="B995" t="s">
        <v>1258</v>
      </c>
      <c r="C995" t="s">
        <v>431</v>
      </c>
      <c r="D995" s="383">
        <v>0.98263888888888884</v>
      </c>
      <c r="E995" t="s">
        <v>555</v>
      </c>
      <c r="F995" s="383">
        <v>0.60416666666666663</v>
      </c>
      <c r="G995"/>
      <c r="H995"/>
    </row>
    <row r="996" spans="1:8">
      <c r="A996" s="384">
        <v>14116</v>
      </c>
      <c r="B996" t="s">
        <v>1259</v>
      </c>
      <c r="C996" t="s">
        <v>555</v>
      </c>
      <c r="D996" s="383">
        <v>0.68055555555555547</v>
      </c>
      <c r="E996" t="s">
        <v>431</v>
      </c>
      <c r="F996" s="383">
        <v>0.32291666666666669</v>
      </c>
      <c r="G996"/>
      <c r="H996"/>
    </row>
    <row r="997" spans="1:8">
      <c r="A997" s="384">
        <v>14119</v>
      </c>
      <c r="B997" t="s">
        <v>1260</v>
      </c>
      <c r="C997" t="s">
        <v>1119</v>
      </c>
      <c r="D997" s="383">
        <v>0.82291666666666663</v>
      </c>
      <c r="E997" t="s">
        <v>584</v>
      </c>
      <c r="F997" s="383">
        <v>0.18055555555555555</v>
      </c>
      <c r="G997"/>
      <c r="H997"/>
    </row>
    <row r="998" spans="1:8">
      <c r="A998" s="384">
        <v>14120</v>
      </c>
      <c r="B998" t="s">
        <v>1261</v>
      </c>
      <c r="C998" t="s">
        <v>584</v>
      </c>
      <c r="D998" s="383">
        <v>0.95138888888888884</v>
      </c>
      <c r="E998" t="s">
        <v>1119</v>
      </c>
      <c r="F998" s="383">
        <v>0.2986111111111111</v>
      </c>
      <c r="G998"/>
      <c r="H998"/>
    </row>
    <row r="999" spans="1:8">
      <c r="A999" s="384">
        <v>14163</v>
      </c>
      <c r="B999" t="s">
        <v>1262</v>
      </c>
      <c r="C999" t="s">
        <v>431</v>
      </c>
      <c r="D999" s="383">
        <v>0.73958333333333337</v>
      </c>
      <c r="E999" t="s">
        <v>1263</v>
      </c>
      <c r="F999" s="383">
        <v>0.2986111111111111</v>
      </c>
      <c r="G999"/>
      <c r="H999"/>
    </row>
    <row r="1000" spans="1:8">
      <c r="A1000" s="384">
        <v>14164</v>
      </c>
      <c r="B1000" t="s">
        <v>1264</v>
      </c>
      <c r="C1000" t="s">
        <v>1263</v>
      </c>
      <c r="D1000" s="383">
        <v>0.79166666666666663</v>
      </c>
      <c r="E1000" t="s">
        <v>431</v>
      </c>
      <c r="F1000" s="383">
        <v>0.34027777777777773</v>
      </c>
      <c r="G1000"/>
      <c r="H1000"/>
    </row>
    <row r="1001" spans="1:8">
      <c r="A1001" s="384">
        <v>14203</v>
      </c>
      <c r="B1001" t="s">
        <v>1265</v>
      </c>
      <c r="C1001" t="s">
        <v>433</v>
      </c>
      <c r="D1001" s="383">
        <v>0.68055555555555547</v>
      </c>
      <c r="E1001" t="s">
        <v>461</v>
      </c>
      <c r="F1001" s="383">
        <v>0.92361111111111116</v>
      </c>
      <c r="G1001"/>
      <c r="H1001"/>
    </row>
    <row r="1002" spans="1:8">
      <c r="A1002" s="384">
        <v>14204</v>
      </c>
      <c r="B1002" t="s">
        <v>1266</v>
      </c>
      <c r="C1002" t="s">
        <v>461</v>
      </c>
      <c r="D1002" s="383">
        <v>0.29166666666666669</v>
      </c>
      <c r="E1002" t="s">
        <v>433</v>
      </c>
      <c r="F1002" s="383">
        <v>0.5625</v>
      </c>
      <c r="G1002"/>
      <c r="H1002"/>
    </row>
    <row r="1003" spans="1:8">
      <c r="A1003" s="384">
        <v>14205</v>
      </c>
      <c r="B1003" t="s">
        <v>1267</v>
      </c>
      <c r="C1003" t="s">
        <v>429</v>
      </c>
      <c r="D1003" s="383">
        <v>0.89583333333333337</v>
      </c>
      <c r="E1003" t="s">
        <v>592</v>
      </c>
      <c r="F1003" s="383">
        <v>0.39930555555555558</v>
      </c>
      <c r="G1003"/>
      <c r="H1003"/>
    </row>
    <row r="1004" spans="1:8">
      <c r="A1004" s="384">
        <v>14206</v>
      </c>
      <c r="B1004" t="s">
        <v>1268</v>
      </c>
      <c r="C1004" t="s">
        <v>592</v>
      </c>
      <c r="D1004" s="383">
        <v>0.77777777777777779</v>
      </c>
      <c r="E1004" t="s">
        <v>429</v>
      </c>
      <c r="F1004" s="383">
        <v>0.30555555555555552</v>
      </c>
      <c r="G1004"/>
      <c r="H1004"/>
    </row>
    <row r="1005" spans="1:8">
      <c r="A1005" s="384">
        <v>14207</v>
      </c>
      <c r="B1005" t="s">
        <v>1269</v>
      </c>
      <c r="C1005" t="s">
        <v>558</v>
      </c>
      <c r="D1005" s="383">
        <v>0.70833333333333337</v>
      </c>
      <c r="E1005" t="s">
        <v>592</v>
      </c>
      <c r="F1005" s="383">
        <v>0.2986111111111111</v>
      </c>
      <c r="G1005"/>
      <c r="H1005"/>
    </row>
    <row r="1006" spans="1:8">
      <c r="A1006" s="384">
        <v>14208</v>
      </c>
      <c r="B1006" t="s">
        <v>1269</v>
      </c>
      <c r="C1006" t="s">
        <v>592</v>
      </c>
      <c r="D1006" s="383">
        <v>0.82638888888888884</v>
      </c>
      <c r="E1006" t="s">
        <v>558</v>
      </c>
      <c r="F1006" s="383">
        <v>0.34722222222222227</v>
      </c>
      <c r="G1006"/>
      <c r="H1006"/>
    </row>
    <row r="1007" spans="1:8">
      <c r="A1007" s="384">
        <v>14209</v>
      </c>
      <c r="B1007" t="s">
        <v>1270</v>
      </c>
      <c r="C1007" t="s">
        <v>431</v>
      </c>
      <c r="D1007" s="383">
        <v>0.63888888888888895</v>
      </c>
      <c r="E1007" t="s">
        <v>461</v>
      </c>
      <c r="F1007" s="383">
        <v>0.82638888888888884</v>
      </c>
      <c r="G1007"/>
      <c r="H1007"/>
    </row>
    <row r="1008" spans="1:8">
      <c r="A1008" s="384">
        <v>14210</v>
      </c>
      <c r="B1008" t="s">
        <v>1271</v>
      </c>
      <c r="C1008" t="s">
        <v>461</v>
      </c>
      <c r="D1008" s="383">
        <v>0.3125</v>
      </c>
      <c r="E1008" t="s">
        <v>431</v>
      </c>
      <c r="F1008" s="383">
        <v>0.48958333333333331</v>
      </c>
      <c r="G1008"/>
      <c r="H1008"/>
    </row>
    <row r="1009" spans="1:8">
      <c r="A1009" s="384">
        <v>14211</v>
      </c>
      <c r="B1009" t="s">
        <v>484</v>
      </c>
      <c r="C1009" t="s">
        <v>321</v>
      </c>
      <c r="D1009" s="383">
        <v>0.25</v>
      </c>
      <c r="E1009" t="s">
        <v>572</v>
      </c>
      <c r="F1009" s="383">
        <v>0.42708333333333331</v>
      </c>
      <c r="G1009"/>
      <c r="H1009"/>
    </row>
    <row r="1010" spans="1:8">
      <c r="A1010" s="384">
        <v>14212</v>
      </c>
      <c r="B1010" t="s">
        <v>484</v>
      </c>
      <c r="C1010" t="s">
        <v>572</v>
      </c>
      <c r="D1010" s="383">
        <v>0.73611111111111116</v>
      </c>
      <c r="E1010" t="s">
        <v>321</v>
      </c>
      <c r="F1010" s="383">
        <v>0.90972222222222221</v>
      </c>
      <c r="G1010"/>
      <c r="H1010"/>
    </row>
    <row r="1011" spans="1:8">
      <c r="A1011" s="384">
        <v>14213</v>
      </c>
      <c r="B1011" t="s">
        <v>1272</v>
      </c>
      <c r="C1011" t="s">
        <v>433</v>
      </c>
      <c r="D1011" s="383">
        <v>0.59375</v>
      </c>
      <c r="E1011" t="s">
        <v>1273</v>
      </c>
      <c r="F1011" s="383">
        <v>0.82291666666666663</v>
      </c>
      <c r="G1011"/>
      <c r="H1011"/>
    </row>
    <row r="1012" spans="1:8">
      <c r="A1012" s="384">
        <v>14214</v>
      </c>
      <c r="B1012" t="s">
        <v>1274</v>
      </c>
      <c r="C1012" t="s">
        <v>1273</v>
      </c>
      <c r="D1012" s="383">
        <v>0.28819444444444448</v>
      </c>
      <c r="E1012" t="s">
        <v>433</v>
      </c>
      <c r="F1012" s="383">
        <v>0.51388888888888895</v>
      </c>
      <c r="G1012"/>
      <c r="H1012"/>
    </row>
    <row r="1013" spans="1:8">
      <c r="A1013" s="384">
        <v>14215</v>
      </c>
      <c r="B1013" t="s">
        <v>1275</v>
      </c>
      <c r="C1013" t="s">
        <v>431</v>
      </c>
      <c r="D1013" s="383">
        <v>0.25</v>
      </c>
      <c r="E1013" t="s">
        <v>461</v>
      </c>
      <c r="F1013" s="383">
        <v>0.4236111111111111</v>
      </c>
      <c r="G1013"/>
      <c r="H1013"/>
    </row>
    <row r="1014" spans="1:8">
      <c r="A1014" s="384">
        <v>14216</v>
      </c>
      <c r="B1014" t="s">
        <v>1275</v>
      </c>
      <c r="C1014" t="s">
        <v>461</v>
      </c>
      <c r="D1014" s="383">
        <v>0.75</v>
      </c>
      <c r="E1014" t="s">
        <v>431</v>
      </c>
      <c r="F1014" s="383">
        <v>0.93055555555555547</v>
      </c>
      <c r="G1014"/>
      <c r="H1014"/>
    </row>
    <row r="1015" spans="1:8">
      <c r="A1015" s="384">
        <v>14217</v>
      </c>
      <c r="B1015" t="s">
        <v>1276</v>
      </c>
      <c r="C1015" t="s">
        <v>431</v>
      </c>
      <c r="D1015" s="383">
        <v>0.59375</v>
      </c>
      <c r="E1015" t="s">
        <v>588</v>
      </c>
      <c r="F1015" s="383">
        <v>0.42708333333333331</v>
      </c>
      <c r="G1015"/>
      <c r="H1015"/>
    </row>
    <row r="1016" spans="1:8">
      <c r="A1016" s="384">
        <v>14218</v>
      </c>
      <c r="B1016" t="s">
        <v>1276</v>
      </c>
      <c r="C1016" t="s">
        <v>588</v>
      </c>
      <c r="D1016" s="383">
        <v>0.68402777777777779</v>
      </c>
      <c r="E1016" t="s">
        <v>431</v>
      </c>
      <c r="F1016" s="383">
        <v>0.47222222222222227</v>
      </c>
      <c r="G1016"/>
      <c r="H1016"/>
    </row>
    <row r="1017" spans="1:8">
      <c r="A1017" s="384">
        <v>14227</v>
      </c>
      <c r="B1017" t="s">
        <v>1277</v>
      </c>
      <c r="C1017" t="s">
        <v>433</v>
      </c>
      <c r="D1017" s="383">
        <v>0.20486111111111113</v>
      </c>
      <c r="E1017" t="s">
        <v>461</v>
      </c>
      <c r="F1017" s="383">
        <v>0.40972222222222227</v>
      </c>
      <c r="G1017"/>
      <c r="H1017"/>
    </row>
    <row r="1018" spans="1:8">
      <c r="A1018" s="384">
        <v>14228</v>
      </c>
      <c r="B1018" t="s">
        <v>1278</v>
      </c>
      <c r="C1018" t="s">
        <v>461</v>
      </c>
      <c r="D1018" s="383">
        <v>0.74305555555555547</v>
      </c>
      <c r="E1018" t="s">
        <v>433</v>
      </c>
      <c r="F1018" s="383">
        <v>0.97222222222222221</v>
      </c>
      <c r="G1018"/>
      <c r="H1018"/>
    </row>
    <row r="1019" spans="1:8">
      <c r="A1019" s="384">
        <v>14235</v>
      </c>
      <c r="B1019" t="s">
        <v>1279</v>
      </c>
      <c r="C1019" t="s">
        <v>433</v>
      </c>
      <c r="D1019" s="383">
        <v>0.98958333333333337</v>
      </c>
      <c r="E1019" t="s">
        <v>1280</v>
      </c>
      <c r="F1019" s="383">
        <v>0.5625</v>
      </c>
      <c r="G1019"/>
      <c r="H1019"/>
    </row>
    <row r="1020" spans="1:8">
      <c r="A1020" s="384">
        <v>14236</v>
      </c>
      <c r="B1020" t="s">
        <v>1281</v>
      </c>
      <c r="C1020" t="s">
        <v>1280</v>
      </c>
      <c r="D1020" s="383">
        <v>0.64583333333333337</v>
      </c>
      <c r="E1020" t="s">
        <v>433</v>
      </c>
      <c r="F1020" s="383">
        <v>0.28472222222222221</v>
      </c>
      <c r="G1020"/>
      <c r="H1020"/>
    </row>
    <row r="1021" spans="1:8">
      <c r="A1021" s="384">
        <v>14257</v>
      </c>
      <c r="B1021" t="s">
        <v>1282</v>
      </c>
      <c r="C1021" t="s">
        <v>433</v>
      </c>
      <c r="D1021" s="383">
        <v>0.57291666666666663</v>
      </c>
      <c r="E1021" t="s">
        <v>572</v>
      </c>
      <c r="F1021" s="383">
        <v>0.25694444444444448</v>
      </c>
      <c r="G1021"/>
      <c r="H1021"/>
    </row>
    <row r="1022" spans="1:8">
      <c r="A1022" s="384">
        <v>14258</v>
      </c>
      <c r="B1022" t="s">
        <v>1283</v>
      </c>
      <c r="C1022" t="s">
        <v>572</v>
      </c>
      <c r="D1022" s="383">
        <v>0.4861111111111111</v>
      </c>
      <c r="E1022" t="s">
        <v>433</v>
      </c>
      <c r="F1022" s="383">
        <v>0.20138888888888887</v>
      </c>
      <c r="G1022"/>
      <c r="H1022"/>
    </row>
    <row r="1023" spans="1:8">
      <c r="A1023" s="384">
        <v>14259</v>
      </c>
      <c r="B1023" t="s">
        <v>1284</v>
      </c>
      <c r="C1023" t="s">
        <v>955</v>
      </c>
      <c r="D1023" s="383">
        <v>0.94444444444444453</v>
      </c>
      <c r="E1023" t="s">
        <v>433</v>
      </c>
      <c r="F1023" s="383">
        <v>0.19444444444444445</v>
      </c>
      <c r="G1023"/>
      <c r="H1023"/>
    </row>
    <row r="1024" spans="1:8">
      <c r="A1024" s="384">
        <v>14260</v>
      </c>
      <c r="B1024" t="s">
        <v>1285</v>
      </c>
      <c r="C1024" t="s">
        <v>433</v>
      </c>
      <c r="D1024" s="383">
        <v>0.88541666666666663</v>
      </c>
      <c r="E1024" t="s">
        <v>955</v>
      </c>
      <c r="F1024" s="383">
        <v>5.2083333333333336E-2</v>
      </c>
      <c r="G1024"/>
      <c r="H1024"/>
    </row>
    <row r="1025" spans="1:8">
      <c r="A1025" s="384">
        <v>14265</v>
      </c>
      <c r="B1025" t="s">
        <v>1286</v>
      </c>
      <c r="C1025" t="s">
        <v>433</v>
      </c>
      <c r="D1025" s="383">
        <v>0.35416666666666669</v>
      </c>
      <c r="E1025" t="s">
        <v>584</v>
      </c>
      <c r="F1025" s="383">
        <v>0.27777777777777779</v>
      </c>
      <c r="G1025"/>
      <c r="H1025"/>
    </row>
    <row r="1026" spans="1:8">
      <c r="A1026" s="384">
        <v>14266</v>
      </c>
      <c r="B1026" t="s">
        <v>1287</v>
      </c>
      <c r="C1026" t="s">
        <v>584</v>
      </c>
      <c r="D1026" s="383">
        <v>0.76041666666666663</v>
      </c>
      <c r="E1026" t="s">
        <v>433</v>
      </c>
      <c r="F1026" s="383">
        <v>0.65625</v>
      </c>
      <c r="G1026"/>
      <c r="H1026"/>
    </row>
    <row r="1027" spans="1:8">
      <c r="A1027" s="384">
        <v>14307</v>
      </c>
      <c r="B1027" t="s">
        <v>1288</v>
      </c>
      <c r="C1027" t="s">
        <v>1289</v>
      </c>
      <c r="D1027" s="383">
        <v>0.92708333333333337</v>
      </c>
      <c r="E1027" t="s">
        <v>1280</v>
      </c>
      <c r="F1027" s="383">
        <v>0.4548611111111111</v>
      </c>
      <c r="G1027"/>
      <c r="H1027"/>
    </row>
    <row r="1028" spans="1:8">
      <c r="A1028" s="384">
        <v>14309</v>
      </c>
      <c r="B1028" t="s">
        <v>1290</v>
      </c>
      <c r="C1028" t="s">
        <v>1291</v>
      </c>
      <c r="D1028" s="383">
        <v>0.625</v>
      </c>
      <c r="E1028" t="s">
        <v>584</v>
      </c>
      <c r="F1028" s="383">
        <v>0.79166666666666663</v>
      </c>
      <c r="G1028"/>
      <c r="H1028"/>
    </row>
    <row r="1029" spans="1:8">
      <c r="A1029" s="384">
        <v>14310</v>
      </c>
      <c r="B1029" t="s">
        <v>1292</v>
      </c>
      <c r="C1029" t="s">
        <v>584</v>
      </c>
      <c r="D1029" s="383">
        <v>0.25</v>
      </c>
      <c r="E1029" t="s">
        <v>1291</v>
      </c>
      <c r="F1029" s="383">
        <v>0.3923611111111111</v>
      </c>
      <c r="G1029"/>
      <c r="H1029"/>
    </row>
    <row r="1030" spans="1:8">
      <c r="A1030" s="384">
        <v>14311</v>
      </c>
      <c r="B1030" t="s">
        <v>1293</v>
      </c>
      <c r="C1030" t="s">
        <v>1280</v>
      </c>
      <c r="D1030" s="383">
        <v>0.25694444444444448</v>
      </c>
      <c r="E1030" t="s">
        <v>444</v>
      </c>
      <c r="F1030" s="383">
        <v>0.61458333333333337</v>
      </c>
      <c r="G1030"/>
      <c r="H1030"/>
    </row>
    <row r="1031" spans="1:8">
      <c r="A1031" s="384">
        <v>14312</v>
      </c>
      <c r="B1031" t="s">
        <v>1293</v>
      </c>
      <c r="C1031" t="s">
        <v>444</v>
      </c>
      <c r="D1031" s="383">
        <v>0.46180555555555558</v>
      </c>
      <c r="E1031" t="s">
        <v>1280</v>
      </c>
      <c r="F1031" s="383">
        <v>0.84722222222222221</v>
      </c>
      <c r="G1031"/>
      <c r="H1031"/>
    </row>
    <row r="1032" spans="1:8">
      <c r="A1032" s="384">
        <v>14313</v>
      </c>
      <c r="B1032" t="s">
        <v>1294</v>
      </c>
      <c r="C1032" t="s">
        <v>367</v>
      </c>
      <c r="D1032" s="383">
        <v>0.33680555555555558</v>
      </c>
      <c r="E1032" t="s">
        <v>1280</v>
      </c>
      <c r="F1032" s="383">
        <v>0.65277777777777779</v>
      </c>
      <c r="G1032"/>
      <c r="H1032"/>
    </row>
    <row r="1033" spans="1:8">
      <c r="A1033" s="384">
        <v>14314</v>
      </c>
      <c r="B1033" t="s">
        <v>1295</v>
      </c>
      <c r="C1033" t="s">
        <v>1280</v>
      </c>
      <c r="D1033" s="383">
        <v>0.44791666666666669</v>
      </c>
      <c r="E1033" t="s">
        <v>367</v>
      </c>
      <c r="F1033" s="383">
        <v>0.83333333333333337</v>
      </c>
      <c r="G1033"/>
      <c r="H1033"/>
    </row>
    <row r="1034" spans="1:8">
      <c r="A1034" s="384">
        <v>14315</v>
      </c>
      <c r="B1034" t="s">
        <v>484</v>
      </c>
      <c r="C1034" t="s">
        <v>1280</v>
      </c>
      <c r="D1034" s="383">
        <v>0.20486111111111113</v>
      </c>
      <c r="E1034" t="s">
        <v>572</v>
      </c>
      <c r="F1034" s="383">
        <v>0.4201388888888889</v>
      </c>
      <c r="G1034"/>
      <c r="H1034"/>
    </row>
    <row r="1035" spans="1:8">
      <c r="A1035" s="384">
        <v>14316</v>
      </c>
      <c r="B1035" t="s">
        <v>484</v>
      </c>
      <c r="C1035" t="s">
        <v>572</v>
      </c>
      <c r="D1035" s="383">
        <v>0.69097222222222221</v>
      </c>
      <c r="E1035" t="s">
        <v>1280</v>
      </c>
      <c r="F1035" s="383">
        <v>0.91319444444444453</v>
      </c>
      <c r="G1035"/>
      <c r="H1035"/>
    </row>
    <row r="1036" spans="1:8">
      <c r="A1036" s="384">
        <v>14317</v>
      </c>
      <c r="B1036" t="s">
        <v>1296</v>
      </c>
      <c r="C1036" t="s">
        <v>343</v>
      </c>
      <c r="D1036" s="383">
        <v>0.62847222222222221</v>
      </c>
      <c r="E1036" t="s">
        <v>584</v>
      </c>
      <c r="F1036" s="383">
        <v>0.79166666666666663</v>
      </c>
      <c r="G1036"/>
      <c r="H1036"/>
    </row>
    <row r="1037" spans="1:8">
      <c r="A1037" s="384">
        <v>14318</v>
      </c>
      <c r="B1037" t="s">
        <v>1297</v>
      </c>
      <c r="C1037" t="s">
        <v>584</v>
      </c>
      <c r="D1037" s="383">
        <v>0.25</v>
      </c>
      <c r="E1037" t="s">
        <v>343</v>
      </c>
      <c r="F1037" s="383">
        <v>0.27430555555555552</v>
      </c>
      <c r="G1037"/>
      <c r="H1037"/>
    </row>
    <row r="1038" spans="1:8">
      <c r="A1038" s="384">
        <v>14321</v>
      </c>
      <c r="B1038" t="s">
        <v>1298</v>
      </c>
      <c r="C1038" t="s">
        <v>1280</v>
      </c>
      <c r="D1038" s="383">
        <v>0.25694444444444448</v>
      </c>
      <c r="E1038" t="s">
        <v>444</v>
      </c>
      <c r="F1038" s="383">
        <v>0.42708333333333331</v>
      </c>
      <c r="G1038"/>
      <c r="H1038"/>
    </row>
    <row r="1039" spans="1:8">
      <c r="A1039" s="384">
        <v>14322</v>
      </c>
      <c r="B1039" t="s">
        <v>1299</v>
      </c>
      <c r="C1039" t="s">
        <v>444</v>
      </c>
      <c r="D1039" s="383">
        <v>0.65277777777777779</v>
      </c>
      <c r="E1039" t="s">
        <v>1280</v>
      </c>
      <c r="F1039" s="383">
        <v>0.84722222222222221</v>
      </c>
      <c r="G1039"/>
      <c r="H1039"/>
    </row>
    <row r="1040" spans="1:8">
      <c r="A1040" s="384">
        <v>14323</v>
      </c>
      <c r="B1040" t="s">
        <v>1300</v>
      </c>
      <c r="C1040" t="s">
        <v>572</v>
      </c>
      <c r="D1040" s="383">
        <v>0.44097222222222227</v>
      </c>
      <c r="E1040" t="s">
        <v>1301</v>
      </c>
      <c r="F1040" s="383">
        <v>0.52430555555555558</v>
      </c>
      <c r="G1040"/>
      <c r="H1040"/>
    </row>
    <row r="1041" spans="1:8">
      <c r="A1041" s="384">
        <v>14324</v>
      </c>
      <c r="B1041" t="s">
        <v>1302</v>
      </c>
      <c r="C1041" t="s">
        <v>1301</v>
      </c>
      <c r="D1041" s="383">
        <v>0.59375</v>
      </c>
      <c r="E1041" t="s">
        <v>572</v>
      </c>
      <c r="F1041" s="383">
        <v>0.66666666666666663</v>
      </c>
      <c r="G1041"/>
      <c r="H1041"/>
    </row>
    <row r="1042" spans="1:8">
      <c r="A1042" s="384">
        <v>14369</v>
      </c>
      <c r="B1042" t="s">
        <v>1303</v>
      </c>
      <c r="C1042" t="s">
        <v>1304</v>
      </c>
      <c r="D1042" s="383">
        <v>0.76736111111111116</v>
      </c>
      <c r="E1042" t="s">
        <v>1280</v>
      </c>
      <c r="F1042" s="383">
        <v>0.52083333333333337</v>
      </c>
      <c r="G1042"/>
      <c r="H1042"/>
    </row>
    <row r="1043" spans="1:8">
      <c r="A1043" s="384">
        <v>14370</v>
      </c>
      <c r="B1043" t="s">
        <v>1305</v>
      </c>
      <c r="C1043" t="s">
        <v>1280</v>
      </c>
      <c r="D1043" s="383">
        <v>0.5</v>
      </c>
      <c r="E1043" t="s">
        <v>1304</v>
      </c>
      <c r="F1043" s="383">
        <v>0.30208333333333331</v>
      </c>
      <c r="G1043"/>
      <c r="H1043"/>
    </row>
    <row r="1044" spans="1:8">
      <c r="A1044" s="384">
        <v>14511</v>
      </c>
      <c r="B1044" t="s">
        <v>1306</v>
      </c>
      <c r="C1044" t="s">
        <v>431</v>
      </c>
      <c r="D1044" s="383">
        <v>0.73611111111111116</v>
      </c>
      <c r="E1044" t="s">
        <v>1307</v>
      </c>
      <c r="F1044" s="383">
        <v>0.48958333333333331</v>
      </c>
      <c r="G1044"/>
      <c r="H1044"/>
    </row>
    <row r="1045" spans="1:8">
      <c r="A1045" s="384">
        <v>14512</v>
      </c>
      <c r="B1045" t="s">
        <v>1306</v>
      </c>
      <c r="C1045" t="s">
        <v>1307</v>
      </c>
      <c r="D1045" s="383">
        <v>0.69444444444444453</v>
      </c>
      <c r="E1045" t="s">
        <v>431</v>
      </c>
      <c r="F1045" s="383">
        <v>0.41319444444444442</v>
      </c>
      <c r="G1045"/>
      <c r="H1045"/>
    </row>
    <row r="1046" spans="1:8">
      <c r="A1046" s="384">
        <v>14519</v>
      </c>
      <c r="B1046" t="s">
        <v>1308</v>
      </c>
      <c r="C1046" t="s">
        <v>592</v>
      </c>
      <c r="D1046" s="383">
        <v>0.62152777777777779</v>
      </c>
      <c r="E1046" t="s">
        <v>1309</v>
      </c>
      <c r="F1046" s="383">
        <v>0.93055555555555547</v>
      </c>
      <c r="G1046"/>
      <c r="H1046"/>
    </row>
    <row r="1047" spans="1:8">
      <c r="A1047" s="384">
        <v>14520</v>
      </c>
      <c r="B1047" t="s">
        <v>1308</v>
      </c>
      <c r="C1047" t="s">
        <v>1309</v>
      </c>
      <c r="D1047" s="383">
        <v>0.28819444444444448</v>
      </c>
      <c r="E1047" t="s">
        <v>592</v>
      </c>
      <c r="F1047" s="383">
        <v>0.59375</v>
      </c>
      <c r="G1047"/>
      <c r="H1047"/>
    </row>
    <row r="1048" spans="1:8">
      <c r="A1048" s="384">
        <v>14523</v>
      </c>
      <c r="B1048" t="s">
        <v>1310</v>
      </c>
      <c r="C1048" t="s">
        <v>421</v>
      </c>
      <c r="D1048" s="383">
        <v>0.30902777777777779</v>
      </c>
      <c r="E1048" t="s">
        <v>1311</v>
      </c>
      <c r="F1048" s="383">
        <v>0.3298611111111111</v>
      </c>
      <c r="G1048"/>
      <c r="H1048"/>
    </row>
    <row r="1049" spans="1:8">
      <c r="A1049" s="384">
        <v>14524</v>
      </c>
      <c r="B1049" t="s">
        <v>1312</v>
      </c>
      <c r="C1049" t="s">
        <v>1311</v>
      </c>
      <c r="D1049" s="383">
        <v>0.94097222222222221</v>
      </c>
      <c r="E1049" t="s">
        <v>421</v>
      </c>
      <c r="F1049" s="383">
        <v>0.99305555555555547</v>
      </c>
      <c r="G1049"/>
      <c r="H1049"/>
    </row>
    <row r="1050" spans="1:8">
      <c r="A1050" s="384">
        <v>14525</v>
      </c>
      <c r="B1050" t="s">
        <v>1313</v>
      </c>
      <c r="C1050" t="s">
        <v>1311</v>
      </c>
      <c r="D1050" s="383">
        <v>0.21875</v>
      </c>
      <c r="E1050" t="s">
        <v>711</v>
      </c>
      <c r="F1050" s="383">
        <v>0.51736111111111105</v>
      </c>
      <c r="G1050"/>
      <c r="H1050"/>
    </row>
    <row r="1051" spans="1:8">
      <c r="A1051" s="384">
        <v>14526</v>
      </c>
      <c r="B1051" t="s">
        <v>1314</v>
      </c>
      <c r="C1051" t="s">
        <v>711</v>
      </c>
      <c r="D1051" s="383">
        <v>0.58333333333333337</v>
      </c>
      <c r="E1051" t="s">
        <v>1311</v>
      </c>
      <c r="F1051" s="383">
        <v>0.87152777777777779</v>
      </c>
      <c r="G1051"/>
      <c r="H1051"/>
    </row>
    <row r="1052" spans="1:8">
      <c r="A1052" s="384">
        <v>14553</v>
      </c>
      <c r="B1052" t="s">
        <v>1315</v>
      </c>
      <c r="C1052" t="s">
        <v>592</v>
      </c>
      <c r="D1052" s="383">
        <v>0.92708333333333337</v>
      </c>
      <c r="E1052" t="s">
        <v>1316</v>
      </c>
      <c r="F1052" s="383">
        <v>0.3263888888888889</v>
      </c>
      <c r="G1052"/>
      <c r="H1052"/>
    </row>
    <row r="1053" spans="1:8">
      <c r="A1053" s="384">
        <v>14554</v>
      </c>
      <c r="B1053" t="s">
        <v>1317</v>
      </c>
      <c r="C1053" t="s">
        <v>1316</v>
      </c>
      <c r="D1053" s="383">
        <v>0.86805555555555547</v>
      </c>
      <c r="E1053" t="s">
        <v>592</v>
      </c>
      <c r="F1053" s="383">
        <v>0.22916666666666666</v>
      </c>
      <c r="G1053"/>
      <c r="H1053"/>
    </row>
    <row r="1054" spans="1:8">
      <c r="A1054" s="384">
        <v>14555</v>
      </c>
      <c r="B1054" t="s">
        <v>1318</v>
      </c>
      <c r="C1054" t="s">
        <v>1280</v>
      </c>
      <c r="D1054" s="383">
        <v>0.60416666666666663</v>
      </c>
      <c r="E1054" t="s">
        <v>592</v>
      </c>
      <c r="F1054" s="383">
        <v>0.90277777777777779</v>
      </c>
      <c r="G1054"/>
      <c r="H1054"/>
    </row>
    <row r="1055" spans="1:8">
      <c r="A1055" s="384">
        <v>14556</v>
      </c>
      <c r="B1055" t="s">
        <v>1294</v>
      </c>
      <c r="C1055" t="s">
        <v>592</v>
      </c>
      <c r="D1055" s="383">
        <v>0.25347222222222221</v>
      </c>
      <c r="E1055" t="s">
        <v>1280</v>
      </c>
      <c r="F1055" s="383">
        <v>0.54166666666666663</v>
      </c>
      <c r="G1055"/>
      <c r="H1055"/>
    </row>
    <row r="1056" spans="1:8">
      <c r="A1056" s="384">
        <v>14609</v>
      </c>
      <c r="B1056" t="s">
        <v>1319</v>
      </c>
      <c r="C1056" t="s">
        <v>1320</v>
      </c>
      <c r="D1056" s="383">
        <v>0.68055555555555547</v>
      </c>
      <c r="E1056" t="s">
        <v>436</v>
      </c>
      <c r="F1056" s="383">
        <v>0.1875</v>
      </c>
      <c r="G1056"/>
      <c r="H1056"/>
    </row>
    <row r="1057" spans="1:8">
      <c r="A1057" s="384">
        <v>14610</v>
      </c>
      <c r="B1057" t="s">
        <v>1319</v>
      </c>
      <c r="C1057" t="s">
        <v>436</v>
      </c>
      <c r="D1057" s="383">
        <v>0.77777777777777779</v>
      </c>
      <c r="E1057" t="s">
        <v>1320</v>
      </c>
      <c r="F1057" s="383">
        <v>0.33333333333333331</v>
      </c>
      <c r="G1057"/>
      <c r="H1057"/>
    </row>
    <row r="1058" spans="1:8">
      <c r="A1058" s="384">
        <v>14631</v>
      </c>
      <c r="B1058" t="s">
        <v>1321</v>
      </c>
      <c r="C1058" t="s">
        <v>584</v>
      </c>
      <c r="D1058" s="383">
        <v>0.81944444444444453</v>
      </c>
      <c r="E1058" t="s">
        <v>415</v>
      </c>
      <c r="F1058" s="383">
        <v>0.30902777777777779</v>
      </c>
      <c r="G1058"/>
      <c r="H1058"/>
    </row>
    <row r="1059" spans="1:8">
      <c r="A1059" s="384">
        <v>14632</v>
      </c>
      <c r="B1059" t="s">
        <v>1322</v>
      </c>
      <c r="C1059" t="s">
        <v>415</v>
      </c>
      <c r="D1059" s="383">
        <v>0.92708333333333337</v>
      </c>
      <c r="E1059" t="s">
        <v>584</v>
      </c>
      <c r="F1059" s="383">
        <v>0.4201388888888889</v>
      </c>
      <c r="G1059"/>
      <c r="H1059"/>
    </row>
    <row r="1060" spans="1:8">
      <c r="A1060" s="384">
        <v>14645</v>
      </c>
      <c r="B1060" t="s">
        <v>1323</v>
      </c>
      <c r="C1060" t="s">
        <v>592</v>
      </c>
      <c r="D1060" s="383">
        <v>0.65972222222222221</v>
      </c>
      <c r="E1060" t="s">
        <v>436</v>
      </c>
      <c r="F1060" s="383">
        <v>0.21875</v>
      </c>
      <c r="G1060"/>
      <c r="H1060"/>
    </row>
    <row r="1061" spans="1:8">
      <c r="A1061" s="384">
        <v>14646</v>
      </c>
      <c r="B1061" t="s">
        <v>1323</v>
      </c>
      <c r="C1061" t="s">
        <v>436</v>
      </c>
      <c r="D1061" s="383">
        <v>0.875</v>
      </c>
      <c r="E1061" t="s">
        <v>592</v>
      </c>
      <c r="F1061" s="383">
        <v>0.4548611111111111</v>
      </c>
      <c r="G1061"/>
      <c r="H1061"/>
    </row>
    <row r="1062" spans="1:8">
      <c r="A1062" s="384">
        <v>14649</v>
      </c>
      <c r="B1062" t="s">
        <v>1324</v>
      </c>
      <c r="C1062" t="s">
        <v>1173</v>
      </c>
      <c r="D1062" s="383">
        <v>0.27083333333333331</v>
      </c>
      <c r="E1062" t="s">
        <v>415</v>
      </c>
      <c r="F1062" s="383">
        <v>0.92708333333333337</v>
      </c>
      <c r="G1062"/>
      <c r="H1062"/>
    </row>
    <row r="1063" spans="1:8">
      <c r="A1063" s="384">
        <v>14650</v>
      </c>
      <c r="B1063" t="s">
        <v>1324</v>
      </c>
      <c r="C1063" t="s">
        <v>415</v>
      </c>
      <c r="D1063" s="383">
        <v>0.49652777777777773</v>
      </c>
      <c r="E1063" t="s">
        <v>1173</v>
      </c>
      <c r="F1063" s="383">
        <v>8.3333333333333329E-2</v>
      </c>
      <c r="G1063"/>
      <c r="H1063"/>
    </row>
    <row r="1064" spans="1:8">
      <c r="A1064" s="384">
        <v>14659</v>
      </c>
      <c r="B1064" t="s">
        <v>1251</v>
      </c>
      <c r="C1064" t="s">
        <v>592</v>
      </c>
      <c r="D1064" s="383">
        <v>0.72916666666666663</v>
      </c>
      <c r="E1064" t="s">
        <v>1252</v>
      </c>
      <c r="F1064" s="383">
        <v>0.48958333333333331</v>
      </c>
      <c r="G1064"/>
      <c r="H1064"/>
    </row>
    <row r="1065" spans="1:8">
      <c r="A1065" s="384">
        <v>14660</v>
      </c>
      <c r="B1065" t="s">
        <v>1253</v>
      </c>
      <c r="C1065" t="s">
        <v>1252</v>
      </c>
      <c r="D1065" s="383">
        <v>0.6875</v>
      </c>
      <c r="E1065" t="s">
        <v>592</v>
      </c>
      <c r="F1065" s="383">
        <v>0.46180555555555558</v>
      </c>
      <c r="G1065"/>
      <c r="H1065"/>
    </row>
    <row r="1066" spans="1:8">
      <c r="A1066" s="384">
        <v>14662</v>
      </c>
      <c r="B1066" t="s">
        <v>1325</v>
      </c>
      <c r="C1066" t="s">
        <v>1326</v>
      </c>
      <c r="D1066" s="383">
        <v>0.77083333333333337</v>
      </c>
      <c r="E1066" t="s">
        <v>592</v>
      </c>
      <c r="F1066" s="383">
        <v>0.46180555555555558</v>
      </c>
      <c r="G1066"/>
      <c r="H1066"/>
    </row>
    <row r="1067" spans="1:8">
      <c r="A1067" s="384">
        <v>14673</v>
      </c>
      <c r="B1067" t="s">
        <v>1327</v>
      </c>
      <c r="C1067" t="s">
        <v>1173</v>
      </c>
      <c r="D1067" s="383">
        <v>0.27083333333333331</v>
      </c>
      <c r="E1067" t="s">
        <v>415</v>
      </c>
      <c r="F1067" s="383">
        <v>0.92708333333333337</v>
      </c>
      <c r="G1067"/>
      <c r="H1067"/>
    </row>
    <row r="1068" spans="1:8">
      <c r="A1068" s="384">
        <v>14674</v>
      </c>
      <c r="B1068" t="s">
        <v>1328</v>
      </c>
      <c r="C1068" t="s">
        <v>415</v>
      </c>
      <c r="D1068" s="383">
        <v>0.49652777777777773</v>
      </c>
      <c r="E1068" t="s">
        <v>1173</v>
      </c>
      <c r="F1068" s="383">
        <v>8.3333333333333329E-2</v>
      </c>
      <c r="G1068"/>
      <c r="H1068"/>
    </row>
    <row r="1069" spans="1:8">
      <c r="A1069" s="384">
        <v>14681</v>
      </c>
      <c r="B1069" t="s">
        <v>1329</v>
      </c>
      <c r="C1069" t="s">
        <v>572</v>
      </c>
      <c r="D1069" s="383">
        <v>0.61805555555555558</v>
      </c>
      <c r="E1069" t="s">
        <v>1330</v>
      </c>
      <c r="F1069" s="383">
        <v>0.97916666666666663</v>
      </c>
      <c r="G1069"/>
      <c r="H1069"/>
    </row>
    <row r="1070" spans="1:8">
      <c r="A1070" s="384">
        <v>14682</v>
      </c>
      <c r="B1070" t="s">
        <v>1331</v>
      </c>
      <c r="C1070" t="s">
        <v>1330</v>
      </c>
      <c r="D1070" s="383">
        <v>0.18055555555555555</v>
      </c>
      <c r="E1070" t="s">
        <v>572</v>
      </c>
      <c r="F1070" s="383">
        <v>0.53472222222222221</v>
      </c>
      <c r="G1070"/>
      <c r="H1070"/>
    </row>
    <row r="1071" spans="1:8">
      <c r="A1071" s="384">
        <v>14705</v>
      </c>
      <c r="B1071" t="s">
        <v>1332</v>
      </c>
      <c r="C1071" t="s">
        <v>710</v>
      </c>
      <c r="D1071" s="383">
        <v>0.3611111111111111</v>
      </c>
      <c r="E1071" t="s">
        <v>1333</v>
      </c>
      <c r="F1071" s="383">
        <v>0.54513888888888895</v>
      </c>
      <c r="G1071"/>
      <c r="H1071"/>
    </row>
    <row r="1072" spans="1:8">
      <c r="A1072" s="384">
        <v>14706</v>
      </c>
      <c r="B1072" t="s">
        <v>1334</v>
      </c>
      <c r="C1072" t="s">
        <v>1333</v>
      </c>
      <c r="D1072" s="383">
        <v>0.58333333333333337</v>
      </c>
      <c r="E1072" t="s">
        <v>710</v>
      </c>
      <c r="F1072" s="383">
        <v>0.76041666666666663</v>
      </c>
      <c r="G1072"/>
      <c r="H1072"/>
    </row>
    <row r="1073" spans="1:8">
      <c r="A1073" s="384">
        <v>14707</v>
      </c>
      <c r="B1073" t="s">
        <v>1335</v>
      </c>
      <c r="C1073" t="s">
        <v>714</v>
      </c>
      <c r="D1073" s="383">
        <v>0.39583333333333331</v>
      </c>
      <c r="E1073" t="s">
        <v>344</v>
      </c>
      <c r="F1073" s="383">
        <v>0.4548611111111111</v>
      </c>
      <c r="G1073"/>
      <c r="H1073"/>
    </row>
    <row r="1074" spans="1:8">
      <c r="A1074" s="384">
        <v>14708</v>
      </c>
      <c r="B1074" t="s">
        <v>1335</v>
      </c>
      <c r="C1074" t="s">
        <v>344</v>
      </c>
      <c r="D1074" s="383">
        <v>0.625</v>
      </c>
      <c r="E1074" t="s">
        <v>714</v>
      </c>
      <c r="F1074" s="383">
        <v>0.69444444444444453</v>
      </c>
      <c r="G1074"/>
      <c r="H1074"/>
    </row>
    <row r="1075" spans="1:8">
      <c r="A1075" s="384">
        <v>14711</v>
      </c>
      <c r="B1075" t="s">
        <v>1336</v>
      </c>
      <c r="C1075" t="s">
        <v>555</v>
      </c>
      <c r="D1075" s="383">
        <v>0.58680555555555558</v>
      </c>
      <c r="E1075" t="s">
        <v>711</v>
      </c>
      <c r="F1075" s="383">
        <v>0.99652777777777779</v>
      </c>
      <c r="G1075"/>
      <c r="H1075"/>
    </row>
    <row r="1076" spans="1:8">
      <c r="A1076" s="384">
        <v>14712</v>
      </c>
      <c r="B1076" t="s">
        <v>1337</v>
      </c>
      <c r="C1076" t="s">
        <v>711</v>
      </c>
      <c r="D1076" s="383">
        <v>0.17361111111111113</v>
      </c>
      <c r="E1076" t="s">
        <v>555</v>
      </c>
      <c r="F1076" s="383">
        <v>0.56597222222222221</v>
      </c>
      <c r="G1076"/>
      <c r="H1076"/>
    </row>
    <row r="1077" spans="1:8">
      <c r="A1077" s="384">
        <v>14723</v>
      </c>
      <c r="B1077" t="s">
        <v>1338</v>
      </c>
      <c r="C1077" t="s">
        <v>708</v>
      </c>
      <c r="D1077" s="383">
        <v>0.71180555555555547</v>
      </c>
      <c r="E1077" t="s">
        <v>1339</v>
      </c>
      <c r="F1077" s="383">
        <v>0.40277777777777773</v>
      </c>
      <c r="G1077"/>
      <c r="H1077"/>
    </row>
    <row r="1078" spans="1:8">
      <c r="A1078" s="384">
        <v>14724</v>
      </c>
      <c r="B1078" t="s">
        <v>1338</v>
      </c>
      <c r="C1078" t="s">
        <v>1339</v>
      </c>
      <c r="D1078" s="383">
        <v>0.76041666666666663</v>
      </c>
      <c r="E1078" t="s">
        <v>708</v>
      </c>
      <c r="F1078" s="383">
        <v>0.46527777777777773</v>
      </c>
      <c r="G1078"/>
      <c r="H1078"/>
    </row>
    <row r="1079" spans="1:8">
      <c r="A1079" s="384">
        <v>14731</v>
      </c>
      <c r="B1079" t="s">
        <v>1340</v>
      </c>
      <c r="C1079" t="s">
        <v>592</v>
      </c>
      <c r="D1079" s="383">
        <v>0.59375</v>
      </c>
      <c r="E1079" t="s">
        <v>1309</v>
      </c>
      <c r="F1079" s="383">
        <v>0.92361111111111116</v>
      </c>
      <c r="G1079"/>
      <c r="H1079"/>
    </row>
    <row r="1080" spans="1:8">
      <c r="A1080" s="384">
        <v>14732</v>
      </c>
      <c r="B1080" t="s">
        <v>1341</v>
      </c>
      <c r="C1080" t="s">
        <v>1309</v>
      </c>
      <c r="D1080" s="383">
        <v>0.21527777777777779</v>
      </c>
      <c r="E1080" t="s">
        <v>592</v>
      </c>
      <c r="F1080" s="383">
        <v>0.53125</v>
      </c>
      <c r="G1080"/>
      <c r="H1080"/>
    </row>
    <row r="1081" spans="1:8">
      <c r="A1081" s="384">
        <v>14801</v>
      </c>
      <c r="B1081" t="s">
        <v>1342</v>
      </c>
      <c r="C1081" t="s">
        <v>441</v>
      </c>
      <c r="D1081" s="383">
        <v>0.85416666666666663</v>
      </c>
      <c r="E1081" t="s">
        <v>1066</v>
      </c>
      <c r="F1081" s="383">
        <v>0.30208333333333331</v>
      </c>
      <c r="G1081"/>
      <c r="H1081"/>
    </row>
    <row r="1082" spans="1:8">
      <c r="A1082" s="384">
        <v>14802</v>
      </c>
      <c r="B1082" t="s">
        <v>1343</v>
      </c>
      <c r="C1082" t="s">
        <v>1066</v>
      </c>
      <c r="D1082" s="383">
        <v>0.80208333333333337</v>
      </c>
      <c r="E1082" t="s">
        <v>441</v>
      </c>
      <c r="F1082" s="383">
        <v>0.23611111111111113</v>
      </c>
      <c r="G1082"/>
      <c r="H1082"/>
    </row>
    <row r="1083" spans="1:8">
      <c r="A1083" s="384">
        <v>14809</v>
      </c>
      <c r="B1083" t="s">
        <v>1344</v>
      </c>
      <c r="C1083" t="s">
        <v>1252</v>
      </c>
      <c r="D1083" s="383">
        <v>0.96875</v>
      </c>
      <c r="E1083" t="s">
        <v>441</v>
      </c>
      <c r="F1083" s="383">
        <v>0.22222222222222221</v>
      </c>
      <c r="G1083"/>
      <c r="H1083"/>
    </row>
    <row r="1084" spans="1:8">
      <c r="A1084" s="384">
        <v>14810</v>
      </c>
      <c r="B1084" t="s">
        <v>1345</v>
      </c>
      <c r="C1084" t="s">
        <v>441</v>
      </c>
      <c r="D1084" s="383">
        <v>0.95833333333333337</v>
      </c>
      <c r="E1084" t="s">
        <v>1252</v>
      </c>
      <c r="F1084" s="383">
        <v>0.20833333333333334</v>
      </c>
      <c r="G1084"/>
      <c r="H1084"/>
    </row>
    <row r="1085" spans="1:8">
      <c r="A1085" s="384">
        <v>14853</v>
      </c>
      <c r="B1085" t="s">
        <v>1346</v>
      </c>
      <c r="C1085" t="s">
        <v>433</v>
      </c>
      <c r="D1085" s="383">
        <v>0.72222222222222221</v>
      </c>
      <c r="E1085" t="s">
        <v>441</v>
      </c>
      <c r="F1085" s="383">
        <v>0.73611111111111116</v>
      </c>
      <c r="G1085"/>
      <c r="H1085"/>
    </row>
    <row r="1086" spans="1:8">
      <c r="A1086" s="384">
        <v>14854</v>
      </c>
      <c r="B1086" t="s">
        <v>1346</v>
      </c>
      <c r="C1086" t="s">
        <v>441</v>
      </c>
      <c r="D1086" s="383">
        <v>0.39583333333333331</v>
      </c>
      <c r="E1086" t="s">
        <v>433</v>
      </c>
      <c r="F1086" s="383">
        <v>0.4375</v>
      </c>
      <c r="G1086"/>
      <c r="H1086"/>
    </row>
    <row r="1087" spans="1:8">
      <c r="A1087" s="384">
        <v>14863</v>
      </c>
      <c r="B1087" t="s">
        <v>1346</v>
      </c>
      <c r="C1087" t="s">
        <v>433</v>
      </c>
      <c r="D1087" s="383">
        <v>0.76041666666666663</v>
      </c>
      <c r="E1087" t="s">
        <v>441</v>
      </c>
      <c r="F1087" s="383">
        <v>0.73611111111111116</v>
      </c>
      <c r="G1087"/>
      <c r="H1087"/>
    </row>
    <row r="1088" spans="1:8">
      <c r="A1088" s="384">
        <v>14864</v>
      </c>
      <c r="B1088" t="s">
        <v>1346</v>
      </c>
      <c r="C1088" t="s">
        <v>441</v>
      </c>
      <c r="D1088" s="383">
        <v>0.39583333333333331</v>
      </c>
      <c r="E1088" t="s">
        <v>433</v>
      </c>
      <c r="F1088" s="383">
        <v>0.3576388888888889</v>
      </c>
      <c r="G1088"/>
      <c r="H1088"/>
    </row>
    <row r="1089" spans="1:8">
      <c r="A1089" s="384">
        <v>14865</v>
      </c>
      <c r="B1089" t="s">
        <v>1346</v>
      </c>
      <c r="C1089" t="s">
        <v>433</v>
      </c>
      <c r="D1089" s="383">
        <v>0.73958333333333337</v>
      </c>
      <c r="E1089" t="s">
        <v>441</v>
      </c>
      <c r="F1089" s="383">
        <v>0.73611111111111116</v>
      </c>
      <c r="G1089"/>
      <c r="H1089"/>
    </row>
    <row r="1090" spans="1:8">
      <c r="A1090" s="384">
        <v>14866</v>
      </c>
      <c r="B1090" t="s">
        <v>1346</v>
      </c>
      <c r="C1090" t="s">
        <v>441</v>
      </c>
      <c r="D1090" s="383">
        <v>0.39583333333333331</v>
      </c>
      <c r="E1090" t="s">
        <v>433</v>
      </c>
      <c r="F1090" s="383">
        <v>0.39583333333333331</v>
      </c>
      <c r="G1090"/>
      <c r="H1090"/>
    </row>
    <row r="1091" spans="1:8">
      <c r="A1091" s="384">
        <v>14887</v>
      </c>
      <c r="B1091" t="s">
        <v>1347</v>
      </c>
      <c r="C1091" t="s">
        <v>620</v>
      </c>
      <c r="D1091" s="383">
        <v>0.90625</v>
      </c>
      <c r="E1091" t="s">
        <v>1326</v>
      </c>
      <c r="F1091" s="383">
        <v>0.85416666666666663</v>
      </c>
      <c r="G1091"/>
      <c r="H1091"/>
    </row>
    <row r="1092" spans="1:8">
      <c r="A1092" s="384">
        <v>14888</v>
      </c>
      <c r="B1092" t="s">
        <v>1348</v>
      </c>
      <c r="C1092" t="s">
        <v>1326</v>
      </c>
      <c r="D1092" s="383">
        <v>0.27083333333333331</v>
      </c>
      <c r="E1092" t="s">
        <v>620</v>
      </c>
      <c r="F1092" s="383">
        <v>0.24305555555555555</v>
      </c>
      <c r="G1092"/>
      <c r="H1092"/>
    </row>
    <row r="1093" spans="1:8">
      <c r="A1093" s="384">
        <v>14889</v>
      </c>
      <c r="B1093" t="s">
        <v>1349</v>
      </c>
      <c r="C1093" t="s">
        <v>1350</v>
      </c>
      <c r="D1093" s="383">
        <v>4.1666666666666664E-2</v>
      </c>
      <c r="E1093" t="s">
        <v>1351</v>
      </c>
      <c r="F1093" s="383">
        <v>0.29166666666666669</v>
      </c>
      <c r="G1093"/>
      <c r="H1093"/>
    </row>
    <row r="1094" spans="1:8">
      <c r="A1094" s="384">
        <v>15001</v>
      </c>
      <c r="B1094" t="s">
        <v>1352</v>
      </c>
      <c r="C1094" t="s">
        <v>421</v>
      </c>
      <c r="D1094" s="383">
        <v>0.58333333333333337</v>
      </c>
      <c r="E1094" t="s">
        <v>584</v>
      </c>
      <c r="F1094" s="383">
        <v>0.58333333333333337</v>
      </c>
      <c r="G1094"/>
      <c r="H1094"/>
    </row>
    <row r="1095" spans="1:8">
      <c r="A1095" s="384">
        <v>15002</v>
      </c>
      <c r="B1095" t="s">
        <v>1353</v>
      </c>
      <c r="C1095" t="s">
        <v>584</v>
      </c>
      <c r="D1095" s="383">
        <v>0.64930555555555558</v>
      </c>
      <c r="E1095" t="s">
        <v>421</v>
      </c>
      <c r="F1095" s="383">
        <v>0.66319444444444442</v>
      </c>
      <c r="G1095"/>
      <c r="H1095"/>
    </row>
    <row r="1096" spans="1:8">
      <c r="A1096" s="384">
        <v>15003</v>
      </c>
      <c r="B1096" t="s">
        <v>1354</v>
      </c>
      <c r="C1096" t="s">
        <v>1355</v>
      </c>
      <c r="D1096" s="383">
        <v>0.69791666666666663</v>
      </c>
      <c r="E1096" t="s">
        <v>371</v>
      </c>
      <c r="F1096" s="383">
        <v>0.28472222222222221</v>
      </c>
      <c r="G1096"/>
      <c r="H1096"/>
    </row>
    <row r="1097" spans="1:8">
      <c r="A1097" s="384">
        <v>15004</v>
      </c>
      <c r="B1097" t="s">
        <v>1354</v>
      </c>
      <c r="C1097" t="s">
        <v>371</v>
      </c>
      <c r="D1097" s="383">
        <v>0.9375</v>
      </c>
      <c r="E1097" t="s">
        <v>1355</v>
      </c>
      <c r="F1097" s="383">
        <v>0.51041666666666663</v>
      </c>
      <c r="G1097"/>
      <c r="H1097"/>
    </row>
    <row r="1098" spans="1:8">
      <c r="A1098" s="384">
        <v>15005</v>
      </c>
      <c r="B1098" t="s">
        <v>1356</v>
      </c>
      <c r="C1098" t="s">
        <v>371</v>
      </c>
      <c r="D1098" s="383">
        <v>0.875</v>
      </c>
      <c r="E1098" t="s">
        <v>584</v>
      </c>
      <c r="F1098" s="383">
        <v>0.58333333333333337</v>
      </c>
      <c r="G1098"/>
      <c r="H1098"/>
    </row>
    <row r="1099" spans="1:8">
      <c r="A1099" s="384">
        <v>15006</v>
      </c>
      <c r="B1099" t="s">
        <v>1357</v>
      </c>
      <c r="C1099" t="s">
        <v>584</v>
      </c>
      <c r="D1099" s="383">
        <v>0.64930555555555558</v>
      </c>
      <c r="E1099" t="s">
        <v>371</v>
      </c>
      <c r="F1099" s="383">
        <v>0.33680555555555558</v>
      </c>
      <c r="G1099"/>
      <c r="H1099"/>
    </row>
    <row r="1100" spans="1:8">
      <c r="A1100" s="384">
        <v>15007</v>
      </c>
      <c r="B1100" t="s">
        <v>1358</v>
      </c>
      <c r="C1100" t="s">
        <v>387</v>
      </c>
      <c r="D1100" s="383">
        <v>0.69444444444444453</v>
      </c>
      <c r="E1100" t="s">
        <v>495</v>
      </c>
      <c r="F1100" s="383">
        <v>0.24652777777777779</v>
      </c>
      <c r="G1100"/>
      <c r="H1100"/>
    </row>
    <row r="1101" spans="1:8">
      <c r="A1101" s="384">
        <v>15008</v>
      </c>
      <c r="B1101" t="s">
        <v>1359</v>
      </c>
      <c r="C1101" t="s">
        <v>495</v>
      </c>
      <c r="D1101" s="383">
        <v>0.96180555555555547</v>
      </c>
      <c r="E1101" t="s">
        <v>387</v>
      </c>
      <c r="F1101" s="383">
        <v>0.54166666666666663</v>
      </c>
      <c r="G1101"/>
      <c r="H1101"/>
    </row>
    <row r="1102" spans="1:8">
      <c r="A1102" s="384">
        <v>15009</v>
      </c>
      <c r="B1102" t="s">
        <v>1360</v>
      </c>
      <c r="C1102" t="s">
        <v>495</v>
      </c>
      <c r="D1102" s="383">
        <v>0.72916666666666663</v>
      </c>
      <c r="E1102" t="s">
        <v>352</v>
      </c>
      <c r="F1102" s="383">
        <v>0.31944444444444448</v>
      </c>
      <c r="G1102"/>
      <c r="H1102"/>
    </row>
    <row r="1103" spans="1:8">
      <c r="A1103" s="384">
        <v>15010</v>
      </c>
      <c r="B1103" t="s">
        <v>1360</v>
      </c>
      <c r="C1103" t="s">
        <v>352</v>
      </c>
      <c r="D1103" s="383">
        <v>0.86111111111111116</v>
      </c>
      <c r="E1103" t="s">
        <v>495</v>
      </c>
      <c r="F1103" s="383">
        <v>0.39583333333333331</v>
      </c>
      <c r="G1103"/>
      <c r="H1103"/>
    </row>
    <row r="1104" spans="1:8">
      <c r="A1104" s="384">
        <v>15011</v>
      </c>
      <c r="B1104" t="s">
        <v>1361</v>
      </c>
      <c r="C1104" t="s">
        <v>495</v>
      </c>
      <c r="D1104" s="383">
        <v>0.95833333333333337</v>
      </c>
      <c r="E1104" t="s">
        <v>1307</v>
      </c>
      <c r="F1104" s="383">
        <v>0.51041666666666663</v>
      </c>
      <c r="G1104"/>
      <c r="H1104"/>
    </row>
    <row r="1105" spans="1:8">
      <c r="A1105" s="384">
        <v>15012</v>
      </c>
      <c r="B1105" t="s">
        <v>1362</v>
      </c>
      <c r="C1105" t="s">
        <v>1307</v>
      </c>
      <c r="D1105" s="383">
        <v>0.83333333333333337</v>
      </c>
      <c r="E1105" t="s">
        <v>495</v>
      </c>
      <c r="F1105" s="383">
        <v>0.375</v>
      </c>
      <c r="G1105"/>
      <c r="H1105"/>
    </row>
    <row r="1106" spans="1:8">
      <c r="A1106" s="384">
        <v>15013</v>
      </c>
      <c r="B1106" t="s">
        <v>1363</v>
      </c>
      <c r="C1106" t="s">
        <v>592</v>
      </c>
      <c r="D1106" s="383">
        <v>0.94444444444444453</v>
      </c>
      <c r="E1106" t="s">
        <v>1119</v>
      </c>
      <c r="F1106" s="383">
        <v>0.22222222222222221</v>
      </c>
      <c r="G1106"/>
      <c r="H1106"/>
    </row>
    <row r="1107" spans="1:8">
      <c r="A1107" s="384">
        <v>15014</v>
      </c>
      <c r="B1107" t="s">
        <v>1363</v>
      </c>
      <c r="C1107" t="s">
        <v>1119</v>
      </c>
      <c r="D1107" s="383">
        <v>0.86111111111111116</v>
      </c>
      <c r="E1107" t="s">
        <v>592</v>
      </c>
      <c r="F1107" s="383">
        <v>0.16666666666666666</v>
      </c>
      <c r="G1107"/>
      <c r="H1107"/>
    </row>
    <row r="1108" spans="1:8">
      <c r="A1108" s="384">
        <v>15015</v>
      </c>
      <c r="B1108" t="s">
        <v>1364</v>
      </c>
      <c r="C1108" t="s">
        <v>371</v>
      </c>
      <c r="D1108" s="383">
        <v>0.28125</v>
      </c>
      <c r="E1108" t="s">
        <v>373</v>
      </c>
      <c r="F1108" s="383">
        <v>0.40625</v>
      </c>
      <c r="G1108"/>
      <c r="H1108"/>
    </row>
    <row r="1109" spans="1:8">
      <c r="A1109" s="384">
        <v>15016</v>
      </c>
      <c r="B1109" t="s">
        <v>1365</v>
      </c>
      <c r="C1109" t="s">
        <v>373</v>
      </c>
      <c r="D1109" s="383">
        <v>0.31944444444444448</v>
      </c>
      <c r="E1109" t="s">
        <v>371</v>
      </c>
      <c r="F1109" s="383">
        <v>0.60416666666666663</v>
      </c>
      <c r="G1109"/>
      <c r="H1109"/>
    </row>
    <row r="1110" spans="1:8">
      <c r="A1110" s="384">
        <v>15017</v>
      </c>
      <c r="B1110" t="s">
        <v>824</v>
      </c>
      <c r="C1110" t="s">
        <v>367</v>
      </c>
      <c r="D1110" s="383">
        <v>0.27430555555555552</v>
      </c>
      <c r="E1110" t="s">
        <v>371</v>
      </c>
      <c r="F1110" s="383">
        <v>0.79861111111111116</v>
      </c>
      <c r="G1110"/>
      <c r="H1110"/>
    </row>
    <row r="1111" spans="1:8">
      <c r="A1111" s="384">
        <v>15018</v>
      </c>
      <c r="B1111" t="s">
        <v>1366</v>
      </c>
      <c r="C1111" t="s">
        <v>371</v>
      </c>
      <c r="D1111" s="383">
        <v>0.22916666666666666</v>
      </c>
      <c r="E1111" t="s">
        <v>367</v>
      </c>
      <c r="F1111" s="383">
        <v>0.77777777777777779</v>
      </c>
      <c r="G1111"/>
      <c r="H1111"/>
    </row>
    <row r="1112" spans="1:8">
      <c r="A1112" s="384">
        <v>15021</v>
      </c>
      <c r="B1112" t="s">
        <v>1367</v>
      </c>
      <c r="C1112" t="s">
        <v>335</v>
      </c>
      <c r="D1112" s="383">
        <v>0.85069444444444453</v>
      </c>
      <c r="E1112" t="s">
        <v>371</v>
      </c>
      <c r="F1112" s="383">
        <v>0.68055555555555547</v>
      </c>
      <c r="G1112"/>
      <c r="H1112"/>
    </row>
    <row r="1113" spans="1:8">
      <c r="A1113" s="384">
        <v>15022</v>
      </c>
      <c r="B1113" t="s">
        <v>1368</v>
      </c>
      <c r="C1113" t="s">
        <v>371</v>
      </c>
      <c r="D1113" s="383">
        <v>0.56944444444444442</v>
      </c>
      <c r="E1113" t="s">
        <v>335</v>
      </c>
      <c r="F1113" s="383">
        <v>0.41319444444444442</v>
      </c>
      <c r="G1113"/>
      <c r="H1113"/>
    </row>
    <row r="1114" spans="1:8">
      <c r="A1114" s="384">
        <v>15027</v>
      </c>
      <c r="B1114" t="s">
        <v>1369</v>
      </c>
      <c r="C1114" t="s">
        <v>969</v>
      </c>
      <c r="D1114" s="383">
        <v>0.70138888888888884</v>
      </c>
      <c r="E1114" t="s">
        <v>371</v>
      </c>
      <c r="F1114" s="383">
        <v>0.71527777777777779</v>
      </c>
      <c r="G1114"/>
      <c r="H1114"/>
    </row>
    <row r="1115" spans="1:8">
      <c r="A1115" s="384">
        <v>15028</v>
      </c>
      <c r="B1115" t="s">
        <v>1370</v>
      </c>
      <c r="C1115" t="s">
        <v>371</v>
      </c>
      <c r="D1115" s="383">
        <v>0.30902777777777779</v>
      </c>
      <c r="E1115" t="s">
        <v>969</v>
      </c>
      <c r="F1115" s="383">
        <v>0.34027777777777773</v>
      </c>
      <c r="G1115"/>
      <c r="H1115"/>
    </row>
    <row r="1116" spans="1:8">
      <c r="A1116" s="384">
        <v>15035</v>
      </c>
      <c r="B1116" t="s">
        <v>1371</v>
      </c>
      <c r="C1116" t="s">
        <v>592</v>
      </c>
      <c r="D1116" s="383">
        <v>0.66666666666666663</v>
      </c>
      <c r="E1116" t="s">
        <v>1119</v>
      </c>
      <c r="F1116" s="383">
        <v>0.94444444444444453</v>
      </c>
      <c r="G1116"/>
      <c r="H1116"/>
    </row>
    <row r="1117" spans="1:8">
      <c r="A1117" s="384">
        <v>15036</v>
      </c>
      <c r="B1117" t="s">
        <v>1371</v>
      </c>
      <c r="C1117" t="s">
        <v>1119</v>
      </c>
      <c r="D1117" s="383">
        <v>0.36805555555555558</v>
      </c>
      <c r="E1117" t="s">
        <v>592</v>
      </c>
      <c r="F1117" s="383">
        <v>0.63888888888888895</v>
      </c>
      <c r="G1117"/>
      <c r="H1117"/>
    </row>
    <row r="1118" spans="1:8">
      <c r="A1118" s="384">
        <v>15045</v>
      </c>
      <c r="B1118" t="s">
        <v>1372</v>
      </c>
      <c r="C1118" t="s">
        <v>371</v>
      </c>
      <c r="D1118" s="383">
        <v>0.17013888888888887</v>
      </c>
      <c r="E1118" t="s">
        <v>1373</v>
      </c>
      <c r="F1118" s="383">
        <v>0.23611111111111113</v>
      </c>
      <c r="G1118"/>
      <c r="H1118"/>
    </row>
    <row r="1119" spans="1:8">
      <c r="A1119" s="384">
        <v>15046</v>
      </c>
      <c r="B1119" t="s">
        <v>824</v>
      </c>
      <c r="C1119" t="s">
        <v>1373</v>
      </c>
      <c r="D1119" s="383">
        <v>0.78819444444444453</v>
      </c>
      <c r="E1119" t="s">
        <v>371</v>
      </c>
      <c r="F1119" s="383">
        <v>0.84722222222222221</v>
      </c>
      <c r="G1119"/>
      <c r="H1119"/>
    </row>
    <row r="1120" spans="1:8">
      <c r="A1120" s="384">
        <v>15047</v>
      </c>
      <c r="B1120" t="s">
        <v>1374</v>
      </c>
      <c r="C1120" t="s">
        <v>457</v>
      </c>
      <c r="D1120" s="383">
        <v>0.60416666666666663</v>
      </c>
      <c r="E1120" t="s">
        <v>371</v>
      </c>
      <c r="F1120" s="383">
        <v>0.3298611111111111</v>
      </c>
      <c r="G1120"/>
      <c r="H1120"/>
    </row>
    <row r="1121" spans="1:8">
      <c r="A1121" s="384">
        <v>15048</v>
      </c>
      <c r="B1121" t="s">
        <v>1375</v>
      </c>
      <c r="C1121" t="s">
        <v>371</v>
      </c>
      <c r="D1121" s="383">
        <v>0.47916666666666669</v>
      </c>
      <c r="E1121" t="s">
        <v>457</v>
      </c>
      <c r="F1121" s="383">
        <v>0.17708333333333334</v>
      </c>
      <c r="G1121"/>
      <c r="H1121"/>
    </row>
    <row r="1122" spans="1:8">
      <c r="A1122" s="384">
        <v>15049</v>
      </c>
      <c r="B1122" t="s">
        <v>1376</v>
      </c>
      <c r="C1122" t="s">
        <v>457</v>
      </c>
      <c r="D1122" s="383">
        <v>0.60416666666666663</v>
      </c>
      <c r="E1122" t="s">
        <v>371</v>
      </c>
      <c r="F1122" s="383">
        <v>0.40277777777777773</v>
      </c>
      <c r="G1122"/>
      <c r="H1122"/>
    </row>
    <row r="1123" spans="1:8">
      <c r="A1123" s="384">
        <v>15050</v>
      </c>
      <c r="B1123" t="s">
        <v>1377</v>
      </c>
      <c r="C1123" t="s">
        <v>371</v>
      </c>
      <c r="D1123" s="383">
        <v>0.33333333333333331</v>
      </c>
      <c r="E1123" t="s">
        <v>457</v>
      </c>
      <c r="F1123" s="383">
        <v>0.17708333333333334</v>
      </c>
      <c r="G1123"/>
      <c r="H1123"/>
    </row>
    <row r="1124" spans="1:8">
      <c r="A1124" s="384">
        <v>15051</v>
      </c>
      <c r="B1124" t="s">
        <v>1376</v>
      </c>
      <c r="C1124" t="s">
        <v>457</v>
      </c>
      <c r="D1124" s="383">
        <v>0.60416666666666663</v>
      </c>
      <c r="E1124" t="s">
        <v>371</v>
      </c>
      <c r="F1124" s="383">
        <v>0.34027777777777773</v>
      </c>
      <c r="G1124"/>
      <c r="H1124"/>
    </row>
    <row r="1125" spans="1:8">
      <c r="A1125" s="384">
        <v>15052</v>
      </c>
      <c r="B1125" t="s">
        <v>1377</v>
      </c>
      <c r="C1125" t="s">
        <v>371</v>
      </c>
      <c r="D1125" s="383">
        <v>0.4236111111111111</v>
      </c>
      <c r="E1125" t="s">
        <v>457</v>
      </c>
      <c r="F1125" s="383">
        <v>0.17708333333333334</v>
      </c>
      <c r="G1125"/>
      <c r="H1125"/>
    </row>
    <row r="1126" spans="1:8">
      <c r="A1126" s="384">
        <v>15097</v>
      </c>
      <c r="B1126" t="s">
        <v>1378</v>
      </c>
      <c r="C1126" t="s">
        <v>464</v>
      </c>
      <c r="D1126" s="383">
        <v>0.20833333333333334</v>
      </c>
      <c r="E1126" t="s">
        <v>436</v>
      </c>
      <c r="F1126" s="383">
        <v>0.51041666666666663</v>
      </c>
      <c r="G1126"/>
      <c r="H1126"/>
    </row>
    <row r="1127" spans="1:8">
      <c r="A1127" s="384">
        <v>15098</v>
      </c>
      <c r="B1127" t="s">
        <v>1378</v>
      </c>
      <c r="C1127" t="s">
        <v>436</v>
      </c>
      <c r="D1127" s="383">
        <v>0.94791666666666663</v>
      </c>
      <c r="E1127" t="s">
        <v>464</v>
      </c>
      <c r="F1127" s="383">
        <v>0.23958333333333334</v>
      </c>
      <c r="G1127"/>
      <c r="H1127"/>
    </row>
    <row r="1128" spans="1:8">
      <c r="A1128" s="384">
        <v>15107</v>
      </c>
      <c r="B1128" t="s">
        <v>1379</v>
      </c>
      <c r="C1128" t="s">
        <v>418</v>
      </c>
      <c r="D1128" s="383">
        <v>0.20833333333333334</v>
      </c>
      <c r="E1128" t="s">
        <v>561</v>
      </c>
      <c r="F1128" s="383">
        <v>0.91319444444444453</v>
      </c>
      <c r="G1128"/>
      <c r="H1128"/>
    </row>
    <row r="1129" spans="1:8">
      <c r="A1129" s="384">
        <v>15108</v>
      </c>
      <c r="B1129" t="s">
        <v>1380</v>
      </c>
      <c r="C1129" t="s">
        <v>561</v>
      </c>
      <c r="D1129" s="383">
        <v>0.96875</v>
      </c>
      <c r="E1129" t="s">
        <v>418</v>
      </c>
      <c r="F1129" s="383">
        <v>0.71527777777777779</v>
      </c>
      <c r="G1129"/>
      <c r="H1129"/>
    </row>
    <row r="1130" spans="1:8">
      <c r="A1130" s="384">
        <v>15109</v>
      </c>
      <c r="B1130" t="s">
        <v>1381</v>
      </c>
      <c r="C1130" t="s">
        <v>680</v>
      </c>
      <c r="D1130" s="383">
        <v>0.97916666666666663</v>
      </c>
      <c r="E1130" t="s">
        <v>433</v>
      </c>
      <c r="F1130" s="383">
        <v>0.3611111111111111</v>
      </c>
      <c r="G1130"/>
      <c r="H1130"/>
    </row>
    <row r="1131" spans="1:8">
      <c r="A1131" s="384">
        <v>15110</v>
      </c>
      <c r="B1131" t="s">
        <v>1382</v>
      </c>
      <c r="C1131" t="s">
        <v>433</v>
      </c>
      <c r="D1131" s="383">
        <v>0.86111111111111116</v>
      </c>
      <c r="E1131" t="s">
        <v>680</v>
      </c>
      <c r="F1131" s="383">
        <v>0.25</v>
      </c>
      <c r="G1131"/>
      <c r="H1131"/>
    </row>
    <row r="1132" spans="1:8">
      <c r="A1132" s="384">
        <v>15159</v>
      </c>
      <c r="B1132" t="s">
        <v>1383</v>
      </c>
      <c r="C1132" t="s">
        <v>418</v>
      </c>
      <c r="D1132" s="383">
        <v>0.30555555555555552</v>
      </c>
      <c r="E1132" t="s">
        <v>787</v>
      </c>
      <c r="F1132" s="383">
        <v>0.3125</v>
      </c>
      <c r="G1132"/>
      <c r="H1132"/>
    </row>
    <row r="1133" spans="1:8">
      <c r="A1133" s="384">
        <v>15160</v>
      </c>
      <c r="B1133" t="s">
        <v>1383</v>
      </c>
      <c r="C1133" t="s">
        <v>787</v>
      </c>
      <c r="D1133" s="383">
        <v>0.85763888888888884</v>
      </c>
      <c r="E1133" t="s">
        <v>418</v>
      </c>
      <c r="F1133" s="383">
        <v>0.90277777777777779</v>
      </c>
      <c r="G1133"/>
      <c r="H1133"/>
    </row>
    <row r="1134" spans="1:8">
      <c r="A1134" s="384">
        <v>15203</v>
      </c>
      <c r="B1134" t="s">
        <v>1384</v>
      </c>
      <c r="C1134" t="s">
        <v>464</v>
      </c>
      <c r="D1134" s="383">
        <v>0.85069444444444453</v>
      </c>
      <c r="E1134" t="s">
        <v>495</v>
      </c>
      <c r="F1134" s="383">
        <v>0.53125</v>
      </c>
      <c r="G1134"/>
      <c r="H1134"/>
    </row>
    <row r="1135" spans="1:8">
      <c r="A1135" s="384">
        <v>15204</v>
      </c>
      <c r="B1135" t="s">
        <v>1385</v>
      </c>
      <c r="C1135" t="s">
        <v>495</v>
      </c>
      <c r="D1135" s="383">
        <v>0.62152777777777779</v>
      </c>
      <c r="E1135" t="s">
        <v>464</v>
      </c>
      <c r="F1135" s="383">
        <v>0.35416666666666669</v>
      </c>
      <c r="G1135"/>
      <c r="H1135"/>
    </row>
    <row r="1136" spans="1:8">
      <c r="A1136" s="384">
        <v>15227</v>
      </c>
      <c r="B1136" t="s">
        <v>420</v>
      </c>
      <c r="C1136" t="s">
        <v>373</v>
      </c>
      <c r="D1136" s="383">
        <v>0.99652777777777779</v>
      </c>
      <c r="E1136" t="s">
        <v>421</v>
      </c>
      <c r="F1136" s="383">
        <v>0.16666666666666666</v>
      </c>
      <c r="G1136"/>
      <c r="H1136"/>
    </row>
    <row r="1137" spans="1:8">
      <c r="A1137" s="384">
        <v>15228</v>
      </c>
      <c r="B1137" t="s">
        <v>1386</v>
      </c>
      <c r="C1137" t="s">
        <v>421</v>
      </c>
      <c r="D1137" s="383">
        <v>0.3125</v>
      </c>
      <c r="E1137" t="s">
        <v>373</v>
      </c>
      <c r="F1137" s="383">
        <v>0.47222222222222227</v>
      </c>
      <c r="G1137"/>
      <c r="H1137"/>
    </row>
    <row r="1138" spans="1:8">
      <c r="A1138" s="384">
        <v>15233</v>
      </c>
      <c r="B1138" t="s">
        <v>1387</v>
      </c>
      <c r="C1138" t="s">
        <v>457</v>
      </c>
      <c r="D1138" s="383">
        <v>0.44444444444444442</v>
      </c>
      <c r="E1138" t="s">
        <v>389</v>
      </c>
      <c r="F1138" s="383">
        <v>0.91666666666666663</v>
      </c>
      <c r="G1138"/>
      <c r="H1138"/>
    </row>
    <row r="1139" spans="1:8">
      <c r="A1139" s="384">
        <v>15234</v>
      </c>
      <c r="B1139" t="s">
        <v>1388</v>
      </c>
      <c r="C1139" t="s">
        <v>389</v>
      </c>
      <c r="D1139" s="383">
        <v>0.67361111111111116</v>
      </c>
      <c r="E1139" t="s">
        <v>457</v>
      </c>
      <c r="F1139" s="383">
        <v>0.13541666666666666</v>
      </c>
      <c r="G1139"/>
      <c r="H1139"/>
    </row>
    <row r="1140" spans="1:8">
      <c r="A1140" s="384">
        <v>15273</v>
      </c>
      <c r="B1140" t="s">
        <v>1389</v>
      </c>
      <c r="C1140" t="s">
        <v>1121</v>
      </c>
      <c r="D1140" s="383">
        <v>0.36805555555555558</v>
      </c>
      <c r="E1140" t="s">
        <v>592</v>
      </c>
      <c r="F1140" s="383">
        <v>0.3888888888888889</v>
      </c>
      <c r="G1140"/>
      <c r="H1140"/>
    </row>
    <row r="1141" spans="1:8">
      <c r="A1141" s="384">
        <v>15274</v>
      </c>
      <c r="B1141" t="s">
        <v>1389</v>
      </c>
      <c r="C1141" t="s">
        <v>592</v>
      </c>
      <c r="D1141" s="383">
        <v>0.71875</v>
      </c>
      <c r="E1141" t="s">
        <v>1121</v>
      </c>
      <c r="F1141" s="383">
        <v>0.70138888888888884</v>
      </c>
      <c r="G1141"/>
      <c r="H1141"/>
    </row>
    <row r="1142" spans="1:8">
      <c r="A1142" s="384">
        <v>15279</v>
      </c>
      <c r="B1142" t="s">
        <v>1390</v>
      </c>
      <c r="C1142" t="s">
        <v>582</v>
      </c>
      <c r="D1142" s="383">
        <v>0.45833333333333331</v>
      </c>
      <c r="E1142" t="s">
        <v>1391</v>
      </c>
      <c r="F1142" s="383">
        <v>0.59375</v>
      </c>
      <c r="G1142"/>
      <c r="H1142"/>
    </row>
    <row r="1143" spans="1:8">
      <c r="A1143" s="384">
        <v>15280</v>
      </c>
      <c r="B1143" t="s">
        <v>1392</v>
      </c>
      <c r="C1143" t="s">
        <v>1391</v>
      </c>
      <c r="D1143" s="383">
        <v>0.65277777777777779</v>
      </c>
      <c r="E1143" t="s">
        <v>582</v>
      </c>
      <c r="F1143" s="383">
        <v>0.78472222222222221</v>
      </c>
      <c r="G1143"/>
      <c r="H1143"/>
    </row>
    <row r="1144" spans="1:8">
      <c r="A1144" s="384">
        <v>15281</v>
      </c>
      <c r="B1144" t="s">
        <v>1393</v>
      </c>
      <c r="C1144" t="s">
        <v>582</v>
      </c>
      <c r="D1144" s="383">
        <v>0.21527777777777779</v>
      </c>
      <c r="E1144" t="s">
        <v>535</v>
      </c>
      <c r="F1144" s="383">
        <v>0.43402777777777773</v>
      </c>
      <c r="G1144"/>
      <c r="H1144"/>
    </row>
    <row r="1145" spans="1:8">
      <c r="A1145" s="384">
        <v>15282</v>
      </c>
      <c r="B1145" t="s">
        <v>1393</v>
      </c>
      <c r="C1145" t="s">
        <v>535</v>
      </c>
      <c r="D1145" s="383">
        <v>0.70486111111111116</v>
      </c>
      <c r="E1145" t="s">
        <v>582</v>
      </c>
      <c r="F1145" s="383">
        <v>0.9375</v>
      </c>
      <c r="G1145"/>
      <c r="H1145"/>
    </row>
    <row r="1146" spans="1:8">
      <c r="A1146" s="384">
        <v>15283</v>
      </c>
      <c r="B1146" t="s">
        <v>1394</v>
      </c>
      <c r="C1146" t="s">
        <v>582</v>
      </c>
      <c r="D1146" s="383">
        <v>0.96875</v>
      </c>
      <c r="E1146" t="s">
        <v>1173</v>
      </c>
      <c r="F1146" s="383">
        <v>0.22222222222222221</v>
      </c>
      <c r="G1146"/>
      <c r="H1146"/>
    </row>
    <row r="1147" spans="1:8">
      <c r="A1147" s="384">
        <v>15284</v>
      </c>
      <c r="B1147" t="s">
        <v>1395</v>
      </c>
      <c r="C1147" t="s">
        <v>1173</v>
      </c>
      <c r="D1147" s="383">
        <v>0.97916666666666663</v>
      </c>
      <c r="E1147" t="s">
        <v>582</v>
      </c>
      <c r="F1147" s="383">
        <v>0.23611111111111113</v>
      </c>
      <c r="G1147"/>
      <c r="H1147"/>
    </row>
    <row r="1148" spans="1:8">
      <c r="A1148" s="384">
        <v>15307</v>
      </c>
      <c r="B1148" t="s">
        <v>1396</v>
      </c>
      <c r="C1148" t="s">
        <v>1397</v>
      </c>
      <c r="D1148" s="383">
        <v>0.86458333333333337</v>
      </c>
      <c r="E1148" t="s">
        <v>1398</v>
      </c>
      <c r="F1148" s="383">
        <v>0.2673611111111111</v>
      </c>
      <c r="G1148"/>
      <c r="H1148"/>
    </row>
    <row r="1149" spans="1:8">
      <c r="A1149" s="384">
        <v>15308</v>
      </c>
      <c r="B1149" t="s">
        <v>1396</v>
      </c>
      <c r="C1149" t="s">
        <v>1398</v>
      </c>
      <c r="D1149" s="383">
        <v>0.86458333333333337</v>
      </c>
      <c r="E1149" t="s">
        <v>1397</v>
      </c>
      <c r="F1149" s="383">
        <v>0.25694444444444448</v>
      </c>
      <c r="G1149"/>
      <c r="H1149"/>
    </row>
    <row r="1150" spans="1:8">
      <c r="A1150" s="384">
        <v>15315</v>
      </c>
      <c r="B1150" t="s">
        <v>1399</v>
      </c>
      <c r="C1150" t="s">
        <v>1273</v>
      </c>
      <c r="D1150" s="383">
        <v>0.84375</v>
      </c>
      <c r="E1150" t="s">
        <v>1400</v>
      </c>
      <c r="F1150" s="383">
        <v>0.39583333333333331</v>
      </c>
      <c r="G1150"/>
      <c r="H1150"/>
    </row>
    <row r="1151" spans="1:8">
      <c r="A1151" s="384">
        <v>15316</v>
      </c>
      <c r="B1151" t="s">
        <v>1401</v>
      </c>
      <c r="C1151" t="s">
        <v>1400</v>
      </c>
      <c r="D1151" s="383">
        <v>0.73263888888888884</v>
      </c>
      <c r="E1151" t="s">
        <v>1273</v>
      </c>
      <c r="F1151" s="383">
        <v>0.2986111111111111</v>
      </c>
      <c r="G1151"/>
      <c r="H1151"/>
    </row>
    <row r="1152" spans="1:8">
      <c r="A1152" s="384">
        <v>15603</v>
      </c>
      <c r="B1152" t="s">
        <v>1402</v>
      </c>
      <c r="C1152" t="s">
        <v>652</v>
      </c>
      <c r="D1152" s="383">
        <v>0.9375</v>
      </c>
      <c r="E1152" t="s">
        <v>1403</v>
      </c>
      <c r="F1152" s="383">
        <v>0.51041666666666663</v>
      </c>
      <c r="G1152"/>
      <c r="H1152"/>
    </row>
    <row r="1153" spans="1:8">
      <c r="A1153" s="384">
        <v>15604</v>
      </c>
      <c r="B1153" t="s">
        <v>484</v>
      </c>
      <c r="C1153" t="s">
        <v>1403</v>
      </c>
      <c r="D1153" s="383">
        <v>0.63541666666666663</v>
      </c>
      <c r="E1153" t="s">
        <v>652</v>
      </c>
      <c r="F1153" s="383">
        <v>0.19097222222222221</v>
      </c>
      <c r="G1153"/>
      <c r="H1153"/>
    </row>
    <row r="1154" spans="1:8">
      <c r="A1154" s="384">
        <v>15605</v>
      </c>
      <c r="B1154" t="s">
        <v>1404</v>
      </c>
      <c r="C1154" t="s">
        <v>652</v>
      </c>
      <c r="D1154" s="383">
        <v>0.9375</v>
      </c>
      <c r="E1154" t="s">
        <v>1405</v>
      </c>
      <c r="F1154" s="383">
        <v>0.39583333333333331</v>
      </c>
      <c r="G1154"/>
      <c r="H1154"/>
    </row>
    <row r="1155" spans="1:8">
      <c r="A1155" s="384">
        <v>15606</v>
      </c>
      <c r="B1155" t="s">
        <v>1406</v>
      </c>
      <c r="C1155" t="s">
        <v>1405</v>
      </c>
      <c r="D1155" s="383">
        <v>0.77083333333333337</v>
      </c>
      <c r="E1155" t="s">
        <v>652</v>
      </c>
      <c r="F1155" s="383">
        <v>0.19097222222222221</v>
      </c>
      <c r="G1155"/>
      <c r="H1155"/>
    </row>
    <row r="1156" spans="1:8">
      <c r="A1156" s="384">
        <v>15609</v>
      </c>
      <c r="B1156" t="s">
        <v>1407</v>
      </c>
      <c r="C1156" t="s">
        <v>652</v>
      </c>
      <c r="D1156" s="383">
        <v>0.89583333333333337</v>
      </c>
      <c r="E1156" t="s">
        <v>1408</v>
      </c>
      <c r="F1156" s="383">
        <v>0.25</v>
      </c>
      <c r="G1156"/>
      <c r="H1156"/>
    </row>
    <row r="1157" spans="1:8">
      <c r="A1157" s="384">
        <v>15610</v>
      </c>
      <c r="B1157" t="s">
        <v>1409</v>
      </c>
      <c r="C1157" t="s">
        <v>1408</v>
      </c>
      <c r="D1157" s="383">
        <v>0.82291666666666663</v>
      </c>
      <c r="E1157" t="s">
        <v>652</v>
      </c>
      <c r="F1157" s="383">
        <v>0.16666666666666666</v>
      </c>
      <c r="G1157"/>
      <c r="H1157"/>
    </row>
    <row r="1158" spans="1:8">
      <c r="A1158" s="384">
        <v>15619</v>
      </c>
      <c r="B1158" t="s">
        <v>1410</v>
      </c>
      <c r="C1158" t="s">
        <v>677</v>
      </c>
      <c r="D1158" s="383">
        <v>0.53472222222222221</v>
      </c>
      <c r="E1158" t="s">
        <v>1194</v>
      </c>
      <c r="F1158" s="383">
        <v>0.52083333333333337</v>
      </c>
      <c r="G1158"/>
      <c r="H1158"/>
    </row>
    <row r="1159" spans="1:8">
      <c r="A1159" s="384">
        <v>15620</v>
      </c>
      <c r="B1159" t="s">
        <v>1411</v>
      </c>
      <c r="C1159" t="s">
        <v>1194</v>
      </c>
      <c r="D1159" s="383">
        <v>0.29166666666666669</v>
      </c>
      <c r="E1159" t="s">
        <v>677</v>
      </c>
      <c r="F1159" s="383">
        <v>0.23263888888888887</v>
      </c>
      <c r="G1159"/>
      <c r="H1159"/>
    </row>
    <row r="1160" spans="1:8">
      <c r="A1160" s="384">
        <v>15629</v>
      </c>
      <c r="B1160" t="s">
        <v>1412</v>
      </c>
      <c r="C1160" t="s">
        <v>424</v>
      </c>
      <c r="D1160" s="383">
        <v>0.9375</v>
      </c>
      <c r="E1160" t="s">
        <v>652</v>
      </c>
      <c r="F1160" s="383">
        <v>0.20486111111111113</v>
      </c>
      <c r="G1160"/>
      <c r="H1160"/>
    </row>
    <row r="1161" spans="1:8">
      <c r="A1161" s="384">
        <v>15630</v>
      </c>
      <c r="B1161" t="s">
        <v>1413</v>
      </c>
      <c r="C1161" t="s">
        <v>652</v>
      </c>
      <c r="D1161" s="383">
        <v>0.625</v>
      </c>
      <c r="E1161" t="s">
        <v>424</v>
      </c>
      <c r="F1161" s="383">
        <v>0.84375</v>
      </c>
      <c r="G1161"/>
      <c r="H1161"/>
    </row>
    <row r="1162" spans="1:8">
      <c r="A1162" s="384">
        <v>15631</v>
      </c>
      <c r="B1162" t="s">
        <v>1414</v>
      </c>
      <c r="C1162" t="s">
        <v>1326</v>
      </c>
      <c r="D1162" s="383">
        <v>0.89930555555555547</v>
      </c>
      <c r="E1162" t="s">
        <v>652</v>
      </c>
      <c r="F1162" s="383">
        <v>0.96875</v>
      </c>
      <c r="G1162"/>
      <c r="H1162"/>
    </row>
    <row r="1163" spans="1:8">
      <c r="A1163" s="384">
        <v>15632</v>
      </c>
      <c r="B1163" t="s">
        <v>1415</v>
      </c>
      <c r="C1163" t="s">
        <v>652</v>
      </c>
      <c r="D1163" s="383">
        <v>0.44791666666666669</v>
      </c>
      <c r="E1163" t="s">
        <v>1326</v>
      </c>
      <c r="F1163" s="383">
        <v>0.40277777777777773</v>
      </c>
      <c r="G1163"/>
      <c r="H1163"/>
    </row>
    <row r="1164" spans="1:8">
      <c r="A1164" s="384">
        <v>15635</v>
      </c>
      <c r="B1164" t="s">
        <v>1416</v>
      </c>
      <c r="C1164" t="s">
        <v>1373</v>
      </c>
      <c r="D1164" s="383">
        <v>0.47569444444444442</v>
      </c>
      <c r="E1164" t="s">
        <v>652</v>
      </c>
      <c r="F1164" s="383">
        <v>0.2951388888888889</v>
      </c>
      <c r="G1164"/>
      <c r="H1164"/>
    </row>
    <row r="1165" spans="1:8">
      <c r="A1165" s="384">
        <v>15636</v>
      </c>
      <c r="B1165" t="s">
        <v>1417</v>
      </c>
      <c r="C1165" t="s">
        <v>652</v>
      </c>
      <c r="D1165" s="383">
        <v>0.44791666666666669</v>
      </c>
      <c r="E1165" t="s">
        <v>1373</v>
      </c>
      <c r="F1165" s="383">
        <v>0.23611111111111113</v>
      </c>
      <c r="G1165"/>
      <c r="H1165"/>
    </row>
    <row r="1166" spans="1:8">
      <c r="A1166" s="384">
        <v>15639</v>
      </c>
      <c r="B1166" t="s">
        <v>1418</v>
      </c>
      <c r="C1166" t="s">
        <v>811</v>
      </c>
      <c r="D1166" s="383">
        <v>0.58680555555555558</v>
      </c>
      <c r="E1166" t="s">
        <v>652</v>
      </c>
      <c r="F1166" s="383">
        <v>0.91666666666666663</v>
      </c>
      <c r="G1166"/>
      <c r="H1166"/>
    </row>
    <row r="1167" spans="1:8">
      <c r="A1167" s="384">
        <v>15640</v>
      </c>
      <c r="B1167" t="s">
        <v>1419</v>
      </c>
      <c r="C1167" t="s">
        <v>652</v>
      </c>
      <c r="D1167" s="383">
        <v>0.78125</v>
      </c>
      <c r="E1167" t="s">
        <v>811</v>
      </c>
      <c r="F1167" s="383">
        <v>0.1388888888888889</v>
      </c>
      <c r="G1167"/>
      <c r="H1167"/>
    </row>
    <row r="1168" spans="1:8">
      <c r="A1168" s="384">
        <v>15643</v>
      </c>
      <c r="B1168" t="s">
        <v>1420</v>
      </c>
      <c r="C1168" t="s">
        <v>811</v>
      </c>
      <c r="D1168" s="383">
        <v>0.92708333333333337</v>
      </c>
      <c r="E1168" t="s">
        <v>1194</v>
      </c>
      <c r="F1168" s="383">
        <v>0.18055555555555555</v>
      </c>
      <c r="G1168"/>
      <c r="H1168"/>
    </row>
    <row r="1169" spans="1:8">
      <c r="A1169" s="384">
        <v>15644</v>
      </c>
      <c r="B1169" t="s">
        <v>1421</v>
      </c>
      <c r="C1169" t="s">
        <v>1194</v>
      </c>
      <c r="D1169" s="383">
        <v>0.98958333333333337</v>
      </c>
      <c r="E1169" t="s">
        <v>811</v>
      </c>
      <c r="F1169" s="383">
        <v>0.32291666666666669</v>
      </c>
      <c r="G1169"/>
      <c r="H1169"/>
    </row>
    <row r="1170" spans="1:8">
      <c r="A1170" s="384">
        <v>15645</v>
      </c>
      <c r="B1170" t="s">
        <v>1416</v>
      </c>
      <c r="C1170" t="s">
        <v>367</v>
      </c>
      <c r="D1170" s="383">
        <v>0.33680555555555558</v>
      </c>
      <c r="E1170" t="s">
        <v>652</v>
      </c>
      <c r="F1170" s="383">
        <v>0.47916666666666669</v>
      </c>
      <c r="G1170"/>
      <c r="H1170"/>
    </row>
    <row r="1171" spans="1:8">
      <c r="A1171" s="384">
        <v>15646</v>
      </c>
      <c r="B1171" t="s">
        <v>1422</v>
      </c>
      <c r="C1171" t="s">
        <v>652</v>
      </c>
      <c r="D1171" s="383">
        <v>0.69791666666666663</v>
      </c>
      <c r="E1171" t="s">
        <v>367</v>
      </c>
      <c r="F1171" s="383">
        <v>0.83333333333333337</v>
      </c>
      <c r="G1171"/>
      <c r="H1171"/>
    </row>
    <row r="1172" spans="1:8">
      <c r="A1172" s="384">
        <v>15647</v>
      </c>
      <c r="B1172" t="s">
        <v>1416</v>
      </c>
      <c r="C1172" t="s">
        <v>367</v>
      </c>
      <c r="D1172" s="383">
        <v>0.33680555555555558</v>
      </c>
      <c r="E1172" t="s">
        <v>652</v>
      </c>
      <c r="F1172" s="383">
        <v>0.54166666666666663</v>
      </c>
      <c r="G1172"/>
      <c r="H1172"/>
    </row>
    <row r="1173" spans="1:8">
      <c r="A1173" s="384">
        <v>15648</v>
      </c>
      <c r="B1173" t="s">
        <v>1423</v>
      </c>
      <c r="C1173" t="s">
        <v>652</v>
      </c>
      <c r="D1173" s="383">
        <v>0.625</v>
      </c>
      <c r="E1173" t="s">
        <v>367</v>
      </c>
      <c r="F1173" s="383">
        <v>0.83333333333333337</v>
      </c>
      <c r="G1173"/>
      <c r="H1173"/>
    </row>
    <row r="1174" spans="1:8">
      <c r="A1174" s="384">
        <v>15651</v>
      </c>
      <c r="B1174" t="s">
        <v>1424</v>
      </c>
      <c r="C1174" t="s">
        <v>652</v>
      </c>
      <c r="D1174" s="383">
        <v>0.55208333333333337</v>
      </c>
      <c r="E1174" t="s">
        <v>436</v>
      </c>
      <c r="F1174" s="383">
        <v>0.51041666666666663</v>
      </c>
      <c r="G1174"/>
      <c r="H1174"/>
    </row>
    <row r="1175" spans="1:8">
      <c r="A1175" s="384">
        <v>15652</v>
      </c>
      <c r="B1175" t="s">
        <v>1424</v>
      </c>
      <c r="C1175" t="s">
        <v>436</v>
      </c>
      <c r="D1175" s="383">
        <v>0.94791666666666663</v>
      </c>
      <c r="E1175" t="s">
        <v>652</v>
      </c>
      <c r="F1175" s="383">
        <v>0.95486111111111116</v>
      </c>
      <c r="G1175"/>
      <c r="H1175"/>
    </row>
    <row r="1176" spans="1:8">
      <c r="A1176" s="384">
        <v>15653</v>
      </c>
      <c r="B1176" t="s">
        <v>1425</v>
      </c>
      <c r="C1176" t="s">
        <v>652</v>
      </c>
      <c r="D1176" s="383">
        <v>0.55208333333333337</v>
      </c>
      <c r="E1176" t="s">
        <v>436</v>
      </c>
      <c r="F1176" s="383">
        <v>0.51041666666666663</v>
      </c>
      <c r="G1176"/>
      <c r="H1176"/>
    </row>
    <row r="1177" spans="1:8">
      <c r="A1177" s="384">
        <v>15654</v>
      </c>
      <c r="B1177" t="s">
        <v>1426</v>
      </c>
      <c r="C1177" t="s">
        <v>436</v>
      </c>
      <c r="D1177" s="383">
        <v>0.94791666666666663</v>
      </c>
      <c r="E1177" t="s">
        <v>652</v>
      </c>
      <c r="F1177" s="383">
        <v>0.95486111111111116</v>
      </c>
      <c r="G1177"/>
      <c r="H1177"/>
    </row>
    <row r="1178" spans="1:8">
      <c r="A1178" s="384">
        <v>15657</v>
      </c>
      <c r="B1178" t="s">
        <v>1427</v>
      </c>
      <c r="C1178" t="s">
        <v>622</v>
      </c>
      <c r="D1178" s="383">
        <v>0.27430555555555552</v>
      </c>
      <c r="E1178" t="s">
        <v>652</v>
      </c>
      <c r="F1178" s="383">
        <v>0.1875</v>
      </c>
      <c r="G1178"/>
      <c r="H1178"/>
    </row>
    <row r="1179" spans="1:8">
      <c r="A1179" s="384">
        <v>15658</v>
      </c>
      <c r="B1179" t="s">
        <v>1428</v>
      </c>
      <c r="C1179" t="s">
        <v>652</v>
      </c>
      <c r="D1179" s="383">
        <v>0.9375</v>
      </c>
      <c r="E1179" t="s">
        <v>622</v>
      </c>
      <c r="F1179" s="383">
        <v>0.80902777777777779</v>
      </c>
      <c r="G1179"/>
      <c r="H1179"/>
    </row>
    <row r="1180" spans="1:8">
      <c r="A1180" s="384">
        <v>15661</v>
      </c>
      <c r="B1180" t="s">
        <v>1429</v>
      </c>
      <c r="C1180" t="s">
        <v>984</v>
      </c>
      <c r="D1180" s="383">
        <v>0.85416666666666663</v>
      </c>
      <c r="E1180" t="s">
        <v>1194</v>
      </c>
      <c r="F1180" s="383">
        <v>0.91666666666666663</v>
      </c>
      <c r="G1180"/>
      <c r="H1180"/>
    </row>
    <row r="1181" spans="1:8">
      <c r="A1181" s="384">
        <v>15662</v>
      </c>
      <c r="B1181" t="s">
        <v>1430</v>
      </c>
      <c r="C1181" t="s">
        <v>1194</v>
      </c>
      <c r="D1181" s="383">
        <v>0.52083333333333337</v>
      </c>
      <c r="E1181" t="s">
        <v>984</v>
      </c>
      <c r="F1181" s="383">
        <v>0.59027777777777779</v>
      </c>
      <c r="G1181"/>
      <c r="H1181"/>
    </row>
    <row r="1182" spans="1:8">
      <c r="A1182" s="384">
        <v>15665</v>
      </c>
      <c r="B1182" t="s">
        <v>1431</v>
      </c>
      <c r="C1182" t="s">
        <v>652</v>
      </c>
      <c r="D1182" s="383">
        <v>0.58333333333333337</v>
      </c>
      <c r="E1182" t="s">
        <v>1432</v>
      </c>
      <c r="F1182" s="383">
        <v>0.80902777777777779</v>
      </c>
      <c r="G1182"/>
      <c r="H1182"/>
    </row>
    <row r="1183" spans="1:8">
      <c r="A1183" s="384">
        <v>15666</v>
      </c>
      <c r="B1183" t="s">
        <v>1431</v>
      </c>
      <c r="C1183" t="s">
        <v>1432</v>
      </c>
      <c r="D1183" s="383">
        <v>0.90625</v>
      </c>
      <c r="E1183" t="s">
        <v>652</v>
      </c>
      <c r="F1183" s="383">
        <v>0.15625</v>
      </c>
      <c r="G1183"/>
      <c r="H1183"/>
    </row>
    <row r="1184" spans="1:8">
      <c r="A1184" s="384">
        <v>15667</v>
      </c>
      <c r="B1184" t="s">
        <v>1433</v>
      </c>
      <c r="C1184" t="s">
        <v>1066</v>
      </c>
      <c r="D1184" s="383">
        <v>0.55208333333333337</v>
      </c>
      <c r="E1184" t="s">
        <v>1194</v>
      </c>
      <c r="F1184" s="383">
        <v>0.25</v>
      </c>
      <c r="G1184"/>
      <c r="H1184"/>
    </row>
    <row r="1185" spans="1:8">
      <c r="A1185" s="384">
        <v>15668</v>
      </c>
      <c r="B1185" t="s">
        <v>1434</v>
      </c>
      <c r="C1185" t="s">
        <v>1194</v>
      </c>
      <c r="D1185" s="383">
        <v>0.45833333333333331</v>
      </c>
      <c r="E1185" t="s">
        <v>1066</v>
      </c>
      <c r="F1185" s="383">
        <v>0.20138888888888887</v>
      </c>
      <c r="G1185"/>
      <c r="H1185"/>
    </row>
    <row r="1186" spans="1:8">
      <c r="A1186" s="384">
        <v>15691</v>
      </c>
      <c r="B1186" t="s">
        <v>1435</v>
      </c>
      <c r="C1186" t="s">
        <v>1436</v>
      </c>
      <c r="D1186" s="383">
        <v>0.91666666666666663</v>
      </c>
      <c r="E1186" t="s">
        <v>1437</v>
      </c>
      <c r="F1186" s="383">
        <v>0.36805555555555558</v>
      </c>
      <c r="G1186"/>
      <c r="H1186"/>
    </row>
    <row r="1187" spans="1:8">
      <c r="A1187" s="384">
        <v>15692</v>
      </c>
      <c r="B1187" t="s">
        <v>1435</v>
      </c>
      <c r="C1187" t="s">
        <v>1437</v>
      </c>
      <c r="D1187" s="383">
        <v>0.79166666666666663</v>
      </c>
      <c r="E1187" t="s">
        <v>1436</v>
      </c>
      <c r="F1187" s="383">
        <v>0.25</v>
      </c>
      <c r="G1187"/>
      <c r="H1187"/>
    </row>
    <row r="1188" spans="1:8">
      <c r="A1188" s="384">
        <v>15693</v>
      </c>
      <c r="B1188" t="s">
        <v>1438</v>
      </c>
      <c r="C1188" t="s">
        <v>1436</v>
      </c>
      <c r="D1188" s="383">
        <v>0.26041666666666669</v>
      </c>
      <c r="E1188" t="s">
        <v>1437</v>
      </c>
      <c r="F1188" s="383">
        <v>0.78125</v>
      </c>
      <c r="G1188"/>
      <c r="H1188"/>
    </row>
    <row r="1189" spans="1:8">
      <c r="A1189" s="384">
        <v>15694</v>
      </c>
      <c r="B1189" t="s">
        <v>1439</v>
      </c>
      <c r="C1189" t="s">
        <v>1437</v>
      </c>
      <c r="D1189" s="383">
        <v>0.35069444444444442</v>
      </c>
      <c r="E1189" t="s">
        <v>1436</v>
      </c>
      <c r="F1189" s="383">
        <v>0.83333333333333337</v>
      </c>
      <c r="G1189"/>
      <c r="H1189"/>
    </row>
    <row r="1190" spans="1:8">
      <c r="A1190" s="384">
        <v>15695</v>
      </c>
      <c r="B1190" t="s">
        <v>1440</v>
      </c>
      <c r="C1190" t="s">
        <v>1436</v>
      </c>
      <c r="D1190" s="383">
        <v>0.87152777777777779</v>
      </c>
      <c r="E1190" t="s">
        <v>1441</v>
      </c>
      <c r="F1190" s="383">
        <v>0.52083333333333337</v>
      </c>
      <c r="G1190"/>
      <c r="H1190"/>
    </row>
    <row r="1191" spans="1:8">
      <c r="A1191" s="384">
        <v>15696</v>
      </c>
      <c r="B1191" t="s">
        <v>1442</v>
      </c>
      <c r="C1191" t="s">
        <v>1441</v>
      </c>
      <c r="D1191" s="383">
        <v>0.58333333333333337</v>
      </c>
      <c r="E1191" t="s">
        <v>1436</v>
      </c>
      <c r="F1191" s="383">
        <v>0.30208333333333331</v>
      </c>
      <c r="G1191"/>
      <c r="H1191"/>
    </row>
    <row r="1192" spans="1:8">
      <c r="A1192" s="384">
        <v>15707</v>
      </c>
      <c r="B1192" t="s">
        <v>1443</v>
      </c>
      <c r="C1192" t="s">
        <v>1444</v>
      </c>
      <c r="D1192" s="383">
        <v>0.97916666666666663</v>
      </c>
      <c r="E1192" t="s">
        <v>415</v>
      </c>
      <c r="F1192" s="383">
        <v>0.50694444444444442</v>
      </c>
      <c r="G1192"/>
      <c r="H1192"/>
    </row>
    <row r="1193" spans="1:8">
      <c r="A1193" s="384">
        <v>15708</v>
      </c>
      <c r="B1193" t="s">
        <v>1445</v>
      </c>
      <c r="C1193" t="s">
        <v>415</v>
      </c>
      <c r="D1193" s="383">
        <v>0.30208333333333331</v>
      </c>
      <c r="E1193" t="s">
        <v>1444</v>
      </c>
      <c r="F1193" s="383">
        <v>0.84027777777777779</v>
      </c>
      <c r="G1193"/>
      <c r="H1193"/>
    </row>
    <row r="1194" spans="1:8">
      <c r="A1194" s="384">
        <v>15713</v>
      </c>
      <c r="B1194" t="s">
        <v>484</v>
      </c>
      <c r="C1194" t="s">
        <v>1444</v>
      </c>
      <c r="D1194" s="383">
        <v>0.25694444444444448</v>
      </c>
      <c r="E1194" t="s">
        <v>535</v>
      </c>
      <c r="F1194" s="383">
        <v>0.53125</v>
      </c>
      <c r="G1194"/>
      <c r="H1194"/>
    </row>
    <row r="1195" spans="1:8">
      <c r="A1195" s="384">
        <v>15714</v>
      </c>
      <c r="B1195" t="s">
        <v>484</v>
      </c>
      <c r="C1195" t="s">
        <v>535</v>
      </c>
      <c r="D1195" s="383">
        <v>0.59375</v>
      </c>
      <c r="E1195" t="s">
        <v>1444</v>
      </c>
      <c r="F1195" s="383">
        <v>0.89930555555555547</v>
      </c>
      <c r="G1195"/>
      <c r="H1195"/>
    </row>
    <row r="1196" spans="1:8">
      <c r="A1196" s="384">
        <v>15715</v>
      </c>
      <c r="B1196" t="s">
        <v>1446</v>
      </c>
      <c r="C1196" t="s">
        <v>1447</v>
      </c>
      <c r="D1196" s="383">
        <v>0.23611111111111113</v>
      </c>
      <c r="E1196" t="s">
        <v>346</v>
      </c>
      <c r="F1196" s="383">
        <v>0.90972222222222221</v>
      </c>
      <c r="G1196"/>
      <c r="H1196"/>
    </row>
    <row r="1197" spans="1:8">
      <c r="A1197" s="384">
        <v>15716</v>
      </c>
      <c r="B1197" t="s">
        <v>1446</v>
      </c>
      <c r="C1197" t="s">
        <v>346</v>
      </c>
      <c r="D1197" s="383">
        <v>0.45833333333333331</v>
      </c>
      <c r="E1197" t="s">
        <v>1447</v>
      </c>
      <c r="F1197" s="383">
        <v>0.14583333333333334</v>
      </c>
      <c r="G1197"/>
      <c r="H1197"/>
    </row>
    <row r="1198" spans="1:8">
      <c r="A1198" s="384">
        <v>15721</v>
      </c>
      <c r="B1198" t="s">
        <v>1448</v>
      </c>
      <c r="C1198" t="s">
        <v>810</v>
      </c>
      <c r="D1198" s="383">
        <v>0.68055555555555547</v>
      </c>
      <c r="E1198" t="s">
        <v>649</v>
      </c>
      <c r="F1198" s="383">
        <v>0.36458333333333331</v>
      </c>
      <c r="G1198"/>
      <c r="H1198"/>
    </row>
    <row r="1199" spans="1:8">
      <c r="A1199" s="384">
        <v>15722</v>
      </c>
      <c r="B1199" t="s">
        <v>1448</v>
      </c>
      <c r="C1199" t="s">
        <v>649</v>
      </c>
      <c r="D1199" s="383">
        <v>0.88541666666666663</v>
      </c>
      <c r="E1199" t="s">
        <v>810</v>
      </c>
      <c r="F1199" s="383">
        <v>0.5</v>
      </c>
      <c r="G1199"/>
      <c r="H1199"/>
    </row>
    <row r="1200" spans="1:8">
      <c r="A1200" s="384">
        <v>15723</v>
      </c>
      <c r="B1200" t="s">
        <v>1449</v>
      </c>
      <c r="C1200" t="s">
        <v>649</v>
      </c>
      <c r="D1200" s="383">
        <v>0.91666666666666663</v>
      </c>
      <c r="E1200" t="s">
        <v>389</v>
      </c>
      <c r="F1200" s="383">
        <v>0.35416666666666669</v>
      </c>
      <c r="G1200"/>
      <c r="H1200"/>
    </row>
    <row r="1201" spans="1:8">
      <c r="A1201" s="384">
        <v>15724</v>
      </c>
      <c r="B1201" t="s">
        <v>1450</v>
      </c>
      <c r="C1201" t="s">
        <v>389</v>
      </c>
      <c r="D1201" s="383">
        <v>0.80555555555555547</v>
      </c>
      <c r="E1201" t="s">
        <v>649</v>
      </c>
      <c r="F1201" s="383">
        <v>0.24305555555555555</v>
      </c>
      <c r="G1201"/>
      <c r="H1201"/>
    </row>
    <row r="1202" spans="1:8">
      <c r="A1202" s="384">
        <v>15813</v>
      </c>
      <c r="B1202" t="s">
        <v>1451</v>
      </c>
      <c r="C1202" t="s">
        <v>1452</v>
      </c>
      <c r="D1202" s="383">
        <v>0.80555555555555547</v>
      </c>
      <c r="E1202" t="s">
        <v>1453</v>
      </c>
      <c r="F1202" s="383">
        <v>0.33333333333333331</v>
      </c>
      <c r="G1202"/>
      <c r="H1202"/>
    </row>
    <row r="1203" spans="1:8">
      <c r="A1203" s="384">
        <v>15814</v>
      </c>
      <c r="B1203" t="s">
        <v>1451</v>
      </c>
      <c r="C1203" t="s">
        <v>1454</v>
      </c>
      <c r="D1203" s="383">
        <v>0.77777777777777779</v>
      </c>
      <c r="E1203" t="s">
        <v>1452</v>
      </c>
      <c r="F1203" s="383">
        <v>0.21180555555555555</v>
      </c>
      <c r="G1203"/>
      <c r="H1203"/>
    </row>
    <row r="1204" spans="1:8">
      <c r="A1204" s="384">
        <v>15901</v>
      </c>
      <c r="B1204" t="s">
        <v>1455</v>
      </c>
      <c r="C1204" t="s">
        <v>373</v>
      </c>
      <c r="D1204" s="383">
        <v>0.99652777777777779</v>
      </c>
      <c r="E1204" t="s">
        <v>1250</v>
      </c>
      <c r="F1204" s="383">
        <v>0.84027777777777779</v>
      </c>
      <c r="G1204"/>
      <c r="H1204"/>
    </row>
    <row r="1205" spans="1:8">
      <c r="A1205" s="384">
        <v>15902</v>
      </c>
      <c r="B1205" t="s">
        <v>1456</v>
      </c>
      <c r="C1205" t="s">
        <v>1250</v>
      </c>
      <c r="D1205" s="383">
        <v>0.77083333333333337</v>
      </c>
      <c r="E1205" t="s">
        <v>373</v>
      </c>
      <c r="F1205" s="383">
        <v>0.50694444444444442</v>
      </c>
      <c r="G1205"/>
      <c r="H1205"/>
    </row>
    <row r="1206" spans="1:8">
      <c r="A1206" s="384">
        <v>15903</v>
      </c>
      <c r="B1206" t="s">
        <v>1457</v>
      </c>
      <c r="C1206" t="s">
        <v>1250</v>
      </c>
      <c r="D1206" s="383">
        <v>0.375</v>
      </c>
      <c r="E1206" t="s">
        <v>588</v>
      </c>
      <c r="F1206" s="383">
        <v>0.57291666666666663</v>
      </c>
      <c r="G1206"/>
      <c r="H1206"/>
    </row>
    <row r="1207" spans="1:8">
      <c r="A1207" s="384">
        <v>15904</v>
      </c>
      <c r="B1207" t="s">
        <v>1458</v>
      </c>
      <c r="C1207" t="s">
        <v>588</v>
      </c>
      <c r="D1207" s="383">
        <v>0.96527777777777779</v>
      </c>
      <c r="E1207" t="s">
        <v>1459</v>
      </c>
      <c r="F1207" s="383">
        <v>0.26041666666666669</v>
      </c>
      <c r="G1207"/>
      <c r="H1207"/>
    </row>
    <row r="1208" spans="1:8">
      <c r="A1208" s="384">
        <v>15929</v>
      </c>
      <c r="B1208" t="s">
        <v>1455</v>
      </c>
      <c r="C1208" t="s">
        <v>424</v>
      </c>
      <c r="D1208" s="383">
        <v>0.9375</v>
      </c>
      <c r="E1208" t="s">
        <v>1250</v>
      </c>
      <c r="F1208" s="383">
        <v>0.75</v>
      </c>
      <c r="G1208"/>
      <c r="H1208"/>
    </row>
    <row r="1209" spans="1:8">
      <c r="A1209" s="384">
        <v>15930</v>
      </c>
      <c r="B1209" t="s">
        <v>1460</v>
      </c>
      <c r="C1209" t="s">
        <v>1250</v>
      </c>
      <c r="D1209" s="383">
        <v>0.98958333333333337</v>
      </c>
      <c r="E1209" t="s">
        <v>424</v>
      </c>
      <c r="F1209" s="383">
        <v>0.84375</v>
      </c>
      <c r="G1209"/>
      <c r="H1209"/>
    </row>
    <row r="1210" spans="1:8">
      <c r="A1210" s="384">
        <v>15933</v>
      </c>
      <c r="B1210" t="s">
        <v>1461</v>
      </c>
      <c r="C1210" t="s">
        <v>1250</v>
      </c>
      <c r="D1210" s="383">
        <v>0.29166666666666669</v>
      </c>
      <c r="E1210" t="s">
        <v>415</v>
      </c>
      <c r="F1210" s="383">
        <v>0.86458333333333337</v>
      </c>
      <c r="G1210"/>
      <c r="H1210"/>
    </row>
    <row r="1211" spans="1:8">
      <c r="A1211" s="384">
        <v>15934</v>
      </c>
      <c r="B1211" t="s">
        <v>1462</v>
      </c>
      <c r="C1211" t="s">
        <v>415</v>
      </c>
      <c r="D1211" s="383">
        <v>0.66319444444444442</v>
      </c>
      <c r="E1211" t="s">
        <v>1459</v>
      </c>
      <c r="F1211" s="383">
        <v>0.17708333333333334</v>
      </c>
      <c r="G1211"/>
      <c r="H1211"/>
    </row>
    <row r="1212" spans="1:8">
      <c r="A1212" s="384">
        <v>15941</v>
      </c>
      <c r="B1212" t="s">
        <v>1463</v>
      </c>
      <c r="C1212" t="s">
        <v>1464</v>
      </c>
      <c r="D1212" s="383">
        <v>0.92013888888888884</v>
      </c>
      <c r="E1212" t="s">
        <v>1250</v>
      </c>
      <c r="F1212" s="383">
        <v>0.43402777777777773</v>
      </c>
      <c r="G1212"/>
      <c r="H1212"/>
    </row>
    <row r="1213" spans="1:8">
      <c r="A1213" s="384">
        <v>15942</v>
      </c>
      <c r="B1213" t="s">
        <v>1465</v>
      </c>
      <c r="C1213" t="s">
        <v>1250</v>
      </c>
      <c r="D1213" s="383">
        <v>0.27430555555555552</v>
      </c>
      <c r="E1213" t="s">
        <v>1464</v>
      </c>
      <c r="F1213" s="383">
        <v>0.74305555555555547</v>
      </c>
      <c r="G1213"/>
      <c r="H1213"/>
    </row>
    <row r="1214" spans="1:8">
      <c r="A1214" s="384">
        <v>15959</v>
      </c>
      <c r="B1214" t="s">
        <v>1466</v>
      </c>
      <c r="C1214" t="s">
        <v>481</v>
      </c>
      <c r="D1214" s="383">
        <v>0.73263888888888884</v>
      </c>
      <c r="E1214" t="s">
        <v>1250</v>
      </c>
      <c r="F1214" s="383">
        <v>0.23263888888888887</v>
      </c>
      <c r="G1214"/>
      <c r="H1214"/>
    </row>
    <row r="1215" spans="1:8">
      <c r="A1215" s="384">
        <v>15960</v>
      </c>
      <c r="B1215" t="s">
        <v>1466</v>
      </c>
      <c r="C1215" t="s">
        <v>1250</v>
      </c>
      <c r="D1215" s="383">
        <v>0.76736111111111116</v>
      </c>
      <c r="E1215" t="s">
        <v>481</v>
      </c>
      <c r="F1215" s="383">
        <v>0.2673611111111111</v>
      </c>
      <c r="G1215"/>
      <c r="H1215"/>
    </row>
    <row r="1216" spans="1:8">
      <c r="A1216" s="384">
        <v>16031</v>
      </c>
      <c r="B1216" t="s">
        <v>1467</v>
      </c>
      <c r="C1216" t="s">
        <v>383</v>
      </c>
      <c r="D1216" s="383">
        <v>0.21875</v>
      </c>
      <c r="E1216" t="s">
        <v>436</v>
      </c>
      <c r="F1216" s="383">
        <v>0.57291666666666663</v>
      </c>
      <c r="G1216"/>
      <c r="H1216"/>
    </row>
    <row r="1217" spans="1:8">
      <c r="A1217" s="384">
        <v>16032</v>
      </c>
      <c r="B1217" t="s">
        <v>1467</v>
      </c>
      <c r="C1217" t="s">
        <v>436</v>
      </c>
      <c r="D1217" s="383">
        <v>0.98958333333333337</v>
      </c>
      <c r="E1217" t="s">
        <v>383</v>
      </c>
      <c r="F1217" s="383">
        <v>0.4236111111111111</v>
      </c>
      <c r="G1217"/>
      <c r="H1217"/>
    </row>
    <row r="1218" spans="1:8">
      <c r="A1218" s="384">
        <v>16041</v>
      </c>
      <c r="B1218" t="s">
        <v>1468</v>
      </c>
      <c r="C1218" t="s">
        <v>383</v>
      </c>
      <c r="D1218" s="383">
        <v>0.88541666666666663</v>
      </c>
      <c r="E1218" t="s">
        <v>1210</v>
      </c>
      <c r="F1218" s="383">
        <v>0.4513888888888889</v>
      </c>
      <c r="G1218"/>
      <c r="H1218"/>
    </row>
    <row r="1219" spans="1:8">
      <c r="A1219" s="384">
        <v>16042</v>
      </c>
      <c r="B1219" t="s">
        <v>546</v>
      </c>
      <c r="C1219" t="s">
        <v>1210</v>
      </c>
      <c r="D1219" s="383">
        <v>0.66666666666666663</v>
      </c>
      <c r="E1219" t="s">
        <v>383</v>
      </c>
      <c r="F1219" s="383">
        <v>0.25347222222222221</v>
      </c>
      <c r="G1219"/>
      <c r="H1219"/>
    </row>
    <row r="1220" spans="1:8">
      <c r="A1220" s="384">
        <v>16043</v>
      </c>
      <c r="B1220" t="s">
        <v>517</v>
      </c>
      <c r="C1220" t="s">
        <v>608</v>
      </c>
      <c r="D1220" s="383">
        <v>0.69097222222222221</v>
      </c>
      <c r="E1220" t="s">
        <v>827</v>
      </c>
      <c r="F1220" s="383">
        <v>0.37847222222222227</v>
      </c>
      <c r="G1220"/>
      <c r="H1220"/>
    </row>
    <row r="1221" spans="1:8">
      <c r="A1221" s="384">
        <v>16044</v>
      </c>
      <c r="B1221" t="s">
        <v>607</v>
      </c>
      <c r="C1221" t="s">
        <v>827</v>
      </c>
      <c r="D1221" s="383">
        <v>0.66666666666666663</v>
      </c>
      <c r="E1221" t="s">
        <v>608</v>
      </c>
      <c r="F1221" s="383">
        <v>0.33333333333333331</v>
      </c>
      <c r="G1221"/>
      <c r="H1221"/>
    </row>
    <row r="1222" spans="1:8">
      <c r="A1222" s="384">
        <v>16053</v>
      </c>
      <c r="B1222" t="s">
        <v>781</v>
      </c>
      <c r="C1222" t="s">
        <v>383</v>
      </c>
      <c r="D1222" s="383">
        <v>0.57638888888888895</v>
      </c>
      <c r="E1222" t="s">
        <v>782</v>
      </c>
      <c r="F1222" s="383">
        <v>0.70833333333333337</v>
      </c>
      <c r="G1222"/>
      <c r="H1222"/>
    </row>
    <row r="1223" spans="1:8">
      <c r="A1223" s="384">
        <v>16054</v>
      </c>
      <c r="B1223" t="s">
        <v>1469</v>
      </c>
      <c r="C1223" t="s">
        <v>782</v>
      </c>
      <c r="D1223" s="383">
        <v>0.41319444444444442</v>
      </c>
      <c r="E1223" t="s">
        <v>383</v>
      </c>
      <c r="F1223" s="383">
        <v>0.55208333333333337</v>
      </c>
      <c r="G1223"/>
      <c r="H1223"/>
    </row>
    <row r="1224" spans="1:8">
      <c r="A1224" s="384">
        <v>16057</v>
      </c>
      <c r="B1224" t="s">
        <v>1470</v>
      </c>
      <c r="C1224" t="s">
        <v>383</v>
      </c>
      <c r="D1224" s="383">
        <v>0.2673611111111111</v>
      </c>
      <c r="E1224" t="s">
        <v>782</v>
      </c>
      <c r="F1224" s="383">
        <v>0.39583333333333331</v>
      </c>
      <c r="G1224"/>
      <c r="H1224"/>
    </row>
    <row r="1225" spans="1:8">
      <c r="A1225" s="384">
        <v>16058</v>
      </c>
      <c r="B1225" t="s">
        <v>1471</v>
      </c>
      <c r="C1225" t="s">
        <v>782</v>
      </c>
      <c r="D1225" s="383">
        <v>0.72222222222222221</v>
      </c>
      <c r="E1225" t="s">
        <v>383</v>
      </c>
      <c r="F1225" s="383">
        <v>0.85763888888888884</v>
      </c>
      <c r="G1225"/>
      <c r="H1225"/>
    </row>
    <row r="1226" spans="1:8">
      <c r="A1226" s="384">
        <v>16093</v>
      </c>
      <c r="B1226" t="s">
        <v>1472</v>
      </c>
      <c r="C1226" t="s">
        <v>383</v>
      </c>
      <c r="D1226" s="383">
        <v>0.21875</v>
      </c>
      <c r="E1226" t="s">
        <v>461</v>
      </c>
      <c r="F1226" s="383">
        <v>0.85763888888888884</v>
      </c>
      <c r="G1226"/>
      <c r="H1226"/>
    </row>
    <row r="1227" spans="1:8">
      <c r="A1227" s="384">
        <v>16094</v>
      </c>
      <c r="B1227" t="s">
        <v>1473</v>
      </c>
      <c r="C1227" t="s">
        <v>495</v>
      </c>
      <c r="D1227" s="383">
        <v>0.68055555555555547</v>
      </c>
      <c r="E1227" t="s">
        <v>383</v>
      </c>
      <c r="F1227" s="383">
        <v>0.4236111111111111</v>
      </c>
      <c r="G1227"/>
      <c r="H1227"/>
    </row>
    <row r="1228" spans="1:8">
      <c r="A1228" s="384">
        <v>16107</v>
      </c>
      <c r="B1228" t="s">
        <v>1474</v>
      </c>
      <c r="C1228" t="s">
        <v>424</v>
      </c>
      <c r="D1228" s="383">
        <v>0.91666666666666663</v>
      </c>
      <c r="E1228" t="s">
        <v>827</v>
      </c>
      <c r="F1228" s="383">
        <v>0.92013888888888884</v>
      </c>
      <c r="G1228"/>
      <c r="H1228"/>
    </row>
    <row r="1229" spans="1:8">
      <c r="A1229" s="384">
        <v>16108</v>
      </c>
      <c r="B1229" t="s">
        <v>1475</v>
      </c>
      <c r="C1229" t="s">
        <v>827</v>
      </c>
      <c r="D1229" s="383">
        <v>0.27777777777777779</v>
      </c>
      <c r="E1229" t="s">
        <v>424</v>
      </c>
      <c r="F1229" s="383">
        <v>0.21527777777777779</v>
      </c>
      <c r="G1229"/>
      <c r="H1229"/>
    </row>
    <row r="1230" spans="1:8">
      <c r="A1230" s="384">
        <v>16125</v>
      </c>
      <c r="B1230" t="s">
        <v>1476</v>
      </c>
      <c r="C1230" t="s">
        <v>424</v>
      </c>
      <c r="D1230" s="383">
        <v>0.63541666666666663</v>
      </c>
      <c r="E1230" t="s">
        <v>441</v>
      </c>
      <c r="F1230" s="383">
        <v>0.47222222222222227</v>
      </c>
      <c r="G1230"/>
      <c r="H1230"/>
    </row>
    <row r="1231" spans="1:8">
      <c r="A1231" s="384">
        <v>16126</v>
      </c>
      <c r="B1231" t="s">
        <v>1477</v>
      </c>
      <c r="C1231" t="s">
        <v>441</v>
      </c>
      <c r="D1231" s="383">
        <v>0.875</v>
      </c>
      <c r="E1231" t="s">
        <v>424</v>
      </c>
      <c r="F1231" s="383">
        <v>0.70486111111111116</v>
      </c>
      <c r="G1231"/>
      <c r="H1231"/>
    </row>
    <row r="1232" spans="1:8">
      <c r="A1232" s="384">
        <v>16127</v>
      </c>
      <c r="B1232" t="s">
        <v>1478</v>
      </c>
      <c r="C1232" t="s">
        <v>424</v>
      </c>
      <c r="D1232" s="383">
        <v>0.3263888888888889</v>
      </c>
      <c r="E1232" t="s">
        <v>1479</v>
      </c>
      <c r="F1232" s="383">
        <v>0.27777777777777779</v>
      </c>
      <c r="G1232"/>
      <c r="H1232"/>
    </row>
    <row r="1233" spans="1:8">
      <c r="A1233" s="384">
        <v>16128</v>
      </c>
      <c r="B1233" t="s">
        <v>1480</v>
      </c>
      <c r="C1233" t="s">
        <v>1479</v>
      </c>
      <c r="D1233" s="383">
        <v>0.86805555555555547</v>
      </c>
      <c r="E1233" t="s">
        <v>424</v>
      </c>
      <c r="F1233" s="383">
        <v>0.88541666666666663</v>
      </c>
      <c r="G1233"/>
      <c r="H1233"/>
    </row>
    <row r="1234" spans="1:8">
      <c r="A1234" s="384">
        <v>16175</v>
      </c>
      <c r="B1234" t="s">
        <v>1481</v>
      </c>
      <c r="C1234" t="s">
        <v>424</v>
      </c>
      <c r="D1234" s="383">
        <v>0.96875</v>
      </c>
      <c r="E1234" t="s">
        <v>1482</v>
      </c>
      <c r="F1234" s="383">
        <v>0.38541666666666669</v>
      </c>
      <c r="G1234"/>
      <c r="H1234"/>
    </row>
    <row r="1235" spans="1:8">
      <c r="A1235" s="384">
        <v>16176</v>
      </c>
      <c r="B1235" t="s">
        <v>547</v>
      </c>
      <c r="C1235" t="s">
        <v>1482</v>
      </c>
      <c r="D1235" s="383">
        <v>0.83680555555555547</v>
      </c>
      <c r="E1235" t="s">
        <v>424</v>
      </c>
      <c r="F1235" s="383">
        <v>0.22222222222222221</v>
      </c>
      <c r="G1235"/>
      <c r="H1235"/>
    </row>
    <row r="1236" spans="1:8">
      <c r="A1236" s="384">
        <v>16177</v>
      </c>
      <c r="B1236" t="s">
        <v>1483</v>
      </c>
      <c r="C1236" t="s">
        <v>424</v>
      </c>
      <c r="D1236" s="383">
        <v>0.9375</v>
      </c>
      <c r="E1236" t="s">
        <v>1484</v>
      </c>
      <c r="F1236" s="383">
        <v>0.31944444444444448</v>
      </c>
      <c r="G1236"/>
      <c r="H1236"/>
    </row>
    <row r="1237" spans="1:8">
      <c r="A1237" s="384">
        <v>16178</v>
      </c>
      <c r="B1237" t="s">
        <v>1485</v>
      </c>
      <c r="C1237" t="s">
        <v>1484</v>
      </c>
      <c r="D1237" s="383">
        <v>0.82986111111111116</v>
      </c>
      <c r="E1237" t="s">
        <v>424</v>
      </c>
      <c r="F1237" s="383">
        <v>0.22916666666666666</v>
      </c>
      <c r="G1237"/>
      <c r="H1237"/>
    </row>
    <row r="1238" spans="1:8">
      <c r="A1238" s="384">
        <v>16201</v>
      </c>
      <c r="B1238" t="s">
        <v>1486</v>
      </c>
      <c r="C1238" t="s">
        <v>324</v>
      </c>
      <c r="D1238" s="383">
        <v>0.6875</v>
      </c>
      <c r="E1238" t="s">
        <v>326</v>
      </c>
      <c r="F1238" s="383">
        <v>0.91666666666666663</v>
      </c>
      <c r="G1238"/>
      <c r="H1238"/>
    </row>
    <row r="1239" spans="1:8">
      <c r="A1239" s="384">
        <v>16202</v>
      </c>
      <c r="B1239" t="s">
        <v>1487</v>
      </c>
      <c r="C1239" t="s">
        <v>326</v>
      </c>
      <c r="D1239" s="383">
        <v>0.2638888888888889</v>
      </c>
      <c r="E1239" t="s">
        <v>324</v>
      </c>
      <c r="F1239" s="383">
        <v>0.49652777777777773</v>
      </c>
      <c r="G1239"/>
      <c r="H1239"/>
    </row>
    <row r="1240" spans="1:8">
      <c r="A1240" s="384">
        <v>16203</v>
      </c>
      <c r="B1240" t="s">
        <v>1488</v>
      </c>
      <c r="C1240" t="s">
        <v>383</v>
      </c>
      <c r="D1240" s="383">
        <v>0.69097222222222221</v>
      </c>
      <c r="E1240" t="s">
        <v>782</v>
      </c>
      <c r="F1240" s="383">
        <v>0.83680555555555547</v>
      </c>
      <c r="G1240"/>
      <c r="H1240"/>
    </row>
    <row r="1241" spans="1:8">
      <c r="A1241" s="384">
        <v>16204</v>
      </c>
      <c r="B1241" t="s">
        <v>1489</v>
      </c>
      <c r="C1241" t="s">
        <v>782</v>
      </c>
      <c r="D1241" s="383">
        <v>0.2638888888888889</v>
      </c>
      <c r="E1241" t="s">
        <v>383</v>
      </c>
      <c r="F1241" s="383">
        <v>0.42708333333333331</v>
      </c>
      <c r="G1241"/>
      <c r="H1241"/>
    </row>
    <row r="1242" spans="1:8">
      <c r="A1242" s="384">
        <v>16205</v>
      </c>
      <c r="B1242" t="s">
        <v>1490</v>
      </c>
      <c r="C1242" t="s">
        <v>326</v>
      </c>
      <c r="D1242" s="383">
        <v>0.69444444444444453</v>
      </c>
      <c r="E1242" t="s">
        <v>327</v>
      </c>
      <c r="F1242" s="383">
        <v>0.94791666666666663</v>
      </c>
      <c r="G1242"/>
      <c r="H1242"/>
    </row>
    <row r="1243" spans="1:8">
      <c r="A1243" s="384">
        <v>16206</v>
      </c>
      <c r="B1243" t="s">
        <v>1491</v>
      </c>
      <c r="C1243" t="s">
        <v>327</v>
      </c>
      <c r="D1243" s="383">
        <v>0.25</v>
      </c>
      <c r="E1243" t="s">
        <v>326</v>
      </c>
      <c r="F1243" s="383">
        <v>0.49652777777777773</v>
      </c>
      <c r="G1243"/>
      <c r="H1243"/>
    </row>
    <row r="1244" spans="1:8">
      <c r="A1244" s="384">
        <v>16209</v>
      </c>
      <c r="B1244" t="s">
        <v>1492</v>
      </c>
      <c r="C1244" t="s">
        <v>346</v>
      </c>
      <c r="D1244" s="383">
        <v>0.23263888888888887</v>
      </c>
      <c r="E1244" t="s">
        <v>327</v>
      </c>
      <c r="F1244" s="383">
        <v>0.2986111111111111</v>
      </c>
      <c r="G1244"/>
      <c r="H1244"/>
    </row>
    <row r="1245" spans="1:8">
      <c r="A1245" s="384">
        <v>16210</v>
      </c>
      <c r="B1245" t="s">
        <v>1097</v>
      </c>
      <c r="C1245" t="s">
        <v>327</v>
      </c>
      <c r="D1245" s="383">
        <v>0.76041666666666663</v>
      </c>
      <c r="E1245" t="s">
        <v>346</v>
      </c>
      <c r="F1245" s="383">
        <v>0.73958333333333337</v>
      </c>
      <c r="G1245"/>
      <c r="H1245"/>
    </row>
    <row r="1246" spans="1:8">
      <c r="A1246" s="384">
        <v>16215</v>
      </c>
      <c r="B1246" t="s">
        <v>1493</v>
      </c>
      <c r="C1246" t="s">
        <v>327</v>
      </c>
      <c r="D1246" s="383">
        <v>0.28125</v>
      </c>
      <c r="E1246" t="s">
        <v>324</v>
      </c>
      <c r="F1246" s="383">
        <v>0.40277777777777773</v>
      </c>
      <c r="G1246"/>
      <c r="H1246"/>
    </row>
    <row r="1247" spans="1:8">
      <c r="A1247" s="384">
        <v>16216</v>
      </c>
      <c r="B1247" t="s">
        <v>1494</v>
      </c>
      <c r="C1247" t="s">
        <v>324</v>
      </c>
      <c r="D1247" s="383">
        <v>0.76041666666666663</v>
      </c>
      <c r="E1247" t="s">
        <v>327</v>
      </c>
      <c r="F1247" s="383">
        <v>0.88194444444444453</v>
      </c>
      <c r="G1247"/>
      <c r="H1247"/>
    </row>
    <row r="1248" spans="1:8">
      <c r="A1248" s="384">
        <v>16221</v>
      </c>
      <c r="B1248" t="s">
        <v>546</v>
      </c>
      <c r="C1248" t="s">
        <v>327</v>
      </c>
      <c r="D1248" s="383">
        <v>0.84375</v>
      </c>
      <c r="E1248" t="s">
        <v>383</v>
      </c>
      <c r="F1248" s="383">
        <v>0.30555555555555552</v>
      </c>
      <c r="G1248"/>
      <c r="H1248"/>
    </row>
    <row r="1249" spans="1:8">
      <c r="A1249" s="384">
        <v>16222</v>
      </c>
      <c r="B1249" t="s">
        <v>1490</v>
      </c>
      <c r="C1249" t="s">
        <v>383</v>
      </c>
      <c r="D1249" s="383">
        <v>0.89583333333333337</v>
      </c>
      <c r="E1249" t="s">
        <v>327</v>
      </c>
      <c r="F1249" s="383">
        <v>0.33333333333333331</v>
      </c>
      <c r="G1249"/>
      <c r="H1249"/>
    </row>
    <row r="1250" spans="1:8">
      <c r="A1250" s="384">
        <v>16227</v>
      </c>
      <c r="B1250" t="s">
        <v>1495</v>
      </c>
      <c r="C1250" t="s">
        <v>324</v>
      </c>
      <c r="D1250" s="383">
        <v>0.96875</v>
      </c>
      <c r="E1250" t="s">
        <v>326</v>
      </c>
      <c r="F1250" s="383">
        <v>0.25694444444444448</v>
      </c>
      <c r="G1250"/>
      <c r="H1250"/>
    </row>
    <row r="1251" spans="1:8">
      <c r="A1251" s="384">
        <v>16228</v>
      </c>
      <c r="B1251" t="s">
        <v>833</v>
      </c>
      <c r="C1251" t="s">
        <v>326</v>
      </c>
      <c r="D1251" s="383">
        <v>0.92361111111111116</v>
      </c>
      <c r="E1251" t="s">
        <v>324</v>
      </c>
      <c r="F1251" s="383">
        <v>0.1875</v>
      </c>
      <c r="G1251"/>
      <c r="H1251"/>
    </row>
    <row r="1252" spans="1:8">
      <c r="A1252" s="384">
        <v>16231</v>
      </c>
      <c r="B1252" t="s">
        <v>1490</v>
      </c>
      <c r="C1252" t="s">
        <v>1496</v>
      </c>
      <c r="D1252" s="383">
        <v>0.73958333333333337</v>
      </c>
      <c r="E1252" t="s">
        <v>327</v>
      </c>
      <c r="F1252" s="383">
        <v>0.3888888888888889</v>
      </c>
      <c r="G1252"/>
      <c r="H1252"/>
    </row>
    <row r="1253" spans="1:8">
      <c r="A1253" s="384">
        <v>16232</v>
      </c>
      <c r="B1253" t="s">
        <v>1497</v>
      </c>
      <c r="C1253" t="s">
        <v>327</v>
      </c>
      <c r="D1253" s="383">
        <v>0.65625</v>
      </c>
      <c r="E1253" t="s">
        <v>1496</v>
      </c>
      <c r="F1253" s="383">
        <v>0.29166666666666669</v>
      </c>
      <c r="G1253"/>
      <c r="H1253"/>
    </row>
    <row r="1254" spans="1:8">
      <c r="A1254" s="384">
        <v>16301</v>
      </c>
      <c r="B1254" t="s">
        <v>1498</v>
      </c>
      <c r="C1254" t="s">
        <v>1499</v>
      </c>
      <c r="D1254" s="383">
        <v>0.59722222222222221</v>
      </c>
      <c r="E1254" t="s">
        <v>756</v>
      </c>
      <c r="F1254" s="383">
        <v>0.92361111111111116</v>
      </c>
      <c r="G1254"/>
      <c r="H1254"/>
    </row>
    <row r="1255" spans="1:8">
      <c r="A1255" s="384">
        <v>16302</v>
      </c>
      <c r="B1255" t="s">
        <v>1498</v>
      </c>
      <c r="C1255" t="s">
        <v>756</v>
      </c>
      <c r="D1255" s="383">
        <v>0.20833333333333334</v>
      </c>
      <c r="E1255" t="s">
        <v>1499</v>
      </c>
      <c r="F1255" s="383">
        <v>0.53125</v>
      </c>
      <c r="G1255"/>
      <c r="H1255"/>
    </row>
    <row r="1256" spans="1:8">
      <c r="A1256" s="384">
        <v>16303</v>
      </c>
      <c r="B1256" t="s">
        <v>1500</v>
      </c>
      <c r="C1256" t="s">
        <v>359</v>
      </c>
      <c r="D1256" s="383">
        <v>0.20833333333333334</v>
      </c>
      <c r="E1256" t="s">
        <v>756</v>
      </c>
      <c r="F1256" s="383">
        <v>0.40277777777777773</v>
      </c>
      <c r="G1256"/>
      <c r="H1256"/>
    </row>
    <row r="1257" spans="1:8">
      <c r="A1257" s="384">
        <v>16304</v>
      </c>
      <c r="B1257" t="s">
        <v>1500</v>
      </c>
      <c r="C1257" t="s">
        <v>756</v>
      </c>
      <c r="D1257" s="383">
        <v>0.73611111111111116</v>
      </c>
      <c r="E1257" t="s">
        <v>359</v>
      </c>
      <c r="F1257" s="383">
        <v>0.93055555555555547</v>
      </c>
      <c r="G1257"/>
      <c r="H1257"/>
    </row>
    <row r="1258" spans="1:8">
      <c r="A1258" s="384">
        <v>16305</v>
      </c>
      <c r="B1258" t="s">
        <v>1501</v>
      </c>
      <c r="C1258" t="s">
        <v>359</v>
      </c>
      <c r="D1258" s="383">
        <v>0.28472222222222221</v>
      </c>
      <c r="E1258" t="s">
        <v>1502</v>
      </c>
      <c r="F1258" s="383">
        <v>0.53125</v>
      </c>
      <c r="G1258"/>
      <c r="H1258"/>
    </row>
    <row r="1259" spans="1:8">
      <c r="A1259" s="384">
        <v>16306</v>
      </c>
      <c r="B1259" t="s">
        <v>881</v>
      </c>
      <c r="C1259" t="s">
        <v>1502</v>
      </c>
      <c r="D1259" s="383">
        <v>0.60416666666666663</v>
      </c>
      <c r="E1259" t="s">
        <v>359</v>
      </c>
      <c r="F1259" s="383">
        <v>0.85069444444444453</v>
      </c>
      <c r="G1259"/>
      <c r="H1259"/>
    </row>
    <row r="1260" spans="1:8">
      <c r="A1260" s="384">
        <v>16307</v>
      </c>
      <c r="B1260" t="s">
        <v>1501</v>
      </c>
      <c r="C1260" t="s">
        <v>1210</v>
      </c>
      <c r="D1260" s="383">
        <v>0.625</v>
      </c>
      <c r="E1260" t="s">
        <v>1502</v>
      </c>
      <c r="F1260" s="383">
        <v>0.96180555555555547</v>
      </c>
      <c r="G1260"/>
      <c r="H1260"/>
    </row>
    <row r="1261" spans="1:8">
      <c r="A1261" s="384">
        <v>16308</v>
      </c>
      <c r="B1261" t="s">
        <v>1468</v>
      </c>
      <c r="C1261" t="s">
        <v>1502</v>
      </c>
      <c r="D1261" s="383">
        <v>0.20833333333333334</v>
      </c>
      <c r="E1261" t="s">
        <v>1210</v>
      </c>
      <c r="F1261" s="383">
        <v>0.54166666666666663</v>
      </c>
      <c r="G1261"/>
      <c r="H1261"/>
    </row>
    <row r="1262" spans="1:8">
      <c r="A1262" s="384">
        <v>16309</v>
      </c>
      <c r="B1262" t="s">
        <v>1503</v>
      </c>
      <c r="C1262" t="s">
        <v>359</v>
      </c>
      <c r="D1262" s="383">
        <v>0.69444444444444453</v>
      </c>
      <c r="E1262" t="s">
        <v>535</v>
      </c>
      <c r="F1262" s="383">
        <v>0.84375</v>
      </c>
      <c r="G1262"/>
      <c r="H1262"/>
    </row>
    <row r="1263" spans="1:8">
      <c r="A1263" s="384">
        <v>16310</v>
      </c>
      <c r="B1263" t="s">
        <v>1504</v>
      </c>
      <c r="C1263" t="s">
        <v>535</v>
      </c>
      <c r="D1263" s="383">
        <v>0.58333333333333337</v>
      </c>
      <c r="E1263" t="s">
        <v>359</v>
      </c>
      <c r="F1263" s="383">
        <v>0.72916666666666663</v>
      </c>
      <c r="G1263"/>
      <c r="H1263"/>
    </row>
    <row r="1264" spans="1:8">
      <c r="A1264" s="384">
        <v>16311</v>
      </c>
      <c r="B1264" t="s">
        <v>1505</v>
      </c>
      <c r="C1264" t="s">
        <v>714</v>
      </c>
      <c r="D1264" s="383">
        <v>0.79861111111111116</v>
      </c>
      <c r="E1264" t="s">
        <v>587</v>
      </c>
      <c r="F1264" s="383">
        <v>0.23958333333333334</v>
      </c>
      <c r="G1264"/>
      <c r="H1264"/>
    </row>
    <row r="1265" spans="1:8">
      <c r="A1265" s="384">
        <v>16312</v>
      </c>
      <c r="B1265" t="s">
        <v>1506</v>
      </c>
      <c r="C1265" t="s">
        <v>587</v>
      </c>
      <c r="D1265" s="383">
        <v>0.63541666666666663</v>
      </c>
      <c r="E1265" t="s">
        <v>714</v>
      </c>
      <c r="F1265" s="383">
        <v>6.25E-2</v>
      </c>
      <c r="G1265"/>
      <c r="H1265"/>
    </row>
    <row r="1266" spans="1:8">
      <c r="A1266" s="384">
        <v>16313</v>
      </c>
      <c r="B1266" t="s">
        <v>1501</v>
      </c>
      <c r="C1266" t="s">
        <v>359</v>
      </c>
      <c r="D1266" s="383">
        <v>0.68055555555555547</v>
      </c>
      <c r="E1266" t="s">
        <v>1502</v>
      </c>
      <c r="F1266" s="383">
        <v>0.96180555555555547</v>
      </c>
      <c r="G1266"/>
      <c r="H1266"/>
    </row>
    <row r="1267" spans="1:8">
      <c r="A1267" s="384">
        <v>16314</v>
      </c>
      <c r="B1267" t="s">
        <v>881</v>
      </c>
      <c r="C1267" t="s">
        <v>1502</v>
      </c>
      <c r="D1267" s="383">
        <v>0.20833333333333334</v>
      </c>
      <c r="E1267" t="s">
        <v>359</v>
      </c>
      <c r="F1267" s="383">
        <v>0.47569444444444442</v>
      </c>
      <c r="G1267"/>
      <c r="H1267"/>
    </row>
    <row r="1268" spans="1:8">
      <c r="A1268" s="384">
        <v>16315</v>
      </c>
      <c r="B1268" t="s">
        <v>945</v>
      </c>
      <c r="C1268" t="s">
        <v>324</v>
      </c>
      <c r="D1268" s="383">
        <v>0.71875</v>
      </c>
      <c r="E1268" t="s">
        <v>587</v>
      </c>
      <c r="F1268" s="383">
        <v>0.3923611111111111</v>
      </c>
      <c r="G1268"/>
      <c r="H1268"/>
    </row>
    <row r="1269" spans="1:8">
      <c r="A1269" s="384">
        <v>16316</v>
      </c>
      <c r="B1269" t="s">
        <v>833</v>
      </c>
      <c r="C1269" t="s">
        <v>587</v>
      </c>
      <c r="D1269" s="383">
        <v>0.67013888888888884</v>
      </c>
      <c r="E1269" t="s">
        <v>324</v>
      </c>
      <c r="F1269" s="383">
        <v>0.3576388888888889</v>
      </c>
      <c r="G1269"/>
      <c r="H1269"/>
    </row>
    <row r="1270" spans="1:8">
      <c r="A1270" s="384">
        <v>16317</v>
      </c>
      <c r="B1270" t="s">
        <v>1507</v>
      </c>
      <c r="C1270" t="s">
        <v>850</v>
      </c>
      <c r="D1270" s="383">
        <v>0.58333333333333337</v>
      </c>
      <c r="E1270" t="s">
        <v>436</v>
      </c>
      <c r="F1270" s="383">
        <v>0.57291666666666663</v>
      </c>
      <c r="G1270"/>
      <c r="H1270"/>
    </row>
    <row r="1271" spans="1:8">
      <c r="A1271" s="384">
        <v>16318</v>
      </c>
      <c r="B1271" t="s">
        <v>1507</v>
      </c>
      <c r="C1271" t="s">
        <v>436</v>
      </c>
      <c r="D1271" s="383">
        <v>0.98958333333333337</v>
      </c>
      <c r="E1271" t="s">
        <v>850</v>
      </c>
      <c r="F1271" s="383">
        <v>0.92708333333333337</v>
      </c>
      <c r="G1271"/>
      <c r="H1271"/>
    </row>
    <row r="1272" spans="1:8">
      <c r="A1272" s="384">
        <v>16321</v>
      </c>
      <c r="B1272" t="s">
        <v>888</v>
      </c>
      <c r="C1272" t="s">
        <v>324</v>
      </c>
      <c r="D1272" s="383">
        <v>0.78472222222222221</v>
      </c>
      <c r="E1272" t="s">
        <v>756</v>
      </c>
      <c r="F1272" s="383">
        <v>0.5</v>
      </c>
      <c r="G1272"/>
      <c r="H1272"/>
    </row>
    <row r="1273" spans="1:8">
      <c r="A1273" s="384">
        <v>16322</v>
      </c>
      <c r="B1273" t="s">
        <v>833</v>
      </c>
      <c r="C1273" t="s">
        <v>756</v>
      </c>
      <c r="D1273" s="383">
        <v>0.67013888888888884</v>
      </c>
      <c r="E1273" t="s">
        <v>324</v>
      </c>
      <c r="F1273" s="383">
        <v>0.3576388888888889</v>
      </c>
      <c r="G1273"/>
      <c r="H1273"/>
    </row>
    <row r="1274" spans="1:8">
      <c r="A1274" s="384">
        <v>16323</v>
      </c>
      <c r="B1274" t="s">
        <v>1323</v>
      </c>
      <c r="C1274" t="s">
        <v>756</v>
      </c>
      <c r="D1274" s="383">
        <v>0.69097222222222221</v>
      </c>
      <c r="E1274" t="s">
        <v>335</v>
      </c>
      <c r="F1274" s="383">
        <v>0.57638888888888895</v>
      </c>
      <c r="G1274"/>
      <c r="H1274"/>
    </row>
    <row r="1275" spans="1:8">
      <c r="A1275" s="384">
        <v>16324</v>
      </c>
      <c r="B1275" t="s">
        <v>1508</v>
      </c>
      <c r="C1275" t="s">
        <v>335</v>
      </c>
      <c r="D1275" s="383">
        <v>0.94791666666666663</v>
      </c>
      <c r="E1275" t="s">
        <v>756</v>
      </c>
      <c r="F1275" s="383">
        <v>0.9375</v>
      </c>
      <c r="G1275"/>
      <c r="H1275"/>
    </row>
    <row r="1276" spans="1:8">
      <c r="A1276" s="384">
        <v>16325</v>
      </c>
      <c r="B1276" t="s">
        <v>1509</v>
      </c>
      <c r="C1276" t="s">
        <v>343</v>
      </c>
      <c r="D1276" s="383">
        <v>0.67013888888888884</v>
      </c>
      <c r="E1276" t="s">
        <v>756</v>
      </c>
      <c r="F1276" s="383">
        <v>0.74305555555555547</v>
      </c>
      <c r="G1276"/>
      <c r="H1276"/>
    </row>
    <row r="1277" spans="1:8">
      <c r="A1277" s="384">
        <v>16326</v>
      </c>
      <c r="B1277" t="s">
        <v>1509</v>
      </c>
      <c r="C1277" t="s">
        <v>756</v>
      </c>
      <c r="D1277" s="383">
        <v>0.22916666666666666</v>
      </c>
      <c r="E1277" t="s">
        <v>343</v>
      </c>
      <c r="F1277" s="383">
        <v>0.20833333333333334</v>
      </c>
      <c r="G1277"/>
      <c r="H1277"/>
    </row>
    <row r="1278" spans="1:8">
      <c r="A1278" s="384">
        <v>16327</v>
      </c>
      <c r="B1278" t="s">
        <v>1510</v>
      </c>
      <c r="C1278" t="s">
        <v>604</v>
      </c>
      <c r="D1278" s="383">
        <v>0.82638888888888884</v>
      </c>
      <c r="E1278" t="s">
        <v>756</v>
      </c>
      <c r="F1278" s="383">
        <v>0.74305555555555547</v>
      </c>
      <c r="G1278"/>
      <c r="H1278"/>
    </row>
    <row r="1279" spans="1:8">
      <c r="A1279" s="384">
        <v>16328</v>
      </c>
      <c r="B1279" t="s">
        <v>1511</v>
      </c>
      <c r="C1279" t="s">
        <v>756</v>
      </c>
      <c r="D1279" s="383">
        <v>0.22916666666666666</v>
      </c>
      <c r="E1279" t="s">
        <v>604</v>
      </c>
      <c r="F1279" s="383">
        <v>0.16666666666666666</v>
      </c>
      <c r="G1279"/>
      <c r="H1279"/>
    </row>
    <row r="1280" spans="1:8">
      <c r="A1280" s="384">
        <v>16331</v>
      </c>
      <c r="B1280" t="s">
        <v>1512</v>
      </c>
      <c r="C1280" t="s">
        <v>354</v>
      </c>
      <c r="D1280" s="383">
        <v>0.50347222222222221</v>
      </c>
      <c r="E1280" t="s">
        <v>756</v>
      </c>
      <c r="F1280" s="383">
        <v>0.16666666666666666</v>
      </c>
      <c r="G1280"/>
      <c r="H1280"/>
    </row>
    <row r="1281" spans="1:8">
      <c r="A1281" s="384">
        <v>16332</v>
      </c>
      <c r="B1281" t="s">
        <v>398</v>
      </c>
      <c r="C1281" t="s">
        <v>756</v>
      </c>
      <c r="D1281" s="383">
        <v>0.17708333333333334</v>
      </c>
      <c r="E1281" t="s">
        <v>354</v>
      </c>
      <c r="F1281" s="383">
        <v>0.86805555555555547</v>
      </c>
      <c r="G1281"/>
      <c r="H1281"/>
    </row>
    <row r="1282" spans="1:8">
      <c r="A1282" s="384">
        <v>16333</v>
      </c>
      <c r="B1282" t="s">
        <v>1513</v>
      </c>
      <c r="C1282" t="s">
        <v>438</v>
      </c>
      <c r="D1282" s="383">
        <v>0.125</v>
      </c>
      <c r="E1282" t="s">
        <v>756</v>
      </c>
      <c r="F1282" s="383">
        <v>0.24305555555555555</v>
      </c>
      <c r="G1282"/>
      <c r="H1282"/>
    </row>
    <row r="1283" spans="1:8">
      <c r="A1283" s="384">
        <v>16334</v>
      </c>
      <c r="B1283" t="s">
        <v>1514</v>
      </c>
      <c r="C1283" t="s">
        <v>756</v>
      </c>
      <c r="D1283" s="383">
        <v>0.63541666666666663</v>
      </c>
      <c r="E1283" t="s">
        <v>438</v>
      </c>
      <c r="F1283" s="383">
        <v>0.79513888888888884</v>
      </c>
      <c r="G1283"/>
      <c r="H1283"/>
    </row>
    <row r="1284" spans="1:8">
      <c r="A1284" s="384">
        <v>16335</v>
      </c>
      <c r="B1284" t="s">
        <v>874</v>
      </c>
      <c r="C1284" t="s">
        <v>1066</v>
      </c>
      <c r="D1284" s="383">
        <v>0.22222222222222221</v>
      </c>
      <c r="E1284" t="s">
        <v>867</v>
      </c>
      <c r="F1284" s="383">
        <v>0.3263888888888889</v>
      </c>
      <c r="G1284"/>
      <c r="H1284"/>
    </row>
    <row r="1285" spans="1:8">
      <c r="A1285" s="384">
        <v>16336</v>
      </c>
      <c r="B1285" t="s">
        <v>1515</v>
      </c>
      <c r="C1285" t="s">
        <v>867</v>
      </c>
      <c r="D1285" s="383">
        <v>0.5625</v>
      </c>
      <c r="E1285" t="s">
        <v>1066</v>
      </c>
      <c r="F1285" s="383">
        <v>0.67708333333333337</v>
      </c>
      <c r="G1285"/>
      <c r="H1285"/>
    </row>
    <row r="1286" spans="1:8">
      <c r="A1286" s="384">
        <v>16337</v>
      </c>
      <c r="B1286" t="s">
        <v>1516</v>
      </c>
      <c r="C1286" t="s">
        <v>1373</v>
      </c>
      <c r="D1286" s="383">
        <v>8.3333333333333329E-2</v>
      </c>
      <c r="E1286" t="s">
        <v>359</v>
      </c>
      <c r="F1286" s="383">
        <v>5.2083333333333336E-2</v>
      </c>
      <c r="G1286"/>
      <c r="H1286"/>
    </row>
    <row r="1287" spans="1:8">
      <c r="A1287" s="384">
        <v>16338</v>
      </c>
      <c r="B1287" t="s">
        <v>1517</v>
      </c>
      <c r="C1287" t="s">
        <v>359</v>
      </c>
      <c r="D1287" s="383">
        <v>0.82638888888888884</v>
      </c>
      <c r="E1287" t="s">
        <v>1373</v>
      </c>
      <c r="F1287" s="383">
        <v>0.72569444444444453</v>
      </c>
      <c r="G1287"/>
      <c r="H1287"/>
    </row>
    <row r="1288" spans="1:8">
      <c r="A1288" s="384">
        <v>16339</v>
      </c>
      <c r="B1288" t="s">
        <v>1518</v>
      </c>
      <c r="C1288" t="s">
        <v>354</v>
      </c>
      <c r="D1288" s="383">
        <v>0.50347222222222221</v>
      </c>
      <c r="E1288" t="s">
        <v>867</v>
      </c>
      <c r="F1288" s="383">
        <v>0.13541666666666666</v>
      </c>
      <c r="G1288"/>
      <c r="H1288"/>
    </row>
    <row r="1289" spans="1:8">
      <c r="A1289" s="384">
        <v>16340</v>
      </c>
      <c r="B1289" t="s">
        <v>398</v>
      </c>
      <c r="C1289" t="s">
        <v>867</v>
      </c>
      <c r="D1289" s="383">
        <v>0.28819444444444448</v>
      </c>
      <c r="E1289" t="s">
        <v>354</v>
      </c>
      <c r="F1289" s="383">
        <v>0.86805555555555547</v>
      </c>
      <c r="G1289"/>
      <c r="H1289"/>
    </row>
    <row r="1290" spans="1:8">
      <c r="A1290" s="384">
        <v>16341</v>
      </c>
      <c r="B1290" t="s">
        <v>888</v>
      </c>
      <c r="C1290" t="s">
        <v>1479</v>
      </c>
      <c r="D1290" s="383">
        <v>0.1388888888888889</v>
      </c>
      <c r="E1290" t="s">
        <v>756</v>
      </c>
      <c r="F1290" s="383">
        <v>0.4201388888888889</v>
      </c>
      <c r="G1290"/>
      <c r="H1290"/>
    </row>
    <row r="1291" spans="1:8">
      <c r="A1291" s="384">
        <v>16342</v>
      </c>
      <c r="B1291" t="s">
        <v>1519</v>
      </c>
      <c r="C1291" t="s">
        <v>756</v>
      </c>
      <c r="D1291" s="383">
        <v>0.72569444444444453</v>
      </c>
      <c r="E1291" t="s">
        <v>1479</v>
      </c>
      <c r="F1291" s="383">
        <v>1.0416666666666666E-2</v>
      </c>
      <c r="G1291"/>
      <c r="H1291"/>
    </row>
    <row r="1292" spans="1:8">
      <c r="A1292" s="384">
        <v>16343</v>
      </c>
      <c r="B1292" t="s">
        <v>1520</v>
      </c>
      <c r="C1292" t="s">
        <v>756</v>
      </c>
      <c r="D1292" s="383">
        <v>0.95833333333333337</v>
      </c>
      <c r="E1292" t="s">
        <v>1521</v>
      </c>
      <c r="F1292" s="383">
        <v>0.33333333333333331</v>
      </c>
      <c r="G1292"/>
      <c r="H1292"/>
    </row>
    <row r="1293" spans="1:8">
      <c r="A1293" s="384">
        <v>16344</v>
      </c>
      <c r="B1293" t="s">
        <v>1520</v>
      </c>
      <c r="C1293" t="s">
        <v>1521</v>
      </c>
      <c r="D1293" s="383">
        <v>0.90625</v>
      </c>
      <c r="E1293" t="s">
        <v>756</v>
      </c>
      <c r="F1293" s="383">
        <v>0.25347222222222221</v>
      </c>
      <c r="G1293"/>
      <c r="H1293"/>
    </row>
    <row r="1294" spans="1:8">
      <c r="A1294" s="384">
        <v>16345</v>
      </c>
      <c r="B1294" t="s">
        <v>1522</v>
      </c>
      <c r="C1294" t="s">
        <v>367</v>
      </c>
      <c r="D1294" s="383">
        <v>0.4861111111111111</v>
      </c>
      <c r="E1294" t="s">
        <v>756</v>
      </c>
      <c r="F1294" s="383">
        <v>0.82291666666666663</v>
      </c>
      <c r="G1294"/>
      <c r="H1294"/>
    </row>
    <row r="1295" spans="1:8">
      <c r="A1295" s="384">
        <v>16346</v>
      </c>
      <c r="B1295" t="s">
        <v>1523</v>
      </c>
      <c r="C1295" t="s">
        <v>756</v>
      </c>
      <c r="D1295" s="383">
        <v>0.40972222222222227</v>
      </c>
      <c r="E1295" t="s">
        <v>367</v>
      </c>
      <c r="F1295" s="383">
        <v>0.76388888888888884</v>
      </c>
      <c r="G1295"/>
      <c r="H1295"/>
    </row>
    <row r="1296" spans="1:8">
      <c r="A1296" s="384">
        <v>16347</v>
      </c>
      <c r="B1296" t="s">
        <v>517</v>
      </c>
      <c r="C1296" t="s">
        <v>756</v>
      </c>
      <c r="D1296" s="383">
        <v>0.86458333333333337</v>
      </c>
      <c r="E1296" t="s">
        <v>827</v>
      </c>
      <c r="F1296" s="383">
        <v>0.46875</v>
      </c>
      <c r="G1296"/>
      <c r="H1296"/>
    </row>
    <row r="1297" spans="1:8">
      <c r="A1297" s="384">
        <v>16348</v>
      </c>
      <c r="B1297" t="s">
        <v>888</v>
      </c>
      <c r="C1297" t="s">
        <v>827</v>
      </c>
      <c r="D1297" s="383">
        <v>0.60416666666666663</v>
      </c>
      <c r="E1297" t="s">
        <v>756</v>
      </c>
      <c r="F1297" s="383">
        <v>0.21180555555555555</v>
      </c>
      <c r="G1297"/>
      <c r="H1297"/>
    </row>
    <row r="1298" spans="1:8">
      <c r="A1298" s="384">
        <v>16351</v>
      </c>
      <c r="B1298" t="s">
        <v>1518</v>
      </c>
      <c r="C1298" t="s">
        <v>354</v>
      </c>
      <c r="D1298" s="383">
        <v>0.50347222222222221</v>
      </c>
      <c r="E1298" t="s">
        <v>867</v>
      </c>
      <c r="F1298" s="383">
        <v>0.23263888888888887</v>
      </c>
      <c r="G1298"/>
      <c r="H1298"/>
    </row>
    <row r="1299" spans="1:8">
      <c r="A1299" s="384">
        <v>16352</v>
      </c>
      <c r="B1299" t="s">
        <v>1524</v>
      </c>
      <c r="C1299" t="s">
        <v>867</v>
      </c>
      <c r="D1299" s="383">
        <v>0.19444444444444445</v>
      </c>
      <c r="E1299" t="s">
        <v>354</v>
      </c>
      <c r="F1299" s="383">
        <v>0.86805555555555547</v>
      </c>
      <c r="G1299"/>
      <c r="H1299"/>
    </row>
    <row r="1300" spans="1:8">
      <c r="A1300" s="384">
        <v>16359</v>
      </c>
      <c r="B1300" t="s">
        <v>1525</v>
      </c>
      <c r="C1300" t="s">
        <v>359</v>
      </c>
      <c r="D1300" s="383">
        <v>0.94791666666666663</v>
      </c>
      <c r="E1300" t="s">
        <v>535</v>
      </c>
      <c r="F1300" s="383">
        <v>0.40972222222222227</v>
      </c>
      <c r="G1300"/>
      <c r="H1300"/>
    </row>
    <row r="1301" spans="1:8">
      <c r="A1301" s="384">
        <v>16360</v>
      </c>
      <c r="B1301" t="s">
        <v>1526</v>
      </c>
      <c r="C1301" t="s">
        <v>535</v>
      </c>
      <c r="D1301" s="383">
        <v>0.6875</v>
      </c>
      <c r="E1301" t="s">
        <v>359</v>
      </c>
      <c r="F1301" s="383">
        <v>0.98958333333333337</v>
      </c>
      <c r="G1301"/>
      <c r="H1301"/>
    </row>
    <row r="1302" spans="1:8">
      <c r="A1302" s="384">
        <v>16381</v>
      </c>
      <c r="B1302" t="s">
        <v>849</v>
      </c>
      <c r="C1302" t="s">
        <v>354</v>
      </c>
      <c r="D1302" s="383">
        <v>0.65625</v>
      </c>
      <c r="E1302" t="s">
        <v>850</v>
      </c>
      <c r="F1302" s="383">
        <v>0.53125</v>
      </c>
      <c r="G1302"/>
      <c r="H1302"/>
    </row>
    <row r="1303" spans="1:8">
      <c r="A1303" s="384">
        <v>16382</v>
      </c>
      <c r="B1303" t="s">
        <v>1527</v>
      </c>
      <c r="C1303" t="s">
        <v>850</v>
      </c>
      <c r="D1303" s="383">
        <v>0.22916666666666666</v>
      </c>
      <c r="E1303" t="s">
        <v>354</v>
      </c>
      <c r="F1303" s="383">
        <v>0.20138888888888887</v>
      </c>
      <c r="G1303"/>
      <c r="H1303"/>
    </row>
    <row r="1304" spans="1:8">
      <c r="A1304" s="384">
        <v>16501</v>
      </c>
      <c r="B1304" t="s">
        <v>1528</v>
      </c>
      <c r="C1304" t="s">
        <v>341</v>
      </c>
      <c r="D1304" s="383">
        <v>0.75</v>
      </c>
      <c r="E1304" t="s">
        <v>324</v>
      </c>
      <c r="F1304" s="383">
        <v>0.20138888888888887</v>
      </c>
      <c r="G1304"/>
      <c r="H1304"/>
    </row>
    <row r="1305" spans="1:8">
      <c r="A1305" s="384">
        <v>16502</v>
      </c>
      <c r="B1305" t="s">
        <v>1529</v>
      </c>
      <c r="C1305" t="s">
        <v>324</v>
      </c>
      <c r="D1305" s="383">
        <v>0.5625</v>
      </c>
      <c r="E1305" t="s">
        <v>341</v>
      </c>
      <c r="F1305" s="383">
        <v>0.16666666666666666</v>
      </c>
      <c r="G1305"/>
      <c r="H1305"/>
    </row>
    <row r="1306" spans="1:8">
      <c r="A1306" s="384">
        <v>16505</v>
      </c>
      <c r="B1306" t="s">
        <v>1530</v>
      </c>
      <c r="C1306" t="s">
        <v>1066</v>
      </c>
      <c r="D1306" s="383">
        <v>0.3611111111111111</v>
      </c>
      <c r="E1306" t="s">
        <v>324</v>
      </c>
      <c r="F1306" s="383">
        <v>0.16666666666666666</v>
      </c>
      <c r="G1306"/>
      <c r="H1306"/>
    </row>
    <row r="1307" spans="1:8">
      <c r="A1307" s="384">
        <v>16506</v>
      </c>
      <c r="B1307" t="s">
        <v>1515</v>
      </c>
      <c r="C1307" t="s">
        <v>324</v>
      </c>
      <c r="D1307" s="383">
        <v>0.91319444444444453</v>
      </c>
      <c r="E1307" t="s">
        <v>1066</v>
      </c>
      <c r="F1307" s="383">
        <v>0.58333333333333337</v>
      </c>
      <c r="G1307"/>
      <c r="H1307"/>
    </row>
    <row r="1308" spans="1:8">
      <c r="A1308" s="384">
        <v>16507</v>
      </c>
      <c r="B1308" t="s">
        <v>1531</v>
      </c>
      <c r="C1308" t="s">
        <v>441</v>
      </c>
      <c r="D1308" s="383">
        <v>0.22916666666666666</v>
      </c>
      <c r="E1308" t="s">
        <v>324</v>
      </c>
      <c r="F1308" s="383">
        <v>0.16666666666666666</v>
      </c>
      <c r="G1308"/>
      <c r="H1308"/>
    </row>
    <row r="1309" spans="1:8">
      <c r="A1309" s="384">
        <v>16508</v>
      </c>
      <c r="B1309" t="s">
        <v>1343</v>
      </c>
      <c r="C1309" t="s">
        <v>324</v>
      </c>
      <c r="D1309" s="383">
        <v>0.91319444444444453</v>
      </c>
      <c r="E1309" t="s">
        <v>441</v>
      </c>
      <c r="F1309" s="383">
        <v>0.70833333333333337</v>
      </c>
      <c r="G1309"/>
      <c r="H1309"/>
    </row>
    <row r="1310" spans="1:8">
      <c r="A1310" s="384">
        <v>16515</v>
      </c>
      <c r="B1310" t="s">
        <v>1532</v>
      </c>
      <c r="C1310" t="s">
        <v>373</v>
      </c>
      <c r="D1310" s="383">
        <v>0.3125</v>
      </c>
      <c r="E1310" t="s">
        <v>827</v>
      </c>
      <c r="F1310" s="383">
        <v>0.74652777777777779</v>
      </c>
      <c r="G1310"/>
      <c r="H1310"/>
    </row>
    <row r="1311" spans="1:8">
      <c r="A1311" s="384">
        <v>16516</v>
      </c>
      <c r="B1311" t="s">
        <v>1533</v>
      </c>
      <c r="C1311" t="s">
        <v>827</v>
      </c>
      <c r="D1311" s="383">
        <v>0.3611111111111111</v>
      </c>
      <c r="E1311" t="s">
        <v>373</v>
      </c>
      <c r="F1311" s="383">
        <v>0.82291666666666663</v>
      </c>
      <c r="G1311"/>
      <c r="H1311"/>
    </row>
    <row r="1312" spans="1:8">
      <c r="A1312" s="384">
        <v>16517</v>
      </c>
      <c r="B1312" t="s">
        <v>1534</v>
      </c>
      <c r="C1312" t="s">
        <v>373</v>
      </c>
      <c r="D1312" s="383">
        <v>0.85763888888888884</v>
      </c>
      <c r="E1312" t="s">
        <v>1502</v>
      </c>
      <c r="F1312" s="383">
        <v>0.48958333333333331</v>
      </c>
      <c r="G1312"/>
      <c r="H1312"/>
    </row>
    <row r="1313" spans="1:8">
      <c r="A1313" s="384">
        <v>16518</v>
      </c>
      <c r="B1313" t="s">
        <v>609</v>
      </c>
      <c r="C1313" t="s">
        <v>1502</v>
      </c>
      <c r="D1313" s="383">
        <v>0.69444444444444453</v>
      </c>
      <c r="E1313" t="s">
        <v>373</v>
      </c>
      <c r="F1313" s="383">
        <v>0.31944444444444448</v>
      </c>
      <c r="G1313"/>
      <c r="H1313"/>
    </row>
    <row r="1314" spans="1:8">
      <c r="A1314" s="384">
        <v>16525</v>
      </c>
      <c r="B1314" t="s">
        <v>833</v>
      </c>
      <c r="C1314" t="s">
        <v>850</v>
      </c>
      <c r="D1314" s="383">
        <v>0.4375</v>
      </c>
      <c r="E1314" t="s">
        <v>324</v>
      </c>
      <c r="F1314" s="383">
        <v>0.28819444444444448</v>
      </c>
      <c r="G1314"/>
      <c r="H1314"/>
    </row>
    <row r="1315" spans="1:8">
      <c r="A1315" s="384">
        <v>16526</v>
      </c>
      <c r="B1315" t="s">
        <v>849</v>
      </c>
      <c r="C1315" t="s">
        <v>324</v>
      </c>
      <c r="D1315" s="383">
        <v>0.90277777777777779</v>
      </c>
      <c r="E1315" t="s">
        <v>850</v>
      </c>
      <c r="F1315" s="383">
        <v>0.79166666666666663</v>
      </c>
      <c r="G1315"/>
      <c r="H1315"/>
    </row>
    <row r="1316" spans="1:8">
      <c r="A1316" s="384">
        <v>16527</v>
      </c>
      <c r="B1316" t="s">
        <v>1535</v>
      </c>
      <c r="C1316" t="s">
        <v>373</v>
      </c>
      <c r="D1316" s="383">
        <v>0.83333333333333337</v>
      </c>
      <c r="E1316" t="s">
        <v>1502</v>
      </c>
      <c r="F1316" s="383">
        <v>0.3888888888888889</v>
      </c>
      <c r="G1316"/>
      <c r="H1316"/>
    </row>
    <row r="1317" spans="1:8">
      <c r="A1317" s="384">
        <v>16528</v>
      </c>
      <c r="B1317" t="s">
        <v>609</v>
      </c>
      <c r="C1317" t="s">
        <v>1502</v>
      </c>
      <c r="D1317" s="383">
        <v>0.73958333333333337</v>
      </c>
      <c r="E1317" t="s">
        <v>373</v>
      </c>
      <c r="F1317" s="383">
        <v>0.30208333333333331</v>
      </c>
      <c r="G1317"/>
      <c r="H1317"/>
    </row>
    <row r="1318" spans="1:8">
      <c r="A1318" s="384">
        <v>16529</v>
      </c>
      <c r="B1318" t="s">
        <v>1536</v>
      </c>
      <c r="C1318" t="s">
        <v>354</v>
      </c>
      <c r="D1318" s="383">
        <v>0.33680555555555558</v>
      </c>
      <c r="E1318" t="s">
        <v>324</v>
      </c>
      <c r="F1318" s="383">
        <v>0.36805555555555558</v>
      </c>
      <c r="G1318"/>
      <c r="H1318"/>
    </row>
    <row r="1319" spans="1:8">
      <c r="A1319" s="384">
        <v>16530</v>
      </c>
      <c r="B1319" t="s">
        <v>1537</v>
      </c>
      <c r="C1319" t="s">
        <v>324</v>
      </c>
      <c r="D1319" s="383">
        <v>0.84027777777777779</v>
      </c>
      <c r="E1319" t="s">
        <v>354</v>
      </c>
      <c r="F1319" s="383">
        <v>0.82638888888888884</v>
      </c>
      <c r="G1319"/>
      <c r="H1319"/>
    </row>
    <row r="1320" spans="1:8">
      <c r="A1320" s="384">
        <v>16531</v>
      </c>
      <c r="B1320" t="s">
        <v>1538</v>
      </c>
      <c r="C1320" t="s">
        <v>346</v>
      </c>
      <c r="D1320" s="383">
        <v>0.23263888888888887</v>
      </c>
      <c r="E1320" t="s">
        <v>373</v>
      </c>
      <c r="F1320" s="383">
        <v>0.1875</v>
      </c>
      <c r="G1320"/>
      <c r="H1320"/>
    </row>
    <row r="1321" spans="1:8">
      <c r="A1321" s="384">
        <v>16532</v>
      </c>
      <c r="B1321" t="s">
        <v>1539</v>
      </c>
      <c r="C1321" t="s">
        <v>373</v>
      </c>
      <c r="D1321" s="383">
        <v>0.73958333333333337</v>
      </c>
      <c r="E1321" t="s">
        <v>346</v>
      </c>
      <c r="F1321" s="383">
        <v>0.73958333333333337</v>
      </c>
      <c r="G1321"/>
      <c r="H1321"/>
    </row>
    <row r="1322" spans="1:8">
      <c r="A1322" s="384">
        <v>16533</v>
      </c>
      <c r="B1322" t="s">
        <v>1540</v>
      </c>
      <c r="C1322" t="s">
        <v>441</v>
      </c>
      <c r="D1322" s="383">
        <v>0.22916666666666666</v>
      </c>
      <c r="E1322" t="s">
        <v>373</v>
      </c>
      <c r="F1322" s="383">
        <v>0.1875</v>
      </c>
      <c r="G1322"/>
      <c r="H1322"/>
    </row>
    <row r="1323" spans="1:8">
      <c r="A1323" s="384">
        <v>16534</v>
      </c>
      <c r="B1323" t="s">
        <v>1541</v>
      </c>
      <c r="C1323" t="s">
        <v>373</v>
      </c>
      <c r="D1323" s="383">
        <v>0.73958333333333337</v>
      </c>
      <c r="E1323" t="s">
        <v>441</v>
      </c>
      <c r="F1323" s="383">
        <v>0.70833333333333337</v>
      </c>
      <c r="G1323"/>
      <c r="H1323"/>
    </row>
    <row r="1324" spans="1:8">
      <c r="A1324" s="384">
        <v>16535</v>
      </c>
      <c r="B1324" t="s">
        <v>479</v>
      </c>
      <c r="C1324" t="s">
        <v>373</v>
      </c>
      <c r="D1324" s="383">
        <v>0.82291666666666663</v>
      </c>
      <c r="E1324" t="s">
        <v>411</v>
      </c>
      <c r="F1324" s="383">
        <v>0.55902777777777779</v>
      </c>
      <c r="G1324"/>
      <c r="H1324"/>
    </row>
    <row r="1325" spans="1:8">
      <c r="A1325" s="384">
        <v>16536</v>
      </c>
      <c r="B1325" t="s">
        <v>1542</v>
      </c>
      <c r="C1325" t="s">
        <v>411</v>
      </c>
      <c r="D1325" s="383">
        <v>0.64583333333333337</v>
      </c>
      <c r="E1325" t="s">
        <v>373</v>
      </c>
      <c r="F1325" s="383">
        <v>0.38541666666666669</v>
      </c>
      <c r="G1325"/>
      <c r="H1325"/>
    </row>
    <row r="1326" spans="1:8">
      <c r="A1326" s="384">
        <v>16537</v>
      </c>
      <c r="B1326" t="s">
        <v>874</v>
      </c>
      <c r="C1326" t="s">
        <v>324</v>
      </c>
      <c r="D1326" s="383">
        <v>0.96180555555555547</v>
      </c>
      <c r="E1326" t="s">
        <v>867</v>
      </c>
      <c r="F1326" s="383">
        <v>0.58333333333333337</v>
      </c>
      <c r="G1326"/>
      <c r="H1326"/>
    </row>
    <row r="1327" spans="1:8">
      <c r="A1327" s="384">
        <v>16538</v>
      </c>
      <c r="B1327" t="s">
        <v>833</v>
      </c>
      <c r="C1327" t="s">
        <v>867</v>
      </c>
      <c r="D1327" s="383">
        <v>0.53125</v>
      </c>
      <c r="E1327" t="s">
        <v>324</v>
      </c>
      <c r="F1327" s="383">
        <v>0.16666666666666666</v>
      </c>
      <c r="G1327"/>
      <c r="H1327"/>
    </row>
    <row r="1328" spans="1:8">
      <c r="A1328" s="384">
        <v>16589</v>
      </c>
      <c r="B1328" t="s">
        <v>1543</v>
      </c>
      <c r="C1328" t="s">
        <v>324</v>
      </c>
      <c r="D1328" s="383">
        <v>0.88541666666666663</v>
      </c>
      <c r="E1328" t="s">
        <v>331</v>
      </c>
      <c r="F1328" s="383">
        <v>0.56944444444444442</v>
      </c>
      <c r="G1328"/>
      <c r="H1328"/>
    </row>
    <row r="1329" spans="1:8">
      <c r="A1329" s="384">
        <v>16590</v>
      </c>
      <c r="B1329" t="s">
        <v>1544</v>
      </c>
      <c r="C1329" t="s">
        <v>331</v>
      </c>
      <c r="D1329" s="383">
        <v>0.59722222222222221</v>
      </c>
      <c r="E1329" t="s">
        <v>324</v>
      </c>
      <c r="F1329" s="383">
        <v>0.31597222222222221</v>
      </c>
      <c r="G1329"/>
      <c r="H1329"/>
    </row>
    <row r="1330" spans="1:8">
      <c r="A1330" s="384">
        <v>16591</v>
      </c>
      <c r="B1330" t="s">
        <v>1545</v>
      </c>
      <c r="C1330" t="s">
        <v>329</v>
      </c>
      <c r="D1330" s="383">
        <v>0.73958333333333337</v>
      </c>
      <c r="E1330" t="s">
        <v>324</v>
      </c>
      <c r="F1330" s="383">
        <v>0.25694444444444448</v>
      </c>
      <c r="G1330"/>
      <c r="H1330"/>
    </row>
    <row r="1331" spans="1:8">
      <c r="A1331" s="384">
        <v>16592</v>
      </c>
      <c r="B1331" t="s">
        <v>1546</v>
      </c>
      <c r="C1331" t="s">
        <v>324</v>
      </c>
      <c r="D1331" s="383">
        <v>0.875</v>
      </c>
      <c r="E1331" t="s">
        <v>329</v>
      </c>
      <c r="F1331" s="383">
        <v>0.4236111111111111</v>
      </c>
      <c r="G1331"/>
      <c r="H1331"/>
    </row>
    <row r="1332" spans="1:8">
      <c r="A1332" s="384">
        <v>16593</v>
      </c>
      <c r="B1332" t="s">
        <v>1547</v>
      </c>
      <c r="C1332" t="s">
        <v>738</v>
      </c>
      <c r="D1332" s="383">
        <v>0.25</v>
      </c>
      <c r="E1332" t="s">
        <v>324</v>
      </c>
      <c r="F1332" s="383">
        <v>0.25694444444444448</v>
      </c>
      <c r="G1332"/>
      <c r="H1332"/>
    </row>
    <row r="1333" spans="1:8">
      <c r="A1333" s="384">
        <v>16594</v>
      </c>
      <c r="B1333" t="s">
        <v>1548</v>
      </c>
      <c r="C1333" t="s">
        <v>324</v>
      </c>
      <c r="D1333" s="383">
        <v>0.95833333333333337</v>
      </c>
      <c r="E1333" t="s">
        <v>738</v>
      </c>
      <c r="F1333" s="383">
        <v>0.91319444444444453</v>
      </c>
      <c r="G1333"/>
      <c r="H1333"/>
    </row>
    <row r="1334" spans="1:8">
      <c r="A1334" s="384">
        <v>16603</v>
      </c>
      <c r="B1334" t="s">
        <v>1549</v>
      </c>
      <c r="C1334" t="s">
        <v>827</v>
      </c>
      <c r="D1334" s="383">
        <v>0.73611111111111116</v>
      </c>
      <c r="E1334" t="s">
        <v>756</v>
      </c>
      <c r="F1334" s="383">
        <v>0.30208333333333331</v>
      </c>
      <c r="G1334"/>
      <c r="H1334"/>
    </row>
    <row r="1335" spans="1:8">
      <c r="A1335" s="384">
        <v>16604</v>
      </c>
      <c r="B1335" t="s">
        <v>1549</v>
      </c>
      <c r="C1335" t="s">
        <v>756</v>
      </c>
      <c r="D1335" s="383">
        <v>0.80902777777777779</v>
      </c>
      <c r="E1335" t="s">
        <v>827</v>
      </c>
      <c r="F1335" s="383">
        <v>0.36805555555555558</v>
      </c>
      <c r="G1335"/>
      <c r="H1335"/>
    </row>
    <row r="1336" spans="1:8">
      <c r="A1336" s="384">
        <v>16605</v>
      </c>
      <c r="B1336" t="s">
        <v>1550</v>
      </c>
      <c r="C1336" t="s">
        <v>827</v>
      </c>
      <c r="D1336" s="383">
        <v>0.30555555555555552</v>
      </c>
      <c r="E1336" t="s">
        <v>867</v>
      </c>
      <c r="F1336" s="383">
        <v>0.97916666666666663</v>
      </c>
      <c r="G1336"/>
      <c r="H1336"/>
    </row>
    <row r="1337" spans="1:8">
      <c r="A1337" s="384">
        <v>16606</v>
      </c>
      <c r="B1337" t="s">
        <v>1550</v>
      </c>
      <c r="C1337" t="s">
        <v>867</v>
      </c>
      <c r="D1337" s="383">
        <v>8.3333333333333329E-2</v>
      </c>
      <c r="E1337" t="s">
        <v>827</v>
      </c>
      <c r="F1337" s="383">
        <v>0.72916666666666663</v>
      </c>
      <c r="G1337"/>
      <c r="H1337"/>
    </row>
    <row r="1338" spans="1:8">
      <c r="A1338" s="384">
        <v>16609</v>
      </c>
      <c r="B1338" t="s">
        <v>366</v>
      </c>
      <c r="C1338" t="s">
        <v>867</v>
      </c>
      <c r="D1338" s="383">
        <v>0.85416666666666663</v>
      </c>
      <c r="E1338" t="s">
        <v>368</v>
      </c>
      <c r="F1338" s="383">
        <v>0.3125</v>
      </c>
      <c r="G1338"/>
      <c r="H1338"/>
    </row>
    <row r="1339" spans="1:8">
      <c r="A1339" s="384">
        <v>16610</v>
      </c>
      <c r="B1339" t="s">
        <v>874</v>
      </c>
      <c r="C1339" t="s">
        <v>368</v>
      </c>
      <c r="D1339" s="383">
        <v>0.85416666666666663</v>
      </c>
      <c r="E1339" t="s">
        <v>867</v>
      </c>
      <c r="F1339" s="383">
        <v>0.28819444444444448</v>
      </c>
      <c r="G1339"/>
      <c r="H1339"/>
    </row>
    <row r="1340" spans="1:8">
      <c r="A1340" s="384">
        <v>16613</v>
      </c>
      <c r="B1340" t="s">
        <v>366</v>
      </c>
      <c r="C1340" t="s">
        <v>1551</v>
      </c>
      <c r="D1340" s="383">
        <v>0.20833333333333334</v>
      </c>
      <c r="E1340" t="s">
        <v>368</v>
      </c>
      <c r="F1340" s="383">
        <v>8.3333333333333329E-2</v>
      </c>
      <c r="G1340"/>
      <c r="H1340"/>
    </row>
    <row r="1341" spans="1:8">
      <c r="A1341" s="384">
        <v>16614</v>
      </c>
      <c r="B1341" t="s">
        <v>1552</v>
      </c>
      <c r="C1341" t="s">
        <v>368</v>
      </c>
      <c r="D1341" s="383">
        <v>0.98958333333333337</v>
      </c>
      <c r="E1341" t="s">
        <v>1551</v>
      </c>
      <c r="F1341" s="383">
        <v>0.83680555555555547</v>
      </c>
      <c r="G1341"/>
      <c r="H1341"/>
    </row>
    <row r="1342" spans="1:8">
      <c r="A1342" s="384">
        <v>16627</v>
      </c>
      <c r="B1342" t="s">
        <v>1553</v>
      </c>
      <c r="C1342" t="s">
        <v>383</v>
      </c>
      <c r="D1342" s="383">
        <v>0.47916666666666669</v>
      </c>
      <c r="E1342" t="s">
        <v>827</v>
      </c>
      <c r="F1342" s="383">
        <v>0.20138888888888887</v>
      </c>
      <c r="G1342"/>
      <c r="H1342"/>
    </row>
    <row r="1343" spans="1:8">
      <c r="A1343" s="384">
        <v>16628</v>
      </c>
      <c r="B1343" t="s">
        <v>1553</v>
      </c>
      <c r="C1343" t="s">
        <v>827</v>
      </c>
      <c r="D1343" s="383">
        <v>0.89583333333333337</v>
      </c>
      <c r="E1343" t="s">
        <v>383</v>
      </c>
      <c r="F1343" s="383">
        <v>0.63541666666666663</v>
      </c>
      <c r="G1343"/>
      <c r="H1343"/>
    </row>
    <row r="1344" spans="1:8">
      <c r="A1344" s="384">
        <v>16629</v>
      </c>
      <c r="B1344" t="s">
        <v>1554</v>
      </c>
      <c r="C1344" t="s">
        <v>756</v>
      </c>
      <c r="D1344" s="383">
        <v>0.77083333333333337</v>
      </c>
      <c r="E1344" t="s">
        <v>827</v>
      </c>
      <c r="F1344" s="383">
        <v>0.41666666666666669</v>
      </c>
      <c r="G1344"/>
      <c r="H1344"/>
    </row>
    <row r="1345" spans="1:8">
      <c r="A1345" s="384">
        <v>16630</v>
      </c>
      <c r="B1345" t="s">
        <v>1555</v>
      </c>
      <c r="C1345" t="s">
        <v>827</v>
      </c>
      <c r="D1345" s="383">
        <v>0.76041666666666663</v>
      </c>
      <c r="E1345" t="s">
        <v>756</v>
      </c>
      <c r="F1345" s="383">
        <v>0.38194444444444442</v>
      </c>
      <c r="G1345"/>
      <c r="H1345"/>
    </row>
    <row r="1346" spans="1:8">
      <c r="A1346" s="384">
        <v>16649</v>
      </c>
      <c r="B1346" t="s">
        <v>1556</v>
      </c>
      <c r="C1346" t="s">
        <v>827</v>
      </c>
      <c r="D1346" s="383">
        <v>0.17708333333333334</v>
      </c>
      <c r="E1346" t="s">
        <v>756</v>
      </c>
      <c r="F1346" s="383">
        <v>0.77083333333333337</v>
      </c>
      <c r="G1346"/>
      <c r="H1346"/>
    </row>
    <row r="1347" spans="1:8">
      <c r="A1347" s="384">
        <v>16650</v>
      </c>
      <c r="B1347" t="s">
        <v>1556</v>
      </c>
      <c r="C1347" t="s">
        <v>756</v>
      </c>
      <c r="D1347" s="383">
        <v>0.27083333333333331</v>
      </c>
      <c r="E1347" t="s">
        <v>827</v>
      </c>
      <c r="F1347" s="383">
        <v>0.85069444444444453</v>
      </c>
      <c r="G1347"/>
      <c r="H1347"/>
    </row>
    <row r="1348" spans="1:8">
      <c r="A1348" s="384">
        <v>16669</v>
      </c>
      <c r="B1348" t="s">
        <v>1557</v>
      </c>
      <c r="C1348" t="s">
        <v>383</v>
      </c>
      <c r="D1348" s="383">
        <v>0.94444444444444453</v>
      </c>
      <c r="E1348" t="s">
        <v>1558</v>
      </c>
      <c r="F1348" s="383">
        <v>0.2673611111111111</v>
      </c>
      <c r="G1348"/>
      <c r="H1348"/>
    </row>
    <row r="1349" spans="1:8">
      <c r="A1349" s="384">
        <v>16670</v>
      </c>
      <c r="B1349" t="s">
        <v>1559</v>
      </c>
      <c r="C1349" t="s">
        <v>1558</v>
      </c>
      <c r="D1349" s="383">
        <v>0.875</v>
      </c>
      <c r="E1349" t="s">
        <v>383</v>
      </c>
      <c r="F1349" s="383">
        <v>0.1875</v>
      </c>
      <c r="G1349"/>
      <c r="H1349"/>
    </row>
    <row r="1350" spans="1:8">
      <c r="A1350" s="384">
        <v>16687</v>
      </c>
      <c r="B1350" t="s">
        <v>1560</v>
      </c>
      <c r="C1350" t="s">
        <v>827</v>
      </c>
      <c r="D1350" s="383">
        <v>0.68055555555555547</v>
      </c>
      <c r="E1350" t="s">
        <v>436</v>
      </c>
      <c r="F1350" s="383">
        <v>0.57291666666666663</v>
      </c>
      <c r="G1350"/>
      <c r="H1350"/>
    </row>
    <row r="1351" spans="1:8">
      <c r="A1351" s="384">
        <v>16688</v>
      </c>
      <c r="B1351" t="s">
        <v>1561</v>
      </c>
      <c r="C1351" t="s">
        <v>436</v>
      </c>
      <c r="D1351" s="383">
        <v>0.98958333333333337</v>
      </c>
      <c r="E1351" t="s">
        <v>827</v>
      </c>
      <c r="F1351" s="383">
        <v>0.78125</v>
      </c>
      <c r="G1351"/>
      <c r="H1351"/>
    </row>
    <row r="1352" spans="1:8">
      <c r="A1352" s="384">
        <v>16701</v>
      </c>
      <c r="B1352" t="s">
        <v>1562</v>
      </c>
      <c r="C1352" t="s">
        <v>424</v>
      </c>
      <c r="D1352" s="383">
        <v>0.90277777777777779</v>
      </c>
      <c r="E1352" t="s">
        <v>955</v>
      </c>
      <c r="F1352" s="383">
        <v>0.48958333333333331</v>
      </c>
      <c r="G1352"/>
      <c r="H1352"/>
    </row>
    <row r="1353" spans="1:8">
      <c r="A1353" s="384">
        <v>16702</v>
      </c>
      <c r="B1353" t="s">
        <v>546</v>
      </c>
      <c r="C1353" t="s">
        <v>955</v>
      </c>
      <c r="D1353" s="383">
        <v>0.70833333333333337</v>
      </c>
      <c r="E1353" t="s">
        <v>424</v>
      </c>
      <c r="F1353" s="383">
        <v>0.2673611111111111</v>
      </c>
      <c r="G1353"/>
      <c r="H1353"/>
    </row>
    <row r="1354" spans="1:8">
      <c r="A1354" s="384">
        <v>16713</v>
      </c>
      <c r="B1354" t="s">
        <v>1562</v>
      </c>
      <c r="C1354" t="s">
        <v>424</v>
      </c>
      <c r="D1354" s="383">
        <v>0.70833333333333337</v>
      </c>
      <c r="E1354" t="s">
        <v>955</v>
      </c>
      <c r="F1354" s="383">
        <v>0.19791666666666666</v>
      </c>
      <c r="G1354"/>
      <c r="H1354"/>
    </row>
    <row r="1355" spans="1:8">
      <c r="A1355" s="384">
        <v>16714</v>
      </c>
      <c r="B1355" t="s">
        <v>1563</v>
      </c>
      <c r="C1355" t="s">
        <v>955</v>
      </c>
      <c r="D1355" s="383">
        <v>0.83333333333333337</v>
      </c>
      <c r="E1355" t="s">
        <v>424</v>
      </c>
      <c r="F1355" s="383">
        <v>0.34722222222222227</v>
      </c>
      <c r="G1355"/>
      <c r="H1355"/>
    </row>
    <row r="1356" spans="1:8">
      <c r="A1356" s="384">
        <v>16723</v>
      </c>
      <c r="B1356" t="s">
        <v>1564</v>
      </c>
      <c r="C1356" t="s">
        <v>424</v>
      </c>
      <c r="D1356" s="383">
        <v>0.80208333333333337</v>
      </c>
      <c r="E1356" t="s">
        <v>756</v>
      </c>
      <c r="F1356" s="383">
        <v>0.46180555555555558</v>
      </c>
      <c r="G1356"/>
      <c r="H1356"/>
    </row>
    <row r="1357" spans="1:8">
      <c r="A1357" s="384">
        <v>16724</v>
      </c>
      <c r="B1357" t="s">
        <v>1564</v>
      </c>
      <c r="C1357" t="s">
        <v>756</v>
      </c>
      <c r="D1357" s="383">
        <v>0.68055555555555547</v>
      </c>
      <c r="E1357" t="s">
        <v>424</v>
      </c>
      <c r="F1357" s="383">
        <v>0.3611111111111111</v>
      </c>
      <c r="G1357"/>
      <c r="H1357"/>
    </row>
    <row r="1358" spans="1:8">
      <c r="A1358" s="384">
        <v>16731</v>
      </c>
      <c r="B1358" t="s">
        <v>1565</v>
      </c>
      <c r="C1358" t="s">
        <v>887</v>
      </c>
      <c r="D1358" s="383">
        <v>0.69097222222222221</v>
      </c>
      <c r="E1358" t="s">
        <v>327</v>
      </c>
      <c r="F1358" s="383">
        <v>0.4236111111111111</v>
      </c>
      <c r="G1358"/>
      <c r="H1358"/>
    </row>
    <row r="1359" spans="1:8">
      <c r="A1359" s="384">
        <v>16732</v>
      </c>
      <c r="B1359" t="s">
        <v>1566</v>
      </c>
      <c r="C1359" t="s">
        <v>327</v>
      </c>
      <c r="D1359" s="383">
        <v>0.75</v>
      </c>
      <c r="E1359" t="s">
        <v>887</v>
      </c>
      <c r="F1359" s="383">
        <v>0.44791666666666669</v>
      </c>
      <c r="G1359"/>
      <c r="H1359"/>
    </row>
    <row r="1360" spans="1:8">
      <c r="A1360" s="384">
        <v>16733</v>
      </c>
      <c r="B1360" t="s">
        <v>1567</v>
      </c>
      <c r="C1360" t="s">
        <v>955</v>
      </c>
      <c r="D1360" s="383">
        <v>0.86805555555555547</v>
      </c>
      <c r="E1360" t="s">
        <v>1373</v>
      </c>
      <c r="F1360" s="383">
        <v>0.63541666666666663</v>
      </c>
      <c r="G1360"/>
      <c r="H1360"/>
    </row>
    <row r="1361" spans="1:8">
      <c r="A1361" s="384">
        <v>16734</v>
      </c>
      <c r="B1361" t="s">
        <v>1562</v>
      </c>
      <c r="C1361" t="s">
        <v>1373</v>
      </c>
      <c r="D1361" s="383">
        <v>0.25347222222222221</v>
      </c>
      <c r="E1361" t="s">
        <v>955</v>
      </c>
      <c r="F1361" s="383">
        <v>0.82638888888888884</v>
      </c>
      <c r="G1361"/>
      <c r="H1361"/>
    </row>
    <row r="1362" spans="1:8">
      <c r="A1362" s="384">
        <v>16735</v>
      </c>
      <c r="B1362" t="s">
        <v>1568</v>
      </c>
      <c r="C1362" t="s">
        <v>424</v>
      </c>
      <c r="D1362" s="383">
        <v>0.61111111111111105</v>
      </c>
      <c r="E1362" t="s">
        <v>1569</v>
      </c>
      <c r="F1362" s="383">
        <v>0.34027777777777773</v>
      </c>
      <c r="G1362"/>
      <c r="H1362"/>
    </row>
    <row r="1363" spans="1:8">
      <c r="A1363" s="384">
        <v>16736</v>
      </c>
      <c r="B1363" t="s">
        <v>1570</v>
      </c>
      <c r="C1363" t="s">
        <v>1569</v>
      </c>
      <c r="D1363" s="383">
        <v>0.80208333333333337</v>
      </c>
      <c r="E1363" t="s">
        <v>424</v>
      </c>
      <c r="F1363" s="383">
        <v>0.4513888888888889</v>
      </c>
      <c r="G1363"/>
      <c r="H1363"/>
    </row>
    <row r="1364" spans="1:8">
      <c r="A1364" s="384">
        <v>16779</v>
      </c>
      <c r="B1364" t="s">
        <v>1571</v>
      </c>
      <c r="C1364" t="s">
        <v>782</v>
      </c>
      <c r="D1364" s="383">
        <v>0.56597222222222221</v>
      </c>
      <c r="E1364" t="s">
        <v>400</v>
      </c>
      <c r="F1364" s="383">
        <v>0.3263888888888889</v>
      </c>
      <c r="G1364"/>
      <c r="H1364"/>
    </row>
    <row r="1365" spans="1:8">
      <c r="A1365" s="384">
        <v>16780</v>
      </c>
      <c r="B1365" t="s">
        <v>1572</v>
      </c>
      <c r="C1365" t="s">
        <v>400</v>
      </c>
      <c r="D1365" s="383">
        <v>0.78125</v>
      </c>
      <c r="E1365" t="s">
        <v>782</v>
      </c>
      <c r="F1365" s="383">
        <v>0.43055555555555558</v>
      </c>
      <c r="G1365"/>
      <c r="H1365"/>
    </row>
    <row r="1366" spans="1:8">
      <c r="A1366" s="384">
        <v>16787</v>
      </c>
      <c r="B1366" t="s">
        <v>1573</v>
      </c>
      <c r="C1366" t="s">
        <v>848</v>
      </c>
      <c r="D1366" s="383">
        <v>0.65625</v>
      </c>
      <c r="E1366" t="s">
        <v>436</v>
      </c>
      <c r="F1366" s="383">
        <v>0.57291666666666663</v>
      </c>
      <c r="G1366"/>
      <c r="H1366"/>
    </row>
    <row r="1367" spans="1:8">
      <c r="A1367" s="384">
        <v>16853</v>
      </c>
      <c r="B1367" t="s">
        <v>1574</v>
      </c>
      <c r="C1367" t="s">
        <v>424</v>
      </c>
      <c r="D1367" s="383">
        <v>0.34722222222222227</v>
      </c>
      <c r="E1367" t="s">
        <v>830</v>
      </c>
      <c r="F1367" s="383">
        <v>0.69097222222222221</v>
      </c>
      <c r="G1367"/>
      <c r="H1367"/>
    </row>
    <row r="1368" spans="1:8">
      <c r="A1368" s="384">
        <v>16854</v>
      </c>
      <c r="B1368" t="s">
        <v>546</v>
      </c>
      <c r="C1368" t="s">
        <v>830</v>
      </c>
      <c r="D1368" s="383">
        <v>0.38541666666666669</v>
      </c>
      <c r="E1368" t="s">
        <v>424</v>
      </c>
      <c r="F1368" s="383">
        <v>0.73958333333333337</v>
      </c>
      <c r="G1368"/>
      <c r="H1368"/>
    </row>
    <row r="1369" spans="1:8">
      <c r="A1369" s="384">
        <v>16865</v>
      </c>
      <c r="B1369" t="s">
        <v>881</v>
      </c>
      <c r="C1369" t="s">
        <v>1482</v>
      </c>
      <c r="D1369" s="383">
        <v>0.6875</v>
      </c>
      <c r="E1369" t="s">
        <v>359</v>
      </c>
      <c r="F1369" s="383">
        <v>0.26041666666666669</v>
      </c>
      <c r="G1369"/>
      <c r="H1369"/>
    </row>
    <row r="1370" spans="1:8">
      <c r="A1370" s="384">
        <v>16866</v>
      </c>
      <c r="B1370" t="s">
        <v>1575</v>
      </c>
      <c r="C1370" t="s">
        <v>359</v>
      </c>
      <c r="D1370" s="383">
        <v>0.92013888888888884</v>
      </c>
      <c r="E1370" t="s">
        <v>1482</v>
      </c>
      <c r="F1370" s="383">
        <v>0.48958333333333331</v>
      </c>
      <c r="G1370"/>
      <c r="H1370"/>
    </row>
    <row r="1371" spans="1:8">
      <c r="A1371" s="384">
        <v>17001</v>
      </c>
      <c r="B1371" t="s">
        <v>1576</v>
      </c>
      <c r="C1371" t="s">
        <v>515</v>
      </c>
      <c r="D1371" s="383">
        <v>0.71527777777777779</v>
      </c>
      <c r="E1371" t="s">
        <v>759</v>
      </c>
      <c r="F1371" s="383">
        <v>0.3888888888888889</v>
      </c>
      <c r="G1371"/>
      <c r="H1371"/>
    </row>
    <row r="1372" spans="1:8">
      <c r="A1372" s="384">
        <v>17002</v>
      </c>
      <c r="B1372" t="s">
        <v>1577</v>
      </c>
      <c r="C1372" t="s">
        <v>759</v>
      </c>
      <c r="D1372" s="383">
        <v>0.69444444444444453</v>
      </c>
      <c r="E1372" t="s">
        <v>515</v>
      </c>
      <c r="F1372" s="383">
        <v>0.38541666666666669</v>
      </c>
      <c r="G1372"/>
      <c r="H1372"/>
    </row>
    <row r="1373" spans="1:8">
      <c r="A1373" s="384">
        <v>17003</v>
      </c>
      <c r="B1373" t="s">
        <v>1578</v>
      </c>
      <c r="C1373" t="s">
        <v>332</v>
      </c>
      <c r="D1373" s="383">
        <v>0.97916666666666663</v>
      </c>
      <c r="E1373" t="s">
        <v>331</v>
      </c>
      <c r="F1373" s="383">
        <v>0.94791666666666663</v>
      </c>
      <c r="G1373"/>
      <c r="H1373"/>
    </row>
    <row r="1374" spans="1:8">
      <c r="A1374" s="384">
        <v>17004</v>
      </c>
      <c r="B1374" t="s">
        <v>1579</v>
      </c>
      <c r="C1374" t="s">
        <v>331</v>
      </c>
      <c r="D1374" s="383">
        <v>0.3125</v>
      </c>
      <c r="E1374" t="s">
        <v>332</v>
      </c>
      <c r="F1374" s="383">
        <v>0.16666666666666666</v>
      </c>
      <c r="G1374"/>
      <c r="H1374"/>
    </row>
    <row r="1375" spans="1:8">
      <c r="A1375" s="384">
        <v>17013</v>
      </c>
      <c r="B1375" t="s">
        <v>1580</v>
      </c>
      <c r="C1375" t="s">
        <v>320</v>
      </c>
      <c r="D1375" s="383">
        <v>0.59375</v>
      </c>
      <c r="E1375" t="s">
        <v>332</v>
      </c>
      <c r="F1375" s="383">
        <v>0.1875</v>
      </c>
      <c r="G1375"/>
      <c r="H1375"/>
    </row>
    <row r="1376" spans="1:8">
      <c r="A1376" s="384">
        <v>17014</v>
      </c>
      <c r="B1376" t="s">
        <v>1581</v>
      </c>
      <c r="C1376" t="s">
        <v>332</v>
      </c>
      <c r="D1376" s="383">
        <v>0.94791666666666663</v>
      </c>
      <c r="E1376" t="s">
        <v>320</v>
      </c>
      <c r="F1376" s="383">
        <v>0.55208333333333337</v>
      </c>
      <c r="G1376"/>
      <c r="H1376"/>
    </row>
    <row r="1377" spans="1:8">
      <c r="A1377" s="384">
        <v>17015</v>
      </c>
      <c r="B1377" t="s">
        <v>1582</v>
      </c>
      <c r="C1377" t="s">
        <v>376</v>
      </c>
      <c r="D1377" s="383">
        <v>0.3576388888888889</v>
      </c>
      <c r="E1377" t="s">
        <v>759</v>
      </c>
      <c r="F1377" s="383">
        <v>0.3125</v>
      </c>
      <c r="G1377"/>
      <c r="H1377"/>
    </row>
    <row r="1378" spans="1:8">
      <c r="A1378" s="384">
        <v>17016</v>
      </c>
      <c r="B1378" t="s">
        <v>1583</v>
      </c>
      <c r="C1378" t="s">
        <v>759</v>
      </c>
      <c r="D1378" s="383">
        <v>0.70833333333333337</v>
      </c>
      <c r="E1378" t="s">
        <v>376</v>
      </c>
      <c r="F1378" s="383">
        <v>0.64236111111111105</v>
      </c>
      <c r="G1378"/>
      <c r="H1378"/>
    </row>
    <row r="1379" spans="1:8">
      <c r="A1379" s="384">
        <v>17017</v>
      </c>
      <c r="B1379" t="s">
        <v>1584</v>
      </c>
      <c r="C1379" t="s">
        <v>1551</v>
      </c>
      <c r="D1379" s="383">
        <v>0.20833333333333334</v>
      </c>
      <c r="E1379" t="s">
        <v>759</v>
      </c>
      <c r="F1379" s="383">
        <v>0.4375</v>
      </c>
      <c r="G1379"/>
      <c r="H1379"/>
    </row>
    <row r="1380" spans="1:8">
      <c r="A1380" s="384">
        <v>17018</v>
      </c>
      <c r="B1380" t="s">
        <v>1552</v>
      </c>
      <c r="C1380" t="s">
        <v>759</v>
      </c>
      <c r="D1380" s="383">
        <v>0.61805555555555558</v>
      </c>
      <c r="E1380" t="s">
        <v>1551</v>
      </c>
      <c r="F1380" s="383">
        <v>0.83680555555555547</v>
      </c>
      <c r="G1380"/>
      <c r="H1380"/>
    </row>
    <row r="1381" spans="1:8">
      <c r="A1381" s="384">
        <v>17031</v>
      </c>
      <c r="B1381" t="s">
        <v>828</v>
      </c>
      <c r="C1381" t="s">
        <v>354</v>
      </c>
      <c r="D1381" s="383">
        <v>0.53125</v>
      </c>
      <c r="E1381" t="s">
        <v>332</v>
      </c>
      <c r="F1381" s="383">
        <v>0.24652777777777779</v>
      </c>
      <c r="G1381"/>
      <c r="H1381"/>
    </row>
    <row r="1382" spans="1:8">
      <c r="A1382" s="384">
        <v>17032</v>
      </c>
      <c r="B1382" t="s">
        <v>519</v>
      </c>
      <c r="C1382" t="s">
        <v>332</v>
      </c>
      <c r="D1382" s="383">
        <v>0.86111111111111116</v>
      </c>
      <c r="E1382" t="s">
        <v>354</v>
      </c>
      <c r="F1382" s="383">
        <v>0.54513888888888895</v>
      </c>
      <c r="G1382"/>
      <c r="H1382"/>
    </row>
    <row r="1383" spans="1:8">
      <c r="A1383" s="384">
        <v>17035</v>
      </c>
      <c r="B1383" t="s">
        <v>1585</v>
      </c>
      <c r="C1383" t="s">
        <v>759</v>
      </c>
      <c r="D1383" s="383">
        <v>0.34722222222222227</v>
      </c>
      <c r="E1383" t="s">
        <v>1586</v>
      </c>
      <c r="F1383" s="383">
        <v>0.57638888888888895</v>
      </c>
      <c r="G1383"/>
      <c r="H1383"/>
    </row>
    <row r="1384" spans="1:8">
      <c r="A1384" s="384">
        <v>17036</v>
      </c>
      <c r="B1384" t="s">
        <v>1585</v>
      </c>
      <c r="C1384" t="s">
        <v>1586</v>
      </c>
      <c r="D1384" s="383">
        <v>0.61805555555555558</v>
      </c>
      <c r="E1384" t="s">
        <v>759</v>
      </c>
      <c r="F1384" s="383">
        <v>0.84722222222222221</v>
      </c>
      <c r="G1384"/>
      <c r="H1384"/>
    </row>
    <row r="1385" spans="1:8">
      <c r="A1385" s="384">
        <v>17037</v>
      </c>
      <c r="B1385" t="s">
        <v>1587</v>
      </c>
      <c r="C1385" t="s">
        <v>759</v>
      </c>
      <c r="D1385" s="383">
        <v>0.96875</v>
      </c>
      <c r="E1385" t="s">
        <v>714</v>
      </c>
      <c r="F1385" s="383">
        <v>0.71527777777777779</v>
      </c>
      <c r="G1385"/>
      <c r="H1385"/>
    </row>
    <row r="1386" spans="1:8">
      <c r="A1386" s="384">
        <v>17038</v>
      </c>
      <c r="B1386" t="s">
        <v>1588</v>
      </c>
      <c r="C1386" t="s">
        <v>714</v>
      </c>
      <c r="D1386" s="383">
        <v>0.63541666666666663</v>
      </c>
      <c r="E1386" t="s">
        <v>759</v>
      </c>
      <c r="F1386" s="383">
        <v>0.36805555555555558</v>
      </c>
      <c r="G1386"/>
      <c r="H1386"/>
    </row>
    <row r="1387" spans="1:8">
      <c r="A1387" s="384">
        <v>17049</v>
      </c>
      <c r="B1387" t="s">
        <v>1589</v>
      </c>
      <c r="C1387" t="s">
        <v>1590</v>
      </c>
      <c r="D1387" s="383">
        <v>0.82291666666666663</v>
      </c>
      <c r="E1387" t="s">
        <v>759</v>
      </c>
      <c r="F1387" s="383">
        <v>0.19791666666666666</v>
      </c>
      <c r="G1387"/>
      <c r="H1387"/>
    </row>
    <row r="1388" spans="1:8">
      <c r="A1388" s="384">
        <v>17050</v>
      </c>
      <c r="B1388" t="s">
        <v>1591</v>
      </c>
      <c r="C1388" t="s">
        <v>759</v>
      </c>
      <c r="D1388" s="383">
        <v>0.94791666666666663</v>
      </c>
      <c r="E1388" t="s">
        <v>1590</v>
      </c>
      <c r="F1388" s="383">
        <v>0.30208333333333331</v>
      </c>
      <c r="G1388"/>
      <c r="H1388"/>
    </row>
    <row r="1389" spans="1:8">
      <c r="A1389" s="384">
        <v>17057</v>
      </c>
      <c r="B1389" t="s">
        <v>1592</v>
      </c>
      <c r="C1389" t="s">
        <v>354</v>
      </c>
      <c r="D1389" s="383">
        <v>0.87847222222222221</v>
      </c>
      <c r="E1389" t="s">
        <v>759</v>
      </c>
      <c r="F1389" s="383">
        <v>0.59375</v>
      </c>
      <c r="G1389"/>
      <c r="H1389"/>
    </row>
    <row r="1390" spans="1:8">
      <c r="A1390" s="384">
        <v>17058</v>
      </c>
      <c r="B1390" t="s">
        <v>1592</v>
      </c>
      <c r="C1390" t="s">
        <v>759</v>
      </c>
      <c r="D1390" s="383">
        <v>0.5625</v>
      </c>
      <c r="E1390" t="s">
        <v>354</v>
      </c>
      <c r="F1390" s="383">
        <v>0.2986111111111111</v>
      </c>
      <c r="G1390"/>
      <c r="H1390"/>
    </row>
    <row r="1391" spans="1:8">
      <c r="A1391" s="384">
        <v>17063</v>
      </c>
      <c r="B1391" t="s">
        <v>1593</v>
      </c>
      <c r="C1391" t="s">
        <v>380</v>
      </c>
      <c r="D1391" s="383">
        <v>0.875</v>
      </c>
      <c r="E1391" t="s">
        <v>759</v>
      </c>
      <c r="F1391" s="383">
        <v>0.37152777777777773</v>
      </c>
      <c r="G1391"/>
      <c r="H1391"/>
    </row>
    <row r="1392" spans="1:8">
      <c r="A1392" s="384">
        <v>17064</v>
      </c>
      <c r="B1392" t="s">
        <v>1593</v>
      </c>
      <c r="C1392" t="s">
        <v>759</v>
      </c>
      <c r="D1392" s="383">
        <v>0.75694444444444453</v>
      </c>
      <c r="E1392" t="s">
        <v>380</v>
      </c>
      <c r="F1392" s="383">
        <v>0.28125</v>
      </c>
      <c r="G1392"/>
      <c r="H1392"/>
    </row>
    <row r="1393" spans="1:8">
      <c r="A1393" s="384">
        <v>17201</v>
      </c>
      <c r="B1393" t="s">
        <v>1594</v>
      </c>
      <c r="C1393" t="s">
        <v>894</v>
      </c>
      <c r="D1393" s="383">
        <v>0.23958333333333334</v>
      </c>
      <c r="E1393" t="s">
        <v>759</v>
      </c>
      <c r="F1393" s="383">
        <v>0.57291666666666663</v>
      </c>
      <c r="G1393"/>
      <c r="H1393"/>
    </row>
    <row r="1394" spans="1:8">
      <c r="A1394" s="384">
        <v>17202</v>
      </c>
      <c r="B1394" t="s">
        <v>1594</v>
      </c>
      <c r="C1394" t="s">
        <v>759</v>
      </c>
      <c r="D1394" s="383">
        <v>0.54513888888888895</v>
      </c>
      <c r="E1394" t="s">
        <v>894</v>
      </c>
      <c r="F1394" s="383">
        <v>0.88888888888888884</v>
      </c>
      <c r="G1394"/>
      <c r="H1394"/>
    </row>
    <row r="1395" spans="1:8">
      <c r="A1395" s="384">
        <v>17203</v>
      </c>
      <c r="B1395" t="s">
        <v>1595</v>
      </c>
      <c r="C1395" t="s">
        <v>1086</v>
      </c>
      <c r="D1395" s="383">
        <v>0.17361111111111113</v>
      </c>
      <c r="E1395" t="s">
        <v>1596</v>
      </c>
      <c r="F1395" s="383">
        <v>0.875</v>
      </c>
      <c r="G1395"/>
      <c r="H1395"/>
    </row>
    <row r="1396" spans="1:8">
      <c r="A1396" s="384">
        <v>17204</v>
      </c>
      <c r="B1396" t="s">
        <v>1597</v>
      </c>
      <c r="C1396" t="s">
        <v>1596</v>
      </c>
      <c r="D1396" s="383">
        <v>0.16666666666666666</v>
      </c>
      <c r="E1396" t="s">
        <v>1086</v>
      </c>
      <c r="F1396" s="383">
        <v>0.86458333333333337</v>
      </c>
      <c r="G1396"/>
      <c r="H1396"/>
    </row>
    <row r="1397" spans="1:8">
      <c r="A1397" s="384">
        <v>17205</v>
      </c>
      <c r="B1397" t="s">
        <v>1598</v>
      </c>
      <c r="C1397" t="s">
        <v>515</v>
      </c>
      <c r="D1397" s="383">
        <v>0.71527777777777779</v>
      </c>
      <c r="E1397" t="s">
        <v>1596</v>
      </c>
      <c r="F1397" s="383">
        <v>0.80555555555555547</v>
      </c>
      <c r="G1397"/>
      <c r="H1397"/>
    </row>
    <row r="1398" spans="1:8">
      <c r="A1398" s="384">
        <v>17206</v>
      </c>
      <c r="B1398" t="s">
        <v>1599</v>
      </c>
      <c r="C1398" t="s">
        <v>1596</v>
      </c>
      <c r="D1398" s="383">
        <v>0.26041666666666669</v>
      </c>
      <c r="E1398" t="s">
        <v>515</v>
      </c>
      <c r="F1398" s="383">
        <v>0.38541666666666669</v>
      </c>
      <c r="G1398"/>
      <c r="H1398"/>
    </row>
    <row r="1399" spans="1:8">
      <c r="A1399" s="384">
        <v>17207</v>
      </c>
      <c r="B1399" t="s">
        <v>1600</v>
      </c>
      <c r="C1399" t="s">
        <v>515</v>
      </c>
      <c r="D1399" s="383">
        <v>0.71527777777777779</v>
      </c>
      <c r="E1399" t="s">
        <v>901</v>
      </c>
      <c r="F1399" s="383">
        <v>0.64236111111111105</v>
      </c>
      <c r="G1399"/>
      <c r="H1399"/>
    </row>
    <row r="1400" spans="1:8">
      <c r="A1400" s="384">
        <v>17208</v>
      </c>
      <c r="B1400" t="s">
        <v>1601</v>
      </c>
      <c r="C1400" t="s">
        <v>901</v>
      </c>
      <c r="D1400" s="383">
        <v>0.4375</v>
      </c>
      <c r="E1400" t="s">
        <v>515</v>
      </c>
      <c r="F1400" s="383">
        <v>0.38541666666666669</v>
      </c>
      <c r="G1400"/>
      <c r="H1400"/>
    </row>
    <row r="1401" spans="1:8">
      <c r="A1401" s="384">
        <v>17209</v>
      </c>
      <c r="B1401" t="s">
        <v>1602</v>
      </c>
      <c r="C1401" t="s">
        <v>324</v>
      </c>
      <c r="D1401" s="383">
        <v>0.55555555555555558</v>
      </c>
      <c r="E1401" t="s">
        <v>1596</v>
      </c>
      <c r="F1401" s="383">
        <v>0.36458333333333331</v>
      </c>
      <c r="G1401"/>
      <c r="H1401"/>
    </row>
    <row r="1402" spans="1:8">
      <c r="A1402" s="384">
        <v>17210</v>
      </c>
      <c r="B1402" t="s">
        <v>1603</v>
      </c>
      <c r="C1402" t="s">
        <v>1596</v>
      </c>
      <c r="D1402" s="383">
        <v>0.73263888888888884</v>
      </c>
      <c r="E1402" t="s">
        <v>324</v>
      </c>
      <c r="F1402" s="383">
        <v>0.52430555555555558</v>
      </c>
      <c r="G1402"/>
      <c r="H1402"/>
    </row>
    <row r="1403" spans="1:8">
      <c r="A1403" s="384">
        <v>17211</v>
      </c>
      <c r="B1403" t="s">
        <v>1604</v>
      </c>
      <c r="C1403" t="s">
        <v>1590</v>
      </c>
      <c r="D1403" s="383">
        <v>0.63541666666666663</v>
      </c>
      <c r="E1403" t="s">
        <v>373</v>
      </c>
      <c r="F1403" s="383">
        <v>0.40625</v>
      </c>
      <c r="G1403"/>
      <c r="H1403"/>
    </row>
    <row r="1404" spans="1:8">
      <c r="A1404" s="384">
        <v>17212</v>
      </c>
      <c r="B1404" t="s">
        <v>1605</v>
      </c>
      <c r="C1404" t="s">
        <v>373</v>
      </c>
      <c r="D1404" s="383">
        <v>0.61458333333333337</v>
      </c>
      <c r="E1404" t="s">
        <v>1590</v>
      </c>
      <c r="F1404" s="383">
        <v>0.27430555555555552</v>
      </c>
      <c r="G1404"/>
      <c r="H1404"/>
    </row>
    <row r="1405" spans="1:8">
      <c r="A1405" s="384">
        <v>17225</v>
      </c>
      <c r="B1405" t="s">
        <v>1606</v>
      </c>
      <c r="C1405" t="s">
        <v>901</v>
      </c>
      <c r="D1405" s="383">
        <v>0.78819444444444453</v>
      </c>
      <c r="E1405" t="s">
        <v>329</v>
      </c>
      <c r="F1405" s="383">
        <v>0.40277777777777773</v>
      </c>
      <c r="G1405"/>
      <c r="H1405"/>
    </row>
    <row r="1406" spans="1:8">
      <c r="A1406" s="384">
        <v>17226</v>
      </c>
      <c r="B1406" t="s">
        <v>1607</v>
      </c>
      <c r="C1406" t="s">
        <v>329</v>
      </c>
      <c r="D1406" s="383">
        <v>0.51041666666666663</v>
      </c>
      <c r="E1406" t="s">
        <v>901</v>
      </c>
      <c r="F1406" s="383">
        <v>0.11805555555555557</v>
      </c>
      <c r="G1406"/>
      <c r="H1406"/>
    </row>
    <row r="1407" spans="1:8">
      <c r="A1407" s="384">
        <v>17229</v>
      </c>
      <c r="B1407" t="s">
        <v>1608</v>
      </c>
      <c r="C1407" t="s">
        <v>756</v>
      </c>
      <c r="D1407" s="383">
        <v>0.30208333333333331</v>
      </c>
      <c r="E1407" t="s">
        <v>332</v>
      </c>
      <c r="F1407" s="383">
        <v>0.56944444444444442</v>
      </c>
      <c r="G1407"/>
      <c r="H1407"/>
    </row>
    <row r="1408" spans="1:8">
      <c r="A1408" s="384">
        <v>17230</v>
      </c>
      <c r="B1408" t="s">
        <v>1609</v>
      </c>
      <c r="C1408" t="s">
        <v>332</v>
      </c>
      <c r="D1408" s="383">
        <v>0.5</v>
      </c>
      <c r="E1408" t="s">
        <v>756</v>
      </c>
      <c r="F1408" s="383">
        <v>0.78819444444444453</v>
      </c>
      <c r="G1408"/>
      <c r="H1408"/>
    </row>
    <row r="1409" spans="1:8">
      <c r="A1409" s="384">
        <v>17233</v>
      </c>
      <c r="B1409" t="s">
        <v>1610</v>
      </c>
      <c r="C1409" t="s">
        <v>759</v>
      </c>
      <c r="D1409" s="383">
        <v>0.64236111111111105</v>
      </c>
      <c r="E1409" t="s">
        <v>1611</v>
      </c>
      <c r="F1409" s="383">
        <v>4.1666666666666664E-2</v>
      </c>
      <c r="G1409"/>
      <c r="H1409"/>
    </row>
    <row r="1410" spans="1:8">
      <c r="A1410" s="384">
        <v>17234</v>
      </c>
      <c r="B1410" t="s">
        <v>1610</v>
      </c>
      <c r="C1410" t="s">
        <v>1611</v>
      </c>
      <c r="D1410" s="383">
        <v>8.3333333333333329E-2</v>
      </c>
      <c r="E1410" t="s">
        <v>759</v>
      </c>
      <c r="F1410" s="383">
        <v>0.44791666666666669</v>
      </c>
      <c r="G1410"/>
      <c r="H1410"/>
    </row>
    <row r="1411" spans="1:8">
      <c r="A1411" s="384">
        <v>17239</v>
      </c>
      <c r="B1411" t="s">
        <v>1612</v>
      </c>
      <c r="C1411" t="s">
        <v>894</v>
      </c>
      <c r="D1411" s="383">
        <v>0.33333333333333331</v>
      </c>
      <c r="E1411" t="s">
        <v>906</v>
      </c>
      <c r="F1411" s="383">
        <v>0.74305555555555547</v>
      </c>
      <c r="G1411"/>
      <c r="H1411"/>
    </row>
    <row r="1412" spans="1:8">
      <c r="A1412" s="384">
        <v>17240</v>
      </c>
      <c r="B1412" t="s">
        <v>1613</v>
      </c>
      <c r="C1412" t="s">
        <v>906</v>
      </c>
      <c r="D1412" s="383">
        <v>0.2986111111111111</v>
      </c>
      <c r="E1412" t="s">
        <v>894</v>
      </c>
      <c r="F1412" s="383">
        <v>0.64583333333333337</v>
      </c>
      <c r="G1412"/>
      <c r="H1412"/>
    </row>
    <row r="1413" spans="1:8">
      <c r="A1413" s="384">
        <v>17255</v>
      </c>
      <c r="B1413" t="s">
        <v>1614</v>
      </c>
      <c r="C1413" t="s">
        <v>1615</v>
      </c>
      <c r="D1413" s="383">
        <v>0.78819444444444453</v>
      </c>
      <c r="E1413" t="s">
        <v>332</v>
      </c>
      <c r="F1413" s="383">
        <v>0.22569444444444445</v>
      </c>
      <c r="G1413"/>
      <c r="H1413"/>
    </row>
    <row r="1414" spans="1:8">
      <c r="A1414" s="384">
        <v>17256</v>
      </c>
      <c r="B1414" t="s">
        <v>1616</v>
      </c>
      <c r="C1414" t="s">
        <v>332</v>
      </c>
      <c r="D1414" s="383">
        <v>0.90625</v>
      </c>
      <c r="E1414" t="s">
        <v>1615</v>
      </c>
      <c r="F1414" s="383">
        <v>0.375</v>
      </c>
      <c r="G1414"/>
      <c r="H1414"/>
    </row>
    <row r="1415" spans="1:8">
      <c r="A1415" s="384">
        <v>17301</v>
      </c>
      <c r="B1415" t="s">
        <v>1617</v>
      </c>
      <c r="C1415" t="s">
        <v>327</v>
      </c>
      <c r="D1415" s="383">
        <v>0.92708333333333337</v>
      </c>
      <c r="E1415" t="s">
        <v>913</v>
      </c>
      <c r="F1415" s="383">
        <v>0.34375</v>
      </c>
      <c r="G1415"/>
      <c r="H1415"/>
    </row>
    <row r="1416" spans="1:8">
      <c r="A1416" s="384">
        <v>17302</v>
      </c>
      <c r="B1416" t="s">
        <v>1618</v>
      </c>
      <c r="C1416" t="s">
        <v>913</v>
      </c>
      <c r="D1416" s="383">
        <v>0.86458333333333337</v>
      </c>
      <c r="E1416" t="s">
        <v>327</v>
      </c>
      <c r="F1416" s="383">
        <v>0.29166666666666669</v>
      </c>
      <c r="G1416"/>
      <c r="H1416"/>
    </row>
    <row r="1417" spans="1:8">
      <c r="A1417" s="384">
        <v>17305</v>
      </c>
      <c r="B1417" t="s">
        <v>1619</v>
      </c>
      <c r="C1417" t="s">
        <v>329</v>
      </c>
      <c r="D1417" s="383">
        <v>0.67708333333333337</v>
      </c>
      <c r="E1417" t="s">
        <v>510</v>
      </c>
      <c r="F1417" s="383">
        <v>0.26041666666666669</v>
      </c>
      <c r="G1417"/>
      <c r="H1417"/>
    </row>
    <row r="1418" spans="1:8">
      <c r="A1418" s="384">
        <v>17307</v>
      </c>
      <c r="B1418" t="s">
        <v>1620</v>
      </c>
      <c r="C1418" t="s">
        <v>373</v>
      </c>
      <c r="D1418" s="383">
        <v>0.72222222222222221</v>
      </c>
      <c r="E1418" t="s">
        <v>1621</v>
      </c>
      <c r="F1418" s="383">
        <v>0.50694444444444442</v>
      </c>
      <c r="G1418"/>
      <c r="H1418"/>
    </row>
    <row r="1419" spans="1:8">
      <c r="A1419" s="384">
        <v>17308</v>
      </c>
      <c r="B1419" t="s">
        <v>1620</v>
      </c>
      <c r="C1419" t="s">
        <v>1621</v>
      </c>
      <c r="D1419" s="383">
        <v>0.59027777777777779</v>
      </c>
      <c r="E1419" t="s">
        <v>373</v>
      </c>
      <c r="F1419" s="383">
        <v>0.4236111111111111</v>
      </c>
      <c r="G1419"/>
      <c r="H1419"/>
    </row>
    <row r="1420" spans="1:8">
      <c r="A1420" s="384">
        <v>17309</v>
      </c>
      <c r="B1420" t="s">
        <v>1622</v>
      </c>
      <c r="C1420" t="s">
        <v>373</v>
      </c>
      <c r="D1420" s="383">
        <v>0.63541666666666663</v>
      </c>
      <c r="E1420" t="s">
        <v>323</v>
      </c>
      <c r="F1420" s="383">
        <v>0.25</v>
      </c>
      <c r="G1420"/>
      <c r="H1420"/>
    </row>
    <row r="1421" spans="1:8">
      <c r="A1421" s="384">
        <v>17310</v>
      </c>
      <c r="B1421" t="s">
        <v>1623</v>
      </c>
      <c r="C1421" t="s">
        <v>323</v>
      </c>
      <c r="D1421" s="383">
        <v>0.86458333333333337</v>
      </c>
      <c r="E1421" t="s">
        <v>373</v>
      </c>
      <c r="F1421" s="383">
        <v>0.47569444444444442</v>
      </c>
      <c r="G1421"/>
      <c r="H1421"/>
    </row>
    <row r="1422" spans="1:8">
      <c r="A1422" s="384">
        <v>17311</v>
      </c>
      <c r="B1422" t="s">
        <v>1624</v>
      </c>
      <c r="C1422" t="s">
        <v>383</v>
      </c>
      <c r="D1422" s="383">
        <v>0.59027777777777779</v>
      </c>
      <c r="E1422" t="s">
        <v>323</v>
      </c>
      <c r="F1422" s="383">
        <v>0.54166666666666663</v>
      </c>
      <c r="G1422"/>
      <c r="H1422"/>
    </row>
    <row r="1423" spans="1:8">
      <c r="A1423" s="384">
        <v>17312</v>
      </c>
      <c r="B1423" t="s">
        <v>1625</v>
      </c>
      <c r="C1423" t="s">
        <v>323</v>
      </c>
      <c r="D1423" s="383">
        <v>0.60416666666666663</v>
      </c>
      <c r="E1423" t="s">
        <v>383</v>
      </c>
      <c r="F1423" s="383">
        <v>0.49652777777777773</v>
      </c>
      <c r="G1423"/>
      <c r="H1423"/>
    </row>
    <row r="1424" spans="1:8">
      <c r="A1424" s="384">
        <v>17313</v>
      </c>
      <c r="B1424" t="s">
        <v>1626</v>
      </c>
      <c r="C1424" t="s">
        <v>383</v>
      </c>
      <c r="D1424" s="383">
        <v>0.59027777777777779</v>
      </c>
      <c r="E1424" t="s">
        <v>329</v>
      </c>
      <c r="F1424" s="383">
        <v>0.28125</v>
      </c>
      <c r="G1424"/>
      <c r="H1424"/>
    </row>
    <row r="1425" spans="1:8">
      <c r="A1425" s="384">
        <v>17314</v>
      </c>
      <c r="B1425" t="s">
        <v>1627</v>
      </c>
      <c r="C1425" t="s">
        <v>329</v>
      </c>
      <c r="D1425" s="383">
        <v>0.84722222222222221</v>
      </c>
      <c r="E1425" t="s">
        <v>383</v>
      </c>
      <c r="F1425" s="383">
        <v>0.49652777777777773</v>
      </c>
      <c r="G1425"/>
      <c r="H1425"/>
    </row>
    <row r="1426" spans="1:8">
      <c r="A1426" s="384">
        <v>17401</v>
      </c>
      <c r="B1426" t="s">
        <v>1628</v>
      </c>
      <c r="C1426" t="s">
        <v>782</v>
      </c>
      <c r="D1426" s="383">
        <v>0.81944444444444453</v>
      </c>
      <c r="E1426" t="s">
        <v>1590</v>
      </c>
      <c r="F1426" s="383">
        <v>0.22222222222222221</v>
      </c>
      <c r="G1426"/>
      <c r="H1426"/>
    </row>
    <row r="1427" spans="1:8">
      <c r="A1427" s="384">
        <v>17402</v>
      </c>
      <c r="B1427" t="s">
        <v>1629</v>
      </c>
      <c r="C1427" t="s">
        <v>1590</v>
      </c>
      <c r="D1427" s="383">
        <v>0.79166666666666663</v>
      </c>
      <c r="E1427" t="s">
        <v>782</v>
      </c>
      <c r="F1427" s="383">
        <v>0.19097222222222221</v>
      </c>
      <c r="G1427"/>
      <c r="H1427"/>
    </row>
    <row r="1428" spans="1:8">
      <c r="A1428" s="384">
        <v>17404</v>
      </c>
      <c r="B1428" t="s">
        <v>1630</v>
      </c>
      <c r="C1428" t="s">
        <v>1615</v>
      </c>
      <c r="D1428" s="383">
        <v>0.72222222222222221</v>
      </c>
      <c r="E1428" t="s">
        <v>782</v>
      </c>
      <c r="F1428" s="383">
        <v>0.19097222222222221</v>
      </c>
      <c r="G1428"/>
      <c r="H1428"/>
    </row>
    <row r="1429" spans="1:8">
      <c r="A1429" s="384">
        <v>17405</v>
      </c>
      <c r="B1429" t="s">
        <v>1631</v>
      </c>
      <c r="C1429" t="s">
        <v>782</v>
      </c>
      <c r="D1429" s="383">
        <v>0.22569444444444445</v>
      </c>
      <c r="E1429" t="s">
        <v>1632</v>
      </c>
      <c r="F1429" s="383">
        <v>0.26041666666666669</v>
      </c>
      <c r="G1429"/>
      <c r="H1429"/>
    </row>
    <row r="1430" spans="1:8">
      <c r="A1430" s="384">
        <v>17406</v>
      </c>
      <c r="B1430" t="s">
        <v>1633</v>
      </c>
      <c r="C1430" t="s">
        <v>1632</v>
      </c>
      <c r="D1430" s="383">
        <v>0.875</v>
      </c>
      <c r="E1430" t="s">
        <v>782</v>
      </c>
      <c r="F1430" s="383">
        <v>0.89236111111111116</v>
      </c>
      <c r="G1430"/>
      <c r="H1430"/>
    </row>
    <row r="1431" spans="1:8">
      <c r="A1431" s="384">
        <v>17415</v>
      </c>
      <c r="B1431" t="s">
        <v>1634</v>
      </c>
      <c r="C1431" t="s">
        <v>782</v>
      </c>
      <c r="D1431" s="383">
        <v>0.85416666666666663</v>
      </c>
      <c r="E1431" t="s">
        <v>331</v>
      </c>
      <c r="F1431" s="383">
        <v>0.69097222222222221</v>
      </c>
      <c r="G1431"/>
      <c r="H1431"/>
    </row>
    <row r="1432" spans="1:8">
      <c r="A1432" s="384">
        <v>17416</v>
      </c>
      <c r="B1432" t="s">
        <v>1634</v>
      </c>
      <c r="C1432" t="s">
        <v>331</v>
      </c>
      <c r="D1432" s="383">
        <v>0.4826388888888889</v>
      </c>
      <c r="E1432" t="s">
        <v>782</v>
      </c>
      <c r="F1432" s="383">
        <v>0.33333333333333331</v>
      </c>
      <c r="G1432"/>
      <c r="H1432"/>
    </row>
    <row r="1433" spans="1:8">
      <c r="A1433" s="384">
        <v>17429</v>
      </c>
      <c r="B1433" t="s">
        <v>1635</v>
      </c>
      <c r="C1433" t="s">
        <v>332</v>
      </c>
      <c r="D1433" s="383">
        <v>0.72569444444444453</v>
      </c>
      <c r="E1433" t="s">
        <v>782</v>
      </c>
      <c r="F1433" s="383">
        <v>0.36458333333333331</v>
      </c>
      <c r="G1433"/>
      <c r="H1433"/>
    </row>
    <row r="1434" spans="1:8">
      <c r="A1434" s="384">
        <v>17430</v>
      </c>
      <c r="B1434" t="s">
        <v>1635</v>
      </c>
      <c r="C1434" t="s">
        <v>782</v>
      </c>
      <c r="D1434" s="383">
        <v>0.66666666666666663</v>
      </c>
      <c r="E1434" t="s">
        <v>332</v>
      </c>
      <c r="F1434" s="383">
        <v>0.35416666666666669</v>
      </c>
      <c r="G1434"/>
      <c r="H1434"/>
    </row>
    <row r="1435" spans="1:8">
      <c r="A1435" s="384">
        <v>17479</v>
      </c>
      <c r="B1435" t="s">
        <v>1636</v>
      </c>
      <c r="C1435" t="s">
        <v>811</v>
      </c>
      <c r="D1435" s="383">
        <v>0.54166666666666663</v>
      </c>
      <c r="E1435" t="s">
        <v>782</v>
      </c>
      <c r="F1435" s="383">
        <v>0.67708333333333337</v>
      </c>
      <c r="G1435"/>
      <c r="H1435"/>
    </row>
    <row r="1436" spans="1:8">
      <c r="A1436" s="384">
        <v>17480</v>
      </c>
      <c r="B1436" t="s">
        <v>1637</v>
      </c>
      <c r="C1436" t="s">
        <v>782</v>
      </c>
      <c r="D1436" s="383">
        <v>0.44097222222222227</v>
      </c>
      <c r="E1436" t="s">
        <v>811</v>
      </c>
      <c r="F1436" s="383">
        <v>0.63888888888888895</v>
      </c>
      <c r="G1436"/>
      <c r="H1436"/>
    </row>
    <row r="1437" spans="1:8">
      <c r="A1437" s="384">
        <v>17481</v>
      </c>
      <c r="B1437" t="s">
        <v>1638</v>
      </c>
      <c r="C1437" t="s">
        <v>952</v>
      </c>
      <c r="D1437" s="383">
        <v>0.4201388888888889</v>
      </c>
      <c r="E1437" t="s">
        <v>782</v>
      </c>
      <c r="F1437" s="383">
        <v>0.67708333333333337</v>
      </c>
      <c r="G1437"/>
      <c r="H1437"/>
    </row>
    <row r="1438" spans="1:8">
      <c r="A1438" s="384">
        <v>17482</v>
      </c>
      <c r="B1438" t="s">
        <v>1639</v>
      </c>
      <c r="C1438" t="s">
        <v>782</v>
      </c>
      <c r="D1438" s="383">
        <v>0.44097222222222227</v>
      </c>
      <c r="E1438" t="s">
        <v>952</v>
      </c>
      <c r="F1438" s="383">
        <v>0.73958333333333337</v>
      </c>
      <c r="G1438"/>
      <c r="H1438"/>
    </row>
    <row r="1439" spans="1:8">
      <c r="A1439" s="384">
        <v>17487</v>
      </c>
      <c r="B1439" t="s">
        <v>1640</v>
      </c>
      <c r="C1439" t="s">
        <v>782</v>
      </c>
      <c r="D1439" s="383">
        <v>0.86805555555555547</v>
      </c>
      <c r="E1439" t="s">
        <v>906</v>
      </c>
      <c r="F1439" s="383">
        <v>0.4548611111111111</v>
      </c>
      <c r="G1439"/>
      <c r="H1439"/>
    </row>
    <row r="1440" spans="1:8">
      <c r="A1440" s="384">
        <v>17488</v>
      </c>
      <c r="B1440" t="s">
        <v>1640</v>
      </c>
      <c r="C1440" t="s">
        <v>906</v>
      </c>
      <c r="D1440" s="383">
        <v>0.57638888888888895</v>
      </c>
      <c r="E1440" t="s">
        <v>782</v>
      </c>
      <c r="F1440" s="383">
        <v>0.20833333333333334</v>
      </c>
      <c r="G1440"/>
      <c r="H1440"/>
    </row>
    <row r="1441" spans="1:8">
      <c r="A1441" s="384">
        <v>17603</v>
      </c>
      <c r="B1441" t="s">
        <v>1641</v>
      </c>
      <c r="C1441" t="s">
        <v>949</v>
      </c>
      <c r="D1441" s="383">
        <v>0.875</v>
      </c>
      <c r="E1441" t="s">
        <v>373</v>
      </c>
      <c r="F1441" s="383">
        <v>0.4375</v>
      </c>
      <c r="G1441"/>
      <c r="H1441"/>
    </row>
    <row r="1442" spans="1:8">
      <c r="A1442" s="384">
        <v>17604</v>
      </c>
      <c r="B1442" t="s">
        <v>950</v>
      </c>
      <c r="C1442" t="s">
        <v>373</v>
      </c>
      <c r="D1442" s="383">
        <v>0.67708333333333337</v>
      </c>
      <c r="E1442" t="s">
        <v>949</v>
      </c>
      <c r="F1442" s="383">
        <v>0.20833333333333334</v>
      </c>
      <c r="G1442"/>
      <c r="H1442"/>
    </row>
    <row r="1443" spans="1:8">
      <c r="A1443" s="384">
        <v>17607</v>
      </c>
      <c r="B1443" t="s">
        <v>1642</v>
      </c>
      <c r="C1443" t="s">
        <v>759</v>
      </c>
      <c r="D1443" s="383">
        <v>0.3125</v>
      </c>
      <c r="E1443" t="s">
        <v>1643</v>
      </c>
      <c r="F1443" s="383">
        <v>0.52083333333333337</v>
      </c>
      <c r="G1443"/>
      <c r="H1443"/>
    </row>
    <row r="1444" spans="1:8">
      <c r="A1444" s="384">
        <v>17608</v>
      </c>
      <c r="B1444" t="s">
        <v>1642</v>
      </c>
      <c r="C1444" t="s">
        <v>1643</v>
      </c>
      <c r="D1444" s="383">
        <v>0.625</v>
      </c>
      <c r="E1444" t="s">
        <v>759</v>
      </c>
      <c r="F1444" s="383">
        <v>0.82986111111111116</v>
      </c>
      <c r="G1444"/>
      <c r="H1444"/>
    </row>
    <row r="1445" spans="1:8">
      <c r="A1445" s="384">
        <v>17609</v>
      </c>
      <c r="B1445" t="s">
        <v>1644</v>
      </c>
      <c r="C1445" t="s">
        <v>535</v>
      </c>
      <c r="D1445" s="383">
        <v>0.96527777777777779</v>
      </c>
      <c r="E1445" t="s">
        <v>1645</v>
      </c>
      <c r="F1445" s="383">
        <v>0.29166666666666669</v>
      </c>
      <c r="G1445"/>
      <c r="H1445"/>
    </row>
    <row r="1446" spans="1:8">
      <c r="A1446" s="384">
        <v>17610</v>
      </c>
      <c r="B1446" t="s">
        <v>1646</v>
      </c>
      <c r="C1446" t="s">
        <v>1645</v>
      </c>
      <c r="D1446" s="383">
        <v>0.75694444444444453</v>
      </c>
      <c r="E1446" t="s">
        <v>535</v>
      </c>
      <c r="F1446" s="383">
        <v>0.14583333333333334</v>
      </c>
      <c r="G1446"/>
      <c r="H1446"/>
    </row>
    <row r="1447" spans="1:8">
      <c r="A1447" s="384">
        <v>17617</v>
      </c>
      <c r="B1447" t="s">
        <v>1647</v>
      </c>
      <c r="C1447" t="s">
        <v>354</v>
      </c>
      <c r="D1447" s="383">
        <v>0.25694444444444448</v>
      </c>
      <c r="E1447" t="s">
        <v>738</v>
      </c>
      <c r="F1447" s="383">
        <v>0.74652777777777779</v>
      </c>
      <c r="G1447"/>
      <c r="H1447"/>
    </row>
    <row r="1448" spans="1:8">
      <c r="A1448" s="384">
        <v>17618</v>
      </c>
      <c r="B1448" t="s">
        <v>1648</v>
      </c>
      <c r="C1448" t="s">
        <v>738</v>
      </c>
      <c r="D1448" s="383">
        <v>0.4375</v>
      </c>
      <c r="E1448" t="s">
        <v>354</v>
      </c>
      <c r="F1448" s="383">
        <v>0.92013888888888884</v>
      </c>
      <c r="G1448"/>
      <c r="H1448"/>
    </row>
    <row r="1449" spans="1:8">
      <c r="A1449" s="384">
        <v>17639</v>
      </c>
      <c r="B1449" t="s">
        <v>1649</v>
      </c>
      <c r="C1449" t="s">
        <v>949</v>
      </c>
      <c r="D1449" s="383">
        <v>0.3125</v>
      </c>
      <c r="E1449" t="s">
        <v>1650</v>
      </c>
      <c r="F1449" s="383">
        <v>0.77083333333333337</v>
      </c>
      <c r="G1449"/>
      <c r="H1449"/>
    </row>
    <row r="1450" spans="1:8">
      <c r="A1450" s="384">
        <v>17640</v>
      </c>
      <c r="B1450" t="s">
        <v>1651</v>
      </c>
      <c r="C1450" t="s">
        <v>1650</v>
      </c>
      <c r="D1450" s="383">
        <v>0.39583333333333331</v>
      </c>
      <c r="E1450" t="s">
        <v>949</v>
      </c>
      <c r="F1450" s="383">
        <v>0.84375</v>
      </c>
      <c r="G1450"/>
      <c r="H1450"/>
    </row>
    <row r="1451" spans="1:8">
      <c r="A1451" s="384">
        <v>17643</v>
      </c>
      <c r="B1451" t="s">
        <v>1652</v>
      </c>
      <c r="C1451" t="s">
        <v>424</v>
      </c>
      <c r="D1451" s="383">
        <v>0.72222222222222221</v>
      </c>
      <c r="E1451" t="s">
        <v>921</v>
      </c>
      <c r="F1451" s="383">
        <v>0.40277777777777773</v>
      </c>
      <c r="G1451"/>
      <c r="H1451"/>
    </row>
    <row r="1452" spans="1:8">
      <c r="A1452" s="384">
        <v>17644</v>
      </c>
      <c r="B1452" t="s">
        <v>1652</v>
      </c>
      <c r="C1452" t="s">
        <v>921</v>
      </c>
      <c r="D1452" s="383">
        <v>0.61111111111111105</v>
      </c>
      <c r="E1452" t="s">
        <v>424</v>
      </c>
      <c r="F1452" s="383">
        <v>0.27083333333333331</v>
      </c>
      <c r="G1452"/>
      <c r="H1452"/>
    </row>
    <row r="1453" spans="1:8">
      <c r="A1453" s="384">
        <v>17651</v>
      </c>
      <c r="B1453" t="s">
        <v>950</v>
      </c>
      <c r="C1453" t="s">
        <v>424</v>
      </c>
      <c r="D1453" s="383">
        <v>0.70833333333333337</v>
      </c>
      <c r="E1453" t="s">
        <v>949</v>
      </c>
      <c r="F1453" s="383">
        <v>0.3298611111111111</v>
      </c>
      <c r="G1453"/>
      <c r="H1453"/>
    </row>
    <row r="1454" spans="1:8">
      <c r="A1454" s="384">
        <v>17652</v>
      </c>
      <c r="B1454" t="s">
        <v>1653</v>
      </c>
      <c r="C1454" t="s">
        <v>949</v>
      </c>
      <c r="D1454" s="383">
        <v>0.66666666666666663</v>
      </c>
      <c r="E1454" t="s">
        <v>424</v>
      </c>
      <c r="F1454" s="383">
        <v>0.28125</v>
      </c>
      <c r="G1454"/>
      <c r="H1454"/>
    </row>
    <row r="1455" spans="1:8">
      <c r="A1455" s="384">
        <v>17688</v>
      </c>
      <c r="B1455" t="s">
        <v>1654</v>
      </c>
      <c r="C1455" t="s">
        <v>1655</v>
      </c>
      <c r="D1455" s="383">
        <v>0.16666666666666666</v>
      </c>
      <c r="E1455" t="s">
        <v>380</v>
      </c>
      <c r="F1455" s="383">
        <v>0.54861111111111105</v>
      </c>
      <c r="G1455"/>
      <c r="H1455"/>
    </row>
    <row r="1456" spans="1:8">
      <c r="A1456" s="384">
        <v>18001</v>
      </c>
      <c r="B1456" t="s">
        <v>1656</v>
      </c>
      <c r="C1456" t="s">
        <v>481</v>
      </c>
      <c r="D1456" s="383">
        <v>0.59375</v>
      </c>
      <c r="E1456" t="s">
        <v>810</v>
      </c>
      <c r="F1456" s="383">
        <v>0.74305555555555547</v>
      </c>
      <c r="G1456"/>
      <c r="H1456"/>
    </row>
    <row r="1457" spans="1:8">
      <c r="A1457" s="384">
        <v>18002</v>
      </c>
      <c r="B1457" t="s">
        <v>1656</v>
      </c>
      <c r="C1457" t="s">
        <v>810</v>
      </c>
      <c r="D1457" s="383">
        <v>0.76388888888888884</v>
      </c>
      <c r="E1457" t="s">
        <v>481</v>
      </c>
      <c r="F1457" s="383">
        <v>0.90972222222222221</v>
      </c>
      <c r="G1457"/>
      <c r="H1457"/>
    </row>
    <row r="1458" spans="1:8">
      <c r="A1458" s="384">
        <v>18003</v>
      </c>
      <c r="B1458" t="s">
        <v>1657</v>
      </c>
      <c r="C1458" t="s">
        <v>336</v>
      </c>
      <c r="D1458" s="383">
        <v>0.4513888888888889</v>
      </c>
      <c r="E1458" t="s">
        <v>806</v>
      </c>
      <c r="F1458" s="383">
        <v>0.59375</v>
      </c>
      <c r="G1458"/>
      <c r="H1458"/>
    </row>
    <row r="1459" spans="1:8">
      <c r="A1459" s="384">
        <v>18004</v>
      </c>
      <c r="B1459" t="s">
        <v>1658</v>
      </c>
      <c r="C1459" t="s">
        <v>806</v>
      </c>
      <c r="D1459" s="383">
        <v>0.61458333333333337</v>
      </c>
      <c r="E1459" t="s">
        <v>336</v>
      </c>
      <c r="F1459" s="383">
        <v>0.75</v>
      </c>
      <c r="G1459"/>
      <c r="H1459"/>
    </row>
    <row r="1460" spans="1:8">
      <c r="A1460" s="384">
        <v>18005</v>
      </c>
      <c r="B1460" t="s">
        <v>1659</v>
      </c>
      <c r="C1460" t="s">
        <v>481</v>
      </c>
      <c r="D1460" s="383">
        <v>0.89930555555555547</v>
      </c>
      <c r="E1460" t="s">
        <v>1660</v>
      </c>
      <c r="F1460" s="383">
        <v>0.85069444444444453</v>
      </c>
      <c r="G1460"/>
      <c r="H1460"/>
    </row>
    <row r="1461" spans="1:8">
      <c r="A1461" s="384">
        <v>18006</v>
      </c>
      <c r="B1461" t="s">
        <v>1661</v>
      </c>
      <c r="C1461" t="s">
        <v>1660</v>
      </c>
      <c r="D1461" s="383">
        <v>0.28125</v>
      </c>
      <c r="E1461" t="s">
        <v>481</v>
      </c>
      <c r="F1461" s="383">
        <v>0.2673611111111111</v>
      </c>
      <c r="G1461"/>
      <c r="H1461"/>
    </row>
    <row r="1462" spans="1:8">
      <c r="A1462" s="384">
        <v>18007</v>
      </c>
      <c r="B1462" t="s">
        <v>1662</v>
      </c>
      <c r="C1462" t="s">
        <v>335</v>
      </c>
      <c r="D1462" s="383">
        <v>0.27777777777777779</v>
      </c>
      <c r="E1462" t="s">
        <v>1033</v>
      </c>
      <c r="F1462" s="383">
        <v>0.4861111111111111</v>
      </c>
      <c r="G1462"/>
      <c r="H1462"/>
    </row>
    <row r="1463" spans="1:8">
      <c r="A1463" s="384">
        <v>18008</v>
      </c>
      <c r="B1463" t="s">
        <v>1663</v>
      </c>
      <c r="C1463" t="s">
        <v>1033</v>
      </c>
      <c r="D1463" s="383">
        <v>0.53472222222222221</v>
      </c>
      <c r="E1463" t="s">
        <v>335</v>
      </c>
      <c r="F1463" s="383">
        <v>0.75</v>
      </c>
      <c r="G1463"/>
      <c r="H1463"/>
    </row>
    <row r="1464" spans="1:8">
      <c r="A1464" s="384">
        <v>18029</v>
      </c>
      <c r="B1464" t="s">
        <v>1664</v>
      </c>
      <c r="C1464" t="s">
        <v>367</v>
      </c>
      <c r="D1464" s="383">
        <v>0.90972222222222221</v>
      </c>
      <c r="E1464" t="s">
        <v>335</v>
      </c>
      <c r="F1464" s="383">
        <v>0.51041666666666663</v>
      </c>
      <c r="G1464"/>
      <c r="H1464"/>
    </row>
    <row r="1465" spans="1:8">
      <c r="A1465" s="384">
        <v>18030</v>
      </c>
      <c r="B1465" t="s">
        <v>1665</v>
      </c>
      <c r="C1465" t="s">
        <v>335</v>
      </c>
      <c r="D1465" s="383">
        <v>0.625</v>
      </c>
      <c r="E1465" t="s">
        <v>367</v>
      </c>
      <c r="F1465" s="383">
        <v>0.20138888888888887</v>
      </c>
      <c r="G1465"/>
      <c r="H1465"/>
    </row>
    <row r="1466" spans="1:8">
      <c r="A1466" s="384">
        <v>18047</v>
      </c>
      <c r="B1466" t="s">
        <v>1606</v>
      </c>
      <c r="C1466" t="s">
        <v>481</v>
      </c>
      <c r="D1466" s="383">
        <v>0.97916666666666663</v>
      </c>
      <c r="E1466" t="s">
        <v>323</v>
      </c>
      <c r="F1466" s="383">
        <v>0.625</v>
      </c>
      <c r="G1466"/>
      <c r="H1466"/>
    </row>
    <row r="1467" spans="1:8">
      <c r="A1467" s="384">
        <v>18048</v>
      </c>
      <c r="B1467" t="s">
        <v>1666</v>
      </c>
      <c r="C1467" t="s">
        <v>323</v>
      </c>
      <c r="D1467" s="383">
        <v>0.2986111111111111</v>
      </c>
      <c r="E1467" t="s">
        <v>481</v>
      </c>
      <c r="F1467" s="383">
        <v>0.93402777777777779</v>
      </c>
      <c r="G1467"/>
      <c r="H1467"/>
    </row>
    <row r="1468" spans="1:8">
      <c r="A1468" s="384">
        <v>18101</v>
      </c>
      <c r="B1468" t="s">
        <v>1667</v>
      </c>
      <c r="C1468" t="s">
        <v>972</v>
      </c>
      <c r="D1468" s="383">
        <v>0.61805555555555558</v>
      </c>
      <c r="E1468" t="s">
        <v>436</v>
      </c>
      <c r="F1468" s="383">
        <v>0.55208333333333337</v>
      </c>
      <c r="G1468"/>
      <c r="H1468"/>
    </row>
    <row r="1469" spans="1:8">
      <c r="A1469" s="384">
        <v>18102</v>
      </c>
      <c r="B1469" t="s">
        <v>1668</v>
      </c>
      <c r="C1469" t="s">
        <v>436</v>
      </c>
      <c r="D1469" s="383">
        <v>0.60416666666666663</v>
      </c>
      <c r="E1469" t="s">
        <v>969</v>
      </c>
      <c r="F1469" s="383">
        <v>0.4201388888888889</v>
      </c>
      <c r="G1469"/>
      <c r="H1469"/>
    </row>
    <row r="1470" spans="1:8">
      <c r="A1470" s="384">
        <v>18103</v>
      </c>
      <c r="B1470" t="s">
        <v>1669</v>
      </c>
      <c r="C1470" t="s">
        <v>972</v>
      </c>
      <c r="D1470" s="383">
        <v>0.88541666666666663</v>
      </c>
      <c r="E1470" t="s">
        <v>415</v>
      </c>
      <c r="F1470" s="383">
        <v>0.27083333333333331</v>
      </c>
      <c r="G1470"/>
      <c r="H1470"/>
    </row>
    <row r="1471" spans="1:8">
      <c r="A1471" s="384">
        <v>18104</v>
      </c>
      <c r="B1471" t="s">
        <v>1670</v>
      </c>
      <c r="C1471" t="s">
        <v>415</v>
      </c>
      <c r="D1471" s="383">
        <v>0.53125</v>
      </c>
      <c r="E1471" t="s">
        <v>972</v>
      </c>
      <c r="F1471" s="383">
        <v>0.89930555555555547</v>
      </c>
      <c r="G1471"/>
      <c r="H1471"/>
    </row>
    <row r="1472" spans="1:8">
      <c r="A1472" s="384">
        <v>18105</v>
      </c>
      <c r="B1472" t="s">
        <v>1671</v>
      </c>
      <c r="C1472" t="s">
        <v>1672</v>
      </c>
      <c r="D1472" s="383">
        <v>0.22916666666666666</v>
      </c>
      <c r="E1472" t="s">
        <v>376</v>
      </c>
      <c r="F1472" s="383">
        <v>0.54166666666666663</v>
      </c>
      <c r="G1472"/>
      <c r="H1472"/>
    </row>
    <row r="1473" spans="1:8">
      <c r="A1473" s="384">
        <v>18106</v>
      </c>
      <c r="B1473" t="s">
        <v>1673</v>
      </c>
      <c r="C1473" t="s">
        <v>376</v>
      </c>
      <c r="D1473" s="383">
        <v>0.56597222222222221</v>
      </c>
      <c r="E1473" t="s">
        <v>1672</v>
      </c>
      <c r="F1473" s="383">
        <v>0.89583333333333337</v>
      </c>
      <c r="G1473"/>
      <c r="H1473"/>
    </row>
    <row r="1474" spans="1:8">
      <c r="A1474" s="384">
        <v>18107</v>
      </c>
      <c r="B1474" t="s">
        <v>1674</v>
      </c>
      <c r="C1474" t="s">
        <v>1672</v>
      </c>
      <c r="D1474" s="383">
        <v>0.69791666666666663</v>
      </c>
      <c r="E1474" t="s">
        <v>1660</v>
      </c>
      <c r="F1474" s="383">
        <v>0.3125</v>
      </c>
      <c r="G1474"/>
      <c r="H1474"/>
    </row>
    <row r="1475" spans="1:8">
      <c r="A1475" s="384">
        <v>18108</v>
      </c>
      <c r="B1475" t="s">
        <v>1675</v>
      </c>
      <c r="C1475" t="s">
        <v>1660</v>
      </c>
      <c r="D1475" s="383">
        <v>0.70833333333333337</v>
      </c>
      <c r="E1475" t="s">
        <v>1672</v>
      </c>
      <c r="F1475" s="383">
        <v>0.29166666666666669</v>
      </c>
      <c r="G1475"/>
      <c r="H1475"/>
    </row>
    <row r="1476" spans="1:8">
      <c r="A1476" s="384">
        <v>18181</v>
      </c>
      <c r="B1476" t="s">
        <v>1676</v>
      </c>
      <c r="C1476" t="s">
        <v>972</v>
      </c>
      <c r="D1476" s="383">
        <v>0.90625</v>
      </c>
      <c r="E1476" t="s">
        <v>418</v>
      </c>
      <c r="F1476" s="383">
        <v>0.68055555555555547</v>
      </c>
      <c r="G1476"/>
      <c r="H1476"/>
    </row>
    <row r="1477" spans="1:8">
      <c r="A1477" s="384">
        <v>18182</v>
      </c>
      <c r="B1477" t="s">
        <v>1677</v>
      </c>
      <c r="C1477" t="s">
        <v>418</v>
      </c>
      <c r="D1477" s="383">
        <v>0.53472222222222221</v>
      </c>
      <c r="E1477" t="s">
        <v>972</v>
      </c>
      <c r="F1477" s="383">
        <v>0.27777777777777779</v>
      </c>
      <c r="G1477"/>
      <c r="H1477"/>
    </row>
    <row r="1478" spans="1:8">
      <c r="A1478" s="384">
        <v>18183</v>
      </c>
      <c r="B1478" t="s">
        <v>1678</v>
      </c>
      <c r="C1478" t="s">
        <v>972</v>
      </c>
      <c r="D1478" s="383">
        <v>0.3298611111111111</v>
      </c>
      <c r="E1478" t="s">
        <v>659</v>
      </c>
      <c r="F1478" s="383">
        <v>0.80555555555555547</v>
      </c>
      <c r="G1478"/>
      <c r="H1478"/>
    </row>
    <row r="1479" spans="1:8">
      <c r="A1479" s="384">
        <v>18184</v>
      </c>
      <c r="B1479" t="s">
        <v>1679</v>
      </c>
      <c r="C1479" t="s">
        <v>659</v>
      </c>
      <c r="D1479" s="383">
        <v>0.25</v>
      </c>
      <c r="E1479" t="s">
        <v>972</v>
      </c>
      <c r="F1479" s="383">
        <v>0.71527777777777779</v>
      </c>
      <c r="G1479"/>
      <c r="H1479"/>
    </row>
    <row r="1480" spans="1:8">
      <c r="A1480" s="384">
        <v>18189</v>
      </c>
      <c r="B1480" t="s">
        <v>1680</v>
      </c>
      <c r="C1480" t="s">
        <v>972</v>
      </c>
      <c r="D1480" s="383">
        <v>0.65625</v>
      </c>
      <c r="E1480" t="s">
        <v>1210</v>
      </c>
      <c r="F1480" s="383">
        <v>0.85069444444444453</v>
      </c>
      <c r="G1480"/>
      <c r="H1480"/>
    </row>
    <row r="1481" spans="1:8">
      <c r="A1481" s="384">
        <v>18191</v>
      </c>
      <c r="B1481" t="s">
        <v>1681</v>
      </c>
      <c r="C1481" t="s">
        <v>418</v>
      </c>
      <c r="D1481" s="383">
        <v>0.79513888888888884</v>
      </c>
      <c r="E1481" t="s">
        <v>1355</v>
      </c>
      <c r="F1481" s="383">
        <v>0.40625</v>
      </c>
      <c r="G1481"/>
      <c r="H1481"/>
    </row>
    <row r="1482" spans="1:8">
      <c r="A1482" s="384">
        <v>18192</v>
      </c>
      <c r="B1482" t="s">
        <v>1682</v>
      </c>
      <c r="C1482" t="s">
        <v>1355</v>
      </c>
      <c r="D1482" s="383">
        <v>0.68402777777777779</v>
      </c>
      <c r="E1482" t="s">
        <v>418</v>
      </c>
      <c r="F1482" s="383">
        <v>0.3576388888888889</v>
      </c>
      <c r="G1482"/>
      <c r="H1482"/>
    </row>
    <row r="1483" spans="1:8">
      <c r="A1483" s="384">
        <v>18201</v>
      </c>
      <c r="B1483" t="s">
        <v>1683</v>
      </c>
      <c r="C1483" t="s">
        <v>787</v>
      </c>
      <c r="D1483" s="383">
        <v>0.81944444444444453</v>
      </c>
      <c r="E1483" t="s">
        <v>1684</v>
      </c>
      <c r="F1483" s="383">
        <v>0.92708333333333337</v>
      </c>
      <c r="G1483"/>
      <c r="H1483"/>
    </row>
    <row r="1484" spans="1:8">
      <c r="A1484" s="384">
        <v>18202</v>
      </c>
      <c r="B1484" t="s">
        <v>1685</v>
      </c>
      <c r="C1484" t="s">
        <v>1684</v>
      </c>
      <c r="D1484" s="383">
        <v>0.4513888888888889</v>
      </c>
      <c r="E1484" t="s">
        <v>787</v>
      </c>
      <c r="F1484" s="383">
        <v>0.59722222222222221</v>
      </c>
      <c r="G1484"/>
      <c r="H1484"/>
    </row>
    <row r="1485" spans="1:8">
      <c r="A1485" s="384">
        <v>18203</v>
      </c>
      <c r="B1485" t="s">
        <v>1686</v>
      </c>
      <c r="C1485" t="s">
        <v>787</v>
      </c>
      <c r="D1485" s="383">
        <v>0.81944444444444453</v>
      </c>
      <c r="E1485" t="s">
        <v>708</v>
      </c>
      <c r="F1485" s="383">
        <v>0.54513888888888895</v>
      </c>
      <c r="G1485"/>
      <c r="H1485"/>
    </row>
    <row r="1486" spans="1:8">
      <c r="A1486" s="384">
        <v>18204</v>
      </c>
      <c r="B1486" t="s">
        <v>1686</v>
      </c>
      <c r="C1486" t="s">
        <v>708</v>
      </c>
      <c r="D1486" s="383">
        <v>0.76388888888888884</v>
      </c>
      <c r="E1486" t="s">
        <v>787</v>
      </c>
      <c r="F1486" s="383">
        <v>0.54861111111111105</v>
      </c>
      <c r="G1486"/>
      <c r="H1486"/>
    </row>
    <row r="1487" spans="1:8">
      <c r="A1487" s="384">
        <v>18205</v>
      </c>
      <c r="B1487" t="s">
        <v>1683</v>
      </c>
      <c r="C1487" t="s">
        <v>787</v>
      </c>
      <c r="D1487" s="383">
        <v>0.81944444444444453</v>
      </c>
      <c r="E1487" t="s">
        <v>1684</v>
      </c>
      <c r="F1487" s="383">
        <v>0.97916666666666663</v>
      </c>
      <c r="G1487"/>
      <c r="H1487"/>
    </row>
    <row r="1488" spans="1:8">
      <c r="A1488" s="384">
        <v>18206</v>
      </c>
      <c r="B1488" t="s">
        <v>1685</v>
      </c>
      <c r="C1488" t="s">
        <v>1684</v>
      </c>
      <c r="D1488" s="383">
        <v>0.33333333333333331</v>
      </c>
      <c r="E1488" t="s">
        <v>787</v>
      </c>
      <c r="F1488" s="383">
        <v>0.54861111111111105</v>
      </c>
      <c r="G1488"/>
      <c r="H1488"/>
    </row>
    <row r="1489" spans="1:8">
      <c r="A1489" s="384">
        <v>18207</v>
      </c>
      <c r="B1489" t="s">
        <v>1687</v>
      </c>
      <c r="C1489" t="s">
        <v>787</v>
      </c>
      <c r="D1489" s="383">
        <v>0.67013888888888884</v>
      </c>
      <c r="E1489" t="s">
        <v>347</v>
      </c>
      <c r="F1489" s="383">
        <v>0.67708333333333337</v>
      </c>
      <c r="G1489"/>
      <c r="H1489"/>
    </row>
    <row r="1490" spans="1:8">
      <c r="A1490" s="384">
        <v>18208</v>
      </c>
      <c r="B1490" t="s">
        <v>1688</v>
      </c>
      <c r="C1490" t="s">
        <v>347</v>
      </c>
      <c r="D1490" s="383">
        <v>0.89930555555555547</v>
      </c>
      <c r="E1490" t="s">
        <v>787</v>
      </c>
      <c r="F1490" s="383">
        <v>0.92708333333333337</v>
      </c>
      <c r="G1490"/>
      <c r="H1490"/>
    </row>
    <row r="1491" spans="1:8">
      <c r="A1491" s="384">
        <v>18209</v>
      </c>
      <c r="B1491" t="s">
        <v>1689</v>
      </c>
      <c r="C1491" t="s">
        <v>1690</v>
      </c>
      <c r="D1491" s="383">
        <v>0.28472222222222221</v>
      </c>
      <c r="E1491" t="s">
        <v>1691</v>
      </c>
      <c r="F1491" s="383">
        <v>0.4201388888888889</v>
      </c>
      <c r="G1491"/>
      <c r="H1491"/>
    </row>
    <row r="1492" spans="1:8">
      <c r="A1492" s="384">
        <v>18210</v>
      </c>
      <c r="B1492" t="s">
        <v>1692</v>
      </c>
      <c r="C1492" t="s">
        <v>1691</v>
      </c>
      <c r="D1492" s="383">
        <v>0.77777777777777779</v>
      </c>
      <c r="E1492" t="s">
        <v>1690</v>
      </c>
      <c r="F1492" s="383">
        <v>0.92708333333333337</v>
      </c>
      <c r="G1492"/>
      <c r="H1492"/>
    </row>
    <row r="1493" spans="1:8">
      <c r="A1493" s="384">
        <v>18233</v>
      </c>
      <c r="B1493" t="s">
        <v>1693</v>
      </c>
      <c r="C1493" t="s">
        <v>343</v>
      </c>
      <c r="D1493" s="383">
        <v>0.70833333333333337</v>
      </c>
      <c r="E1493" t="s">
        <v>952</v>
      </c>
      <c r="F1493" s="383">
        <v>0.74652777777777779</v>
      </c>
      <c r="G1493"/>
      <c r="H1493"/>
    </row>
    <row r="1494" spans="1:8">
      <c r="A1494" s="384">
        <v>18234</v>
      </c>
      <c r="B1494" t="s">
        <v>1694</v>
      </c>
      <c r="C1494" t="s">
        <v>952</v>
      </c>
      <c r="D1494" s="383">
        <v>0.41319444444444442</v>
      </c>
      <c r="E1494" t="s">
        <v>343</v>
      </c>
      <c r="F1494" s="383">
        <v>0.44791666666666669</v>
      </c>
      <c r="G1494"/>
      <c r="H1494"/>
    </row>
    <row r="1495" spans="1:8">
      <c r="A1495" s="384">
        <v>18237</v>
      </c>
      <c r="B1495" t="s">
        <v>1695</v>
      </c>
      <c r="C1495" t="s">
        <v>952</v>
      </c>
      <c r="D1495" s="383">
        <v>0.59375</v>
      </c>
      <c r="E1495" t="s">
        <v>415</v>
      </c>
      <c r="F1495" s="383">
        <v>0.34027777777777773</v>
      </c>
      <c r="G1495"/>
      <c r="H1495"/>
    </row>
    <row r="1496" spans="1:8">
      <c r="A1496" s="384">
        <v>18238</v>
      </c>
      <c r="B1496" t="s">
        <v>1696</v>
      </c>
      <c r="C1496" t="s">
        <v>415</v>
      </c>
      <c r="D1496" s="383">
        <v>0.67708333333333337</v>
      </c>
      <c r="E1496" t="s">
        <v>952</v>
      </c>
      <c r="F1496" s="383">
        <v>0.51388888888888895</v>
      </c>
      <c r="G1496"/>
      <c r="H1496"/>
    </row>
    <row r="1497" spans="1:8">
      <c r="A1497" s="384">
        <v>18239</v>
      </c>
      <c r="B1497" t="s">
        <v>1697</v>
      </c>
      <c r="C1497" t="s">
        <v>1698</v>
      </c>
      <c r="D1497" s="383">
        <v>0.73958333333333337</v>
      </c>
      <c r="E1497" t="s">
        <v>316</v>
      </c>
      <c r="F1497" s="383">
        <v>0.22916666666666666</v>
      </c>
      <c r="G1497"/>
      <c r="H1497"/>
    </row>
    <row r="1498" spans="1:8">
      <c r="A1498" s="384">
        <v>18240</v>
      </c>
      <c r="B1498" t="s">
        <v>1699</v>
      </c>
      <c r="C1498" t="s">
        <v>316</v>
      </c>
      <c r="D1498" s="383">
        <v>0.98263888888888884</v>
      </c>
      <c r="E1498" t="s">
        <v>952</v>
      </c>
      <c r="F1498" s="383">
        <v>0.30208333333333331</v>
      </c>
      <c r="G1498"/>
      <c r="H1498"/>
    </row>
    <row r="1499" spans="1:8">
      <c r="A1499" s="384">
        <v>18301</v>
      </c>
      <c r="B1499" t="s">
        <v>1700</v>
      </c>
      <c r="C1499" t="s">
        <v>819</v>
      </c>
      <c r="D1499" s="383">
        <v>0.27083333333333331</v>
      </c>
      <c r="E1499" t="s">
        <v>1701</v>
      </c>
      <c r="F1499" s="383">
        <v>0.55555555555555558</v>
      </c>
      <c r="G1499"/>
      <c r="H1499"/>
    </row>
    <row r="1500" spans="1:8">
      <c r="A1500" s="384">
        <v>18302</v>
      </c>
      <c r="B1500" t="s">
        <v>1702</v>
      </c>
      <c r="C1500" t="s">
        <v>1701</v>
      </c>
      <c r="D1500" s="383">
        <v>0.60416666666666663</v>
      </c>
      <c r="E1500" t="s">
        <v>819</v>
      </c>
      <c r="F1500" s="383">
        <v>0.875</v>
      </c>
      <c r="G1500"/>
      <c r="H1500"/>
    </row>
    <row r="1501" spans="1:8">
      <c r="A1501" s="384">
        <v>18303</v>
      </c>
      <c r="B1501" t="s">
        <v>1703</v>
      </c>
      <c r="C1501" t="s">
        <v>819</v>
      </c>
      <c r="D1501" s="383">
        <v>0.25694444444444448</v>
      </c>
      <c r="E1501" t="s">
        <v>811</v>
      </c>
      <c r="F1501" s="383">
        <v>0.53125</v>
      </c>
      <c r="G1501"/>
      <c r="H1501"/>
    </row>
    <row r="1502" spans="1:8">
      <c r="A1502" s="384">
        <v>18304</v>
      </c>
      <c r="B1502" t="s">
        <v>1704</v>
      </c>
      <c r="C1502" t="s">
        <v>811</v>
      </c>
      <c r="D1502" s="383">
        <v>0.65625</v>
      </c>
      <c r="E1502" t="s">
        <v>819</v>
      </c>
      <c r="F1502" s="383">
        <v>0.92708333333333337</v>
      </c>
      <c r="G1502"/>
      <c r="H1502"/>
    </row>
    <row r="1503" spans="1:8">
      <c r="A1503" s="384">
        <v>18309</v>
      </c>
      <c r="B1503" t="s">
        <v>1705</v>
      </c>
      <c r="C1503" t="s">
        <v>819</v>
      </c>
      <c r="D1503" s="383">
        <v>0.375</v>
      </c>
      <c r="E1503" t="s">
        <v>1706</v>
      </c>
      <c r="F1503" s="383">
        <v>0.51388888888888895</v>
      </c>
      <c r="G1503"/>
      <c r="H1503"/>
    </row>
    <row r="1504" spans="1:8">
      <c r="A1504" s="384">
        <v>18310</v>
      </c>
      <c r="B1504" t="s">
        <v>1707</v>
      </c>
      <c r="C1504" t="s">
        <v>1706</v>
      </c>
      <c r="D1504" s="383">
        <v>0.76388888888888884</v>
      </c>
      <c r="E1504" t="s">
        <v>819</v>
      </c>
      <c r="F1504" s="383">
        <v>0.84375</v>
      </c>
      <c r="G1504"/>
      <c r="H1504"/>
    </row>
    <row r="1505" spans="1:8">
      <c r="A1505" s="384">
        <v>18311</v>
      </c>
      <c r="B1505" t="s">
        <v>1708</v>
      </c>
      <c r="C1505" t="s">
        <v>819</v>
      </c>
      <c r="D1505" s="383">
        <v>0.54861111111111105</v>
      </c>
      <c r="E1505" t="s">
        <v>433</v>
      </c>
      <c r="F1505" s="383">
        <v>0.37152777777777773</v>
      </c>
      <c r="G1505"/>
      <c r="H1505"/>
    </row>
    <row r="1506" spans="1:8">
      <c r="A1506" s="384">
        <v>18312</v>
      </c>
      <c r="B1506" t="s">
        <v>1709</v>
      </c>
      <c r="C1506" t="s">
        <v>433</v>
      </c>
      <c r="D1506" s="383">
        <v>0.62152777777777779</v>
      </c>
      <c r="E1506" t="s">
        <v>819</v>
      </c>
      <c r="F1506" s="383">
        <v>0.46875</v>
      </c>
      <c r="G1506"/>
      <c r="H1506"/>
    </row>
    <row r="1507" spans="1:8">
      <c r="A1507" s="384">
        <v>18401</v>
      </c>
      <c r="B1507" t="s">
        <v>1710</v>
      </c>
      <c r="C1507" t="s">
        <v>811</v>
      </c>
      <c r="D1507" s="383">
        <v>0.36458333333333331</v>
      </c>
      <c r="E1507" t="s">
        <v>1373</v>
      </c>
      <c r="F1507" s="383">
        <v>0.63541666666666663</v>
      </c>
      <c r="G1507"/>
      <c r="H1507"/>
    </row>
    <row r="1508" spans="1:8">
      <c r="A1508" s="384">
        <v>18402</v>
      </c>
      <c r="B1508" t="s">
        <v>1711</v>
      </c>
      <c r="C1508" t="s">
        <v>1373</v>
      </c>
      <c r="D1508" s="383">
        <v>0.30902777777777779</v>
      </c>
      <c r="E1508" t="s">
        <v>811</v>
      </c>
      <c r="F1508" s="383">
        <v>0.44791666666666669</v>
      </c>
      <c r="G1508"/>
      <c r="H1508"/>
    </row>
    <row r="1509" spans="1:8">
      <c r="A1509" s="384">
        <v>18405</v>
      </c>
      <c r="B1509" t="s">
        <v>998</v>
      </c>
      <c r="C1509" t="s">
        <v>811</v>
      </c>
      <c r="D1509" s="383">
        <v>0.75694444444444453</v>
      </c>
      <c r="E1509" t="s">
        <v>341</v>
      </c>
      <c r="F1509" s="383">
        <v>0.30555555555555552</v>
      </c>
      <c r="G1509"/>
      <c r="H1509"/>
    </row>
    <row r="1510" spans="1:8">
      <c r="A1510" s="384">
        <v>18406</v>
      </c>
      <c r="B1510" t="s">
        <v>999</v>
      </c>
      <c r="C1510" t="s">
        <v>341</v>
      </c>
      <c r="D1510" s="383">
        <v>0.75</v>
      </c>
      <c r="E1510" t="s">
        <v>811</v>
      </c>
      <c r="F1510" s="383">
        <v>0.38541666666666669</v>
      </c>
      <c r="G1510"/>
      <c r="H1510"/>
    </row>
    <row r="1511" spans="1:8">
      <c r="A1511" s="384">
        <v>18409</v>
      </c>
      <c r="B1511" t="s">
        <v>1712</v>
      </c>
      <c r="C1511" t="s">
        <v>481</v>
      </c>
      <c r="D1511" s="383">
        <v>0.79166666666666663</v>
      </c>
      <c r="E1511" t="s">
        <v>811</v>
      </c>
      <c r="F1511" s="383">
        <v>0.1875</v>
      </c>
      <c r="G1511"/>
      <c r="H1511"/>
    </row>
    <row r="1512" spans="1:8">
      <c r="A1512" s="384">
        <v>18410</v>
      </c>
      <c r="B1512" t="s">
        <v>1713</v>
      </c>
      <c r="C1512" t="s">
        <v>811</v>
      </c>
      <c r="D1512" s="383">
        <v>0.95138888888888884</v>
      </c>
      <c r="E1512" t="s">
        <v>481</v>
      </c>
      <c r="F1512" s="383">
        <v>0.34027777777777773</v>
      </c>
      <c r="G1512"/>
      <c r="H1512"/>
    </row>
    <row r="1513" spans="1:8">
      <c r="A1513" s="384">
        <v>18411</v>
      </c>
      <c r="B1513" t="s">
        <v>1402</v>
      </c>
      <c r="C1513" t="s">
        <v>376</v>
      </c>
      <c r="D1513" s="383">
        <v>0.27430555555555552</v>
      </c>
      <c r="E1513" t="s">
        <v>906</v>
      </c>
      <c r="F1513" s="383">
        <v>0.60763888888888895</v>
      </c>
      <c r="G1513"/>
      <c r="H1513"/>
    </row>
    <row r="1514" spans="1:8">
      <c r="A1514" s="384">
        <v>18412</v>
      </c>
      <c r="B1514" t="s">
        <v>1402</v>
      </c>
      <c r="C1514" t="s">
        <v>906</v>
      </c>
      <c r="D1514" s="383">
        <v>0.62152777777777779</v>
      </c>
      <c r="E1514" t="s">
        <v>376</v>
      </c>
      <c r="F1514" s="383">
        <v>0.96180555555555547</v>
      </c>
      <c r="G1514"/>
      <c r="H1514"/>
    </row>
    <row r="1515" spans="1:8">
      <c r="A1515" s="384">
        <v>18413</v>
      </c>
      <c r="B1515" t="s">
        <v>1714</v>
      </c>
      <c r="C1515" t="s">
        <v>1715</v>
      </c>
      <c r="D1515" s="383">
        <v>0.75</v>
      </c>
      <c r="E1515" t="s">
        <v>811</v>
      </c>
      <c r="F1515" s="383">
        <v>0.94791666666666663</v>
      </c>
      <c r="G1515"/>
      <c r="H1515"/>
    </row>
    <row r="1516" spans="1:8">
      <c r="A1516" s="384">
        <v>18414</v>
      </c>
      <c r="B1516" t="s">
        <v>1716</v>
      </c>
      <c r="C1516" t="s">
        <v>811</v>
      </c>
      <c r="D1516" s="383">
        <v>0.25</v>
      </c>
      <c r="E1516" t="s">
        <v>1715</v>
      </c>
      <c r="F1516" s="383">
        <v>0.42708333333333331</v>
      </c>
      <c r="G1516"/>
      <c r="H1516"/>
    </row>
    <row r="1517" spans="1:8">
      <c r="A1517" s="384">
        <v>18415</v>
      </c>
      <c r="B1517" t="s">
        <v>1717</v>
      </c>
      <c r="C1517" t="s">
        <v>1718</v>
      </c>
      <c r="D1517" s="383">
        <v>0.59722222222222221</v>
      </c>
      <c r="E1517" t="s">
        <v>811</v>
      </c>
      <c r="F1517" s="383">
        <v>0.94791666666666663</v>
      </c>
      <c r="G1517"/>
      <c r="H1517"/>
    </row>
    <row r="1518" spans="1:8">
      <c r="A1518" s="384">
        <v>18416</v>
      </c>
      <c r="B1518" t="s">
        <v>1719</v>
      </c>
      <c r="C1518" t="s">
        <v>811</v>
      </c>
      <c r="D1518" s="383">
        <v>0.25</v>
      </c>
      <c r="E1518" t="s">
        <v>1718</v>
      </c>
      <c r="F1518" s="383">
        <v>0.58333333333333337</v>
      </c>
      <c r="G1518"/>
      <c r="H1518"/>
    </row>
    <row r="1519" spans="1:8">
      <c r="A1519" s="384">
        <v>18419</v>
      </c>
      <c r="B1519" t="s">
        <v>1720</v>
      </c>
      <c r="C1519" t="s">
        <v>811</v>
      </c>
      <c r="D1519" s="383">
        <v>0.58680555555555558</v>
      </c>
      <c r="E1519" t="s">
        <v>389</v>
      </c>
      <c r="F1519" s="383">
        <v>0.46527777777777773</v>
      </c>
      <c r="G1519"/>
      <c r="H1519"/>
    </row>
    <row r="1520" spans="1:8">
      <c r="A1520" s="384">
        <v>18420</v>
      </c>
      <c r="B1520" t="s">
        <v>1721</v>
      </c>
      <c r="C1520" t="s">
        <v>389</v>
      </c>
      <c r="D1520" s="383">
        <v>0.30208333333333331</v>
      </c>
      <c r="E1520" t="s">
        <v>811</v>
      </c>
      <c r="F1520" s="383">
        <v>0.1388888888888889</v>
      </c>
      <c r="G1520"/>
      <c r="H1520"/>
    </row>
    <row r="1521" spans="1:8">
      <c r="A1521" s="384">
        <v>18425</v>
      </c>
      <c r="B1521" t="s">
        <v>1722</v>
      </c>
      <c r="C1521" t="s">
        <v>811</v>
      </c>
      <c r="D1521" s="383">
        <v>0.73958333333333337</v>
      </c>
      <c r="E1521" t="s">
        <v>787</v>
      </c>
      <c r="F1521" s="383">
        <v>0.40625</v>
      </c>
      <c r="G1521"/>
      <c r="H1521"/>
    </row>
    <row r="1522" spans="1:8">
      <c r="A1522" s="384">
        <v>18426</v>
      </c>
      <c r="B1522" t="s">
        <v>1723</v>
      </c>
      <c r="C1522" t="s">
        <v>787</v>
      </c>
      <c r="D1522" s="383">
        <v>0.68402777777777779</v>
      </c>
      <c r="E1522" t="s">
        <v>811</v>
      </c>
      <c r="F1522" s="383">
        <v>0.39930555555555558</v>
      </c>
      <c r="G1522"/>
      <c r="H1522"/>
    </row>
    <row r="1523" spans="1:8">
      <c r="A1523" s="384">
        <v>18447</v>
      </c>
      <c r="B1523" t="s">
        <v>1724</v>
      </c>
      <c r="C1523" t="s">
        <v>376</v>
      </c>
      <c r="D1523" s="383">
        <v>0.81597222222222221</v>
      </c>
      <c r="E1523" t="s">
        <v>1725</v>
      </c>
      <c r="F1523" s="383">
        <v>0.52777777777777779</v>
      </c>
      <c r="G1523"/>
      <c r="H1523"/>
    </row>
    <row r="1524" spans="1:8">
      <c r="A1524" s="384">
        <v>18448</v>
      </c>
      <c r="B1524" t="s">
        <v>1724</v>
      </c>
      <c r="C1524" t="s">
        <v>1725</v>
      </c>
      <c r="D1524" s="383">
        <v>0.64583333333333337</v>
      </c>
      <c r="E1524" t="s">
        <v>376</v>
      </c>
      <c r="F1524" s="383">
        <v>0.35069444444444442</v>
      </c>
      <c r="G1524"/>
      <c r="H1524"/>
    </row>
    <row r="1525" spans="1:8">
      <c r="A1525" s="384">
        <v>18449</v>
      </c>
      <c r="B1525" t="s">
        <v>1726</v>
      </c>
      <c r="C1525" t="s">
        <v>811</v>
      </c>
      <c r="D1525" s="383">
        <v>0.58680555555555558</v>
      </c>
      <c r="E1525" t="s">
        <v>535</v>
      </c>
      <c r="F1525" s="383">
        <v>0.41666666666666669</v>
      </c>
      <c r="G1525"/>
      <c r="H1525"/>
    </row>
    <row r="1526" spans="1:8">
      <c r="A1526" s="384">
        <v>18450</v>
      </c>
      <c r="B1526" t="s">
        <v>1726</v>
      </c>
      <c r="C1526" t="s">
        <v>535</v>
      </c>
      <c r="D1526" s="383">
        <v>0.37152777777777773</v>
      </c>
      <c r="E1526" t="s">
        <v>811</v>
      </c>
      <c r="F1526" s="383">
        <v>0.1388888888888889</v>
      </c>
      <c r="G1526"/>
      <c r="H1526"/>
    </row>
    <row r="1527" spans="1:8">
      <c r="A1527" s="384">
        <v>18451</v>
      </c>
      <c r="B1527" t="s">
        <v>1727</v>
      </c>
      <c r="C1527" t="s">
        <v>969</v>
      </c>
      <c r="D1527" s="383">
        <v>0.67013888888888884</v>
      </c>
      <c r="E1527" t="s">
        <v>811</v>
      </c>
      <c r="F1527" s="383">
        <v>0.30208333333333331</v>
      </c>
      <c r="G1527"/>
      <c r="H1527"/>
    </row>
    <row r="1528" spans="1:8">
      <c r="A1528" s="384">
        <v>18452</v>
      </c>
      <c r="B1528" t="s">
        <v>1728</v>
      </c>
      <c r="C1528" t="s">
        <v>811</v>
      </c>
      <c r="D1528" s="383">
        <v>0.86111111111111116</v>
      </c>
      <c r="E1528" t="s">
        <v>969</v>
      </c>
      <c r="F1528" s="383">
        <v>0.48958333333333331</v>
      </c>
      <c r="G1528"/>
      <c r="H1528"/>
    </row>
    <row r="1529" spans="1:8">
      <c r="A1529" s="384">
        <v>18463</v>
      </c>
      <c r="B1529" t="s">
        <v>1729</v>
      </c>
      <c r="C1529" t="s">
        <v>376</v>
      </c>
      <c r="D1529" s="383">
        <v>0.23958333333333334</v>
      </c>
      <c r="E1529" t="s">
        <v>324</v>
      </c>
      <c r="F1529" s="383">
        <v>0.50347222222222221</v>
      </c>
      <c r="G1529"/>
      <c r="H1529"/>
    </row>
    <row r="1530" spans="1:8">
      <c r="A1530" s="384">
        <v>18464</v>
      </c>
      <c r="B1530" t="s">
        <v>1729</v>
      </c>
      <c r="C1530" t="s">
        <v>324</v>
      </c>
      <c r="D1530" s="383">
        <v>0.58333333333333337</v>
      </c>
      <c r="E1530" t="s">
        <v>376</v>
      </c>
      <c r="F1530" s="383">
        <v>0.86458333333333337</v>
      </c>
      <c r="G1530"/>
      <c r="H1530"/>
    </row>
    <row r="1531" spans="1:8">
      <c r="A1531" s="384">
        <v>18473</v>
      </c>
      <c r="B1531" t="s">
        <v>1730</v>
      </c>
      <c r="C1531" t="s">
        <v>811</v>
      </c>
      <c r="D1531" s="383">
        <v>0.60763888888888895</v>
      </c>
      <c r="E1531" t="s">
        <v>441</v>
      </c>
      <c r="F1531" s="383">
        <v>0.54513888888888895</v>
      </c>
      <c r="G1531"/>
      <c r="H1531"/>
    </row>
    <row r="1532" spans="1:8">
      <c r="A1532" s="384">
        <v>18474</v>
      </c>
      <c r="B1532" t="s">
        <v>1731</v>
      </c>
      <c r="C1532" t="s">
        <v>441</v>
      </c>
      <c r="D1532" s="383">
        <v>0.54166666666666663</v>
      </c>
      <c r="E1532" t="s">
        <v>811</v>
      </c>
      <c r="F1532" s="383">
        <v>0.51736111111111105</v>
      </c>
      <c r="G1532"/>
      <c r="H1532"/>
    </row>
    <row r="1533" spans="1:8">
      <c r="A1533" s="384">
        <v>18477</v>
      </c>
      <c r="B1533" t="s">
        <v>1732</v>
      </c>
      <c r="C1533" t="s">
        <v>811</v>
      </c>
      <c r="D1533" s="383">
        <v>0.88194444444444453</v>
      </c>
      <c r="E1533" t="s">
        <v>555</v>
      </c>
      <c r="F1533" s="383">
        <v>0.85416666666666663</v>
      </c>
      <c r="G1533"/>
      <c r="H1533"/>
    </row>
    <row r="1534" spans="1:8">
      <c r="A1534" s="384">
        <v>18478</v>
      </c>
      <c r="B1534" t="s">
        <v>1733</v>
      </c>
      <c r="C1534" t="s">
        <v>555</v>
      </c>
      <c r="D1534" s="383">
        <v>0.25</v>
      </c>
      <c r="E1534" t="s">
        <v>811</v>
      </c>
      <c r="F1534" s="383">
        <v>0.27430555555555552</v>
      </c>
      <c r="G1534"/>
      <c r="H1534"/>
    </row>
    <row r="1535" spans="1:8">
      <c r="A1535" s="384">
        <v>18495</v>
      </c>
      <c r="B1535" t="s">
        <v>1734</v>
      </c>
      <c r="C1535" t="s">
        <v>955</v>
      </c>
      <c r="D1535" s="383">
        <v>0.30208333333333331</v>
      </c>
      <c r="E1535" t="s">
        <v>376</v>
      </c>
      <c r="F1535" s="383">
        <v>0.78125</v>
      </c>
      <c r="G1535"/>
      <c r="H1535"/>
    </row>
    <row r="1536" spans="1:8">
      <c r="A1536" s="384">
        <v>18496</v>
      </c>
      <c r="B1536" t="s">
        <v>1735</v>
      </c>
      <c r="C1536" t="s">
        <v>376</v>
      </c>
      <c r="D1536" s="383">
        <v>0.5</v>
      </c>
      <c r="E1536" t="s">
        <v>955</v>
      </c>
      <c r="F1536" s="383">
        <v>0.99652777777777779</v>
      </c>
      <c r="G1536"/>
      <c r="H1536"/>
    </row>
    <row r="1537" spans="1:8">
      <c r="A1537" s="384">
        <v>18507</v>
      </c>
      <c r="B1537" t="s">
        <v>1736</v>
      </c>
      <c r="C1537" t="s">
        <v>906</v>
      </c>
      <c r="D1537" s="383">
        <v>6.9444444444444441E-3</v>
      </c>
      <c r="E1537" t="s">
        <v>415</v>
      </c>
      <c r="F1537" s="383">
        <v>0.95486111111111116</v>
      </c>
      <c r="G1537"/>
      <c r="H1537"/>
    </row>
    <row r="1538" spans="1:8">
      <c r="A1538" s="384">
        <v>18508</v>
      </c>
      <c r="B1538" t="s">
        <v>1737</v>
      </c>
      <c r="C1538" t="s">
        <v>415</v>
      </c>
      <c r="D1538" s="383">
        <v>0.99652777777777779</v>
      </c>
      <c r="E1538" t="s">
        <v>906</v>
      </c>
      <c r="F1538" s="383">
        <v>0.99305555555555547</v>
      </c>
      <c r="G1538"/>
      <c r="H1538"/>
    </row>
    <row r="1539" spans="1:8">
      <c r="A1539" s="384">
        <v>18509</v>
      </c>
      <c r="B1539" t="s">
        <v>1738</v>
      </c>
      <c r="C1539" t="s">
        <v>906</v>
      </c>
      <c r="D1539" s="383">
        <v>0.8125</v>
      </c>
      <c r="E1539" t="s">
        <v>1706</v>
      </c>
      <c r="F1539" s="383">
        <v>0.51388888888888895</v>
      </c>
      <c r="G1539"/>
      <c r="H1539"/>
    </row>
    <row r="1540" spans="1:8">
      <c r="A1540" s="384">
        <v>18510</v>
      </c>
      <c r="B1540" t="s">
        <v>1739</v>
      </c>
      <c r="C1540" t="s">
        <v>1706</v>
      </c>
      <c r="D1540" s="383">
        <v>0.76388888888888884</v>
      </c>
      <c r="E1540" t="s">
        <v>906</v>
      </c>
      <c r="F1540" s="383">
        <v>0.42708333333333331</v>
      </c>
      <c r="G1540"/>
      <c r="H1540"/>
    </row>
    <row r="1541" spans="1:8">
      <c r="A1541" s="384">
        <v>18517</v>
      </c>
      <c r="B1541" t="s">
        <v>1740</v>
      </c>
      <c r="C1541" t="s">
        <v>604</v>
      </c>
      <c r="D1541" s="383">
        <v>0.6875</v>
      </c>
      <c r="E1541" t="s">
        <v>906</v>
      </c>
      <c r="F1541" s="383">
        <v>0.3263888888888889</v>
      </c>
      <c r="G1541"/>
      <c r="H1541"/>
    </row>
    <row r="1542" spans="1:8">
      <c r="A1542" s="384">
        <v>18518</v>
      </c>
      <c r="B1542" t="s">
        <v>1741</v>
      </c>
      <c r="C1542" t="s">
        <v>906</v>
      </c>
      <c r="D1542" s="383">
        <v>0.80208333333333337</v>
      </c>
      <c r="E1542" t="s">
        <v>604</v>
      </c>
      <c r="F1542" s="383">
        <v>0.46527777777777773</v>
      </c>
      <c r="G1542"/>
      <c r="H1542"/>
    </row>
    <row r="1543" spans="1:8">
      <c r="A1543" s="384">
        <v>18601</v>
      </c>
      <c r="B1543" t="s">
        <v>1742</v>
      </c>
      <c r="C1543" t="s">
        <v>969</v>
      </c>
      <c r="D1543" s="383">
        <v>0.62847222222222221</v>
      </c>
      <c r="E1543" t="s">
        <v>436</v>
      </c>
      <c r="F1543" s="383">
        <v>0.55208333333333337</v>
      </c>
      <c r="G1543"/>
      <c r="H1543"/>
    </row>
    <row r="1544" spans="1:8">
      <c r="A1544" s="384">
        <v>18603</v>
      </c>
      <c r="B1544" t="s">
        <v>1743</v>
      </c>
      <c r="C1544" t="s">
        <v>984</v>
      </c>
      <c r="D1544" s="383">
        <v>0.63194444444444442</v>
      </c>
      <c r="E1544" t="s">
        <v>606</v>
      </c>
      <c r="F1544" s="383">
        <v>0.16666666666666666</v>
      </c>
      <c r="G1544"/>
      <c r="H1544"/>
    </row>
    <row r="1545" spans="1:8">
      <c r="A1545" s="384">
        <v>18604</v>
      </c>
      <c r="B1545" t="s">
        <v>1744</v>
      </c>
      <c r="C1545" t="s">
        <v>606</v>
      </c>
      <c r="D1545" s="383">
        <v>0.70486111111111116</v>
      </c>
      <c r="E1545" t="s">
        <v>984</v>
      </c>
      <c r="F1545" s="383">
        <v>0.23263888888888887</v>
      </c>
      <c r="G1545"/>
      <c r="H1545"/>
    </row>
    <row r="1546" spans="1:8">
      <c r="A1546" s="384">
        <v>18605</v>
      </c>
      <c r="B1546" t="s">
        <v>1745</v>
      </c>
      <c r="C1546" t="s">
        <v>984</v>
      </c>
      <c r="D1546" s="383">
        <v>0.85416666666666663</v>
      </c>
      <c r="E1546" t="s">
        <v>1173</v>
      </c>
      <c r="F1546" s="383">
        <v>0.47916666666666669</v>
      </c>
      <c r="G1546"/>
      <c r="H1546"/>
    </row>
    <row r="1547" spans="1:8">
      <c r="A1547" s="384">
        <v>18606</v>
      </c>
      <c r="B1547" t="s">
        <v>1746</v>
      </c>
      <c r="C1547" t="s">
        <v>1173</v>
      </c>
      <c r="D1547" s="383">
        <v>0.83333333333333337</v>
      </c>
      <c r="E1547" t="s">
        <v>984</v>
      </c>
      <c r="F1547" s="383">
        <v>0.43402777777777773</v>
      </c>
      <c r="G1547"/>
      <c r="H1547"/>
    </row>
    <row r="1548" spans="1:8">
      <c r="A1548" s="384">
        <v>18609</v>
      </c>
      <c r="B1548" t="s">
        <v>1747</v>
      </c>
      <c r="C1548" t="s">
        <v>984</v>
      </c>
      <c r="D1548" s="383">
        <v>0.87847222222222221</v>
      </c>
      <c r="E1548" t="s">
        <v>367</v>
      </c>
      <c r="F1548" s="383">
        <v>0.50347222222222221</v>
      </c>
      <c r="G1548"/>
      <c r="H1548"/>
    </row>
    <row r="1549" spans="1:8">
      <c r="A1549" s="384">
        <v>18610</v>
      </c>
      <c r="B1549" t="s">
        <v>1748</v>
      </c>
      <c r="C1549" t="s">
        <v>367</v>
      </c>
      <c r="D1549" s="383">
        <v>0.65972222222222221</v>
      </c>
      <c r="E1549" t="s">
        <v>984</v>
      </c>
      <c r="F1549" s="383">
        <v>0.30555555555555552</v>
      </c>
      <c r="G1549"/>
      <c r="H1549"/>
    </row>
    <row r="1550" spans="1:8">
      <c r="A1550" s="384">
        <v>18611</v>
      </c>
      <c r="B1550" t="s">
        <v>1749</v>
      </c>
      <c r="C1550" t="s">
        <v>984</v>
      </c>
      <c r="D1550" s="383">
        <v>0.84375</v>
      </c>
      <c r="E1550" t="s">
        <v>433</v>
      </c>
      <c r="F1550" s="383">
        <v>0.37152777777777773</v>
      </c>
      <c r="G1550"/>
      <c r="H1550"/>
    </row>
    <row r="1551" spans="1:8">
      <c r="A1551" s="384">
        <v>18612</v>
      </c>
      <c r="B1551" t="s">
        <v>1750</v>
      </c>
      <c r="C1551" t="s">
        <v>433</v>
      </c>
      <c r="D1551" s="383">
        <v>0.62152777777777779</v>
      </c>
      <c r="E1551" t="s">
        <v>984</v>
      </c>
      <c r="F1551" s="383">
        <v>0.17708333333333334</v>
      </c>
      <c r="G1551"/>
      <c r="H1551"/>
    </row>
    <row r="1552" spans="1:8">
      <c r="A1552" s="384">
        <v>18615</v>
      </c>
      <c r="B1552" t="s">
        <v>1751</v>
      </c>
      <c r="C1552" t="s">
        <v>481</v>
      </c>
      <c r="D1552" s="383">
        <v>0.93055555555555547</v>
      </c>
      <c r="E1552" t="s">
        <v>969</v>
      </c>
      <c r="F1552" s="383">
        <v>0.31597222222222221</v>
      </c>
      <c r="G1552"/>
      <c r="H1552"/>
    </row>
    <row r="1553" spans="1:8">
      <c r="A1553" s="384">
        <v>18616</v>
      </c>
      <c r="B1553" t="s">
        <v>1752</v>
      </c>
      <c r="C1553" t="s">
        <v>969</v>
      </c>
      <c r="D1553" s="383">
        <v>0.88194444444444453</v>
      </c>
      <c r="E1553" t="s">
        <v>481</v>
      </c>
      <c r="F1553" s="383">
        <v>0.27430555555555552</v>
      </c>
      <c r="G1553"/>
      <c r="H1553"/>
    </row>
    <row r="1554" spans="1:8">
      <c r="A1554" s="384">
        <v>18617</v>
      </c>
      <c r="B1554" t="s">
        <v>1753</v>
      </c>
      <c r="C1554" t="s">
        <v>481</v>
      </c>
      <c r="D1554" s="383">
        <v>0.62847222222222221</v>
      </c>
      <c r="E1554" t="s">
        <v>984</v>
      </c>
      <c r="F1554" s="383">
        <v>0.95833333333333337</v>
      </c>
      <c r="G1554"/>
      <c r="H1554"/>
    </row>
    <row r="1555" spans="1:8">
      <c r="A1555" s="384">
        <v>18618</v>
      </c>
      <c r="B1555" t="s">
        <v>1754</v>
      </c>
      <c r="C1555" t="s">
        <v>984</v>
      </c>
      <c r="D1555" s="383">
        <v>0.23611111111111113</v>
      </c>
      <c r="E1555" t="s">
        <v>481</v>
      </c>
      <c r="F1555" s="383">
        <v>0.59722222222222221</v>
      </c>
      <c r="G1555"/>
      <c r="H1555"/>
    </row>
    <row r="1556" spans="1:8">
      <c r="A1556" s="384">
        <v>18621</v>
      </c>
      <c r="B1556" t="s">
        <v>1755</v>
      </c>
      <c r="C1556" t="s">
        <v>535</v>
      </c>
      <c r="D1556" s="383">
        <v>0.64236111111111105</v>
      </c>
      <c r="E1556" t="s">
        <v>969</v>
      </c>
      <c r="F1556" s="383">
        <v>0.21180555555555555</v>
      </c>
      <c r="G1556"/>
      <c r="H1556"/>
    </row>
    <row r="1557" spans="1:8">
      <c r="A1557" s="384">
        <v>18622</v>
      </c>
      <c r="B1557" t="s">
        <v>1755</v>
      </c>
      <c r="C1557" t="s">
        <v>969</v>
      </c>
      <c r="D1557" s="383">
        <v>0.92013888888888884</v>
      </c>
      <c r="E1557" t="s">
        <v>535</v>
      </c>
      <c r="F1557" s="383">
        <v>0.51388888888888895</v>
      </c>
      <c r="G1557"/>
      <c r="H1557"/>
    </row>
    <row r="1558" spans="1:8">
      <c r="A1558" s="384">
        <v>18623</v>
      </c>
      <c r="B1558" t="s">
        <v>1756</v>
      </c>
      <c r="C1558" t="s">
        <v>526</v>
      </c>
      <c r="D1558" s="383">
        <v>0.88888888888888884</v>
      </c>
      <c r="E1558" t="s">
        <v>969</v>
      </c>
      <c r="F1558" s="383">
        <v>0.36458333333333331</v>
      </c>
      <c r="G1558"/>
      <c r="H1558"/>
    </row>
    <row r="1559" spans="1:8">
      <c r="A1559" s="384">
        <v>18624</v>
      </c>
      <c r="B1559" t="s">
        <v>1757</v>
      </c>
      <c r="C1559" t="s">
        <v>969</v>
      </c>
      <c r="D1559" s="383">
        <v>0.79513888888888884</v>
      </c>
      <c r="E1559" t="s">
        <v>526</v>
      </c>
      <c r="F1559" s="383">
        <v>0.28819444444444448</v>
      </c>
      <c r="G1559"/>
      <c r="H1559"/>
    </row>
    <row r="1560" spans="1:8">
      <c r="A1560" s="384">
        <v>18625</v>
      </c>
      <c r="B1560" t="s">
        <v>1758</v>
      </c>
      <c r="C1560" t="s">
        <v>535</v>
      </c>
      <c r="D1560" s="383">
        <v>0.4861111111111111</v>
      </c>
      <c r="E1560" t="s">
        <v>969</v>
      </c>
      <c r="F1560" s="383">
        <v>0.87152777777777779</v>
      </c>
      <c r="G1560"/>
      <c r="H1560"/>
    </row>
    <row r="1561" spans="1:8">
      <c r="A1561" s="384">
        <v>18626</v>
      </c>
      <c r="B1561" t="s">
        <v>1759</v>
      </c>
      <c r="C1561" t="s">
        <v>969</v>
      </c>
      <c r="D1561" s="383">
        <v>0.25</v>
      </c>
      <c r="E1561" t="s">
        <v>535</v>
      </c>
      <c r="F1561" s="383">
        <v>0.65277777777777779</v>
      </c>
      <c r="G1561"/>
      <c r="H1561"/>
    </row>
    <row r="1562" spans="1:8">
      <c r="A1562" s="384">
        <v>18627</v>
      </c>
      <c r="B1562" t="s">
        <v>1753</v>
      </c>
      <c r="C1562" t="s">
        <v>481</v>
      </c>
      <c r="D1562" s="383">
        <v>0.59375</v>
      </c>
      <c r="E1562" t="s">
        <v>984</v>
      </c>
      <c r="F1562" s="383">
        <v>0.92708333333333337</v>
      </c>
      <c r="G1562"/>
      <c r="H1562"/>
    </row>
    <row r="1563" spans="1:8">
      <c r="A1563" s="384">
        <v>18628</v>
      </c>
      <c r="B1563" t="s">
        <v>1754</v>
      </c>
      <c r="C1563" t="s">
        <v>984</v>
      </c>
      <c r="D1563" s="383">
        <v>0.23611111111111113</v>
      </c>
      <c r="E1563" t="s">
        <v>481</v>
      </c>
      <c r="F1563" s="383">
        <v>0.56944444444444442</v>
      </c>
      <c r="G1563"/>
      <c r="H1563"/>
    </row>
    <row r="1564" spans="1:8">
      <c r="A1564" s="384">
        <v>18631</v>
      </c>
      <c r="B1564" t="s">
        <v>1760</v>
      </c>
      <c r="C1564" t="s">
        <v>984</v>
      </c>
      <c r="D1564" s="383">
        <v>0.84375</v>
      </c>
      <c r="E1564" t="s">
        <v>346</v>
      </c>
      <c r="F1564" s="383">
        <v>0.22569444444444445</v>
      </c>
      <c r="G1564"/>
      <c r="H1564"/>
    </row>
    <row r="1565" spans="1:8">
      <c r="A1565" s="384">
        <v>18632</v>
      </c>
      <c r="B1565" t="s">
        <v>1761</v>
      </c>
      <c r="C1565" t="s">
        <v>346</v>
      </c>
      <c r="D1565" s="383">
        <v>0.80208333333333337</v>
      </c>
      <c r="E1565" t="s">
        <v>984</v>
      </c>
      <c r="F1565" s="383">
        <v>0.17708333333333334</v>
      </c>
      <c r="G1565"/>
      <c r="H1565"/>
    </row>
    <row r="1566" spans="1:8">
      <c r="A1566" s="384">
        <v>18645</v>
      </c>
      <c r="B1566" t="s">
        <v>1762</v>
      </c>
      <c r="C1566" t="s">
        <v>481</v>
      </c>
      <c r="D1566" s="383">
        <v>0.48958333333333331</v>
      </c>
      <c r="E1566" t="s">
        <v>332</v>
      </c>
      <c r="F1566" s="383">
        <v>0.77083333333333337</v>
      </c>
      <c r="G1566"/>
      <c r="H1566"/>
    </row>
    <row r="1567" spans="1:8">
      <c r="A1567" s="384">
        <v>18646</v>
      </c>
      <c r="B1567" t="s">
        <v>1762</v>
      </c>
      <c r="C1567" t="s">
        <v>332</v>
      </c>
      <c r="D1567" s="383">
        <v>0.41666666666666669</v>
      </c>
      <c r="E1567" t="s">
        <v>481</v>
      </c>
      <c r="F1567" s="383">
        <v>0.66319444444444442</v>
      </c>
      <c r="G1567"/>
      <c r="H1567"/>
    </row>
    <row r="1568" spans="1:8">
      <c r="A1568" s="384">
        <v>19005</v>
      </c>
      <c r="B1568" t="s">
        <v>1763</v>
      </c>
      <c r="C1568" t="s">
        <v>340</v>
      </c>
      <c r="D1568" s="383">
        <v>0.85069444444444453</v>
      </c>
      <c r="E1568" t="s">
        <v>1373</v>
      </c>
      <c r="F1568" s="383">
        <v>0.66666666666666663</v>
      </c>
      <c r="G1568"/>
      <c r="H1568"/>
    </row>
    <row r="1569" spans="1:8">
      <c r="A1569" s="384">
        <v>19006</v>
      </c>
      <c r="B1569" t="s">
        <v>1763</v>
      </c>
      <c r="C1569" t="s">
        <v>1373</v>
      </c>
      <c r="D1569" s="383">
        <v>0.51736111111111105</v>
      </c>
      <c r="E1569" t="s">
        <v>340</v>
      </c>
      <c r="F1569" s="383">
        <v>0.31944444444444448</v>
      </c>
      <c r="G1569"/>
      <c r="H1569"/>
    </row>
    <row r="1570" spans="1:8">
      <c r="A1570" s="384">
        <v>19011</v>
      </c>
      <c r="B1570" t="s">
        <v>1764</v>
      </c>
      <c r="C1570" t="s">
        <v>340</v>
      </c>
      <c r="D1570" s="383">
        <v>0.23958333333333334</v>
      </c>
      <c r="E1570" t="s">
        <v>341</v>
      </c>
      <c r="F1570" s="383">
        <v>0.62847222222222221</v>
      </c>
      <c r="G1570"/>
      <c r="H1570"/>
    </row>
    <row r="1571" spans="1:8">
      <c r="A1571" s="384">
        <v>19012</v>
      </c>
      <c r="B1571" t="s">
        <v>1764</v>
      </c>
      <c r="C1571" t="s">
        <v>341</v>
      </c>
      <c r="D1571" s="383">
        <v>0.29166666666666669</v>
      </c>
      <c r="E1571" t="s">
        <v>340</v>
      </c>
      <c r="F1571" s="383">
        <v>0.68402777777777779</v>
      </c>
      <c r="G1571"/>
      <c r="H1571"/>
    </row>
    <row r="1572" spans="1:8">
      <c r="A1572" s="384">
        <v>19017</v>
      </c>
      <c r="B1572" t="s">
        <v>1765</v>
      </c>
      <c r="C1572" t="s">
        <v>344</v>
      </c>
      <c r="D1572" s="383">
        <v>0.73263888888888884</v>
      </c>
      <c r="E1572" t="s">
        <v>731</v>
      </c>
      <c r="F1572" s="383">
        <v>0.39583333333333331</v>
      </c>
      <c r="G1572"/>
      <c r="H1572"/>
    </row>
    <row r="1573" spans="1:8">
      <c r="A1573" s="384">
        <v>19018</v>
      </c>
      <c r="B1573" t="s">
        <v>1765</v>
      </c>
      <c r="C1573" t="s">
        <v>731</v>
      </c>
      <c r="D1573" s="383">
        <v>0.56944444444444442</v>
      </c>
      <c r="E1573" t="s">
        <v>344</v>
      </c>
      <c r="F1573" s="383">
        <v>0.23611111111111113</v>
      </c>
      <c r="G1573"/>
      <c r="H1573"/>
    </row>
    <row r="1574" spans="1:8">
      <c r="A1574" s="384">
        <v>19019</v>
      </c>
      <c r="B1574" t="s">
        <v>611</v>
      </c>
      <c r="C1574" t="s">
        <v>344</v>
      </c>
      <c r="D1574" s="383">
        <v>0.98263888888888884</v>
      </c>
      <c r="E1574" t="s">
        <v>584</v>
      </c>
      <c r="F1574" s="383">
        <v>0.73263888888888884</v>
      </c>
      <c r="G1574"/>
      <c r="H1574"/>
    </row>
    <row r="1575" spans="1:8">
      <c r="A1575" s="384">
        <v>19020</v>
      </c>
      <c r="B1575" t="s">
        <v>611</v>
      </c>
      <c r="C1575" t="s">
        <v>584</v>
      </c>
      <c r="D1575" s="383">
        <v>0.44444444444444442</v>
      </c>
      <c r="E1575" t="s">
        <v>344</v>
      </c>
      <c r="F1575" s="383">
        <v>0.1875</v>
      </c>
      <c r="G1575"/>
      <c r="H1575"/>
    </row>
    <row r="1576" spans="1:8">
      <c r="A1576" s="384">
        <v>19023</v>
      </c>
      <c r="B1576" t="s">
        <v>1766</v>
      </c>
      <c r="C1576" t="s">
        <v>340</v>
      </c>
      <c r="D1576" s="383">
        <v>0.30902777777777779</v>
      </c>
      <c r="E1576" t="s">
        <v>523</v>
      </c>
      <c r="F1576" s="383">
        <v>0.93055555555555547</v>
      </c>
      <c r="G1576"/>
      <c r="H1576"/>
    </row>
    <row r="1577" spans="1:8">
      <c r="A1577" s="384">
        <v>19024</v>
      </c>
      <c r="B1577" t="s">
        <v>1767</v>
      </c>
      <c r="C1577" t="s">
        <v>523</v>
      </c>
      <c r="D1577" s="383">
        <v>0.1875</v>
      </c>
      <c r="E1577" t="s">
        <v>340</v>
      </c>
      <c r="F1577" s="383">
        <v>0.84027777777777779</v>
      </c>
      <c r="G1577"/>
      <c r="H1577"/>
    </row>
    <row r="1578" spans="1:8">
      <c r="A1578" s="384">
        <v>19025</v>
      </c>
      <c r="B1578" t="s">
        <v>1768</v>
      </c>
      <c r="C1578" t="s">
        <v>925</v>
      </c>
      <c r="D1578" s="383">
        <v>0.22916666666666666</v>
      </c>
      <c r="E1578" t="s">
        <v>1769</v>
      </c>
      <c r="F1578" s="383">
        <v>0.70833333333333337</v>
      </c>
      <c r="G1578"/>
      <c r="H1578"/>
    </row>
    <row r="1579" spans="1:8">
      <c r="A1579" s="384">
        <v>19026</v>
      </c>
      <c r="B1579" t="s">
        <v>1770</v>
      </c>
      <c r="C1579" t="s">
        <v>1769</v>
      </c>
      <c r="D1579" s="383">
        <v>0.82291666666666663</v>
      </c>
      <c r="E1579" t="s">
        <v>925</v>
      </c>
      <c r="F1579" s="383">
        <v>0.31944444444444448</v>
      </c>
      <c r="G1579"/>
      <c r="H1579"/>
    </row>
    <row r="1580" spans="1:8">
      <c r="A1580" s="384">
        <v>19037</v>
      </c>
      <c r="B1580" t="s">
        <v>1771</v>
      </c>
      <c r="C1580" t="s">
        <v>344</v>
      </c>
      <c r="D1580" s="383">
        <v>0.94444444444444453</v>
      </c>
      <c r="E1580" t="s">
        <v>371</v>
      </c>
      <c r="F1580" s="383">
        <v>0.56944444444444442</v>
      </c>
      <c r="G1580"/>
      <c r="H1580"/>
    </row>
    <row r="1581" spans="1:8">
      <c r="A1581" s="384">
        <v>19038</v>
      </c>
      <c r="B1581" t="s">
        <v>1771</v>
      </c>
      <c r="C1581" t="s">
        <v>371</v>
      </c>
      <c r="D1581" s="383">
        <v>0.55208333333333337</v>
      </c>
      <c r="E1581" t="s">
        <v>344</v>
      </c>
      <c r="F1581" s="383">
        <v>0.19791666666666666</v>
      </c>
      <c r="G1581"/>
      <c r="H1581"/>
    </row>
    <row r="1582" spans="1:8">
      <c r="A1582" s="384">
        <v>19039</v>
      </c>
      <c r="B1582" t="s">
        <v>1771</v>
      </c>
      <c r="C1582" t="s">
        <v>344</v>
      </c>
      <c r="D1582" s="383">
        <v>0.94444444444444453</v>
      </c>
      <c r="E1582" t="s">
        <v>421</v>
      </c>
      <c r="F1582" s="383">
        <v>0.90972222222222221</v>
      </c>
      <c r="G1582"/>
      <c r="H1582"/>
    </row>
    <row r="1583" spans="1:8">
      <c r="A1583" s="384">
        <v>19040</v>
      </c>
      <c r="B1583" t="s">
        <v>1771</v>
      </c>
      <c r="C1583" t="s">
        <v>421</v>
      </c>
      <c r="D1583" s="383">
        <v>0.26041666666666669</v>
      </c>
      <c r="E1583" t="s">
        <v>344</v>
      </c>
      <c r="F1583" s="383">
        <v>0.19791666666666666</v>
      </c>
      <c r="G1583"/>
      <c r="H1583"/>
    </row>
    <row r="1584" spans="1:8">
      <c r="A1584" s="384">
        <v>19047</v>
      </c>
      <c r="B1584" t="s">
        <v>1772</v>
      </c>
      <c r="C1584" t="s">
        <v>925</v>
      </c>
      <c r="D1584" s="383">
        <v>0.39930555555555558</v>
      </c>
      <c r="E1584" t="s">
        <v>606</v>
      </c>
      <c r="F1584" s="383">
        <v>0.79861111111111116</v>
      </c>
      <c r="G1584"/>
      <c r="H1584"/>
    </row>
    <row r="1585" spans="1:8">
      <c r="A1585" s="384">
        <v>19048</v>
      </c>
      <c r="B1585" t="s">
        <v>1773</v>
      </c>
      <c r="C1585" t="s">
        <v>606</v>
      </c>
      <c r="D1585" s="383">
        <v>0.38541666666666669</v>
      </c>
      <c r="E1585" t="s">
        <v>925</v>
      </c>
      <c r="F1585" s="383">
        <v>0.77083333333333337</v>
      </c>
      <c r="G1585"/>
      <c r="H1585"/>
    </row>
    <row r="1586" spans="1:8">
      <c r="A1586" s="384">
        <v>19049</v>
      </c>
      <c r="B1586" t="s">
        <v>1774</v>
      </c>
      <c r="C1586" t="s">
        <v>344</v>
      </c>
      <c r="D1586" s="383">
        <v>0.65625</v>
      </c>
      <c r="E1586" t="s">
        <v>535</v>
      </c>
      <c r="F1586" s="383">
        <v>0.14583333333333334</v>
      </c>
      <c r="G1586"/>
      <c r="H1586"/>
    </row>
    <row r="1587" spans="1:8">
      <c r="A1587" s="384">
        <v>19050</v>
      </c>
      <c r="B1587" t="s">
        <v>1775</v>
      </c>
      <c r="C1587" t="s">
        <v>535</v>
      </c>
      <c r="D1587" s="383">
        <v>0.96527777777777779</v>
      </c>
      <c r="E1587" t="s">
        <v>344</v>
      </c>
      <c r="F1587" s="383">
        <v>0.40625</v>
      </c>
      <c r="G1587"/>
      <c r="H1587"/>
    </row>
    <row r="1588" spans="1:8">
      <c r="A1588" s="384">
        <v>19051</v>
      </c>
      <c r="B1588" t="s">
        <v>1776</v>
      </c>
      <c r="C1588" t="s">
        <v>816</v>
      </c>
      <c r="D1588" s="383">
        <v>0.81944444444444453</v>
      </c>
      <c r="E1588" t="s">
        <v>745</v>
      </c>
      <c r="F1588" s="383">
        <v>0.22916666666666666</v>
      </c>
      <c r="G1588"/>
      <c r="H1588"/>
    </row>
    <row r="1589" spans="1:8">
      <c r="A1589" s="384">
        <v>19052</v>
      </c>
      <c r="B1589" t="s">
        <v>1777</v>
      </c>
      <c r="C1589" t="s">
        <v>745</v>
      </c>
      <c r="D1589" s="383">
        <v>0.86805555555555547</v>
      </c>
      <c r="E1589" t="s">
        <v>816</v>
      </c>
      <c r="F1589" s="383">
        <v>0.22569444444444445</v>
      </c>
      <c r="G1589"/>
      <c r="H1589"/>
    </row>
    <row r="1590" spans="1:8">
      <c r="A1590" s="384">
        <v>19053</v>
      </c>
      <c r="B1590" t="s">
        <v>1778</v>
      </c>
      <c r="C1590" t="s">
        <v>925</v>
      </c>
      <c r="D1590" s="383">
        <v>0.22916666666666666</v>
      </c>
      <c r="E1590" t="s">
        <v>421</v>
      </c>
      <c r="F1590" s="383">
        <v>0.1875</v>
      </c>
      <c r="G1590"/>
      <c r="H1590"/>
    </row>
    <row r="1591" spans="1:8">
      <c r="A1591" s="384">
        <v>19054</v>
      </c>
      <c r="B1591" t="s">
        <v>1779</v>
      </c>
      <c r="C1591" t="s">
        <v>421</v>
      </c>
      <c r="D1591" s="383">
        <v>0.8125</v>
      </c>
      <c r="E1591" t="s">
        <v>925</v>
      </c>
      <c r="F1591" s="383">
        <v>0.78125</v>
      </c>
      <c r="G1591"/>
      <c r="H1591"/>
    </row>
    <row r="1592" spans="1:8">
      <c r="A1592" s="384">
        <v>19059</v>
      </c>
      <c r="B1592" t="s">
        <v>1780</v>
      </c>
      <c r="C1592" t="s">
        <v>925</v>
      </c>
      <c r="D1592" s="383">
        <v>0.56597222222222221</v>
      </c>
      <c r="E1592" t="s">
        <v>731</v>
      </c>
      <c r="F1592" s="383">
        <v>0.99652777777777779</v>
      </c>
      <c r="G1592"/>
      <c r="H1592"/>
    </row>
    <row r="1593" spans="1:8">
      <c r="A1593" s="384">
        <v>19060</v>
      </c>
      <c r="B1593" t="s">
        <v>1781</v>
      </c>
      <c r="C1593" t="s">
        <v>731</v>
      </c>
      <c r="D1593" s="383">
        <v>0.19791666666666666</v>
      </c>
      <c r="E1593" t="s">
        <v>925</v>
      </c>
      <c r="F1593" s="383">
        <v>0.62152777777777779</v>
      </c>
      <c r="G1593"/>
      <c r="H1593"/>
    </row>
    <row r="1594" spans="1:8">
      <c r="A1594" s="384">
        <v>19065</v>
      </c>
      <c r="B1594" t="s">
        <v>1782</v>
      </c>
      <c r="C1594" t="s">
        <v>344</v>
      </c>
      <c r="D1594" s="383">
        <v>0.97569444444444453</v>
      </c>
      <c r="E1594" t="s">
        <v>441</v>
      </c>
      <c r="F1594" s="383">
        <v>0.73611111111111116</v>
      </c>
      <c r="G1594"/>
      <c r="H1594"/>
    </row>
    <row r="1595" spans="1:8">
      <c r="A1595" s="384">
        <v>19066</v>
      </c>
      <c r="B1595" t="s">
        <v>1783</v>
      </c>
      <c r="C1595" t="s">
        <v>441</v>
      </c>
      <c r="D1595" s="383">
        <v>0.80208333333333337</v>
      </c>
      <c r="E1595" t="s">
        <v>344</v>
      </c>
      <c r="F1595" s="383">
        <v>0.54513888888888895</v>
      </c>
      <c r="G1595"/>
      <c r="H1595"/>
    </row>
    <row r="1596" spans="1:8">
      <c r="A1596" s="384">
        <v>19105</v>
      </c>
      <c r="B1596" t="s">
        <v>1784</v>
      </c>
      <c r="C1596" t="s">
        <v>341</v>
      </c>
      <c r="D1596" s="383">
        <v>0.3923611111111111</v>
      </c>
      <c r="E1596" t="s">
        <v>555</v>
      </c>
      <c r="F1596" s="383">
        <v>0.51041666666666663</v>
      </c>
      <c r="G1596"/>
      <c r="H1596"/>
    </row>
    <row r="1597" spans="1:8">
      <c r="A1597" s="384">
        <v>19106</v>
      </c>
      <c r="B1597" t="s">
        <v>1785</v>
      </c>
      <c r="C1597" t="s">
        <v>555</v>
      </c>
      <c r="D1597" s="383">
        <v>0.64236111111111105</v>
      </c>
      <c r="E1597" t="s">
        <v>341</v>
      </c>
      <c r="F1597" s="383">
        <v>0.77777777777777779</v>
      </c>
      <c r="G1597"/>
      <c r="H1597"/>
    </row>
    <row r="1598" spans="1:8">
      <c r="A1598" s="384">
        <v>19107</v>
      </c>
      <c r="B1598" t="s">
        <v>1786</v>
      </c>
      <c r="C1598" t="s">
        <v>341</v>
      </c>
      <c r="D1598" s="383">
        <v>0.33680555555555558</v>
      </c>
      <c r="E1598" t="s">
        <v>703</v>
      </c>
      <c r="F1598" s="383">
        <v>0.75347222222222221</v>
      </c>
      <c r="G1598"/>
      <c r="H1598"/>
    </row>
    <row r="1599" spans="1:8">
      <c r="A1599" s="384">
        <v>19108</v>
      </c>
      <c r="B1599" t="s">
        <v>965</v>
      </c>
      <c r="C1599" t="s">
        <v>703</v>
      </c>
      <c r="D1599" s="383">
        <v>0.86805555555555547</v>
      </c>
      <c r="E1599" t="s">
        <v>341</v>
      </c>
      <c r="F1599" s="383">
        <v>0.29166666666666669</v>
      </c>
      <c r="G1599"/>
      <c r="H1599"/>
    </row>
    <row r="1600" spans="1:8">
      <c r="A1600" s="384">
        <v>19109</v>
      </c>
      <c r="B1600" t="s">
        <v>1787</v>
      </c>
      <c r="C1600" t="s">
        <v>816</v>
      </c>
      <c r="D1600" s="383">
        <v>0.17013888888888887</v>
      </c>
      <c r="E1600" t="s">
        <v>341</v>
      </c>
      <c r="F1600" s="383">
        <v>0.42708333333333331</v>
      </c>
      <c r="G1600"/>
      <c r="H1600"/>
    </row>
    <row r="1601" spans="1:8">
      <c r="A1601" s="384">
        <v>19110</v>
      </c>
      <c r="B1601" t="s">
        <v>1787</v>
      </c>
      <c r="C1601" t="s">
        <v>341</v>
      </c>
      <c r="D1601" s="383">
        <v>0.75694444444444453</v>
      </c>
      <c r="E1601" t="s">
        <v>816</v>
      </c>
      <c r="F1601" s="383">
        <v>2.0833333333333332E-2</v>
      </c>
      <c r="G1601"/>
      <c r="H1601"/>
    </row>
    <row r="1602" spans="1:8">
      <c r="A1602" s="384">
        <v>19115</v>
      </c>
      <c r="B1602" t="s">
        <v>1788</v>
      </c>
      <c r="C1602" t="s">
        <v>344</v>
      </c>
      <c r="D1602" s="383">
        <v>0.61805555555555558</v>
      </c>
      <c r="E1602" t="s">
        <v>444</v>
      </c>
      <c r="F1602" s="383">
        <v>0.31944444444444448</v>
      </c>
      <c r="G1602"/>
      <c r="H1602"/>
    </row>
    <row r="1603" spans="1:8">
      <c r="A1603" s="384">
        <v>19116</v>
      </c>
      <c r="B1603" t="s">
        <v>1789</v>
      </c>
      <c r="C1603" t="s">
        <v>444</v>
      </c>
      <c r="D1603" s="383">
        <v>0.92708333333333337</v>
      </c>
      <c r="E1603" t="s">
        <v>344</v>
      </c>
      <c r="F1603" s="383">
        <v>0.57986111111111105</v>
      </c>
      <c r="G1603"/>
      <c r="H1603"/>
    </row>
    <row r="1604" spans="1:8">
      <c r="A1604" s="384">
        <v>19131</v>
      </c>
      <c r="B1604" t="s">
        <v>1790</v>
      </c>
      <c r="C1604" t="s">
        <v>344</v>
      </c>
      <c r="D1604" s="383">
        <v>0.71527777777777779</v>
      </c>
      <c r="E1604" t="s">
        <v>444</v>
      </c>
      <c r="F1604" s="383">
        <v>0.39583333333333331</v>
      </c>
      <c r="G1604"/>
      <c r="H1604"/>
    </row>
    <row r="1605" spans="1:8">
      <c r="A1605" s="384">
        <v>19132</v>
      </c>
      <c r="B1605" t="s">
        <v>1790</v>
      </c>
      <c r="C1605" t="s">
        <v>444</v>
      </c>
      <c r="D1605" s="383">
        <v>0.82638888888888884</v>
      </c>
      <c r="E1605" t="s">
        <v>344</v>
      </c>
      <c r="F1605" s="383">
        <v>0.47916666666666669</v>
      </c>
      <c r="G1605"/>
      <c r="H1605"/>
    </row>
    <row r="1606" spans="1:8">
      <c r="A1606" s="384">
        <v>19143</v>
      </c>
      <c r="B1606" t="s">
        <v>1791</v>
      </c>
      <c r="C1606" t="s">
        <v>344</v>
      </c>
      <c r="D1606" s="383">
        <v>0.81944444444444453</v>
      </c>
      <c r="E1606" t="s">
        <v>341</v>
      </c>
      <c r="F1606" s="383">
        <v>0.20138888888888887</v>
      </c>
      <c r="G1606"/>
      <c r="H1606"/>
    </row>
    <row r="1607" spans="1:8">
      <c r="A1607" s="384">
        <v>19144</v>
      </c>
      <c r="B1607" t="s">
        <v>1791</v>
      </c>
      <c r="C1607" t="s">
        <v>341</v>
      </c>
      <c r="D1607" s="383">
        <v>0.87847222222222221</v>
      </c>
      <c r="E1607" t="s">
        <v>344</v>
      </c>
      <c r="F1607" s="383">
        <v>0.25347222222222221</v>
      </c>
      <c r="G1607"/>
      <c r="H1607"/>
    </row>
    <row r="1608" spans="1:8">
      <c r="A1608" s="384">
        <v>19165</v>
      </c>
      <c r="B1608" t="s">
        <v>1792</v>
      </c>
      <c r="C1608" t="s">
        <v>341</v>
      </c>
      <c r="D1608" s="383">
        <v>0.86805555555555547</v>
      </c>
      <c r="E1608" t="s">
        <v>389</v>
      </c>
      <c r="F1608" s="383">
        <v>0.80208333333333337</v>
      </c>
      <c r="G1608"/>
      <c r="H1608"/>
    </row>
    <row r="1609" spans="1:8">
      <c r="A1609" s="384">
        <v>19166</v>
      </c>
      <c r="B1609" t="s">
        <v>1792</v>
      </c>
      <c r="C1609" t="s">
        <v>389</v>
      </c>
      <c r="D1609" s="383">
        <v>0.19097222222222221</v>
      </c>
      <c r="E1609" t="s">
        <v>341</v>
      </c>
      <c r="F1609" s="383">
        <v>0.17708333333333334</v>
      </c>
      <c r="G1609"/>
      <c r="H1609"/>
    </row>
    <row r="1610" spans="1:8">
      <c r="A1610" s="384">
        <v>19167</v>
      </c>
      <c r="B1610" t="s">
        <v>1792</v>
      </c>
      <c r="C1610" t="s">
        <v>341</v>
      </c>
      <c r="D1610" s="383">
        <v>0.86805555555555547</v>
      </c>
      <c r="E1610" t="s">
        <v>433</v>
      </c>
      <c r="F1610" s="383">
        <v>0.40972222222222227</v>
      </c>
      <c r="G1610"/>
      <c r="H1610"/>
    </row>
    <row r="1611" spans="1:8">
      <c r="A1611" s="384">
        <v>19168</v>
      </c>
      <c r="B1611" t="s">
        <v>1792</v>
      </c>
      <c r="C1611" t="s">
        <v>433</v>
      </c>
      <c r="D1611" s="383">
        <v>0.57986111111111105</v>
      </c>
      <c r="E1611" t="s">
        <v>341</v>
      </c>
      <c r="F1611" s="383">
        <v>0.17708333333333334</v>
      </c>
      <c r="G1611"/>
      <c r="H1611"/>
    </row>
    <row r="1612" spans="1:8">
      <c r="A1612" s="384">
        <v>19215</v>
      </c>
      <c r="B1612" t="s">
        <v>1793</v>
      </c>
      <c r="C1612" t="s">
        <v>340</v>
      </c>
      <c r="D1612" s="383">
        <v>0.34722222222222227</v>
      </c>
      <c r="E1612" t="s">
        <v>1046</v>
      </c>
      <c r="F1612" s="383">
        <v>0.26041666666666669</v>
      </c>
      <c r="G1612"/>
      <c r="H1612"/>
    </row>
    <row r="1613" spans="1:8">
      <c r="A1613" s="384">
        <v>19216</v>
      </c>
      <c r="B1613" t="s">
        <v>1793</v>
      </c>
      <c r="C1613" t="s">
        <v>1046</v>
      </c>
      <c r="D1613" s="383">
        <v>0.85069444444444453</v>
      </c>
      <c r="E1613" t="s">
        <v>340</v>
      </c>
      <c r="F1613" s="383">
        <v>0.80208333333333337</v>
      </c>
      <c r="G1613"/>
      <c r="H1613"/>
    </row>
    <row r="1614" spans="1:8">
      <c r="A1614" s="384">
        <v>19221</v>
      </c>
      <c r="B1614" t="s">
        <v>1794</v>
      </c>
      <c r="C1614" t="s">
        <v>341</v>
      </c>
      <c r="D1614" s="383">
        <v>0.91666666666666663</v>
      </c>
      <c r="E1614" t="s">
        <v>438</v>
      </c>
      <c r="F1614" s="383">
        <v>0.2638888888888889</v>
      </c>
      <c r="G1614"/>
      <c r="H1614"/>
    </row>
    <row r="1615" spans="1:8">
      <c r="A1615" s="384">
        <v>19222</v>
      </c>
      <c r="B1615" t="s">
        <v>1794</v>
      </c>
      <c r="C1615" t="s">
        <v>438</v>
      </c>
      <c r="D1615" s="383">
        <v>0.81944444444444453</v>
      </c>
      <c r="E1615" t="s">
        <v>341</v>
      </c>
      <c r="F1615" s="383">
        <v>0.16666666666666666</v>
      </c>
      <c r="G1615"/>
      <c r="H1615"/>
    </row>
    <row r="1616" spans="1:8">
      <c r="A1616" s="384">
        <v>19223</v>
      </c>
      <c r="B1616" t="s">
        <v>1795</v>
      </c>
      <c r="C1616" t="s">
        <v>341</v>
      </c>
      <c r="D1616" s="383">
        <v>0.46527777777777773</v>
      </c>
      <c r="E1616" t="s">
        <v>436</v>
      </c>
      <c r="F1616" s="383">
        <v>0.81597222222222221</v>
      </c>
      <c r="G1616"/>
      <c r="H1616"/>
    </row>
    <row r="1617" spans="1:8">
      <c r="A1617" s="384">
        <v>19224</v>
      </c>
      <c r="B1617" t="s">
        <v>1796</v>
      </c>
      <c r="C1617" t="s">
        <v>436</v>
      </c>
      <c r="D1617" s="383">
        <v>0.3125</v>
      </c>
      <c r="E1617" t="s">
        <v>341</v>
      </c>
      <c r="F1617" s="383">
        <v>0.64583333333333337</v>
      </c>
      <c r="G1617"/>
      <c r="H1617"/>
    </row>
    <row r="1618" spans="1:8">
      <c r="A1618" s="384">
        <v>19225</v>
      </c>
      <c r="B1618" t="s">
        <v>1797</v>
      </c>
      <c r="C1618" t="s">
        <v>1309</v>
      </c>
      <c r="D1618" s="383">
        <v>0.77777777777777779</v>
      </c>
      <c r="E1618" t="s">
        <v>436</v>
      </c>
      <c r="F1618" s="383">
        <v>0.26041666666666669</v>
      </c>
      <c r="G1618"/>
      <c r="H1618"/>
    </row>
    <row r="1619" spans="1:8">
      <c r="A1619" s="384">
        <v>19226</v>
      </c>
      <c r="B1619" t="s">
        <v>1798</v>
      </c>
      <c r="C1619" t="s">
        <v>436</v>
      </c>
      <c r="D1619" s="383">
        <v>0.89236111111111116</v>
      </c>
      <c r="E1619" t="s">
        <v>1309</v>
      </c>
      <c r="F1619" s="383">
        <v>0.39583333333333331</v>
      </c>
      <c r="G1619"/>
      <c r="H1619"/>
    </row>
    <row r="1620" spans="1:8">
      <c r="A1620" s="384">
        <v>19263</v>
      </c>
      <c r="B1620" t="s">
        <v>1799</v>
      </c>
      <c r="C1620" t="s">
        <v>1046</v>
      </c>
      <c r="D1620" s="383">
        <v>0.625</v>
      </c>
      <c r="E1620" t="s">
        <v>710</v>
      </c>
      <c r="F1620" s="383">
        <v>0.81597222222222221</v>
      </c>
      <c r="G1620"/>
      <c r="H1620"/>
    </row>
    <row r="1621" spans="1:8">
      <c r="A1621" s="384">
        <v>19264</v>
      </c>
      <c r="B1621" t="s">
        <v>1800</v>
      </c>
      <c r="C1621" t="s">
        <v>710</v>
      </c>
      <c r="D1621" s="383">
        <v>0.34722222222222227</v>
      </c>
      <c r="E1621" t="s">
        <v>1046</v>
      </c>
      <c r="F1621" s="383">
        <v>0.54166666666666663</v>
      </c>
      <c r="G1621"/>
      <c r="H1621"/>
    </row>
    <row r="1622" spans="1:8">
      <c r="A1622" s="384">
        <v>19269</v>
      </c>
      <c r="B1622" t="s">
        <v>1801</v>
      </c>
      <c r="C1622" t="s">
        <v>1046</v>
      </c>
      <c r="D1622" s="383">
        <v>0.625</v>
      </c>
      <c r="E1622" t="s">
        <v>421</v>
      </c>
      <c r="F1622" s="383">
        <v>0.75694444444444453</v>
      </c>
      <c r="G1622"/>
      <c r="H1622"/>
    </row>
    <row r="1623" spans="1:8">
      <c r="A1623" s="384">
        <v>19270</v>
      </c>
      <c r="B1623" t="s">
        <v>1802</v>
      </c>
      <c r="C1623" t="s">
        <v>421</v>
      </c>
      <c r="D1623" s="383">
        <v>0.625</v>
      </c>
      <c r="E1623" t="s">
        <v>1046</v>
      </c>
      <c r="F1623" s="383">
        <v>0.72222222222222221</v>
      </c>
      <c r="G1623"/>
      <c r="H1623"/>
    </row>
    <row r="1624" spans="1:8">
      <c r="A1624" s="384">
        <v>19305</v>
      </c>
      <c r="B1624" t="s">
        <v>1803</v>
      </c>
      <c r="C1624" t="s">
        <v>343</v>
      </c>
      <c r="D1624" s="383">
        <v>0.97916666666666663</v>
      </c>
      <c r="E1624" t="s">
        <v>481</v>
      </c>
      <c r="F1624" s="383">
        <v>0.28125</v>
      </c>
      <c r="G1624"/>
      <c r="H1624"/>
    </row>
    <row r="1625" spans="1:8">
      <c r="A1625" s="384">
        <v>19306</v>
      </c>
      <c r="B1625" t="s">
        <v>1804</v>
      </c>
      <c r="C1625" t="s">
        <v>481</v>
      </c>
      <c r="D1625" s="383">
        <v>0.73958333333333337</v>
      </c>
      <c r="E1625" t="s">
        <v>343</v>
      </c>
      <c r="F1625" s="383">
        <v>0.14583333333333334</v>
      </c>
      <c r="G1625"/>
      <c r="H1625"/>
    </row>
    <row r="1626" spans="1:8">
      <c r="A1626" s="384">
        <v>19309</v>
      </c>
      <c r="B1626" t="s">
        <v>1805</v>
      </c>
      <c r="C1626" t="s">
        <v>1806</v>
      </c>
      <c r="D1626" s="383">
        <v>0.76736111111111116</v>
      </c>
      <c r="E1626" t="s">
        <v>343</v>
      </c>
      <c r="F1626" s="383">
        <v>0.25347222222222221</v>
      </c>
      <c r="G1626"/>
      <c r="H1626"/>
    </row>
    <row r="1627" spans="1:8">
      <c r="A1627" s="384">
        <v>19310</v>
      </c>
      <c r="B1627" t="s">
        <v>1807</v>
      </c>
      <c r="C1627" t="s">
        <v>343</v>
      </c>
      <c r="D1627" s="383">
        <v>0.94791666666666663</v>
      </c>
      <c r="E1627" t="s">
        <v>1806</v>
      </c>
      <c r="F1627" s="383">
        <v>0.41666666666666669</v>
      </c>
      <c r="G1627"/>
      <c r="H1627"/>
    </row>
    <row r="1628" spans="1:8">
      <c r="A1628" s="384">
        <v>19311</v>
      </c>
      <c r="B1628" t="s">
        <v>1808</v>
      </c>
      <c r="C1628" t="s">
        <v>320</v>
      </c>
      <c r="D1628" s="383">
        <v>0.63888888888888895</v>
      </c>
      <c r="E1628" t="s">
        <v>343</v>
      </c>
      <c r="F1628" s="383">
        <v>0.39583333333333331</v>
      </c>
      <c r="G1628"/>
      <c r="H1628"/>
    </row>
    <row r="1629" spans="1:8">
      <c r="A1629" s="384">
        <v>19312</v>
      </c>
      <c r="B1629" t="s">
        <v>1809</v>
      </c>
      <c r="C1629" t="s">
        <v>343</v>
      </c>
      <c r="D1629" s="383">
        <v>0.58333333333333337</v>
      </c>
      <c r="E1629" t="s">
        <v>320</v>
      </c>
      <c r="F1629" s="383">
        <v>0.33680555555555558</v>
      </c>
      <c r="G1629"/>
      <c r="H1629"/>
    </row>
    <row r="1630" spans="1:8">
      <c r="A1630" s="384">
        <v>19313</v>
      </c>
      <c r="B1630" t="s">
        <v>1810</v>
      </c>
      <c r="C1630" t="s">
        <v>343</v>
      </c>
      <c r="D1630" s="383">
        <v>0.58333333333333337</v>
      </c>
      <c r="E1630" t="s">
        <v>535</v>
      </c>
      <c r="F1630" s="383">
        <v>0.68055555555555547</v>
      </c>
      <c r="G1630"/>
      <c r="H1630"/>
    </row>
    <row r="1631" spans="1:8">
      <c r="A1631" s="384">
        <v>19314</v>
      </c>
      <c r="B1631" t="s">
        <v>1811</v>
      </c>
      <c r="C1631" t="s">
        <v>526</v>
      </c>
      <c r="D1631" s="383">
        <v>0.46527777777777773</v>
      </c>
      <c r="E1631" t="s">
        <v>343</v>
      </c>
      <c r="F1631" s="383">
        <v>0.625</v>
      </c>
      <c r="G1631"/>
      <c r="H1631"/>
    </row>
    <row r="1632" spans="1:8">
      <c r="A1632" s="384">
        <v>19321</v>
      </c>
      <c r="B1632" t="s">
        <v>1812</v>
      </c>
      <c r="C1632" t="s">
        <v>343</v>
      </c>
      <c r="D1632" s="383">
        <v>0.58333333333333337</v>
      </c>
      <c r="E1632" t="s">
        <v>526</v>
      </c>
      <c r="F1632" s="383">
        <v>0.70486111111111116</v>
      </c>
      <c r="G1632"/>
      <c r="H1632"/>
    </row>
    <row r="1633" spans="1:8">
      <c r="A1633" s="384">
        <v>19322</v>
      </c>
      <c r="B1633" t="s">
        <v>1813</v>
      </c>
      <c r="C1633" t="s">
        <v>526</v>
      </c>
      <c r="D1633" s="383">
        <v>0.46527777777777773</v>
      </c>
      <c r="E1633" t="s">
        <v>343</v>
      </c>
      <c r="F1633" s="383">
        <v>0.625</v>
      </c>
      <c r="G1633"/>
      <c r="H1633"/>
    </row>
    <row r="1634" spans="1:8">
      <c r="A1634" s="384">
        <v>19323</v>
      </c>
      <c r="B1634" t="s">
        <v>484</v>
      </c>
      <c r="C1634" t="s">
        <v>343</v>
      </c>
      <c r="D1634" s="383">
        <v>0.28819444444444448</v>
      </c>
      <c r="E1634" t="s">
        <v>539</v>
      </c>
      <c r="F1634" s="383">
        <v>0.4513888888888889</v>
      </c>
      <c r="G1634"/>
      <c r="H1634"/>
    </row>
    <row r="1635" spans="1:8">
      <c r="A1635" s="384">
        <v>19324</v>
      </c>
      <c r="B1635" t="s">
        <v>1814</v>
      </c>
      <c r="C1635" t="s">
        <v>539</v>
      </c>
      <c r="D1635" s="383">
        <v>0.71527777777777779</v>
      </c>
      <c r="E1635" t="s">
        <v>343</v>
      </c>
      <c r="F1635" s="383">
        <v>0.88888888888888884</v>
      </c>
      <c r="G1635"/>
      <c r="H1635"/>
    </row>
    <row r="1636" spans="1:8">
      <c r="A1636" s="384">
        <v>19325</v>
      </c>
      <c r="B1636" t="s">
        <v>1815</v>
      </c>
      <c r="C1636" t="s">
        <v>343</v>
      </c>
      <c r="D1636" s="383">
        <v>0.73611111111111116</v>
      </c>
      <c r="E1636" t="s">
        <v>415</v>
      </c>
      <c r="F1636" s="383">
        <v>0.86458333333333337</v>
      </c>
      <c r="G1636"/>
      <c r="H1636"/>
    </row>
    <row r="1637" spans="1:8">
      <c r="A1637" s="384">
        <v>19326</v>
      </c>
      <c r="B1637" t="s">
        <v>1816</v>
      </c>
      <c r="C1637" t="s">
        <v>415</v>
      </c>
      <c r="D1637" s="383">
        <v>0.19791666666666666</v>
      </c>
      <c r="E1637" t="s">
        <v>343</v>
      </c>
      <c r="F1637" s="383">
        <v>0.22222222222222221</v>
      </c>
      <c r="G1637"/>
      <c r="H1637"/>
    </row>
    <row r="1638" spans="1:8">
      <c r="A1638" s="384">
        <v>19327</v>
      </c>
      <c r="B1638" t="s">
        <v>1817</v>
      </c>
      <c r="C1638" t="s">
        <v>1818</v>
      </c>
      <c r="D1638" s="383">
        <v>0.73611111111111116</v>
      </c>
      <c r="E1638" t="s">
        <v>1819</v>
      </c>
      <c r="F1638" s="383">
        <v>0.90972222222222221</v>
      </c>
      <c r="G1638"/>
      <c r="H1638"/>
    </row>
    <row r="1639" spans="1:8">
      <c r="A1639" s="384">
        <v>19328</v>
      </c>
      <c r="B1639" t="s">
        <v>1820</v>
      </c>
      <c r="C1639" t="s">
        <v>1819</v>
      </c>
      <c r="D1639" s="383">
        <v>0.17013888888888887</v>
      </c>
      <c r="E1639" t="s">
        <v>1818</v>
      </c>
      <c r="F1639" s="383">
        <v>0.33333333333333331</v>
      </c>
      <c r="G1639"/>
      <c r="H1639"/>
    </row>
    <row r="1640" spans="1:8">
      <c r="A1640" s="384">
        <v>19565</v>
      </c>
      <c r="B1640" t="s">
        <v>1821</v>
      </c>
      <c r="C1640" t="s">
        <v>1373</v>
      </c>
      <c r="D1640" s="383">
        <v>0.30902777777777779</v>
      </c>
      <c r="E1640" t="s">
        <v>584</v>
      </c>
      <c r="F1640" s="383">
        <v>0.79166666666666663</v>
      </c>
      <c r="G1640"/>
      <c r="H1640"/>
    </row>
    <row r="1641" spans="1:8">
      <c r="A1641" s="384">
        <v>19566</v>
      </c>
      <c r="B1641" t="s">
        <v>1821</v>
      </c>
      <c r="C1641" t="s">
        <v>584</v>
      </c>
      <c r="D1641" s="383">
        <v>0.25</v>
      </c>
      <c r="E1641" t="s">
        <v>1373</v>
      </c>
      <c r="F1641" s="383">
        <v>0.69097222222222221</v>
      </c>
      <c r="G1641"/>
      <c r="H1641"/>
    </row>
    <row r="1642" spans="1:8">
      <c r="A1642" s="384">
        <v>19569</v>
      </c>
      <c r="B1642" t="s">
        <v>1822</v>
      </c>
      <c r="C1642" t="s">
        <v>1373</v>
      </c>
      <c r="D1642" s="383">
        <v>0.57291666666666663</v>
      </c>
      <c r="E1642" t="s">
        <v>433</v>
      </c>
      <c r="F1642" s="383">
        <v>0.21527777777777779</v>
      </c>
      <c r="G1642"/>
      <c r="H1642"/>
    </row>
    <row r="1643" spans="1:8">
      <c r="A1643" s="384">
        <v>19570</v>
      </c>
      <c r="B1643" t="s">
        <v>1823</v>
      </c>
      <c r="C1643" t="s">
        <v>433</v>
      </c>
      <c r="D1643" s="383">
        <v>0.91666666666666663</v>
      </c>
      <c r="E1643" t="s">
        <v>1373</v>
      </c>
      <c r="F1643" s="383">
        <v>0.56944444444444442</v>
      </c>
      <c r="G1643"/>
      <c r="H1643"/>
    </row>
    <row r="1644" spans="1:8">
      <c r="A1644" s="384">
        <v>19571</v>
      </c>
      <c r="B1644" t="s">
        <v>1824</v>
      </c>
      <c r="C1644" t="s">
        <v>1551</v>
      </c>
      <c r="D1644" s="383">
        <v>0.30555555555555552</v>
      </c>
      <c r="E1644" t="s">
        <v>1046</v>
      </c>
      <c r="F1644" s="383">
        <v>0.50347222222222221</v>
      </c>
      <c r="G1644"/>
      <c r="H1644"/>
    </row>
    <row r="1645" spans="1:8">
      <c r="A1645" s="384">
        <v>19572</v>
      </c>
      <c r="B1645" t="s">
        <v>1825</v>
      </c>
      <c r="C1645" t="s">
        <v>1046</v>
      </c>
      <c r="D1645" s="383">
        <v>0.60416666666666663</v>
      </c>
      <c r="E1645" t="s">
        <v>1551</v>
      </c>
      <c r="F1645" s="383">
        <v>0.78472222222222221</v>
      </c>
      <c r="G1645"/>
      <c r="H1645"/>
    </row>
    <row r="1646" spans="1:8">
      <c r="A1646" s="384">
        <v>19601</v>
      </c>
      <c r="B1646" t="s">
        <v>1826</v>
      </c>
      <c r="C1646" t="s">
        <v>346</v>
      </c>
      <c r="D1646" s="383">
        <v>0.27083333333333331</v>
      </c>
      <c r="E1646" t="s">
        <v>649</v>
      </c>
      <c r="F1646" s="383">
        <v>0.77430555555555547</v>
      </c>
      <c r="G1646"/>
      <c r="H1646"/>
    </row>
    <row r="1647" spans="1:8">
      <c r="A1647" s="384">
        <v>19602</v>
      </c>
      <c r="B1647" t="s">
        <v>1827</v>
      </c>
      <c r="C1647" t="s">
        <v>649</v>
      </c>
      <c r="D1647" s="383">
        <v>0.34375</v>
      </c>
      <c r="E1647" t="s">
        <v>346</v>
      </c>
      <c r="F1647" s="383">
        <v>0.90972222222222221</v>
      </c>
      <c r="G1647"/>
      <c r="H1647"/>
    </row>
    <row r="1648" spans="1:8">
      <c r="A1648" s="384">
        <v>19603</v>
      </c>
      <c r="B1648" t="s">
        <v>1828</v>
      </c>
      <c r="C1648" t="s">
        <v>346</v>
      </c>
      <c r="D1648" s="383">
        <v>0.64583333333333337</v>
      </c>
      <c r="E1648" t="s">
        <v>529</v>
      </c>
      <c r="F1648" s="383">
        <v>0.53472222222222221</v>
      </c>
      <c r="G1648"/>
      <c r="H1648"/>
    </row>
    <row r="1649" spans="1:8">
      <c r="A1649" s="384">
        <v>19604</v>
      </c>
      <c r="B1649" t="s">
        <v>1829</v>
      </c>
      <c r="C1649" t="s">
        <v>529</v>
      </c>
      <c r="D1649" s="383">
        <v>0.73263888888888884</v>
      </c>
      <c r="E1649" t="s">
        <v>346</v>
      </c>
      <c r="F1649" s="383">
        <v>0.62847222222222221</v>
      </c>
      <c r="G1649"/>
      <c r="H1649"/>
    </row>
    <row r="1650" spans="1:8">
      <c r="A1650" s="384">
        <v>19605</v>
      </c>
      <c r="B1650" t="s">
        <v>1830</v>
      </c>
      <c r="C1650" t="s">
        <v>457</v>
      </c>
      <c r="D1650" s="383">
        <v>0.54861111111111105</v>
      </c>
      <c r="E1650" t="s">
        <v>346</v>
      </c>
      <c r="F1650" s="383">
        <v>0.38194444444444442</v>
      </c>
      <c r="G1650"/>
      <c r="H1650"/>
    </row>
    <row r="1651" spans="1:8">
      <c r="A1651" s="384">
        <v>19606</v>
      </c>
      <c r="B1651" t="s">
        <v>1831</v>
      </c>
      <c r="C1651" t="s">
        <v>346</v>
      </c>
      <c r="D1651" s="383">
        <v>0.68402777777777779</v>
      </c>
      <c r="E1651" t="s">
        <v>457</v>
      </c>
      <c r="F1651" s="383">
        <v>0.63541666666666663</v>
      </c>
      <c r="G1651"/>
      <c r="H1651"/>
    </row>
    <row r="1652" spans="1:8">
      <c r="A1652" s="384">
        <v>19653</v>
      </c>
      <c r="B1652" t="s">
        <v>1832</v>
      </c>
      <c r="C1652" t="s">
        <v>1818</v>
      </c>
      <c r="D1652" s="383">
        <v>0.2673611111111111</v>
      </c>
      <c r="E1652" t="s">
        <v>346</v>
      </c>
      <c r="F1652" s="383">
        <v>0.57986111111111105</v>
      </c>
      <c r="G1652"/>
      <c r="H1652"/>
    </row>
    <row r="1653" spans="1:8">
      <c r="A1653" s="384">
        <v>19654</v>
      </c>
      <c r="B1653" t="s">
        <v>1833</v>
      </c>
      <c r="C1653" t="s">
        <v>346</v>
      </c>
      <c r="D1653" s="383">
        <v>0.55902777777777779</v>
      </c>
      <c r="E1653" t="s">
        <v>1818</v>
      </c>
      <c r="F1653" s="383">
        <v>0.87152777777777779</v>
      </c>
      <c r="G1653"/>
      <c r="H1653"/>
    </row>
    <row r="1654" spans="1:8">
      <c r="A1654" s="384">
        <v>19655</v>
      </c>
      <c r="B1654" t="s">
        <v>1834</v>
      </c>
      <c r="C1654" t="s">
        <v>473</v>
      </c>
      <c r="D1654" s="383">
        <v>0.70138888888888884</v>
      </c>
      <c r="E1654" t="s">
        <v>346</v>
      </c>
      <c r="F1654" s="383">
        <v>0.2673611111111111</v>
      </c>
      <c r="G1654"/>
      <c r="H1654"/>
    </row>
    <row r="1655" spans="1:8">
      <c r="A1655" s="384">
        <v>19656</v>
      </c>
      <c r="B1655" t="s">
        <v>1835</v>
      </c>
      <c r="C1655" t="s">
        <v>346</v>
      </c>
      <c r="D1655" s="383">
        <v>0.875</v>
      </c>
      <c r="E1655" t="s">
        <v>473</v>
      </c>
      <c r="F1655" s="383">
        <v>0.47569444444444442</v>
      </c>
      <c r="G1655"/>
      <c r="H1655"/>
    </row>
    <row r="1656" spans="1:8">
      <c r="A1656" s="384">
        <v>19657</v>
      </c>
      <c r="B1656" t="s">
        <v>1836</v>
      </c>
      <c r="C1656" t="s">
        <v>343</v>
      </c>
      <c r="D1656" s="383">
        <v>0.33680555555555558</v>
      </c>
      <c r="E1656" t="s">
        <v>623</v>
      </c>
      <c r="F1656" s="383">
        <v>0.80208333333333337</v>
      </c>
      <c r="G1656"/>
      <c r="H1656"/>
    </row>
    <row r="1657" spans="1:8">
      <c r="A1657" s="384">
        <v>19658</v>
      </c>
      <c r="B1657" t="s">
        <v>1837</v>
      </c>
      <c r="C1657" t="s">
        <v>623</v>
      </c>
      <c r="D1657" s="383">
        <v>0.85416666666666663</v>
      </c>
      <c r="E1657" t="s">
        <v>343</v>
      </c>
      <c r="F1657" s="383">
        <v>0.28472222222222221</v>
      </c>
      <c r="G1657"/>
      <c r="H1657"/>
    </row>
    <row r="1658" spans="1:8">
      <c r="A1658" s="384">
        <v>19707</v>
      </c>
      <c r="B1658" t="s">
        <v>1838</v>
      </c>
      <c r="C1658" t="s">
        <v>344</v>
      </c>
      <c r="D1658" s="383">
        <v>0.875</v>
      </c>
      <c r="E1658" t="s">
        <v>347</v>
      </c>
      <c r="F1658" s="383">
        <v>0.79513888888888884</v>
      </c>
      <c r="G1658"/>
      <c r="H1658"/>
    </row>
    <row r="1659" spans="1:8">
      <c r="A1659" s="384">
        <v>19708</v>
      </c>
      <c r="B1659" t="s">
        <v>1838</v>
      </c>
      <c r="C1659" t="s">
        <v>347</v>
      </c>
      <c r="D1659" s="383">
        <v>0.35416666666666669</v>
      </c>
      <c r="E1659" t="s">
        <v>344</v>
      </c>
      <c r="F1659" s="383">
        <v>0.28125</v>
      </c>
      <c r="G1659"/>
      <c r="H1659"/>
    </row>
    <row r="1660" spans="1:8">
      <c r="A1660" s="384">
        <v>19771</v>
      </c>
      <c r="B1660" t="s">
        <v>1839</v>
      </c>
      <c r="C1660" t="s">
        <v>347</v>
      </c>
      <c r="D1660" s="383">
        <v>0.82986111111111116</v>
      </c>
      <c r="E1660" t="s">
        <v>415</v>
      </c>
      <c r="F1660" s="383">
        <v>0.61458333333333337</v>
      </c>
      <c r="G1660"/>
      <c r="H1660"/>
    </row>
    <row r="1661" spans="1:8">
      <c r="A1661" s="384">
        <v>19772</v>
      </c>
      <c r="B1661" t="s">
        <v>1840</v>
      </c>
      <c r="C1661" t="s">
        <v>415</v>
      </c>
      <c r="D1661" s="383">
        <v>0.60416666666666663</v>
      </c>
      <c r="E1661" t="s">
        <v>347</v>
      </c>
      <c r="F1661" s="383">
        <v>0.34722222222222227</v>
      </c>
      <c r="G1661"/>
      <c r="H1661"/>
    </row>
    <row r="1662" spans="1:8">
      <c r="A1662" s="384">
        <v>19781</v>
      </c>
      <c r="B1662" t="s">
        <v>1841</v>
      </c>
      <c r="C1662" t="s">
        <v>347</v>
      </c>
      <c r="D1662" s="383">
        <v>0.82986111111111116</v>
      </c>
      <c r="E1662" t="s">
        <v>415</v>
      </c>
      <c r="F1662" s="383">
        <v>0.4375</v>
      </c>
      <c r="G1662"/>
      <c r="H1662"/>
    </row>
    <row r="1663" spans="1:8">
      <c r="A1663" s="384">
        <v>19782</v>
      </c>
      <c r="B1663" t="s">
        <v>1842</v>
      </c>
      <c r="C1663" t="s">
        <v>415</v>
      </c>
      <c r="D1663" s="383">
        <v>0.74652777777777779</v>
      </c>
      <c r="E1663" t="s">
        <v>347</v>
      </c>
      <c r="F1663" s="383">
        <v>0.34722222222222227</v>
      </c>
      <c r="G1663"/>
      <c r="H1663"/>
    </row>
    <row r="1664" spans="1:8">
      <c r="A1664" s="384">
        <v>19943</v>
      </c>
      <c r="B1664" t="s">
        <v>1843</v>
      </c>
      <c r="C1664" t="s">
        <v>623</v>
      </c>
      <c r="D1664" s="383">
        <v>0.80902777777777779</v>
      </c>
      <c r="E1664" t="s">
        <v>341</v>
      </c>
      <c r="F1664" s="383">
        <v>0.18402777777777779</v>
      </c>
      <c r="G1664"/>
      <c r="H1664"/>
    </row>
    <row r="1665" spans="1:8">
      <c r="A1665" s="384">
        <v>19944</v>
      </c>
      <c r="B1665" t="s">
        <v>1844</v>
      </c>
      <c r="C1665" t="s">
        <v>341</v>
      </c>
      <c r="D1665" s="383">
        <v>0.95833333333333337</v>
      </c>
      <c r="E1665" t="s">
        <v>623</v>
      </c>
      <c r="F1665" s="383">
        <v>0.33680555555555558</v>
      </c>
      <c r="G1665"/>
      <c r="H1665"/>
    </row>
    <row r="1666" spans="1:8">
      <c r="A1666" s="384">
        <v>21028</v>
      </c>
      <c r="B1666" t="s">
        <v>384</v>
      </c>
      <c r="C1666" t="s">
        <v>411</v>
      </c>
      <c r="D1666" s="383">
        <v>0.76388888888888884</v>
      </c>
      <c r="E1666" t="s">
        <v>396</v>
      </c>
      <c r="F1666" s="383">
        <v>0.84375</v>
      </c>
      <c r="G1666"/>
      <c r="H1666"/>
    </row>
    <row r="1667" spans="1:8">
      <c r="A1667" s="384">
        <v>21068</v>
      </c>
      <c r="B1667" t="s">
        <v>1845</v>
      </c>
      <c r="C1667" t="s">
        <v>1846</v>
      </c>
      <c r="D1667" s="383">
        <v>0.67708333333333337</v>
      </c>
      <c r="E1667" t="s">
        <v>367</v>
      </c>
      <c r="F1667" s="383">
        <v>0.91666666666666663</v>
      </c>
      <c r="G1667"/>
      <c r="H1667"/>
    </row>
    <row r="1668" spans="1:8">
      <c r="A1668" s="384">
        <v>21107</v>
      </c>
      <c r="B1668" t="s">
        <v>1847</v>
      </c>
      <c r="C1668" t="s">
        <v>1848</v>
      </c>
      <c r="D1668" s="383">
        <v>0.95833333333333337</v>
      </c>
      <c r="E1668" t="s">
        <v>433</v>
      </c>
      <c r="F1668" s="383">
        <v>0.4513888888888889</v>
      </c>
      <c r="G1668"/>
      <c r="H1668"/>
    </row>
    <row r="1669" spans="1:8">
      <c r="A1669" s="384">
        <v>21108</v>
      </c>
      <c r="B1669" t="s">
        <v>1849</v>
      </c>
      <c r="C1669" t="s">
        <v>433</v>
      </c>
      <c r="D1669" s="383">
        <v>0.71527777777777779</v>
      </c>
      <c r="E1669" t="s">
        <v>1848</v>
      </c>
      <c r="F1669" s="383">
        <v>0.21875</v>
      </c>
      <c r="G1669"/>
      <c r="H1669"/>
    </row>
    <row r="1670" spans="1:8">
      <c r="A1670" s="384">
        <v>21125</v>
      </c>
      <c r="B1670" t="s">
        <v>1850</v>
      </c>
      <c r="C1670" t="s">
        <v>343</v>
      </c>
      <c r="D1670" s="383">
        <v>0.84375</v>
      </c>
      <c r="E1670" t="s">
        <v>1851</v>
      </c>
      <c r="F1670" s="383">
        <v>0.44097222222222227</v>
      </c>
      <c r="G1670"/>
      <c r="H1670"/>
    </row>
    <row r="1671" spans="1:8">
      <c r="A1671" s="384">
        <v>21126</v>
      </c>
      <c r="B1671" t="s">
        <v>1852</v>
      </c>
      <c r="C1671" t="s">
        <v>1851</v>
      </c>
      <c r="D1671" s="383">
        <v>0.71527777777777779</v>
      </c>
      <c r="E1671" t="s">
        <v>343</v>
      </c>
      <c r="F1671" s="383">
        <v>0.33333333333333331</v>
      </c>
      <c r="G1671"/>
      <c r="H1671"/>
    </row>
    <row r="1672" spans="1:8">
      <c r="A1672" s="384">
        <v>22111</v>
      </c>
      <c r="B1672" t="s">
        <v>1853</v>
      </c>
      <c r="C1672" t="s">
        <v>692</v>
      </c>
      <c r="D1672" s="383">
        <v>0.23263888888888887</v>
      </c>
      <c r="E1672" t="s">
        <v>316</v>
      </c>
      <c r="F1672" s="383">
        <v>0.66666666666666663</v>
      </c>
      <c r="G1672"/>
      <c r="H1672"/>
    </row>
    <row r="1673" spans="1:8">
      <c r="A1673" s="384">
        <v>22112</v>
      </c>
      <c r="B1673" t="s">
        <v>1854</v>
      </c>
      <c r="C1673" t="s">
        <v>316</v>
      </c>
      <c r="D1673" s="383">
        <v>0.30555555555555552</v>
      </c>
      <c r="E1673" t="s">
        <v>692</v>
      </c>
      <c r="F1673" s="383">
        <v>0.73958333333333337</v>
      </c>
      <c r="G1673"/>
      <c r="H1673"/>
    </row>
    <row r="1674" spans="1:8">
      <c r="A1674" s="384">
        <v>22131</v>
      </c>
      <c r="B1674" t="s">
        <v>386</v>
      </c>
      <c r="C1674" t="s">
        <v>320</v>
      </c>
      <c r="D1674" s="383">
        <v>0.67708333333333337</v>
      </c>
      <c r="E1674" t="s">
        <v>387</v>
      </c>
      <c r="F1674" s="383">
        <v>0.80555555555555547</v>
      </c>
      <c r="G1674"/>
      <c r="H1674"/>
    </row>
    <row r="1675" spans="1:8">
      <c r="A1675" s="384">
        <v>22132</v>
      </c>
      <c r="B1675" t="s">
        <v>1855</v>
      </c>
      <c r="C1675" t="s">
        <v>387</v>
      </c>
      <c r="D1675" s="383">
        <v>0.19097222222222221</v>
      </c>
      <c r="E1675" t="s">
        <v>320</v>
      </c>
      <c r="F1675" s="383">
        <v>0.33680555555555558</v>
      </c>
      <c r="G1675"/>
      <c r="H1675"/>
    </row>
    <row r="1676" spans="1:8">
      <c r="A1676" s="384">
        <v>22308</v>
      </c>
      <c r="B1676" t="s">
        <v>1856</v>
      </c>
      <c r="C1676" t="s">
        <v>714</v>
      </c>
      <c r="D1676" s="383">
        <v>0.76041666666666663</v>
      </c>
      <c r="E1676" t="s">
        <v>481</v>
      </c>
      <c r="F1676" s="383">
        <v>0.16666666666666666</v>
      </c>
      <c r="G1676"/>
      <c r="H1676"/>
    </row>
    <row r="1677" spans="1:8">
      <c r="A1677" s="384">
        <v>22403</v>
      </c>
      <c r="B1677" t="s">
        <v>1857</v>
      </c>
      <c r="C1677" t="s">
        <v>608</v>
      </c>
      <c r="D1677" s="383">
        <v>0.37847222222222227</v>
      </c>
      <c r="E1677" t="s">
        <v>572</v>
      </c>
      <c r="F1677" s="383">
        <v>0.16666666666666666</v>
      </c>
      <c r="G1677"/>
      <c r="H1677"/>
    </row>
    <row r="1678" spans="1:8">
      <c r="A1678" s="384">
        <v>22404</v>
      </c>
      <c r="B1678" t="s">
        <v>1858</v>
      </c>
      <c r="C1678" t="s">
        <v>572</v>
      </c>
      <c r="D1678" s="383">
        <v>0.99305555555555547</v>
      </c>
      <c r="E1678" t="s">
        <v>608</v>
      </c>
      <c r="F1678" s="383">
        <v>0.78125</v>
      </c>
      <c r="G1678"/>
      <c r="H1678"/>
    </row>
    <row r="1679" spans="1:8">
      <c r="A1679" s="384">
        <v>22410</v>
      </c>
      <c r="B1679" t="s">
        <v>1859</v>
      </c>
      <c r="C1679" t="s">
        <v>671</v>
      </c>
      <c r="D1679" s="383">
        <v>0.80208333333333337</v>
      </c>
      <c r="E1679" t="s">
        <v>1860</v>
      </c>
      <c r="F1679" s="383">
        <v>0.34375</v>
      </c>
      <c r="G1679"/>
      <c r="H1679"/>
    </row>
    <row r="1680" spans="1:8">
      <c r="A1680" s="384">
        <v>22447</v>
      </c>
      <c r="B1680" t="s">
        <v>1861</v>
      </c>
      <c r="C1680" t="s">
        <v>1848</v>
      </c>
      <c r="D1680" s="383">
        <v>0.76041666666666663</v>
      </c>
      <c r="E1680" t="s">
        <v>510</v>
      </c>
      <c r="F1680" s="383">
        <v>0.22569444444444445</v>
      </c>
      <c r="G1680"/>
      <c r="H1680"/>
    </row>
    <row r="1681" spans="1:8">
      <c r="A1681" s="384">
        <v>22464</v>
      </c>
      <c r="B1681" t="s">
        <v>720</v>
      </c>
      <c r="C1681" t="s">
        <v>714</v>
      </c>
      <c r="D1681" s="383">
        <v>0.71875</v>
      </c>
      <c r="E1681" t="s">
        <v>710</v>
      </c>
      <c r="F1681" s="383">
        <v>0.22916666666666666</v>
      </c>
      <c r="G1681"/>
      <c r="H1681"/>
    </row>
    <row r="1682" spans="1:8">
      <c r="A1682" s="384">
        <v>22688</v>
      </c>
      <c r="B1682" t="s">
        <v>1862</v>
      </c>
      <c r="C1682" t="s">
        <v>588</v>
      </c>
      <c r="D1682" s="383">
        <v>0.32291666666666669</v>
      </c>
      <c r="E1682" t="s">
        <v>383</v>
      </c>
      <c r="F1682" s="383">
        <v>9.375E-2</v>
      </c>
      <c r="G1682"/>
      <c r="H1682"/>
    </row>
    <row r="1683" spans="1:8">
      <c r="A1683" s="384">
        <v>22855</v>
      </c>
      <c r="B1683" t="s">
        <v>1863</v>
      </c>
      <c r="C1683" t="s">
        <v>338</v>
      </c>
      <c r="D1683" s="383">
        <v>0.67013888888888884</v>
      </c>
      <c r="E1683" t="s">
        <v>782</v>
      </c>
      <c r="F1683" s="383">
        <v>0.75</v>
      </c>
      <c r="G1683"/>
      <c r="H1683"/>
    </row>
    <row r="1684" spans="1:8">
      <c r="A1684" s="384">
        <v>22856</v>
      </c>
      <c r="B1684" t="s">
        <v>1864</v>
      </c>
      <c r="C1684" t="s">
        <v>782</v>
      </c>
      <c r="D1684" s="383">
        <v>0.82986111111111116</v>
      </c>
      <c r="E1684" t="s">
        <v>338</v>
      </c>
      <c r="F1684" s="383">
        <v>0.92361111111111116</v>
      </c>
      <c r="G1684"/>
      <c r="H1684"/>
    </row>
    <row r="1685" spans="1:8">
      <c r="A1685" s="384">
        <v>22905</v>
      </c>
      <c r="B1685" t="s">
        <v>1865</v>
      </c>
      <c r="C1685" t="s">
        <v>1373</v>
      </c>
      <c r="D1685" s="383">
        <v>0.21180555555555555</v>
      </c>
      <c r="E1685" t="s">
        <v>481</v>
      </c>
      <c r="F1685" s="383">
        <v>0.14930555555555555</v>
      </c>
      <c r="G1685"/>
      <c r="H1685"/>
    </row>
    <row r="1686" spans="1:8">
      <c r="A1686" s="384">
        <v>22926</v>
      </c>
      <c r="B1686" t="s">
        <v>1059</v>
      </c>
      <c r="C1686" t="s">
        <v>620</v>
      </c>
      <c r="D1686" s="383">
        <v>0.43055555555555558</v>
      </c>
      <c r="E1686" t="s">
        <v>344</v>
      </c>
      <c r="F1686" s="383">
        <v>0.63541666666666663</v>
      </c>
      <c r="G1686"/>
      <c r="H1686"/>
    </row>
    <row r="1687" spans="1:8">
      <c r="A1687" s="384">
        <v>22996</v>
      </c>
      <c r="B1687" t="s">
        <v>1866</v>
      </c>
      <c r="C1687" t="s">
        <v>346</v>
      </c>
      <c r="D1687" s="383">
        <v>0.85416666666666663</v>
      </c>
      <c r="E1687" t="s">
        <v>344</v>
      </c>
      <c r="F1687" s="383">
        <v>0.60416666666666663</v>
      </c>
      <c r="G1687"/>
      <c r="H1687"/>
    </row>
    <row r="1688" spans="1:8">
      <c r="A1688" s="384">
        <v>23010</v>
      </c>
      <c r="B1688" t="s">
        <v>1867</v>
      </c>
      <c r="C1688" t="s">
        <v>1248</v>
      </c>
      <c r="D1688" s="383">
        <v>0.91666666666666663</v>
      </c>
      <c r="E1688" t="s">
        <v>481</v>
      </c>
      <c r="F1688" s="383">
        <v>0.29166666666666669</v>
      </c>
      <c r="G1688"/>
      <c r="H1688"/>
    </row>
    <row r="1689" spans="1:8">
      <c r="A1689" s="384">
        <v>23111</v>
      </c>
      <c r="B1689" t="s">
        <v>1868</v>
      </c>
      <c r="C1689" t="s">
        <v>1869</v>
      </c>
      <c r="D1689" s="383">
        <v>0.95138888888888884</v>
      </c>
      <c r="E1689" t="s">
        <v>659</v>
      </c>
      <c r="F1689" s="383">
        <v>0.30208333333333331</v>
      </c>
      <c r="G1689"/>
      <c r="H1689"/>
    </row>
    <row r="1690" spans="1:8">
      <c r="A1690" s="384">
        <v>23112</v>
      </c>
      <c r="B1690" t="s">
        <v>1870</v>
      </c>
      <c r="C1690" t="s">
        <v>1869</v>
      </c>
      <c r="D1690" s="383">
        <v>0.95138888888888884</v>
      </c>
      <c r="E1690" t="s">
        <v>457</v>
      </c>
      <c r="F1690" s="383">
        <v>0.3125</v>
      </c>
      <c r="G1690"/>
      <c r="H1690"/>
    </row>
    <row r="1691" spans="1:8">
      <c r="A1691" s="384">
        <v>23142</v>
      </c>
      <c r="B1691" t="s">
        <v>1871</v>
      </c>
      <c r="C1691" t="s">
        <v>668</v>
      </c>
      <c r="D1691" s="383">
        <v>0.55208333333333337</v>
      </c>
      <c r="E1691" t="s">
        <v>622</v>
      </c>
      <c r="F1691" s="383">
        <v>0.19444444444444445</v>
      </c>
      <c r="G1691"/>
      <c r="H1691"/>
    </row>
    <row r="1692" spans="1:8">
      <c r="A1692" s="384">
        <v>23154</v>
      </c>
      <c r="B1692" t="s">
        <v>1162</v>
      </c>
      <c r="C1692" t="s">
        <v>1169</v>
      </c>
      <c r="D1692" s="383">
        <v>0.71180555555555547</v>
      </c>
      <c r="E1692" t="s">
        <v>622</v>
      </c>
      <c r="F1692" s="383">
        <v>0.26041666666666669</v>
      </c>
      <c r="G1692"/>
      <c r="H1692"/>
    </row>
    <row r="1693" spans="1:8">
      <c r="A1693" s="384">
        <v>23225</v>
      </c>
      <c r="B1693" t="s">
        <v>1872</v>
      </c>
      <c r="C1693" t="s">
        <v>582</v>
      </c>
      <c r="D1693" s="383">
        <v>0.53472222222222221</v>
      </c>
      <c r="E1693" t="s">
        <v>659</v>
      </c>
      <c r="F1693" s="383">
        <v>0.86111111111111116</v>
      </c>
      <c r="G1693"/>
      <c r="H1693"/>
    </row>
    <row r="1694" spans="1:8">
      <c r="A1694" s="384">
        <v>23226</v>
      </c>
      <c r="B1694" t="s">
        <v>1873</v>
      </c>
      <c r="C1694" t="s">
        <v>659</v>
      </c>
      <c r="D1694" s="383">
        <v>0.28125</v>
      </c>
      <c r="E1694" t="s">
        <v>582</v>
      </c>
      <c r="F1694" s="383">
        <v>0.55555555555555558</v>
      </c>
      <c r="G1694"/>
      <c r="H1694"/>
    </row>
    <row r="1695" spans="1:8">
      <c r="A1695" s="384">
        <v>23347</v>
      </c>
      <c r="B1695" t="s">
        <v>1874</v>
      </c>
      <c r="C1695" t="s">
        <v>1304</v>
      </c>
      <c r="D1695" s="383">
        <v>0.67361111111111116</v>
      </c>
      <c r="E1695" t="s">
        <v>535</v>
      </c>
      <c r="F1695" s="383">
        <v>0.19444444444444445</v>
      </c>
      <c r="G1695"/>
      <c r="H1695"/>
    </row>
    <row r="1696" spans="1:8">
      <c r="A1696" s="384">
        <v>23348</v>
      </c>
      <c r="B1696" t="s">
        <v>1875</v>
      </c>
      <c r="C1696" t="s">
        <v>535</v>
      </c>
      <c r="D1696" s="383">
        <v>0.88541666666666663</v>
      </c>
      <c r="E1696" t="s">
        <v>1304</v>
      </c>
      <c r="F1696" s="383">
        <v>0.44444444444444442</v>
      </c>
      <c r="G1696"/>
      <c r="H1696"/>
    </row>
    <row r="1697" spans="1:8">
      <c r="A1697" s="384">
        <v>24033</v>
      </c>
      <c r="B1697" t="s">
        <v>1240</v>
      </c>
      <c r="C1697" t="s">
        <v>592</v>
      </c>
      <c r="D1697" s="383">
        <v>0.84722222222222221</v>
      </c>
      <c r="E1697" t="s">
        <v>1876</v>
      </c>
      <c r="F1697" s="383">
        <v>0.2673611111111111</v>
      </c>
      <c r="G1697"/>
      <c r="H1697"/>
    </row>
    <row r="1698" spans="1:8">
      <c r="A1698" s="384">
        <v>24034</v>
      </c>
      <c r="B1698" t="s">
        <v>1240</v>
      </c>
      <c r="C1698" t="s">
        <v>1876</v>
      </c>
      <c r="D1698" s="383">
        <v>0.80208333333333337</v>
      </c>
      <c r="E1698" t="s">
        <v>592</v>
      </c>
      <c r="F1698" s="383">
        <v>0.23958333333333334</v>
      </c>
      <c r="G1698"/>
      <c r="H1698"/>
    </row>
    <row r="1699" spans="1:8">
      <c r="A1699" s="384">
        <v>24042</v>
      </c>
      <c r="B1699" t="s">
        <v>1246</v>
      </c>
      <c r="C1699" t="s">
        <v>1248</v>
      </c>
      <c r="D1699" s="383">
        <v>0.91666666666666663</v>
      </c>
      <c r="E1699" t="s">
        <v>710</v>
      </c>
      <c r="F1699" s="383">
        <v>0.3576388888888889</v>
      </c>
      <c r="G1699"/>
      <c r="H1699"/>
    </row>
    <row r="1700" spans="1:8">
      <c r="A1700" s="384">
        <v>24060</v>
      </c>
      <c r="B1700" t="s">
        <v>1325</v>
      </c>
      <c r="C1700" t="s">
        <v>1326</v>
      </c>
      <c r="D1700" s="383">
        <v>0.77083333333333337</v>
      </c>
      <c r="E1700" t="s">
        <v>592</v>
      </c>
      <c r="F1700" s="383">
        <v>0.46180555555555558</v>
      </c>
      <c r="G1700"/>
      <c r="H1700"/>
    </row>
    <row r="1701" spans="1:8">
      <c r="A1701" s="384">
        <v>24227</v>
      </c>
      <c r="B1701" t="s">
        <v>1277</v>
      </c>
      <c r="C1701" t="s">
        <v>433</v>
      </c>
      <c r="D1701" s="383">
        <v>0.20486111111111113</v>
      </c>
      <c r="E1701" t="s">
        <v>708</v>
      </c>
      <c r="F1701" s="383">
        <v>0.4826388888888889</v>
      </c>
      <c r="G1701"/>
      <c r="H1701"/>
    </row>
    <row r="1702" spans="1:8">
      <c r="A1702" s="384">
        <v>24228</v>
      </c>
      <c r="B1702" t="s">
        <v>1278</v>
      </c>
      <c r="C1702" t="s">
        <v>708</v>
      </c>
      <c r="D1702" s="383">
        <v>0.66666666666666663</v>
      </c>
      <c r="E1702" t="s">
        <v>433</v>
      </c>
      <c r="F1702" s="383">
        <v>0.97222222222222221</v>
      </c>
      <c r="G1702"/>
      <c r="H1702"/>
    </row>
    <row r="1703" spans="1:8">
      <c r="A1703" s="384">
        <v>24369</v>
      </c>
      <c r="B1703" t="s">
        <v>1303</v>
      </c>
      <c r="C1703" t="s">
        <v>1877</v>
      </c>
      <c r="D1703" s="383">
        <v>0.74652777777777779</v>
      </c>
      <c r="E1703" t="s">
        <v>1280</v>
      </c>
      <c r="F1703" s="383">
        <v>0.52083333333333337</v>
      </c>
      <c r="G1703"/>
      <c r="H1703"/>
    </row>
    <row r="1704" spans="1:8">
      <c r="A1704" s="384">
        <v>24370</v>
      </c>
      <c r="B1704" t="s">
        <v>1305</v>
      </c>
      <c r="C1704" t="s">
        <v>1280</v>
      </c>
      <c r="D1704" s="383">
        <v>0.5</v>
      </c>
      <c r="E1704" t="s">
        <v>1877</v>
      </c>
      <c r="F1704" s="383">
        <v>0.3263888888888889</v>
      </c>
      <c r="G1704"/>
      <c r="H1704"/>
    </row>
    <row r="1705" spans="1:8">
      <c r="A1705" s="384">
        <v>24512</v>
      </c>
      <c r="B1705" t="s">
        <v>1878</v>
      </c>
      <c r="C1705" t="s">
        <v>1879</v>
      </c>
      <c r="D1705" s="383">
        <v>0.76041666666666663</v>
      </c>
      <c r="E1705" t="s">
        <v>431</v>
      </c>
      <c r="F1705" s="383">
        <v>0.41319444444444442</v>
      </c>
      <c r="G1705"/>
      <c r="H1705"/>
    </row>
    <row r="1706" spans="1:8">
      <c r="A1706" s="384">
        <v>24887</v>
      </c>
      <c r="B1706" t="s">
        <v>1880</v>
      </c>
      <c r="C1706" t="s">
        <v>555</v>
      </c>
      <c r="D1706" s="383">
        <v>0.79513888888888884</v>
      </c>
      <c r="E1706" t="s">
        <v>1326</v>
      </c>
      <c r="F1706" s="383">
        <v>0.85416666666666663</v>
      </c>
      <c r="G1706"/>
      <c r="H1706"/>
    </row>
    <row r="1707" spans="1:8">
      <c r="A1707" s="384">
        <v>24888</v>
      </c>
      <c r="B1707" t="s">
        <v>1881</v>
      </c>
      <c r="C1707" t="s">
        <v>1326</v>
      </c>
      <c r="D1707" s="383">
        <v>0.27083333333333331</v>
      </c>
      <c r="E1707" t="s">
        <v>555</v>
      </c>
      <c r="F1707" s="383">
        <v>0.39583333333333331</v>
      </c>
      <c r="G1707"/>
      <c r="H1707"/>
    </row>
    <row r="1708" spans="1:8">
      <c r="A1708" s="384">
        <v>25014</v>
      </c>
      <c r="B1708" t="s">
        <v>1882</v>
      </c>
      <c r="C1708" t="s">
        <v>1883</v>
      </c>
      <c r="D1708" s="383">
        <v>0.90625</v>
      </c>
      <c r="E1708" t="s">
        <v>592</v>
      </c>
      <c r="F1708" s="383">
        <v>0.16666666666666666</v>
      </c>
      <c r="G1708"/>
      <c r="H1708"/>
    </row>
    <row r="1709" spans="1:8">
      <c r="A1709" s="384">
        <v>25036</v>
      </c>
      <c r="B1709" t="s">
        <v>1884</v>
      </c>
      <c r="C1709" t="s">
        <v>1883</v>
      </c>
      <c r="D1709" s="383">
        <v>0.40972222222222227</v>
      </c>
      <c r="E1709" t="s">
        <v>592</v>
      </c>
      <c r="F1709" s="383">
        <v>0.63888888888888895</v>
      </c>
      <c r="G1709"/>
      <c r="H1709"/>
    </row>
    <row r="1710" spans="1:8">
      <c r="A1710" s="384">
        <v>25610</v>
      </c>
      <c r="B1710" t="s">
        <v>1885</v>
      </c>
      <c r="C1710" t="s">
        <v>389</v>
      </c>
      <c r="D1710" s="383">
        <v>0.22916666666666666</v>
      </c>
      <c r="E1710" t="s">
        <v>652</v>
      </c>
      <c r="F1710" s="383">
        <v>0.16666666666666666</v>
      </c>
      <c r="G1710"/>
      <c r="H1710"/>
    </row>
    <row r="1711" spans="1:8">
      <c r="A1711" s="384">
        <v>25631</v>
      </c>
      <c r="B1711" t="s">
        <v>1886</v>
      </c>
      <c r="C1711" t="s">
        <v>714</v>
      </c>
      <c r="D1711" s="383">
        <v>0.98958333333333337</v>
      </c>
      <c r="E1711" t="s">
        <v>652</v>
      </c>
      <c r="F1711" s="383">
        <v>0.96875</v>
      </c>
      <c r="G1711"/>
      <c r="H1711"/>
    </row>
    <row r="1712" spans="1:8">
      <c r="A1712" s="384">
        <v>25715</v>
      </c>
      <c r="B1712" t="s">
        <v>1887</v>
      </c>
      <c r="C1712" t="s">
        <v>1153</v>
      </c>
      <c r="D1712" s="383">
        <v>0.26041666666666669</v>
      </c>
      <c r="E1712" t="s">
        <v>592</v>
      </c>
      <c r="F1712" s="383">
        <v>0.55208333333333337</v>
      </c>
      <c r="G1712"/>
      <c r="H1712"/>
    </row>
    <row r="1713" spans="1:8">
      <c r="A1713" s="384">
        <v>28182</v>
      </c>
      <c r="B1713" t="s">
        <v>1888</v>
      </c>
      <c r="C1713" t="s">
        <v>1444</v>
      </c>
      <c r="D1713" s="383">
        <v>0.625</v>
      </c>
      <c r="E1713" t="s">
        <v>972</v>
      </c>
      <c r="F1713" s="383">
        <v>0.27777777777777779</v>
      </c>
      <c r="G1713"/>
      <c r="H1713"/>
    </row>
    <row r="1714" spans="1:8">
      <c r="A1714" s="384">
        <v>28624</v>
      </c>
      <c r="B1714" t="s">
        <v>1889</v>
      </c>
      <c r="C1714" t="s">
        <v>1207</v>
      </c>
      <c r="D1714" s="383">
        <v>0.67708333333333337</v>
      </c>
      <c r="E1714" t="s">
        <v>526</v>
      </c>
      <c r="F1714" s="383">
        <v>0.28819444444444448</v>
      </c>
      <c r="G1714"/>
      <c r="H1714"/>
    </row>
    <row r="1715" spans="1:8">
      <c r="A1715" s="384">
        <v>29019</v>
      </c>
      <c r="B1715" t="s">
        <v>1890</v>
      </c>
      <c r="C1715" t="s">
        <v>1891</v>
      </c>
      <c r="D1715" s="383">
        <v>0.56944444444444442</v>
      </c>
      <c r="E1715" t="s">
        <v>1263</v>
      </c>
      <c r="F1715" s="383">
        <v>0.2986111111111111</v>
      </c>
      <c r="G1715"/>
      <c r="H1715"/>
    </row>
    <row r="1716" spans="1:8">
      <c r="A1716" s="384">
        <v>29020</v>
      </c>
      <c r="B1716" t="s">
        <v>1892</v>
      </c>
      <c r="C1716" t="s">
        <v>1263</v>
      </c>
      <c r="D1716" s="383">
        <v>0.80555555555555547</v>
      </c>
      <c r="E1716" t="s">
        <v>1891</v>
      </c>
      <c r="F1716" s="383">
        <v>0.55208333333333337</v>
      </c>
      <c r="G1716"/>
      <c r="H1716"/>
    </row>
    <row r="1717" spans="1:8">
      <c r="A1717" s="384">
        <v>29059</v>
      </c>
      <c r="B1717" t="s">
        <v>1893</v>
      </c>
      <c r="C1717" t="s">
        <v>925</v>
      </c>
      <c r="D1717" s="383">
        <v>0.56597222222222221</v>
      </c>
      <c r="E1717" t="s">
        <v>729</v>
      </c>
      <c r="F1717" s="383">
        <v>0.98263888888888884</v>
      </c>
      <c r="G1717"/>
      <c r="H1717"/>
    </row>
    <row r="1718" spans="1:8">
      <c r="A1718" s="384">
        <v>29060</v>
      </c>
      <c r="B1718" t="s">
        <v>1781</v>
      </c>
      <c r="C1718" t="s">
        <v>729</v>
      </c>
      <c r="D1718" s="383">
        <v>0.20486111111111113</v>
      </c>
      <c r="E1718" t="s">
        <v>925</v>
      </c>
      <c r="F1718" s="383">
        <v>0.62152777777777779</v>
      </c>
      <c r="G1718"/>
      <c r="H1718"/>
    </row>
    <row r="1719" spans="1:8">
      <c r="A1719" s="384">
        <v>52228</v>
      </c>
      <c r="B1719" t="s">
        <v>1894</v>
      </c>
      <c r="C1719" t="s">
        <v>1895</v>
      </c>
      <c r="D1719" s="383">
        <v>0.77777777777777779</v>
      </c>
      <c r="E1719" t="s">
        <v>1398</v>
      </c>
      <c r="F1719" s="383">
        <v>0.2673611111111111</v>
      </c>
      <c r="G1719"/>
      <c r="H1719"/>
    </row>
    <row r="1720" spans="1:8">
      <c r="A1720" s="384">
        <v>52453</v>
      </c>
      <c r="B1720" t="s">
        <v>1896</v>
      </c>
      <c r="C1720" t="s">
        <v>620</v>
      </c>
      <c r="D1720" s="383">
        <v>0.25</v>
      </c>
      <c r="E1720" t="s">
        <v>1897</v>
      </c>
      <c r="F1720" s="383">
        <v>0.46180555555555558</v>
      </c>
      <c r="G1720"/>
      <c r="H1720"/>
    </row>
    <row r="1721" spans="1:8">
      <c r="A1721" s="384">
        <v>52454</v>
      </c>
      <c r="B1721" t="s">
        <v>1898</v>
      </c>
      <c r="C1721" t="s">
        <v>1897</v>
      </c>
      <c r="D1721" s="383">
        <v>0.76041666666666663</v>
      </c>
      <c r="E1721" t="s">
        <v>620</v>
      </c>
      <c r="F1721" s="383">
        <v>0.97222222222222221</v>
      </c>
      <c r="G1721"/>
      <c r="H1721"/>
    </row>
    <row r="1722" spans="1:8">
      <c r="A1722" s="384">
        <v>55322</v>
      </c>
      <c r="B1722" t="s">
        <v>1899</v>
      </c>
      <c r="C1722" t="s">
        <v>1883</v>
      </c>
      <c r="D1722" s="383">
        <v>0.86805555555555547</v>
      </c>
      <c r="E1722" t="s">
        <v>433</v>
      </c>
      <c r="F1722" s="383">
        <v>0.65625</v>
      </c>
      <c r="G1722"/>
      <c r="H1722"/>
    </row>
    <row r="1723" spans="1:8">
      <c r="A1723" s="384">
        <v>56101</v>
      </c>
      <c r="B1723" t="s">
        <v>546</v>
      </c>
      <c r="C1723" t="s">
        <v>1900</v>
      </c>
      <c r="D1723" s="383">
        <v>0.79513888888888884</v>
      </c>
      <c r="E1723" t="s">
        <v>424</v>
      </c>
      <c r="F1723" s="383">
        <v>0.20138888888888887</v>
      </c>
      <c r="G1723"/>
      <c r="H1723"/>
    </row>
    <row r="1724" spans="1:8">
      <c r="A1724" s="384">
        <v>57140</v>
      </c>
      <c r="B1724" t="s">
        <v>1901</v>
      </c>
      <c r="C1724" t="s">
        <v>934</v>
      </c>
      <c r="D1724" s="383">
        <v>0.85416666666666663</v>
      </c>
      <c r="E1724" t="s">
        <v>759</v>
      </c>
      <c r="F1724" s="383">
        <v>0.19791666666666666</v>
      </c>
      <c r="G1724"/>
      <c r="H1724"/>
    </row>
    <row r="1725" spans="1:8">
      <c r="A1725" s="384">
        <v>59460</v>
      </c>
      <c r="B1725" t="s">
        <v>1902</v>
      </c>
      <c r="C1725" t="s">
        <v>438</v>
      </c>
      <c r="D1725" s="383">
        <v>0.5625</v>
      </c>
      <c r="E1725" t="s">
        <v>340</v>
      </c>
      <c r="F1725" s="383">
        <v>0.31944444444444448</v>
      </c>
      <c r="G1725"/>
      <c r="H1725"/>
    </row>
    <row r="1726" spans="1:8">
      <c r="A1726" s="384">
        <v>83112</v>
      </c>
      <c r="B1726" t="s">
        <v>1903</v>
      </c>
      <c r="C1726" t="s">
        <v>659</v>
      </c>
      <c r="D1726" s="383">
        <v>0.79166666666666663</v>
      </c>
      <c r="E1726" t="s">
        <v>1869</v>
      </c>
      <c r="F1726" s="383">
        <v>0.1875</v>
      </c>
      <c r="G1726"/>
      <c r="H1726"/>
    </row>
    <row r="1727" spans="1:8">
      <c r="A1727" s="384">
        <v>84369</v>
      </c>
      <c r="B1727" t="s">
        <v>1303</v>
      </c>
      <c r="C1727" t="s">
        <v>1904</v>
      </c>
      <c r="D1727" s="383">
        <v>0.66597222222222219</v>
      </c>
      <c r="E1727" t="s">
        <v>1280</v>
      </c>
      <c r="F1727" s="383">
        <v>0.52083333333333337</v>
      </c>
      <c r="G1727"/>
      <c r="H1727"/>
    </row>
  </sheetData>
  <mergeCells count="2">
    <mergeCell ref="A1:E1"/>
    <mergeCell ref="A2:E2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8"/>
  </sheetPr>
  <dimension ref="A1:E34"/>
  <sheetViews>
    <sheetView workbookViewId="0">
      <selection activeCell="H11" sqref="H11"/>
    </sheetView>
  </sheetViews>
  <sheetFormatPr defaultRowHeight="15"/>
  <cols>
    <col min="1" max="1" width="10.42578125" style="154" customWidth="1"/>
    <col min="2" max="2" width="41" style="154" customWidth="1"/>
    <col min="3" max="3" width="9.140625" style="154" customWidth="1"/>
    <col min="4" max="4" width="14" style="154" customWidth="1"/>
    <col min="5" max="5" width="15.42578125" style="154" bestFit="1" customWidth="1"/>
    <col min="6" max="16384" width="9.140625" style="154"/>
  </cols>
  <sheetData>
    <row r="1" spans="1:5">
      <c r="A1" s="389"/>
      <c r="B1" s="389"/>
      <c r="C1" s="390"/>
      <c r="D1" s="389"/>
      <c r="E1" s="391"/>
    </row>
    <row r="2" spans="1:5" ht="22.5">
      <c r="A2" s="392" t="s">
        <v>1906</v>
      </c>
      <c r="B2" s="393"/>
      <c r="C2" s="393"/>
      <c r="D2" s="393"/>
      <c r="E2" s="394" t="s">
        <v>1907</v>
      </c>
    </row>
    <row r="3" spans="1:5" ht="15.75" thickBot="1">
      <c r="A3" s="395" t="s">
        <v>1908</v>
      </c>
      <c r="B3" s="393"/>
      <c r="C3" s="393"/>
      <c r="D3" s="393"/>
      <c r="E3" s="393"/>
    </row>
    <row r="4" spans="1:5">
      <c r="A4" s="395" t="s">
        <v>1909</v>
      </c>
      <c r="B4" s="393"/>
      <c r="C4" s="393"/>
      <c r="D4" s="396" t="s">
        <v>1910</v>
      </c>
      <c r="E4" s="397">
        <v>15</v>
      </c>
    </row>
    <row r="5" spans="1:5">
      <c r="A5" s="395" t="s">
        <v>1911</v>
      </c>
      <c r="B5" s="393"/>
      <c r="C5" s="393"/>
      <c r="D5" s="396" t="s">
        <v>217</v>
      </c>
      <c r="E5" s="448">
        <f ca="1">TODAY()</f>
        <v>41794</v>
      </c>
    </row>
    <row r="6" spans="1:5">
      <c r="A6" s="395" t="s">
        <v>1912</v>
      </c>
      <c r="B6" s="393"/>
      <c r="C6" s="393"/>
      <c r="D6" s="398"/>
      <c r="E6" s="399"/>
    </row>
    <row r="7" spans="1:5">
      <c r="A7" s="393"/>
      <c r="B7" s="393"/>
      <c r="C7" s="393"/>
      <c r="D7" s="393"/>
      <c r="E7" s="393"/>
    </row>
    <row r="8" spans="1:5">
      <c r="A8" s="400" t="s">
        <v>1913</v>
      </c>
      <c r="B8" s="445" t="s">
        <v>1914</v>
      </c>
      <c r="C8" s="401"/>
      <c r="D8" s="402"/>
      <c r="E8" s="393"/>
    </row>
    <row r="9" spans="1:5">
      <c r="A9" s="400" t="s">
        <v>1915</v>
      </c>
      <c r="B9" s="446" t="s">
        <v>1916</v>
      </c>
      <c r="C9" s="403"/>
      <c r="D9" s="580"/>
      <c r="E9" s="580"/>
    </row>
    <row r="10" spans="1:5">
      <c r="A10" s="400" t="s">
        <v>1917</v>
      </c>
      <c r="B10" s="446" t="s">
        <v>1918</v>
      </c>
      <c r="C10" s="403"/>
      <c r="D10" s="580"/>
      <c r="E10" s="580"/>
    </row>
    <row r="11" spans="1:5">
      <c r="A11" s="400" t="s">
        <v>1919</v>
      </c>
      <c r="B11" s="446" t="s">
        <v>1920</v>
      </c>
      <c r="C11" s="403"/>
      <c r="D11" s="580"/>
      <c r="E11" s="580"/>
    </row>
    <row r="12" spans="1:5">
      <c r="A12" s="393"/>
      <c r="B12" s="404"/>
      <c r="C12" s="393"/>
      <c r="D12" s="581"/>
      <c r="E12" s="581"/>
    </row>
    <row r="13" spans="1:5">
      <c r="A13" s="393"/>
      <c r="B13" s="393"/>
      <c r="C13" s="393"/>
      <c r="D13" s="393"/>
      <c r="E13" s="393"/>
    </row>
    <row r="14" spans="1:5" ht="25.5">
      <c r="A14" s="405" t="s">
        <v>1921</v>
      </c>
      <c r="B14" s="406" t="s">
        <v>1922</v>
      </c>
      <c r="C14" s="447" t="s">
        <v>1923</v>
      </c>
      <c r="D14" s="407" t="s">
        <v>1924</v>
      </c>
      <c r="E14" s="408" t="s">
        <v>92</v>
      </c>
    </row>
    <row r="15" spans="1:5" ht="57.75">
      <c r="A15" s="409">
        <v>1</v>
      </c>
      <c r="B15" s="410" t="s">
        <v>1925</v>
      </c>
      <c r="C15" s="411">
        <v>42</v>
      </c>
      <c r="D15" s="412">
        <v>50</v>
      </c>
      <c r="E15" s="449">
        <f>C15*D15</f>
        <v>2100</v>
      </c>
    </row>
    <row r="16" spans="1:5">
      <c r="A16" s="409"/>
      <c r="B16" s="410" t="s">
        <v>1926</v>
      </c>
      <c r="C16" s="413"/>
      <c r="D16" s="414"/>
      <c r="E16" s="450">
        <v>300</v>
      </c>
    </row>
    <row r="17" spans="1:5">
      <c r="A17" s="409"/>
      <c r="B17" s="410"/>
      <c r="C17" s="413"/>
      <c r="D17" s="414"/>
      <c r="E17" s="450"/>
    </row>
    <row r="18" spans="1:5">
      <c r="A18" s="409"/>
      <c r="B18" s="410"/>
      <c r="C18" s="413"/>
      <c r="D18" s="414"/>
      <c r="E18" s="450"/>
    </row>
    <row r="19" spans="1:5">
      <c r="A19" s="409"/>
      <c r="B19" s="410"/>
      <c r="C19" s="413"/>
      <c r="D19" s="414"/>
      <c r="E19" s="450"/>
    </row>
    <row r="20" spans="1:5">
      <c r="A20" s="409"/>
      <c r="B20" s="410"/>
      <c r="C20" s="413"/>
      <c r="D20" s="414"/>
      <c r="E20" s="450"/>
    </row>
    <row r="21" spans="1:5">
      <c r="A21" s="409"/>
      <c r="B21" s="410"/>
      <c r="C21" s="413"/>
      <c r="D21" s="414"/>
      <c r="E21" s="450"/>
    </row>
    <row r="22" spans="1:5">
      <c r="A22" s="409"/>
      <c r="B22" s="410"/>
      <c r="C22" s="413"/>
      <c r="D22" s="414"/>
      <c r="E22" s="450"/>
    </row>
    <row r="23" spans="1:5">
      <c r="A23" s="409"/>
      <c r="B23" s="410"/>
      <c r="C23" s="413"/>
      <c r="D23" s="414"/>
      <c r="E23" s="450"/>
    </row>
    <row r="24" spans="1:5">
      <c r="A24" s="415"/>
      <c r="B24" s="416"/>
      <c r="C24" s="417" t="s">
        <v>1927</v>
      </c>
      <c r="D24" s="418"/>
      <c r="E24" s="419">
        <f>E15+E16</f>
        <v>2400</v>
      </c>
    </row>
    <row r="25" spans="1:5" ht="15.75" thickBot="1">
      <c r="A25" s="420"/>
      <c r="B25" s="421"/>
      <c r="C25" s="422" t="s">
        <v>1928</v>
      </c>
      <c r="D25" s="443">
        <v>0</v>
      </c>
      <c r="E25" s="423">
        <f>+E24*D25</f>
        <v>0</v>
      </c>
    </row>
    <row r="26" spans="1:5">
      <c r="A26" s="420"/>
      <c r="B26" s="421"/>
      <c r="C26" s="424" t="s">
        <v>1933</v>
      </c>
      <c r="D26" s="444">
        <v>0</v>
      </c>
      <c r="E26" s="423">
        <f>+(E24-E25)*D26</f>
        <v>0</v>
      </c>
    </row>
    <row r="27" spans="1:5">
      <c r="A27" s="425"/>
      <c r="B27" s="426"/>
      <c r="C27" s="427" t="s">
        <v>1929</v>
      </c>
      <c r="D27" s="418"/>
      <c r="E27" s="419">
        <f>+E24-E25+E26</f>
        <v>2400</v>
      </c>
    </row>
    <row r="28" spans="1:5">
      <c r="A28" s="428"/>
      <c r="B28" s="393"/>
      <c r="C28" s="429" t="s">
        <v>1930</v>
      </c>
      <c r="D28" s="393"/>
      <c r="E28" s="430">
        <v>500</v>
      </c>
    </row>
    <row r="29" spans="1:5" ht="16.5" thickBot="1">
      <c r="A29" s="431"/>
      <c r="B29" s="432"/>
      <c r="C29" s="433" t="s">
        <v>1931</v>
      </c>
      <c r="D29" s="432"/>
      <c r="E29" s="434">
        <f>E27</f>
        <v>2400</v>
      </c>
    </row>
    <row r="30" spans="1:5" ht="16.5" thickTop="1">
      <c r="A30" s="435"/>
      <c r="B30"/>
      <c r="C30" s="436"/>
      <c r="D30" s="437"/>
      <c r="E30" s="438"/>
    </row>
    <row r="31" spans="1:5">
      <c r="A31" s="439"/>
      <c r="B31" s="393"/>
      <c r="C31" s="393"/>
      <c r="D31" s="393"/>
      <c r="E31" s="440"/>
    </row>
    <row r="32" spans="1:5">
      <c r="A32" s="441"/>
      <c r="B32" s="442"/>
      <c r="C32" s="442"/>
      <c r="D32"/>
      <c r="E32" s="442"/>
    </row>
    <row r="33" spans="1:5">
      <c r="A33"/>
      <c r="B33"/>
      <c r="C33"/>
      <c r="D33" s="582" t="s">
        <v>1932</v>
      </c>
      <c r="E33" s="582"/>
    </row>
    <row r="34" spans="1:5">
      <c r="A34"/>
      <c r="B34"/>
      <c r="C34"/>
      <c r="D34"/>
      <c r="E34"/>
    </row>
  </sheetData>
  <mergeCells count="5">
    <mergeCell ref="D9:E9"/>
    <mergeCell ref="D10:E10"/>
    <mergeCell ref="D11:E11"/>
    <mergeCell ref="D12:E12"/>
    <mergeCell ref="D33:E33"/>
  </mergeCells>
  <dataValidations count="6">
    <dataValidation type="textLength" allowBlank="1" showInputMessage="1" showErrorMessage="1" errorTitle="Invalid Input" error="Max characters allowed: 10" sqref="E4">
      <formula1>0</formula1>
      <formula2>10</formula2>
    </dataValidation>
    <dataValidation type="date" allowBlank="1" showErrorMessage="1" errorTitle="Invalid Input" error="Please enter a valid date." sqref="E5">
      <formula1>36526</formula1>
      <formula2>402132</formula2>
    </dataValidation>
    <dataValidation type="decimal" operator="lessThanOrEqual" allowBlank="1" showInputMessage="1" showErrorMessage="1" errorTitle="Invalid Input" error="Please enter a valid numeric&#10;value." sqref="E28 D26">
      <formula1>999999999.99</formula1>
    </dataValidation>
    <dataValidation type="textLength" allowBlank="1" showInputMessage="1" showErrorMessage="1" errorTitle="Invalid Input" error="Max characters allowed: 20" sqref="B12">
      <formula1>0</formula1>
      <formula2>20</formula2>
    </dataValidation>
    <dataValidation type="textLength" allowBlank="1" showInputMessage="1" showErrorMessage="1" errorTitle="Invalid Input" error="Max characters allowed: 30" sqref="D12:E12">
      <formula1>0</formula1>
      <formula2>30</formula2>
    </dataValidation>
    <dataValidation showInputMessage="1" showErrorMessage="1" sqref="E2"/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theme="5" tint="-0.249977111117893"/>
  </sheetPr>
  <dimension ref="A1:M23"/>
  <sheetViews>
    <sheetView topLeftCell="D1" workbookViewId="0">
      <selection sqref="A1:L1"/>
    </sheetView>
  </sheetViews>
  <sheetFormatPr defaultRowHeight="15"/>
  <cols>
    <col min="1" max="1" width="28.140625" style="266" bestFit="1" customWidth="1"/>
    <col min="2" max="2" width="13.5703125" style="266" customWidth="1"/>
    <col min="3" max="5" width="9.140625" style="266"/>
    <col min="6" max="6" width="17.5703125" style="266" bestFit="1" customWidth="1"/>
    <col min="7" max="7" width="12.85546875" style="266" customWidth="1"/>
    <col min="8" max="8" width="13.28515625" style="266" customWidth="1"/>
    <col min="9" max="9" width="11.7109375" style="266" customWidth="1"/>
    <col min="10" max="10" width="12.140625" style="266" bestFit="1" customWidth="1"/>
    <col min="11" max="16384" width="9.140625" style="266"/>
  </cols>
  <sheetData>
    <row r="1" spans="1:13" ht="18.75">
      <c r="A1" s="511" t="s">
        <v>244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297"/>
    </row>
    <row r="2" spans="1:13">
      <c r="A2" s="513" t="s">
        <v>99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254"/>
    </row>
    <row r="3" spans="1:13">
      <c r="A3" s="298" t="s">
        <v>2</v>
      </c>
      <c r="B3" s="299">
        <v>0.10150000000000001</v>
      </c>
      <c r="C3" s="4" t="s">
        <v>21</v>
      </c>
      <c r="D3" s="253"/>
      <c r="E3" s="253"/>
      <c r="F3" s="510" t="s">
        <v>22</v>
      </c>
      <c r="G3" s="510"/>
      <c r="H3" s="2" t="s">
        <v>23</v>
      </c>
      <c r="I3" s="2" t="s">
        <v>11</v>
      </c>
      <c r="J3" s="2" t="s">
        <v>1</v>
      </c>
      <c r="K3" s="253"/>
      <c r="L3" s="253"/>
      <c r="M3" s="254"/>
    </row>
    <row r="4" spans="1:13">
      <c r="A4" s="298" t="s">
        <v>245</v>
      </c>
      <c r="B4" s="300">
        <v>180</v>
      </c>
      <c r="C4" s="253"/>
      <c r="D4" s="253"/>
      <c r="E4" s="253"/>
      <c r="F4" s="253" t="s">
        <v>24</v>
      </c>
      <c r="G4" s="301">
        <f>H4*I4</f>
        <v>195084.04841114953</v>
      </c>
      <c r="H4" s="302">
        <f>B4</f>
        <v>180</v>
      </c>
      <c r="I4" s="303">
        <f>-B6</f>
        <v>1083.8002689508307</v>
      </c>
      <c r="J4" s="130">
        <f>B5</f>
        <v>100000</v>
      </c>
      <c r="K4" s="253"/>
      <c r="L4" s="253"/>
      <c r="M4" s="254"/>
    </row>
    <row r="5" spans="1:13">
      <c r="A5" s="304" t="s">
        <v>25</v>
      </c>
      <c r="B5" s="146">
        <v>100000</v>
      </c>
      <c r="C5" s="253"/>
      <c r="D5" s="253"/>
      <c r="E5" s="253"/>
      <c r="F5" s="253" t="s">
        <v>26</v>
      </c>
      <c r="G5" s="305">
        <f>G4-J4</f>
        <v>95084.048411149532</v>
      </c>
      <c r="H5" s="132"/>
      <c r="I5" s="132"/>
      <c r="J5" s="132"/>
      <c r="K5" s="253"/>
      <c r="L5" s="253"/>
      <c r="M5" s="254"/>
    </row>
    <row r="6" spans="1:13" ht="15.75" thickBot="1">
      <c r="A6" s="306" t="s">
        <v>243</v>
      </c>
      <c r="B6" s="147">
        <f>PMT(B3/12,B4,B5)</f>
        <v>-1083.8002689508307</v>
      </c>
      <c r="C6" s="307" t="s">
        <v>27</v>
      </c>
      <c r="D6" s="253"/>
      <c r="E6" s="253"/>
      <c r="F6" s="253"/>
      <c r="G6" s="253"/>
      <c r="H6" s="253"/>
      <c r="I6" s="253"/>
      <c r="J6" s="253"/>
      <c r="K6" s="253"/>
      <c r="L6" s="253"/>
      <c r="M6" s="254"/>
    </row>
    <row r="7" spans="1:13" ht="15.75" thickTop="1">
      <c r="A7" s="100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</row>
    <row r="8" spans="1:13">
      <c r="A8" s="100"/>
      <c r="B8" s="253"/>
      <c r="C8" s="253"/>
      <c r="D8" s="253"/>
      <c r="E8" s="4"/>
      <c r="F8" s="253"/>
      <c r="G8" s="253"/>
      <c r="H8" s="253"/>
      <c r="I8" s="253"/>
      <c r="J8" s="253"/>
      <c r="K8" s="253"/>
      <c r="L8" s="253"/>
      <c r="M8" s="254"/>
    </row>
    <row r="9" spans="1:13" ht="17.25">
      <c r="A9" s="100"/>
      <c r="B9" s="253"/>
      <c r="C9" s="253"/>
      <c r="D9" s="253"/>
      <c r="E9" s="253"/>
      <c r="F9" s="308"/>
      <c r="G9" s="308"/>
      <c r="H9" s="308"/>
      <c r="I9" s="253"/>
      <c r="J9" s="253"/>
      <c r="K9" s="253"/>
      <c r="L9" s="253"/>
      <c r="M9" s="254"/>
    </row>
    <row r="10" spans="1:13">
      <c r="A10" s="100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4"/>
    </row>
    <row r="11" spans="1:13">
      <c r="A11" s="515" t="s">
        <v>28</v>
      </c>
      <c r="B11" s="510"/>
      <c r="C11" s="510"/>
      <c r="D11" s="253"/>
      <c r="E11" s="253"/>
      <c r="F11" s="253"/>
      <c r="G11" s="253"/>
      <c r="H11" s="253"/>
      <c r="I11" s="253"/>
      <c r="J11" s="253"/>
      <c r="K11" s="253"/>
      <c r="L11" s="253"/>
      <c r="M11" s="254"/>
    </row>
    <row r="12" spans="1:13" ht="17.25">
      <c r="A12" s="515" t="s">
        <v>29</v>
      </c>
      <c r="B12" s="510"/>
      <c r="C12" s="510"/>
      <c r="D12" s="253"/>
      <c r="E12" s="253"/>
      <c r="F12" s="253"/>
      <c r="G12" s="253"/>
      <c r="H12" s="309" t="s">
        <v>30</v>
      </c>
      <c r="I12" s="309" t="s">
        <v>5</v>
      </c>
      <c r="J12" s="309" t="s">
        <v>31</v>
      </c>
      <c r="K12" s="309" t="s">
        <v>32</v>
      </c>
      <c r="L12" s="253"/>
      <c r="M12" s="254"/>
    </row>
    <row r="13" spans="1:13">
      <c r="A13" s="310" t="s">
        <v>33</v>
      </c>
      <c r="B13" s="510" t="s">
        <v>34</v>
      </c>
      <c r="C13" s="510"/>
      <c r="D13" s="311"/>
      <c r="E13" s="312"/>
      <c r="F13" s="253"/>
      <c r="G13" s="2" t="s">
        <v>2</v>
      </c>
      <c r="H13" s="313">
        <f>B3/12</f>
        <v>8.4583333333333333E-3</v>
      </c>
      <c r="I13" s="132">
        <f>(1+H13)</f>
        <v>1.0084583333333332</v>
      </c>
      <c r="J13" s="132">
        <f>POWER(I13,B4)</f>
        <v>4.5544153692549365</v>
      </c>
      <c r="K13" s="132">
        <f>J13-1</f>
        <v>3.5544153692549365</v>
      </c>
      <c r="L13" s="253"/>
      <c r="M13" s="254"/>
    </row>
    <row r="14" spans="1:13" ht="15.75" thickBot="1">
      <c r="A14" s="298" t="s">
        <v>35</v>
      </c>
      <c r="B14" s="2" t="s">
        <v>36</v>
      </c>
      <c r="C14" s="2" t="s">
        <v>37</v>
      </c>
      <c r="D14" s="253"/>
      <c r="E14" s="253"/>
      <c r="F14" s="253"/>
      <c r="G14" s="2" t="s">
        <v>38</v>
      </c>
      <c r="H14" s="148">
        <f>(B5*H13*J13)/K13</f>
        <v>1083.800268950831</v>
      </c>
      <c r="I14" s="132"/>
      <c r="J14" s="132"/>
      <c r="K14" s="132"/>
      <c r="L14" s="253"/>
      <c r="M14" s="254"/>
    </row>
    <row r="15" spans="1:13" ht="15.75" thickTop="1">
      <c r="A15" s="314">
        <v>30</v>
      </c>
      <c r="B15" s="99">
        <v>878</v>
      </c>
      <c r="C15" s="99">
        <v>889</v>
      </c>
      <c r="D15" s="253"/>
      <c r="E15" s="253"/>
      <c r="F15" s="253"/>
      <c r="G15" s="253"/>
      <c r="H15" s="253"/>
      <c r="I15" s="253"/>
      <c r="J15" s="253"/>
      <c r="K15" s="253"/>
      <c r="L15" s="253"/>
      <c r="M15" s="254"/>
    </row>
    <row r="16" spans="1:13">
      <c r="A16" s="314">
        <v>25</v>
      </c>
      <c r="B16" s="99">
        <v>909</v>
      </c>
      <c r="C16" s="99">
        <v>920</v>
      </c>
      <c r="D16" s="253"/>
      <c r="E16" s="253"/>
      <c r="F16" s="253"/>
      <c r="G16" s="253"/>
      <c r="H16" s="253"/>
      <c r="I16" s="253"/>
      <c r="J16" s="253"/>
      <c r="K16" s="253"/>
      <c r="L16" s="253"/>
      <c r="M16" s="254"/>
    </row>
    <row r="17" spans="1:13">
      <c r="A17" s="314">
        <v>20</v>
      </c>
      <c r="B17" s="99">
        <v>966</v>
      </c>
      <c r="C17" s="99">
        <v>975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4"/>
    </row>
    <row r="18" spans="1:13">
      <c r="A18" s="314">
        <v>15</v>
      </c>
      <c r="B18" s="99">
        <v>1075</v>
      </c>
      <c r="C18" s="99">
        <v>1084</v>
      </c>
      <c r="D18" s="253"/>
      <c r="E18" s="253"/>
      <c r="F18" s="253"/>
      <c r="G18" s="253"/>
      <c r="H18" s="253"/>
      <c r="I18" s="253"/>
      <c r="J18" s="253"/>
      <c r="K18" s="253"/>
      <c r="L18" s="253"/>
      <c r="M18" s="254"/>
    </row>
    <row r="19" spans="1:13">
      <c r="A19" s="315" t="s">
        <v>39</v>
      </c>
      <c r="B19" s="316">
        <v>0.1</v>
      </c>
      <c r="C19" s="317">
        <v>0.10150000000000001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4"/>
    </row>
    <row r="20" spans="1:13">
      <c r="A20" s="314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4"/>
    </row>
    <row r="21" spans="1:13">
      <c r="A21" s="318" t="s">
        <v>40</v>
      </c>
      <c r="B21" s="510"/>
      <c r="C21" s="510"/>
      <c r="D21" s="253"/>
      <c r="E21" s="253"/>
      <c r="F21" s="253"/>
      <c r="G21" s="253"/>
      <c r="H21" s="253"/>
      <c r="I21" s="253"/>
      <c r="J21" s="253"/>
      <c r="K21" s="253"/>
      <c r="L21" s="253"/>
      <c r="M21" s="254"/>
    </row>
    <row r="22" spans="1:13" ht="30">
      <c r="A22" s="319" t="s">
        <v>41</v>
      </c>
      <c r="B22" s="320" t="s">
        <v>34</v>
      </c>
      <c r="C22" s="320" t="s">
        <v>42</v>
      </c>
      <c r="D22" s="253"/>
      <c r="E22" s="253"/>
      <c r="F22" s="253"/>
      <c r="G22" s="253"/>
      <c r="H22" s="253"/>
      <c r="I22" s="253"/>
      <c r="J22" s="253"/>
      <c r="K22" s="253"/>
      <c r="L22" s="253"/>
      <c r="M22" s="254"/>
    </row>
    <row r="23" spans="1:13" ht="15.75" thickBot="1">
      <c r="A23" s="321">
        <v>84</v>
      </c>
      <c r="B23" s="172">
        <v>1686</v>
      </c>
      <c r="C23" s="322">
        <v>0.105</v>
      </c>
      <c r="D23" s="172"/>
      <c r="E23" s="172"/>
      <c r="F23" s="172"/>
      <c r="G23" s="172"/>
      <c r="H23" s="172"/>
      <c r="I23" s="172"/>
      <c r="J23" s="172"/>
      <c r="K23" s="172"/>
      <c r="L23" s="172"/>
      <c r="M23" s="268"/>
    </row>
  </sheetData>
  <sheetProtection password="C40E" sheet="1" objects="1" scenarios="1"/>
  <customSheetViews>
    <customSheetView guid="{5F851FF5-2AE7-45CA-97A2-B431B73C3520}">
      <selection activeCell="B2" sqref="B2"/>
      <pageMargins left="0.7" right="0.7" top="0.75" bottom="0.75" header="0.3" footer="0.3"/>
      <pageSetup orientation="portrait" horizontalDpi="180" verticalDpi="180" r:id="rId1"/>
    </customSheetView>
  </customSheetViews>
  <mergeCells count="7">
    <mergeCell ref="B13:C13"/>
    <mergeCell ref="B21:C21"/>
    <mergeCell ref="A1:L1"/>
    <mergeCell ref="A2:L2"/>
    <mergeCell ref="F3:G3"/>
    <mergeCell ref="A11:C11"/>
    <mergeCell ref="A12:C12"/>
  </mergeCells>
  <pageMargins left="0.7" right="0.7" top="0.75" bottom="0.75" header="0.3" footer="0.3"/>
  <pageSetup orientation="portrait" horizontalDpi="180" verticalDpi="180" r:id="rId2"/>
  <ignoredErrors>
    <ignoredError sqref="I4" unlockedFormula="1"/>
  </ignoredErrors>
  <drawing r:id="rId3"/>
  <legacyDrawing r:id="rId4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N44"/>
  <sheetViews>
    <sheetView topLeftCell="B1" workbookViewId="0">
      <selection activeCell="I37" sqref="I37"/>
    </sheetView>
  </sheetViews>
  <sheetFormatPr defaultRowHeight="15"/>
  <cols>
    <col min="1" max="1" width="11" customWidth="1"/>
    <col min="2" max="2" width="13.28515625" customWidth="1"/>
    <col min="3" max="3" width="14.42578125" customWidth="1"/>
    <col min="4" max="4" width="13.28515625" customWidth="1"/>
    <col min="5" max="5" width="11.42578125" customWidth="1"/>
    <col min="6" max="6" width="11.7109375" customWidth="1"/>
    <col min="7" max="7" width="14.7109375" customWidth="1"/>
    <col min="8" max="8" width="13.42578125" customWidth="1"/>
    <col min="9" max="9" width="14.85546875" bestFit="1" customWidth="1"/>
    <col min="10" max="10" width="18" style="253" customWidth="1"/>
    <col min="11" max="11" width="26" bestFit="1" customWidth="1"/>
  </cols>
  <sheetData>
    <row r="1" spans="1:14" ht="17.25">
      <c r="A1" s="451"/>
      <c r="B1" s="451"/>
      <c r="C1" s="451"/>
    </row>
    <row r="3" spans="1:14">
      <c r="G3" s="253"/>
    </row>
    <row r="4" spans="1:14">
      <c r="C4" s="514" t="s">
        <v>99</v>
      </c>
      <c r="D4" s="514"/>
      <c r="E4" s="514"/>
      <c r="F4" s="514"/>
      <c r="G4" s="514"/>
      <c r="H4" s="514"/>
      <c r="I4" s="514"/>
      <c r="J4" s="514"/>
    </row>
    <row r="5" spans="1:14" ht="15.75" thickBot="1">
      <c r="C5" s="452"/>
    </row>
    <row r="6" spans="1:14" ht="38.25" customHeight="1">
      <c r="A6" s="473" t="s">
        <v>1934</v>
      </c>
      <c r="B6" s="473" t="s">
        <v>2</v>
      </c>
      <c r="C6" s="453" t="s">
        <v>1935</v>
      </c>
      <c r="D6" s="454" t="s">
        <v>1936</v>
      </c>
      <c r="E6" s="587" t="s">
        <v>1937</v>
      </c>
      <c r="F6" s="585" t="s">
        <v>1941</v>
      </c>
      <c r="G6" s="585" t="s">
        <v>1942</v>
      </c>
      <c r="H6" s="585" t="s">
        <v>1943</v>
      </c>
      <c r="I6" s="583" t="s">
        <v>1938</v>
      </c>
      <c r="J6" s="585" t="s">
        <v>1944</v>
      </c>
    </row>
    <row r="7" spans="1:14" ht="4.5" customHeight="1" thickBot="1">
      <c r="A7" s="474" t="s">
        <v>1939</v>
      </c>
      <c r="B7" s="474" t="s">
        <v>1940</v>
      </c>
      <c r="C7" s="455" t="s">
        <v>1940</v>
      </c>
      <c r="D7" s="474" t="s">
        <v>1940</v>
      </c>
      <c r="E7" s="588"/>
      <c r="F7" s="586"/>
      <c r="G7" s="586"/>
      <c r="H7" s="586"/>
      <c r="I7" s="584"/>
      <c r="J7" s="586"/>
      <c r="K7" s="456"/>
    </row>
    <row r="8" spans="1:14">
      <c r="A8" s="475">
        <v>10</v>
      </c>
      <c r="B8" s="470">
        <v>165</v>
      </c>
      <c r="C8" s="471">
        <f>A8*B8</f>
        <v>1650</v>
      </c>
      <c r="D8" s="470">
        <v>34</v>
      </c>
      <c r="E8" s="471">
        <f>A8*D8</f>
        <v>340</v>
      </c>
      <c r="F8" s="476">
        <v>5</v>
      </c>
      <c r="G8" s="470">
        <v>0</v>
      </c>
      <c r="H8" s="472">
        <f>F8*G8</f>
        <v>0</v>
      </c>
      <c r="I8" s="471">
        <f>C8+E8+H8</f>
        <v>1990</v>
      </c>
      <c r="J8" s="492">
        <f>ROUND($D$35/$I$32*I8,0)</f>
        <v>2107</v>
      </c>
    </row>
    <row r="9" spans="1:14" ht="15.75" thickBot="1">
      <c r="A9" s="475">
        <v>28</v>
      </c>
      <c r="B9" s="470">
        <v>250</v>
      </c>
      <c r="C9" s="471">
        <f t="shared" ref="C9:C31" si="0">A9*B9</f>
        <v>7000</v>
      </c>
      <c r="D9" s="470">
        <v>420</v>
      </c>
      <c r="E9" s="471">
        <f t="shared" ref="E9:E31" si="1">A9*D9</f>
        <v>11760</v>
      </c>
      <c r="F9" s="476">
        <v>4</v>
      </c>
      <c r="G9" s="470">
        <v>0</v>
      </c>
      <c r="H9" s="472">
        <f t="shared" ref="H9:H31" si="2">F9*G9</f>
        <v>0</v>
      </c>
      <c r="I9" s="471">
        <f t="shared" ref="I9:I31" si="3">C9+E9+H9</f>
        <v>18760</v>
      </c>
      <c r="J9" s="492">
        <f t="shared" ref="J9:J31" si="4">ROUND($D$35/$I$32*I9,0)</f>
        <v>19859</v>
      </c>
      <c r="K9" s="457" t="s">
        <v>1945</v>
      </c>
      <c r="L9" s="457">
        <f>C32+E32+H32</f>
        <v>29450</v>
      </c>
    </row>
    <row r="10" spans="1:14" ht="15.75" thickBot="1">
      <c r="A10" s="475">
        <v>300</v>
      </c>
      <c r="B10" s="470">
        <v>15</v>
      </c>
      <c r="C10" s="471">
        <f t="shared" si="0"/>
        <v>4500</v>
      </c>
      <c r="D10" s="470">
        <v>14</v>
      </c>
      <c r="E10" s="471">
        <f t="shared" si="1"/>
        <v>4200</v>
      </c>
      <c r="F10" s="476">
        <v>6</v>
      </c>
      <c r="G10" s="470">
        <v>0</v>
      </c>
      <c r="H10" s="472">
        <f t="shared" si="2"/>
        <v>0</v>
      </c>
      <c r="I10" s="471">
        <f t="shared" si="3"/>
        <v>8700</v>
      </c>
      <c r="J10" s="492">
        <f t="shared" si="4"/>
        <v>9210</v>
      </c>
      <c r="K10" s="457" t="s">
        <v>1946</v>
      </c>
      <c r="L10" s="458">
        <f>L9*M10/100</f>
        <v>589</v>
      </c>
      <c r="M10" s="459">
        <v>2</v>
      </c>
      <c r="N10" s="452" t="s">
        <v>1947</v>
      </c>
    </row>
    <row r="11" spans="1:14">
      <c r="A11" s="475">
        <v>0</v>
      </c>
      <c r="B11" s="470">
        <v>0</v>
      </c>
      <c r="C11" s="471">
        <f t="shared" si="0"/>
        <v>0</v>
      </c>
      <c r="D11" s="470">
        <v>0</v>
      </c>
      <c r="E11" s="471">
        <f t="shared" si="1"/>
        <v>0</v>
      </c>
      <c r="F11" s="476">
        <v>0</v>
      </c>
      <c r="G11" s="470">
        <v>0</v>
      </c>
      <c r="H11" s="472">
        <f t="shared" si="2"/>
        <v>0</v>
      </c>
      <c r="I11" s="471">
        <f t="shared" si="3"/>
        <v>0</v>
      </c>
      <c r="J11" s="492">
        <f t="shared" si="4"/>
        <v>0</v>
      </c>
      <c r="K11" s="457"/>
      <c r="L11" s="457"/>
      <c r="M11" s="494"/>
      <c r="N11" s="452"/>
    </row>
    <row r="12" spans="1:14" ht="15.75" thickBot="1">
      <c r="A12" s="475">
        <v>0</v>
      </c>
      <c r="B12" s="470">
        <v>0</v>
      </c>
      <c r="C12" s="471">
        <f t="shared" si="0"/>
        <v>0</v>
      </c>
      <c r="D12" s="470">
        <v>0</v>
      </c>
      <c r="E12" s="471">
        <f t="shared" si="1"/>
        <v>0</v>
      </c>
      <c r="F12" s="476">
        <v>0</v>
      </c>
      <c r="G12" s="470">
        <v>0</v>
      </c>
      <c r="H12" s="472">
        <f t="shared" si="2"/>
        <v>0</v>
      </c>
      <c r="I12" s="471">
        <f t="shared" si="3"/>
        <v>0</v>
      </c>
      <c r="J12" s="492">
        <f t="shared" si="4"/>
        <v>0</v>
      </c>
      <c r="K12" s="457" t="s">
        <v>1948</v>
      </c>
      <c r="L12" s="457">
        <f>L9+L10</f>
        <v>30039</v>
      </c>
      <c r="M12" s="494"/>
      <c r="N12" s="452"/>
    </row>
    <row r="13" spans="1:14" ht="15.75" thickBot="1">
      <c r="A13" s="475">
        <v>0</v>
      </c>
      <c r="B13" s="470">
        <v>0</v>
      </c>
      <c r="C13" s="471">
        <f t="shared" si="0"/>
        <v>0</v>
      </c>
      <c r="D13" s="470">
        <v>0</v>
      </c>
      <c r="E13" s="471">
        <f t="shared" si="1"/>
        <v>0</v>
      </c>
      <c r="F13" s="476">
        <v>0</v>
      </c>
      <c r="G13" s="470">
        <v>0</v>
      </c>
      <c r="H13" s="472">
        <f t="shared" si="2"/>
        <v>0</v>
      </c>
      <c r="I13" s="471">
        <f t="shared" si="3"/>
        <v>0</v>
      </c>
      <c r="J13" s="492">
        <f t="shared" si="4"/>
        <v>0</v>
      </c>
      <c r="K13" s="457" t="s">
        <v>1949</v>
      </c>
      <c r="L13" s="458">
        <f>L12*M13/100</f>
        <v>3712.8203999999996</v>
      </c>
      <c r="M13" s="459">
        <v>12.36</v>
      </c>
      <c r="N13" s="452" t="s">
        <v>1950</v>
      </c>
    </row>
    <row r="14" spans="1:14" ht="15.75" thickBot="1">
      <c r="A14" s="475">
        <v>0</v>
      </c>
      <c r="B14" s="470">
        <v>0</v>
      </c>
      <c r="C14" s="471">
        <f t="shared" si="0"/>
        <v>0</v>
      </c>
      <c r="D14" s="470">
        <v>0</v>
      </c>
      <c r="E14" s="471">
        <f t="shared" si="1"/>
        <v>0</v>
      </c>
      <c r="F14" s="476">
        <v>0</v>
      </c>
      <c r="G14" s="470">
        <v>0</v>
      </c>
      <c r="H14" s="472">
        <f t="shared" si="2"/>
        <v>0</v>
      </c>
      <c r="I14" s="471">
        <f t="shared" si="3"/>
        <v>0</v>
      </c>
      <c r="J14" s="492">
        <f t="shared" si="4"/>
        <v>0</v>
      </c>
      <c r="K14" s="457" t="s">
        <v>1951</v>
      </c>
      <c r="L14" s="457">
        <f>L12+L13</f>
        <v>33751.820399999997</v>
      </c>
      <c r="M14" s="494"/>
      <c r="N14" s="452"/>
    </row>
    <row r="15" spans="1:14" ht="15.75" thickBot="1">
      <c r="A15" s="475">
        <v>0</v>
      </c>
      <c r="B15" s="470">
        <v>0</v>
      </c>
      <c r="C15" s="471">
        <f t="shared" si="0"/>
        <v>0</v>
      </c>
      <c r="D15" s="470">
        <v>0</v>
      </c>
      <c r="E15" s="471">
        <f t="shared" si="1"/>
        <v>0</v>
      </c>
      <c r="F15" s="476">
        <v>0</v>
      </c>
      <c r="G15" s="470">
        <v>0</v>
      </c>
      <c r="H15" s="472">
        <f t="shared" si="2"/>
        <v>0</v>
      </c>
      <c r="I15" s="471">
        <f t="shared" si="3"/>
        <v>0</v>
      </c>
      <c r="J15" s="492">
        <f t="shared" si="4"/>
        <v>0</v>
      </c>
      <c r="K15" s="457" t="s">
        <v>1952</v>
      </c>
      <c r="L15" s="458">
        <f>L14*M15/100</f>
        <v>675.03640799999994</v>
      </c>
      <c r="M15" s="459">
        <v>2</v>
      </c>
      <c r="N15" s="452" t="s">
        <v>1953</v>
      </c>
    </row>
    <row r="16" spans="1:14">
      <c r="A16" s="475">
        <v>0</v>
      </c>
      <c r="B16" s="470">
        <v>0</v>
      </c>
      <c r="C16" s="471">
        <f t="shared" si="0"/>
        <v>0</v>
      </c>
      <c r="D16" s="470">
        <v>0</v>
      </c>
      <c r="E16" s="471">
        <f t="shared" si="1"/>
        <v>0</v>
      </c>
      <c r="F16" s="476">
        <v>0</v>
      </c>
      <c r="G16" s="470">
        <v>0</v>
      </c>
      <c r="H16" s="472">
        <f t="shared" si="2"/>
        <v>0</v>
      </c>
      <c r="I16" s="471">
        <f t="shared" si="3"/>
        <v>0</v>
      </c>
      <c r="J16" s="492">
        <f t="shared" si="4"/>
        <v>0</v>
      </c>
      <c r="K16" s="457" t="s">
        <v>1954</v>
      </c>
      <c r="L16" s="457">
        <f>L14+L15</f>
        <v>34426.856807999997</v>
      </c>
    </row>
    <row r="17" spans="1:10">
      <c r="A17" s="475">
        <v>0</v>
      </c>
      <c r="B17" s="470">
        <v>0</v>
      </c>
      <c r="C17" s="471">
        <f t="shared" si="0"/>
        <v>0</v>
      </c>
      <c r="D17" s="470">
        <v>0</v>
      </c>
      <c r="E17" s="471">
        <f t="shared" si="1"/>
        <v>0</v>
      </c>
      <c r="F17" s="476">
        <v>0</v>
      </c>
      <c r="G17" s="470">
        <v>0</v>
      </c>
      <c r="H17" s="472">
        <f t="shared" si="2"/>
        <v>0</v>
      </c>
      <c r="I17" s="471">
        <f t="shared" si="3"/>
        <v>0</v>
      </c>
      <c r="J17" s="492">
        <f t="shared" si="4"/>
        <v>0</v>
      </c>
    </row>
    <row r="18" spans="1:10">
      <c r="A18" s="475">
        <v>0</v>
      </c>
      <c r="B18" s="470">
        <v>0</v>
      </c>
      <c r="C18" s="471">
        <f t="shared" si="0"/>
        <v>0</v>
      </c>
      <c r="D18" s="470">
        <v>0</v>
      </c>
      <c r="E18" s="471">
        <f t="shared" si="1"/>
        <v>0</v>
      </c>
      <c r="F18" s="476">
        <v>0</v>
      </c>
      <c r="G18" s="470">
        <v>0</v>
      </c>
      <c r="H18" s="472">
        <f t="shared" si="2"/>
        <v>0</v>
      </c>
      <c r="I18" s="471">
        <f t="shared" si="3"/>
        <v>0</v>
      </c>
      <c r="J18" s="492">
        <f t="shared" si="4"/>
        <v>0</v>
      </c>
    </row>
    <row r="19" spans="1:10">
      <c r="A19" s="475">
        <v>0</v>
      </c>
      <c r="B19" s="470">
        <v>0</v>
      </c>
      <c r="C19" s="471">
        <f t="shared" si="0"/>
        <v>0</v>
      </c>
      <c r="D19" s="470">
        <v>0</v>
      </c>
      <c r="E19" s="471">
        <f t="shared" si="1"/>
        <v>0</v>
      </c>
      <c r="F19" s="476">
        <v>0</v>
      </c>
      <c r="G19" s="470">
        <v>0</v>
      </c>
      <c r="H19" s="472">
        <f t="shared" si="2"/>
        <v>0</v>
      </c>
      <c r="I19" s="471">
        <f t="shared" si="3"/>
        <v>0</v>
      </c>
      <c r="J19" s="492">
        <f t="shared" si="4"/>
        <v>0</v>
      </c>
    </row>
    <row r="20" spans="1:10">
      <c r="A20" s="475">
        <v>0</v>
      </c>
      <c r="B20" s="470">
        <v>0</v>
      </c>
      <c r="C20" s="471">
        <f t="shared" si="0"/>
        <v>0</v>
      </c>
      <c r="D20" s="470">
        <v>0</v>
      </c>
      <c r="E20" s="471">
        <f t="shared" si="1"/>
        <v>0</v>
      </c>
      <c r="F20" s="476">
        <v>0</v>
      </c>
      <c r="G20" s="470">
        <v>0</v>
      </c>
      <c r="H20" s="472">
        <f t="shared" si="2"/>
        <v>0</v>
      </c>
      <c r="I20" s="471">
        <f t="shared" si="3"/>
        <v>0</v>
      </c>
      <c r="J20" s="492">
        <f t="shared" si="4"/>
        <v>0</v>
      </c>
    </row>
    <row r="21" spans="1:10">
      <c r="A21" s="475">
        <v>0</v>
      </c>
      <c r="B21" s="470">
        <v>0</v>
      </c>
      <c r="C21" s="471">
        <f t="shared" si="0"/>
        <v>0</v>
      </c>
      <c r="D21" s="470">
        <v>0</v>
      </c>
      <c r="E21" s="471">
        <f t="shared" si="1"/>
        <v>0</v>
      </c>
      <c r="F21" s="476">
        <v>0</v>
      </c>
      <c r="G21" s="470">
        <v>0</v>
      </c>
      <c r="H21" s="472">
        <f t="shared" si="2"/>
        <v>0</v>
      </c>
      <c r="I21" s="471">
        <f t="shared" si="3"/>
        <v>0</v>
      </c>
      <c r="J21" s="492">
        <f t="shared" si="4"/>
        <v>0</v>
      </c>
    </row>
    <row r="22" spans="1:10">
      <c r="A22" s="475">
        <v>0</v>
      </c>
      <c r="B22" s="470">
        <v>0</v>
      </c>
      <c r="C22" s="471">
        <f t="shared" si="0"/>
        <v>0</v>
      </c>
      <c r="D22" s="470">
        <v>0</v>
      </c>
      <c r="E22" s="471">
        <f t="shared" si="1"/>
        <v>0</v>
      </c>
      <c r="F22" s="476">
        <v>0</v>
      </c>
      <c r="G22" s="470">
        <v>0</v>
      </c>
      <c r="H22" s="472">
        <f t="shared" si="2"/>
        <v>0</v>
      </c>
      <c r="I22" s="471">
        <f t="shared" si="3"/>
        <v>0</v>
      </c>
      <c r="J22" s="492">
        <f t="shared" si="4"/>
        <v>0</v>
      </c>
    </row>
    <row r="23" spans="1:10">
      <c r="A23" s="475">
        <v>0</v>
      </c>
      <c r="B23" s="470">
        <v>0</v>
      </c>
      <c r="C23" s="471">
        <f t="shared" si="0"/>
        <v>0</v>
      </c>
      <c r="D23" s="470">
        <v>0</v>
      </c>
      <c r="E23" s="471">
        <f t="shared" si="1"/>
        <v>0</v>
      </c>
      <c r="F23" s="476">
        <v>0</v>
      </c>
      <c r="G23" s="470">
        <v>0</v>
      </c>
      <c r="H23" s="472">
        <f t="shared" si="2"/>
        <v>0</v>
      </c>
      <c r="I23" s="471">
        <f t="shared" si="3"/>
        <v>0</v>
      </c>
      <c r="J23" s="492">
        <f t="shared" si="4"/>
        <v>0</v>
      </c>
    </row>
    <row r="24" spans="1:10">
      <c r="A24" s="475">
        <v>0</v>
      </c>
      <c r="B24" s="470">
        <v>0</v>
      </c>
      <c r="C24" s="471">
        <f t="shared" si="0"/>
        <v>0</v>
      </c>
      <c r="D24" s="470">
        <v>0</v>
      </c>
      <c r="E24" s="471">
        <f t="shared" si="1"/>
        <v>0</v>
      </c>
      <c r="F24" s="476">
        <v>0</v>
      </c>
      <c r="G24" s="470">
        <v>0</v>
      </c>
      <c r="H24" s="472">
        <f t="shared" si="2"/>
        <v>0</v>
      </c>
      <c r="I24" s="471">
        <f t="shared" si="3"/>
        <v>0</v>
      </c>
      <c r="J24" s="492">
        <f t="shared" si="4"/>
        <v>0</v>
      </c>
    </row>
    <row r="25" spans="1:10">
      <c r="A25" s="475">
        <v>0</v>
      </c>
      <c r="B25" s="470">
        <v>0</v>
      </c>
      <c r="C25" s="471">
        <f t="shared" si="0"/>
        <v>0</v>
      </c>
      <c r="D25" s="470">
        <v>0</v>
      </c>
      <c r="E25" s="471">
        <f t="shared" si="1"/>
        <v>0</v>
      </c>
      <c r="F25" s="476">
        <v>0</v>
      </c>
      <c r="G25" s="470">
        <v>0</v>
      </c>
      <c r="H25" s="472">
        <f t="shared" si="2"/>
        <v>0</v>
      </c>
      <c r="I25" s="471">
        <f t="shared" si="3"/>
        <v>0</v>
      </c>
      <c r="J25" s="492">
        <f t="shared" si="4"/>
        <v>0</v>
      </c>
    </row>
    <row r="26" spans="1:10">
      <c r="A26" s="475">
        <v>0</v>
      </c>
      <c r="B26" s="470">
        <v>0</v>
      </c>
      <c r="C26" s="471">
        <f t="shared" si="0"/>
        <v>0</v>
      </c>
      <c r="D26" s="470">
        <v>0</v>
      </c>
      <c r="E26" s="471">
        <f t="shared" si="1"/>
        <v>0</v>
      </c>
      <c r="F26" s="476">
        <v>0</v>
      </c>
      <c r="G26" s="470">
        <v>0</v>
      </c>
      <c r="H26" s="472">
        <f t="shared" si="2"/>
        <v>0</v>
      </c>
      <c r="I26" s="471">
        <f t="shared" si="3"/>
        <v>0</v>
      </c>
      <c r="J26" s="492">
        <f t="shared" si="4"/>
        <v>0</v>
      </c>
    </row>
    <row r="27" spans="1:10">
      <c r="A27" s="475">
        <v>0</v>
      </c>
      <c r="B27" s="470">
        <v>0</v>
      </c>
      <c r="C27" s="471">
        <f t="shared" si="0"/>
        <v>0</v>
      </c>
      <c r="D27" s="470">
        <v>0</v>
      </c>
      <c r="E27" s="471">
        <f t="shared" si="1"/>
        <v>0</v>
      </c>
      <c r="F27" s="476">
        <v>0</v>
      </c>
      <c r="G27" s="470">
        <v>0</v>
      </c>
      <c r="H27" s="472">
        <f t="shared" si="2"/>
        <v>0</v>
      </c>
      <c r="I27" s="471">
        <f t="shared" si="3"/>
        <v>0</v>
      </c>
      <c r="J27" s="492">
        <f t="shared" si="4"/>
        <v>0</v>
      </c>
    </row>
    <row r="28" spans="1:10">
      <c r="A28" s="475">
        <v>0</v>
      </c>
      <c r="B28" s="470">
        <v>0</v>
      </c>
      <c r="C28" s="471">
        <f t="shared" si="0"/>
        <v>0</v>
      </c>
      <c r="D28" s="470">
        <v>0</v>
      </c>
      <c r="E28" s="471">
        <f t="shared" si="1"/>
        <v>0</v>
      </c>
      <c r="F28" s="476">
        <v>0</v>
      </c>
      <c r="G28" s="470">
        <v>0</v>
      </c>
      <c r="H28" s="472">
        <f t="shared" si="2"/>
        <v>0</v>
      </c>
      <c r="I28" s="471">
        <f t="shared" si="3"/>
        <v>0</v>
      </c>
      <c r="J28" s="492">
        <f t="shared" si="4"/>
        <v>0</v>
      </c>
    </row>
    <row r="29" spans="1:10">
      <c r="A29" s="475">
        <v>0</v>
      </c>
      <c r="B29" s="470">
        <v>0</v>
      </c>
      <c r="C29" s="471">
        <f t="shared" si="0"/>
        <v>0</v>
      </c>
      <c r="D29" s="470">
        <v>0</v>
      </c>
      <c r="E29" s="471">
        <f t="shared" si="1"/>
        <v>0</v>
      </c>
      <c r="F29" s="476">
        <v>0</v>
      </c>
      <c r="G29" s="470">
        <v>0</v>
      </c>
      <c r="H29" s="472">
        <f t="shared" si="2"/>
        <v>0</v>
      </c>
      <c r="I29" s="471">
        <f t="shared" si="3"/>
        <v>0</v>
      </c>
      <c r="J29" s="492">
        <f t="shared" si="4"/>
        <v>0</v>
      </c>
    </row>
    <row r="30" spans="1:10">
      <c r="A30" s="475">
        <v>0</v>
      </c>
      <c r="B30" s="470">
        <v>0</v>
      </c>
      <c r="C30" s="471">
        <f t="shared" si="0"/>
        <v>0</v>
      </c>
      <c r="D30" s="470">
        <v>0</v>
      </c>
      <c r="E30" s="471">
        <f t="shared" si="1"/>
        <v>0</v>
      </c>
      <c r="F30" s="476">
        <v>0</v>
      </c>
      <c r="G30" s="470">
        <v>0</v>
      </c>
      <c r="H30" s="472">
        <f t="shared" si="2"/>
        <v>0</v>
      </c>
      <c r="I30" s="471">
        <f t="shared" si="3"/>
        <v>0</v>
      </c>
      <c r="J30" s="492">
        <f t="shared" si="4"/>
        <v>0</v>
      </c>
    </row>
    <row r="31" spans="1:10">
      <c r="A31" s="475">
        <v>0</v>
      </c>
      <c r="B31" s="470">
        <v>0</v>
      </c>
      <c r="C31" s="471">
        <f t="shared" si="0"/>
        <v>0</v>
      </c>
      <c r="D31" s="470">
        <v>0</v>
      </c>
      <c r="E31" s="471">
        <f t="shared" si="1"/>
        <v>0</v>
      </c>
      <c r="F31" s="476">
        <v>0</v>
      </c>
      <c r="G31" s="470">
        <v>0</v>
      </c>
      <c r="H31" s="472">
        <f t="shared" si="2"/>
        <v>0</v>
      </c>
      <c r="I31" s="471">
        <f t="shared" si="3"/>
        <v>0</v>
      </c>
      <c r="J31" s="492">
        <f t="shared" si="4"/>
        <v>0</v>
      </c>
    </row>
    <row r="32" spans="1:10" ht="15.75" thickBot="1">
      <c r="A32" s="477">
        <f>SUM(A8:A31)</f>
        <v>338</v>
      </c>
      <c r="B32" s="478"/>
      <c r="C32" s="479">
        <f>SUM(C8:C31)</f>
        <v>13150</v>
      </c>
      <c r="D32" s="480"/>
      <c r="E32" s="481">
        <f>SUM(E8:E31)</f>
        <v>16300</v>
      </c>
      <c r="F32" s="480"/>
      <c r="G32" s="480"/>
      <c r="H32" s="481">
        <f>SUM(H8:H31)</f>
        <v>0</v>
      </c>
      <c r="I32" s="481">
        <f>SUM(I8:I31)</f>
        <v>29450</v>
      </c>
      <c r="J32" s="493">
        <f>SUM(J8:J31)</f>
        <v>31176</v>
      </c>
    </row>
    <row r="34" spans="3:13" ht="15.75" thickBot="1"/>
    <row r="35" spans="3:13" ht="15.75" thickBot="1">
      <c r="C35" s="460" t="s">
        <v>1961</v>
      </c>
      <c r="D35" s="483">
        <f>D39-D37</f>
        <v>31175</v>
      </c>
      <c r="E35" s="484"/>
      <c r="F35" s="461"/>
      <c r="G35" s="461"/>
      <c r="I35" s="253"/>
      <c r="J35" s="462" t="s">
        <v>1955</v>
      </c>
    </row>
    <row r="36" spans="3:13" ht="15.75" thickBot="1">
      <c r="C36" s="463" t="s">
        <v>1962</v>
      </c>
      <c r="D36" s="485"/>
      <c r="E36" s="486">
        <f>ROUND(IF(D42&gt;0,D42,L16),0)</f>
        <v>34427</v>
      </c>
      <c r="F36" s="461"/>
      <c r="G36" s="461"/>
      <c r="H36" s="464" t="s">
        <v>1964</v>
      </c>
      <c r="I36" s="490">
        <f>ROUND(M37,0)</f>
        <v>1854</v>
      </c>
      <c r="J36" s="465">
        <v>15000</v>
      </c>
      <c r="K36" s="464" t="s">
        <v>1956</v>
      </c>
      <c r="L36" s="464" t="s">
        <v>49</v>
      </c>
      <c r="M36">
        <f>J36</f>
        <v>15000</v>
      </c>
    </row>
    <row r="37" spans="3:13">
      <c r="C37" s="463" t="s">
        <v>1957</v>
      </c>
      <c r="D37" s="487">
        <f>ROUND(IF(D44&gt;0,D44,L13),0)</f>
        <v>3713</v>
      </c>
      <c r="E37" s="488"/>
      <c r="F37" s="461"/>
      <c r="G37" s="461"/>
      <c r="H37" s="464" t="s">
        <v>1955</v>
      </c>
      <c r="I37" s="490">
        <f>ROUND(M40-I36,0)</f>
        <v>15337</v>
      </c>
      <c r="J37" s="461"/>
      <c r="L37" s="464" t="s">
        <v>1957</v>
      </c>
      <c r="M37">
        <f>M36*M13%</f>
        <v>1853.9999999999998</v>
      </c>
    </row>
    <row r="38" spans="3:13" ht="15.75" thickBot="1">
      <c r="C38" s="463" t="s">
        <v>1963</v>
      </c>
      <c r="D38" s="485"/>
      <c r="E38" s="486">
        <f>ROUND((E36-D37)*1.5/100,0)</f>
        <v>461</v>
      </c>
      <c r="F38" s="461"/>
      <c r="G38" s="461"/>
      <c r="H38" s="464" t="s">
        <v>1965</v>
      </c>
      <c r="I38" s="490">
        <f>E36</f>
        <v>34427</v>
      </c>
      <c r="J38"/>
      <c r="L38" s="464" t="s">
        <v>92</v>
      </c>
      <c r="M38">
        <f>SUM(M36:M37)</f>
        <v>16854</v>
      </c>
    </row>
    <row r="39" spans="3:13" ht="15.75" thickBot="1">
      <c r="C39" s="466"/>
      <c r="D39" s="482">
        <f>E39</f>
        <v>34888</v>
      </c>
      <c r="E39" s="489">
        <f>E36+E38</f>
        <v>34888</v>
      </c>
      <c r="F39" s="461"/>
      <c r="G39" s="461"/>
      <c r="H39" s="467" t="s">
        <v>1958</v>
      </c>
      <c r="I39" s="491">
        <f>SUM(I36:I38)</f>
        <v>51618</v>
      </c>
      <c r="J39"/>
      <c r="L39" s="464" t="s">
        <v>1959</v>
      </c>
      <c r="M39">
        <f>M38*M15%</f>
        <v>337.08</v>
      </c>
    </row>
    <row r="40" spans="3:13">
      <c r="I40" s="468"/>
      <c r="J40"/>
      <c r="L40" s="464" t="s">
        <v>92</v>
      </c>
      <c r="M40">
        <f>M38+M39</f>
        <v>17191.080000000002</v>
      </c>
    </row>
    <row r="41" spans="3:13" ht="15.75" thickBot="1"/>
    <row r="42" spans="3:13" ht="15.75" thickBot="1">
      <c r="C42" s="464" t="s">
        <v>1960</v>
      </c>
      <c r="D42" s="469">
        <v>0</v>
      </c>
    </row>
    <row r="43" spans="3:13" ht="15.75" thickBot="1">
      <c r="D43" s="494"/>
    </row>
    <row r="44" spans="3:13" ht="15.75" thickBot="1">
      <c r="C44" s="464" t="s">
        <v>1957</v>
      </c>
      <c r="D44" s="469">
        <v>0</v>
      </c>
    </row>
  </sheetData>
  <sheetProtection password="C40E" sheet="1" objects="1" scenarios="1"/>
  <mergeCells count="7">
    <mergeCell ref="C4:J4"/>
    <mergeCell ref="I6:I7"/>
    <mergeCell ref="J6:J7"/>
    <mergeCell ref="G6:G7"/>
    <mergeCell ref="F6:F7"/>
    <mergeCell ref="E6:E7"/>
    <mergeCell ref="H6:H7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F0"/>
  </sheetPr>
  <dimension ref="C6:I19"/>
  <sheetViews>
    <sheetView workbookViewId="0">
      <selection activeCell="J22" sqref="J22"/>
    </sheetView>
  </sheetViews>
  <sheetFormatPr defaultRowHeight="15"/>
  <cols>
    <col min="1" max="3" width="9.140625" style="154"/>
    <col min="4" max="4" width="20.5703125" style="154" bestFit="1" customWidth="1"/>
    <col min="5" max="5" width="9.85546875" style="154" bestFit="1" customWidth="1"/>
    <col min="6" max="6" width="9.140625" style="154"/>
    <col min="7" max="7" width="42.5703125" style="154" bestFit="1" customWidth="1"/>
    <col min="8" max="16384" width="9.140625" style="154"/>
  </cols>
  <sheetData>
    <row r="6" spans="3:9" ht="15.75" thickBot="1"/>
    <row r="7" spans="3:9">
      <c r="C7" s="362"/>
      <c r="D7" s="323"/>
      <c r="E7" s="323"/>
      <c r="F7" s="323"/>
      <c r="G7" s="323"/>
      <c r="H7" s="323"/>
      <c r="I7" s="297"/>
    </row>
    <row r="8" spans="3:9">
      <c r="C8" s="100"/>
      <c r="D8" s="2" t="s">
        <v>93</v>
      </c>
      <c r="E8" s="2" t="s">
        <v>94</v>
      </c>
      <c r="F8" s="253"/>
      <c r="G8" s="510" t="s">
        <v>1973</v>
      </c>
      <c r="H8" s="510"/>
      <c r="I8" s="589"/>
    </row>
    <row r="9" spans="3:9">
      <c r="C9" s="100"/>
      <c r="D9" s="2" t="s">
        <v>1967</v>
      </c>
      <c r="E9" s="116">
        <v>200000</v>
      </c>
      <c r="F9" s="253"/>
      <c r="G9" s="253" t="s">
        <v>1974</v>
      </c>
      <c r="H9" s="253">
        <v>5000</v>
      </c>
      <c r="I9" s="254"/>
    </row>
    <row r="10" spans="3:9">
      <c r="C10" s="100"/>
      <c r="D10" s="2" t="s">
        <v>1968</v>
      </c>
      <c r="E10" s="495">
        <v>41444</v>
      </c>
      <c r="F10" s="253"/>
      <c r="G10" s="253" t="s">
        <v>1975</v>
      </c>
      <c r="H10" s="496">
        <f>H9*10%</f>
        <v>500</v>
      </c>
      <c r="I10" s="254"/>
    </row>
    <row r="11" spans="3:9">
      <c r="C11" s="100"/>
      <c r="D11" s="2" t="s">
        <v>1969</v>
      </c>
      <c r="E11" s="495">
        <v>41729</v>
      </c>
      <c r="F11" s="253"/>
      <c r="G11" s="253" t="s">
        <v>92</v>
      </c>
      <c r="H11" s="496">
        <f>H9+H10</f>
        <v>5500</v>
      </c>
      <c r="I11" s="254"/>
    </row>
    <row r="12" spans="3:9">
      <c r="C12" s="100"/>
      <c r="D12" s="2" t="s">
        <v>1970</v>
      </c>
      <c r="E12" s="116">
        <v>15000</v>
      </c>
      <c r="F12" s="253"/>
      <c r="G12" s="253" t="s">
        <v>1976</v>
      </c>
      <c r="H12" s="496">
        <f>ROUND(H11*14.5%,0)</f>
        <v>798</v>
      </c>
      <c r="I12" s="254"/>
    </row>
    <row r="13" spans="3:9">
      <c r="C13" s="100"/>
      <c r="D13" s="2" t="s">
        <v>1971</v>
      </c>
      <c r="E13" s="116">
        <v>10</v>
      </c>
      <c r="F13" s="253"/>
      <c r="G13" s="253" t="s">
        <v>1977</v>
      </c>
      <c r="H13" s="114">
        <v>0.1236</v>
      </c>
      <c r="I13" s="254"/>
    </row>
    <row r="14" spans="3:9">
      <c r="C14" s="100"/>
      <c r="D14" s="2" t="s">
        <v>1972</v>
      </c>
      <c r="E14" s="497">
        <v>0.15</v>
      </c>
      <c r="F14" s="253"/>
      <c r="G14" s="498" t="s">
        <v>1978</v>
      </c>
      <c r="H14" s="499">
        <f>H13*40%</f>
        <v>4.9440000000000005E-2</v>
      </c>
      <c r="I14" s="254"/>
    </row>
    <row r="15" spans="3:9">
      <c r="C15" s="100"/>
      <c r="D15" s="2" t="s">
        <v>133</v>
      </c>
      <c r="E15" s="500">
        <f>ROUND((((E9-E12)*E14*((E11-E10)/365))),2)</f>
        <v>21667.81</v>
      </c>
      <c r="F15" s="253"/>
      <c r="G15" s="253" t="s">
        <v>1979</v>
      </c>
      <c r="H15" s="496">
        <f>H11</f>
        <v>5500</v>
      </c>
      <c r="I15" s="254"/>
    </row>
    <row r="16" spans="3:9">
      <c r="C16" s="100"/>
      <c r="D16" s="253"/>
      <c r="E16" s="253"/>
      <c r="F16" s="253"/>
      <c r="G16" s="253" t="s">
        <v>1980</v>
      </c>
      <c r="H16" s="496">
        <f>ROUND(H15*H14,0)</f>
        <v>272</v>
      </c>
      <c r="I16" s="254"/>
    </row>
    <row r="17" spans="3:9">
      <c r="C17" s="100"/>
      <c r="D17" s="253"/>
      <c r="E17" s="253"/>
      <c r="F17" s="253"/>
      <c r="G17" s="253" t="s">
        <v>1981</v>
      </c>
      <c r="H17" s="496">
        <f>H15+H16</f>
        <v>5772</v>
      </c>
      <c r="I17" s="254"/>
    </row>
    <row r="18" spans="3:9">
      <c r="C18" s="100"/>
      <c r="D18" s="253"/>
      <c r="E18" s="253"/>
      <c r="F18" s="253"/>
      <c r="G18" s="253"/>
      <c r="H18" s="253"/>
      <c r="I18" s="254"/>
    </row>
    <row r="19" spans="3:9" ht="15.75" thickBot="1">
      <c r="C19" s="101"/>
      <c r="D19" s="172"/>
      <c r="E19" s="172"/>
      <c r="F19" s="172"/>
      <c r="G19" s="172"/>
      <c r="H19" s="172"/>
      <c r="I19" s="268"/>
    </row>
  </sheetData>
  <mergeCells count="1">
    <mergeCell ref="G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C000"/>
  </sheetPr>
  <dimension ref="A1:P14"/>
  <sheetViews>
    <sheetView workbookViewId="0">
      <selection activeCell="A2" sqref="A2:E3"/>
    </sheetView>
  </sheetViews>
  <sheetFormatPr defaultRowHeight="15"/>
  <cols>
    <col min="1" max="1" width="23.85546875" style="266" customWidth="1"/>
    <col min="2" max="2" width="13.28515625" style="266" bestFit="1" customWidth="1"/>
    <col min="3" max="3" width="9.140625" style="266"/>
    <col min="4" max="4" width="9.140625" style="266" customWidth="1"/>
    <col min="5" max="5" width="0.140625" style="266" customWidth="1"/>
    <col min="6" max="6" width="32" style="266" customWidth="1"/>
    <col min="7" max="7" width="15.28515625" style="266" bestFit="1" customWidth="1"/>
    <col min="8" max="9" width="9.140625" style="266"/>
    <col min="10" max="10" width="9.140625" style="266" customWidth="1"/>
    <col min="11" max="11" width="13.7109375" style="266" customWidth="1"/>
    <col min="12" max="12" width="12" style="266" customWidth="1"/>
    <col min="13" max="16384" width="9.140625" style="266"/>
  </cols>
  <sheetData>
    <row r="1" spans="1:16" ht="36" customHeight="1">
      <c r="A1" s="516" t="s">
        <v>242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323"/>
      <c r="M1" s="330" t="s">
        <v>254</v>
      </c>
      <c r="N1" s="323"/>
      <c r="O1" s="323"/>
      <c r="P1" s="297"/>
    </row>
    <row r="2" spans="1:16" ht="18.75">
      <c r="A2" s="518" t="s">
        <v>107</v>
      </c>
      <c r="B2" s="519"/>
      <c r="C2" s="519"/>
      <c r="D2" s="519"/>
      <c r="E2" s="519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4"/>
    </row>
    <row r="3" spans="1:16">
      <c r="A3" s="513" t="s">
        <v>99</v>
      </c>
      <c r="B3" s="514"/>
      <c r="C3" s="514"/>
      <c r="D3" s="514"/>
      <c r="E3" s="514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4"/>
    </row>
    <row r="4" spans="1:16" ht="18" thickBot="1">
      <c r="A4" s="324" t="s">
        <v>4</v>
      </c>
      <c r="B4" s="253"/>
      <c r="C4" s="253"/>
      <c r="D4" s="253"/>
      <c r="E4" s="253"/>
      <c r="F4" s="253"/>
      <c r="G4" s="1" t="s">
        <v>5</v>
      </c>
      <c r="H4" s="1" t="s">
        <v>6</v>
      </c>
      <c r="I4" s="325" t="s">
        <v>7</v>
      </c>
      <c r="J4" s="309" t="s">
        <v>8</v>
      </c>
      <c r="K4" s="309" t="s">
        <v>9</v>
      </c>
      <c r="L4" s="309" t="s">
        <v>10</v>
      </c>
      <c r="M4" s="253"/>
      <c r="N4" s="253"/>
      <c r="O4" s="253"/>
      <c r="P4" s="254"/>
    </row>
    <row r="5" spans="1:16">
      <c r="A5" s="326" t="s">
        <v>11</v>
      </c>
      <c r="B5" s="140">
        <v>1000</v>
      </c>
      <c r="C5" s="253"/>
      <c r="D5" s="253"/>
      <c r="E5" s="253"/>
      <c r="F5" s="2" t="s">
        <v>12</v>
      </c>
      <c r="G5" s="142">
        <f>1+E7</f>
        <v>1.0206249999999999</v>
      </c>
      <c r="H5" s="132">
        <f>POWER(G5,D9)-1</f>
        <v>0.27759859335352033</v>
      </c>
      <c r="I5" s="132">
        <f>1/3</f>
        <v>0.33333333333333331</v>
      </c>
      <c r="J5" s="132">
        <f>POWER(G5,I5)</f>
        <v>1.0068282686243444</v>
      </c>
      <c r="K5" s="327">
        <f>1/J5</f>
        <v>0.99321804041748452</v>
      </c>
      <c r="L5" s="132">
        <f>1-K5</f>
        <v>6.7819595825154844E-3</v>
      </c>
      <c r="M5" s="253"/>
      <c r="N5" s="253"/>
      <c r="O5" s="253"/>
      <c r="P5" s="254"/>
    </row>
    <row r="6" spans="1:16" ht="15.75" thickBot="1">
      <c r="A6" s="326" t="s">
        <v>13</v>
      </c>
      <c r="B6" s="47">
        <v>4</v>
      </c>
      <c r="C6" s="253"/>
      <c r="D6" s="253"/>
      <c r="E6" s="253"/>
      <c r="F6" s="2" t="s">
        <v>14</v>
      </c>
      <c r="G6" s="4"/>
      <c r="H6" s="253"/>
      <c r="I6" s="253"/>
      <c r="J6" s="253"/>
      <c r="K6" s="253"/>
      <c r="L6" s="253"/>
      <c r="M6" s="253"/>
      <c r="N6" s="253"/>
      <c r="O6" s="253"/>
      <c r="P6" s="254"/>
    </row>
    <row r="7" spans="1:16" ht="15.75" thickBot="1">
      <c r="A7" s="326" t="s">
        <v>2</v>
      </c>
      <c r="B7" s="48">
        <v>8.2500000000000004E-2</v>
      </c>
      <c r="C7" s="253"/>
      <c r="D7" s="309" t="s">
        <v>15</v>
      </c>
      <c r="E7" s="253">
        <f>B7/4</f>
        <v>2.0625000000000001E-2</v>
      </c>
      <c r="F7" s="2" t="s">
        <v>16</v>
      </c>
      <c r="G7" s="143">
        <f>B5*H5/L5</f>
        <v>40931.915027803319</v>
      </c>
      <c r="H7" s="253"/>
      <c r="I7" s="253"/>
      <c r="J7" s="253"/>
      <c r="K7" s="253"/>
      <c r="L7" s="253"/>
      <c r="M7" s="253"/>
      <c r="N7" s="253"/>
      <c r="O7" s="253"/>
      <c r="P7" s="254"/>
    </row>
    <row r="8" spans="1:16" ht="18" thickBot="1">
      <c r="A8" s="100"/>
      <c r="B8" s="328" t="s">
        <v>17</v>
      </c>
      <c r="C8" s="309" t="s">
        <v>0</v>
      </c>
      <c r="D8" s="309" t="s">
        <v>18</v>
      </c>
      <c r="E8" s="253"/>
      <c r="F8" s="2" t="s">
        <v>1</v>
      </c>
      <c r="G8" s="144">
        <f>B5*C9</f>
        <v>36000</v>
      </c>
      <c r="H8" s="253"/>
      <c r="I8" s="308"/>
      <c r="J8" s="308"/>
      <c r="K8" s="308"/>
      <c r="L8" s="253"/>
      <c r="M8" s="253"/>
      <c r="N8" s="253"/>
      <c r="O8" s="253"/>
      <c r="P8" s="254"/>
    </row>
    <row r="9" spans="1:16" ht="15.75" thickBot="1">
      <c r="A9" s="326" t="s">
        <v>19</v>
      </c>
      <c r="B9" s="49">
        <v>3</v>
      </c>
      <c r="C9" s="253">
        <f>B9*12</f>
        <v>36</v>
      </c>
      <c r="D9" s="253">
        <f>C9/3</f>
        <v>12</v>
      </c>
      <c r="E9" s="329"/>
      <c r="F9" s="2" t="s">
        <v>20</v>
      </c>
      <c r="G9" s="145">
        <f>G7-G8</f>
        <v>4931.9150278033194</v>
      </c>
      <c r="H9" s="253"/>
      <c r="I9" s="253"/>
      <c r="J9" s="253"/>
      <c r="K9" s="253"/>
      <c r="L9" s="253"/>
      <c r="M9" s="253"/>
      <c r="N9" s="253"/>
      <c r="O9" s="253"/>
      <c r="P9" s="254"/>
    </row>
    <row r="10" spans="1:16">
      <c r="A10" s="100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4"/>
    </row>
    <row r="11" spans="1:16" ht="15.75" thickBot="1">
      <c r="A11" s="298" t="s">
        <v>16</v>
      </c>
      <c r="B11" s="141">
        <f>FV(B7/12,12*B9,B5,,0)</f>
        <v>-40688.740846307031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4"/>
    </row>
    <row r="12" spans="1:16" ht="15.75" thickTop="1">
      <c r="A12" s="100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4"/>
    </row>
    <row r="13" spans="1:16">
      <c r="A13" s="100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4"/>
    </row>
    <row r="14" spans="1:16" ht="15.75" thickBot="1">
      <c r="A14" s="101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268"/>
    </row>
  </sheetData>
  <sheetProtection password="C40E" sheet="1" objects="1" scenarios="1"/>
  <customSheetViews>
    <customSheetView guid="{5F851FF5-2AE7-45CA-97A2-B431B73C3520}">
      <selection activeCell="A2" sqref="A2:E3"/>
      <pageMargins left="0.7" right="0.7" top="0.75" bottom="0.75" header="0.3" footer="0.3"/>
    </customSheetView>
  </customSheetViews>
  <mergeCells count="3">
    <mergeCell ref="A1:K1"/>
    <mergeCell ref="A2:E2"/>
    <mergeCell ref="A3:E3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2060"/>
  </sheetPr>
  <dimension ref="A1:N31"/>
  <sheetViews>
    <sheetView topLeftCell="J20" workbookViewId="0">
      <selection activeCell="O27" sqref="O27"/>
    </sheetView>
  </sheetViews>
  <sheetFormatPr defaultRowHeight="15"/>
  <cols>
    <col min="1" max="1" width="23.140625" style="266" bestFit="1" customWidth="1"/>
    <col min="2" max="2" width="12.28515625" style="266" bestFit="1" customWidth="1"/>
    <col min="3" max="3" width="9.140625" style="266"/>
    <col min="4" max="4" width="11.85546875" style="266" customWidth="1"/>
    <col min="5" max="5" width="11.7109375" style="266" bestFit="1" customWidth="1"/>
    <col min="6" max="8" width="9.140625" style="266"/>
    <col min="9" max="9" width="36.42578125" style="266" customWidth="1"/>
    <col min="10" max="10" width="9.140625" style="266"/>
    <col min="11" max="12" width="9.5703125" style="266" bestFit="1" customWidth="1"/>
    <col min="13" max="16384" width="9.140625" style="266"/>
  </cols>
  <sheetData>
    <row r="1" spans="1:14" ht="19.5" thickBot="1">
      <c r="A1" s="362" t="s">
        <v>43</v>
      </c>
      <c r="B1" s="323"/>
      <c r="C1" s="323"/>
      <c r="D1" s="323"/>
      <c r="E1" s="323"/>
      <c r="F1" s="323"/>
      <c r="G1" s="323"/>
      <c r="H1" s="323"/>
      <c r="I1" s="520" t="s">
        <v>44</v>
      </c>
      <c r="J1" s="520"/>
      <c r="K1" s="520"/>
      <c r="L1" s="520"/>
      <c r="M1" s="520"/>
      <c r="N1" s="297"/>
    </row>
    <row r="2" spans="1:14" ht="19.5" thickBot="1">
      <c r="A2" s="521" t="s">
        <v>45</v>
      </c>
      <c r="B2" s="522"/>
      <c r="C2" s="522"/>
      <c r="D2" s="522"/>
      <c r="E2" s="523"/>
      <c r="F2" s="253"/>
      <c r="G2" s="253"/>
      <c r="H2" s="253"/>
      <c r="I2" s="514" t="s">
        <v>46</v>
      </c>
      <c r="J2" s="514"/>
      <c r="K2" s="514"/>
      <c r="L2" s="514"/>
      <c r="M2" s="514"/>
      <c r="N2" s="254"/>
    </row>
    <row r="3" spans="1:14" ht="15.75" thickBot="1">
      <c r="A3" s="363"/>
      <c r="B3" s="5" t="s">
        <v>47</v>
      </c>
      <c r="C3" s="5" t="s">
        <v>48</v>
      </c>
      <c r="D3" s="5" t="s">
        <v>49</v>
      </c>
      <c r="E3" s="6" t="s">
        <v>50</v>
      </c>
      <c r="F3" s="253"/>
      <c r="G3" s="253"/>
      <c r="H3" s="253"/>
      <c r="I3" s="253"/>
      <c r="J3" s="253"/>
      <c r="K3" s="253"/>
      <c r="L3" s="253"/>
      <c r="M3" s="253"/>
      <c r="N3" s="254"/>
    </row>
    <row r="4" spans="1:14">
      <c r="A4" s="364" t="s">
        <v>51</v>
      </c>
      <c r="B4" s="50">
        <v>10</v>
      </c>
      <c r="C4" s="51">
        <v>0.1</v>
      </c>
      <c r="D4" s="50">
        <v>100000</v>
      </c>
      <c r="E4" s="52">
        <f>D4/B4</f>
        <v>10000</v>
      </c>
      <c r="F4" s="253"/>
      <c r="G4" s="253"/>
      <c r="H4" s="253"/>
      <c r="I4" s="7" t="s">
        <v>52</v>
      </c>
      <c r="J4" s="8">
        <v>20000</v>
      </c>
      <c r="K4" s="9">
        <v>30000</v>
      </c>
      <c r="L4" s="9">
        <v>40000</v>
      </c>
      <c r="M4" s="9">
        <v>50000</v>
      </c>
      <c r="N4" s="254"/>
    </row>
    <row r="5" spans="1:14">
      <c r="A5" s="364" t="s">
        <v>53</v>
      </c>
      <c r="B5" s="50">
        <v>100</v>
      </c>
      <c r="C5" s="51"/>
      <c r="D5" s="50">
        <v>150000</v>
      </c>
      <c r="E5" s="52">
        <f>D5/B5</f>
        <v>1500</v>
      </c>
      <c r="F5" s="253"/>
      <c r="G5" s="253"/>
      <c r="H5" s="253"/>
      <c r="I5" s="10" t="s">
        <v>54</v>
      </c>
      <c r="J5" s="11">
        <f>B11</f>
        <v>15</v>
      </c>
      <c r="K5" s="10">
        <f>B11</f>
        <v>15</v>
      </c>
      <c r="L5" s="10">
        <f>B11</f>
        <v>15</v>
      </c>
      <c r="M5" s="10">
        <f>B11</f>
        <v>15</v>
      </c>
      <c r="N5" s="254"/>
    </row>
    <row r="6" spans="1:14">
      <c r="A6" s="364" t="s">
        <v>55</v>
      </c>
      <c r="B6" s="50">
        <v>10</v>
      </c>
      <c r="C6" s="51">
        <v>0.08</v>
      </c>
      <c r="D6" s="50">
        <v>80000</v>
      </c>
      <c r="E6" s="52">
        <f>D6/B6</f>
        <v>8000</v>
      </c>
      <c r="F6" s="253"/>
      <c r="G6" s="253"/>
      <c r="H6" s="253"/>
      <c r="I6" s="9" t="s">
        <v>56</v>
      </c>
      <c r="J6" s="12">
        <f>J4*J5</f>
        <v>300000</v>
      </c>
      <c r="K6" s="13">
        <f t="shared" ref="K6:M6" si="0">K4*K5</f>
        <v>450000</v>
      </c>
      <c r="L6" s="13">
        <f t="shared" si="0"/>
        <v>600000</v>
      </c>
      <c r="M6" s="13">
        <f t="shared" si="0"/>
        <v>750000</v>
      </c>
      <c r="N6" s="254"/>
    </row>
    <row r="7" spans="1:14">
      <c r="A7" s="365"/>
      <c r="B7" s="14" t="s">
        <v>57</v>
      </c>
      <c r="C7" s="15"/>
      <c r="D7" s="15"/>
      <c r="E7" s="16"/>
      <c r="F7" s="253"/>
      <c r="G7" s="253"/>
      <c r="H7" s="253"/>
      <c r="I7" s="10" t="s">
        <v>58</v>
      </c>
      <c r="J7" s="11">
        <f>J6*B12</f>
        <v>180000</v>
      </c>
      <c r="K7" s="10">
        <f>K6*B12</f>
        <v>270000</v>
      </c>
      <c r="L7" s="10">
        <f>L6*B12</f>
        <v>360000</v>
      </c>
      <c r="M7" s="10">
        <f>M6*B12</f>
        <v>450000</v>
      </c>
      <c r="N7" s="254"/>
    </row>
    <row r="8" spans="1:14">
      <c r="A8" s="364" t="s">
        <v>59</v>
      </c>
      <c r="B8" s="51">
        <v>0.4</v>
      </c>
      <c r="C8" s="15"/>
      <c r="D8" s="15"/>
      <c r="E8" s="16"/>
      <c r="F8" s="253"/>
      <c r="G8" s="253"/>
      <c r="H8" s="253"/>
      <c r="I8" s="9" t="s">
        <v>60</v>
      </c>
      <c r="J8" s="12">
        <f>J6-J7</f>
        <v>120000</v>
      </c>
      <c r="K8" s="13">
        <f t="shared" ref="K8:M8" si="1">K6-K7</f>
        <v>180000</v>
      </c>
      <c r="L8" s="13">
        <f t="shared" si="1"/>
        <v>240000</v>
      </c>
      <c r="M8" s="13">
        <f t="shared" si="1"/>
        <v>300000</v>
      </c>
      <c r="N8" s="254"/>
    </row>
    <row r="9" spans="1:14">
      <c r="A9" s="365"/>
      <c r="B9" s="15"/>
      <c r="C9" s="15"/>
      <c r="D9" s="15"/>
      <c r="E9" s="16"/>
      <c r="F9" s="253"/>
      <c r="G9" s="253"/>
      <c r="H9" s="253"/>
      <c r="I9" s="10" t="s">
        <v>61</v>
      </c>
      <c r="J9" s="11">
        <f>B13</f>
        <v>50000</v>
      </c>
      <c r="K9" s="10">
        <f>B13</f>
        <v>50000</v>
      </c>
      <c r="L9" s="10">
        <f>B13</f>
        <v>50000</v>
      </c>
      <c r="M9" s="10">
        <f>B13</f>
        <v>50000</v>
      </c>
      <c r="N9" s="254"/>
    </row>
    <row r="10" spans="1:14">
      <c r="A10" s="364" t="s">
        <v>62</v>
      </c>
      <c r="B10" s="14" t="s">
        <v>63</v>
      </c>
      <c r="C10" s="15"/>
      <c r="D10" s="15"/>
      <c r="E10" s="16"/>
      <c r="F10" s="253"/>
      <c r="G10" s="253"/>
      <c r="H10" s="253"/>
      <c r="I10" s="9" t="s">
        <v>64</v>
      </c>
      <c r="J10" s="12">
        <f>J8-J9</f>
        <v>70000</v>
      </c>
      <c r="K10" s="13">
        <f t="shared" ref="K10:M10" si="2">K8-K9</f>
        <v>130000</v>
      </c>
      <c r="L10" s="13">
        <f t="shared" si="2"/>
        <v>190000</v>
      </c>
      <c r="M10" s="13">
        <f t="shared" si="2"/>
        <v>250000</v>
      </c>
      <c r="N10" s="254"/>
    </row>
    <row r="11" spans="1:14">
      <c r="A11" s="365" t="s">
        <v>65</v>
      </c>
      <c r="B11" s="50">
        <v>15</v>
      </c>
      <c r="C11" s="15"/>
      <c r="D11" s="15"/>
      <c r="E11" s="16"/>
      <c r="F11" s="253"/>
      <c r="G11" s="253"/>
      <c r="H11" s="253"/>
      <c r="I11" s="10" t="s">
        <v>66</v>
      </c>
      <c r="J11" s="11">
        <f>D6*C6</f>
        <v>6400</v>
      </c>
      <c r="K11" s="10">
        <f>D6*C6</f>
        <v>6400</v>
      </c>
      <c r="L11" s="10">
        <f>D6*C6</f>
        <v>6400</v>
      </c>
      <c r="M11" s="10">
        <f>D6*C6</f>
        <v>6400</v>
      </c>
      <c r="N11" s="254"/>
    </row>
    <row r="12" spans="1:14">
      <c r="A12" s="366" t="s">
        <v>67</v>
      </c>
      <c r="B12" s="51">
        <v>0.6</v>
      </c>
      <c r="C12" s="15"/>
      <c r="D12" s="15"/>
      <c r="E12" s="16"/>
      <c r="F12" s="253"/>
      <c r="G12" s="253"/>
      <c r="H12" s="253"/>
      <c r="I12" s="9" t="s">
        <v>68</v>
      </c>
      <c r="J12" s="12">
        <f>J10-J11</f>
        <v>63600</v>
      </c>
      <c r="K12" s="13">
        <f t="shared" ref="K12:M12" si="3">K10-K11</f>
        <v>123600</v>
      </c>
      <c r="L12" s="13">
        <f t="shared" si="3"/>
        <v>183600</v>
      </c>
      <c r="M12" s="13">
        <f t="shared" si="3"/>
        <v>243600</v>
      </c>
      <c r="N12" s="254"/>
    </row>
    <row r="13" spans="1:14" ht="15.75" thickBot="1">
      <c r="A13" s="367" t="s">
        <v>69</v>
      </c>
      <c r="B13" s="53">
        <v>50000</v>
      </c>
      <c r="C13" s="17"/>
      <c r="D13" s="17"/>
      <c r="E13" s="18"/>
      <c r="F13" s="253"/>
      <c r="G13" s="253"/>
      <c r="H13" s="253"/>
      <c r="I13" s="10" t="s">
        <v>70</v>
      </c>
      <c r="J13" s="11">
        <f>J12*B8</f>
        <v>25440</v>
      </c>
      <c r="K13" s="10">
        <f>K12*B8</f>
        <v>49440</v>
      </c>
      <c r="L13" s="10">
        <f>L12*B8</f>
        <v>73440</v>
      </c>
      <c r="M13" s="10">
        <f>M12*B8</f>
        <v>97440</v>
      </c>
      <c r="N13" s="254"/>
    </row>
    <row r="14" spans="1:14">
      <c r="A14" s="100"/>
      <c r="B14" s="253"/>
      <c r="C14" s="253"/>
      <c r="D14" s="253"/>
      <c r="E14" s="253"/>
      <c r="F14" s="253"/>
      <c r="G14" s="253"/>
      <c r="H14" s="253"/>
      <c r="I14" s="9" t="s">
        <v>71</v>
      </c>
      <c r="J14" s="12">
        <f>J12-J13</f>
        <v>38160</v>
      </c>
      <c r="K14" s="13">
        <f t="shared" ref="K14:M14" si="4">K12-K13</f>
        <v>74160</v>
      </c>
      <c r="L14" s="13">
        <f t="shared" si="4"/>
        <v>110160</v>
      </c>
      <c r="M14" s="13">
        <f t="shared" si="4"/>
        <v>146160</v>
      </c>
      <c r="N14" s="254"/>
    </row>
    <row r="15" spans="1:14">
      <c r="A15" s="100"/>
      <c r="B15" s="253"/>
      <c r="C15" s="253"/>
      <c r="D15" s="253"/>
      <c r="E15" s="253"/>
      <c r="F15" s="253"/>
      <c r="G15" s="253"/>
      <c r="H15" s="253"/>
      <c r="I15" s="10" t="s">
        <v>72</v>
      </c>
      <c r="J15" s="11">
        <f>D4*C4</f>
        <v>10000</v>
      </c>
      <c r="K15" s="10">
        <f>D4*C4</f>
        <v>10000</v>
      </c>
      <c r="L15" s="10">
        <f>D4*C4</f>
        <v>10000</v>
      </c>
      <c r="M15" s="10">
        <f>D4*C4</f>
        <v>10000</v>
      </c>
      <c r="N15" s="254"/>
    </row>
    <row r="16" spans="1:14">
      <c r="A16" s="100"/>
      <c r="B16" s="253"/>
      <c r="C16" s="253"/>
      <c r="D16" s="253"/>
      <c r="E16" s="253"/>
      <c r="F16" s="253"/>
      <c r="G16" s="253"/>
      <c r="H16" s="253"/>
      <c r="I16" s="9" t="s">
        <v>73</v>
      </c>
      <c r="J16" s="12">
        <f>J14-J15</f>
        <v>28160</v>
      </c>
      <c r="K16" s="13">
        <f t="shared" ref="K16:M16" si="5">K14-K15</f>
        <v>64160</v>
      </c>
      <c r="L16" s="13">
        <f t="shared" si="5"/>
        <v>100160</v>
      </c>
      <c r="M16" s="13">
        <f t="shared" si="5"/>
        <v>136160</v>
      </c>
      <c r="N16" s="254"/>
    </row>
    <row r="17" spans="1:14" ht="15.75" thickBot="1">
      <c r="A17" s="100"/>
      <c r="B17" s="253"/>
      <c r="C17" s="253"/>
      <c r="D17" s="253"/>
      <c r="E17" s="253"/>
      <c r="F17" s="253"/>
      <c r="G17" s="253"/>
      <c r="H17" s="253"/>
      <c r="I17" s="19" t="s">
        <v>74</v>
      </c>
      <c r="J17" s="20">
        <f>J16/E5</f>
        <v>18.773333333333333</v>
      </c>
      <c r="K17" s="21">
        <f>K16/E5</f>
        <v>42.773333333333333</v>
      </c>
      <c r="L17" s="21">
        <f>L16/E5</f>
        <v>66.773333333333326</v>
      </c>
      <c r="M17" s="21">
        <f>M16/E5</f>
        <v>90.773333333333326</v>
      </c>
      <c r="N17" s="254"/>
    </row>
    <row r="18" spans="1:14" ht="15.75" thickBot="1">
      <c r="A18" s="100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4"/>
    </row>
    <row r="19" spans="1:14">
      <c r="A19" s="100"/>
      <c r="B19" s="253"/>
      <c r="C19" s="253"/>
      <c r="D19" s="253"/>
      <c r="E19" s="253"/>
      <c r="F19" s="253"/>
      <c r="G19" s="253"/>
      <c r="H19" s="253"/>
      <c r="I19" s="22" t="s">
        <v>75</v>
      </c>
      <c r="J19" s="23">
        <f>J20/J21</f>
        <v>1.4914772727272727</v>
      </c>
      <c r="K19" s="24">
        <f>K20/K21</f>
        <v>1.4914772727272725</v>
      </c>
      <c r="L19" s="25">
        <f>L20/L21</f>
        <v>1.4914772727272727</v>
      </c>
      <c r="M19" s="253"/>
      <c r="N19" s="254"/>
    </row>
    <row r="20" spans="1:14">
      <c r="A20" s="100"/>
      <c r="B20" s="253"/>
      <c r="C20" s="253"/>
      <c r="D20" s="253"/>
      <c r="E20" s="253"/>
      <c r="F20" s="253"/>
      <c r="G20" s="253"/>
      <c r="H20" s="253"/>
      <c r="I20" s="26" t="s">
        <v>76</v>
      </c>
      <c r="J20" s="27">
        <f>(K17-J17)/J17</f>
        <v>1.2784090909090908</v>
      </c>
      <c r="K20" s="28">
        <f>(L17-J17)/J17</f>
        <v>2.5568181818181812</v>
      </c>
      <c r="L20" s="29">
        <f>(M17-J17)/J17</f>
        <v>3.8352272727272729</v>
      </c>
      <c r="M20" s="253"/>
      <c r="N20" s="254"/>
    </row>
    <row r="21" spans="1:14" ht="15.75" thickBot="1">
      <c r="A21" s="100"/>
      <c r="B21" s="253"/>
      <c r="C21" s="253"/>
      <c r="D21" s="253"/>
      <c r="E21" s="253"/>
      <c r="F21" s="253"/>
      <c r="G21" s="253"/>
      <c r="H21" s="253"/>
      <c r="I21" s="30" t="s">
        <v>77</v>
      </c>
      <c r="J21" s="31">
        <f>(K10-J10)/J10</f>
        <v>0.8571428571428571</v>
      </c>
      <c r="K21" s="32">
        <f>(L10-J10)/J10</f>
        <v>1.7142857142857142</v>
      </c>
      <c r="L21" s="33">
        <f>(M10-J10)/J10</f>
        <v>2.5714285714285716</v>
      </c>
      <c r="M21" s="253"/>
      <c r="N21" s="254"/>
    </row>
    <row r="22" spans="1:14">
      <c r="A22" s="100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4"/>
    </row>
    <row r="23" spans="1:14" ht="15.75" thickBot="1">
      <c r="A23" s="100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4"/>
    </row>
    <row r="24" spans="1:14">
      <c r="A24" s="100"/>
      <c r="B24" s="253"/>
      <c r="C24" s="253"/>
      <c r="D24" s="253"/>
      <c r="E24" s="253"/>
      <c r="F24" s="253"/>
      <c r="G24" s="253"/>
      <c r="H24" s="253"/>
      <c r="I24" s="22" t="s">
        <v>78</v>
      </c>
      <c r="J24" s="23">
        <f>J25/J26</f>
        <v>1.7142857142857142</v>
      </c>
      <c r="K24" s="24">
        <f>K25/K26</f>
        <v>1.7142857142857142</v>
      </c>
      <c r="L24" s="25">
        <f>L25/L26</f>
        <v>1.7142857142857144</v>
      </c>
      <c r="M24" s="253"/>
      <c r="N24" s="254"/>
    </row>
    <row r="25" spans="1:14">
      <c r="A25" s="100"/>
      <c r="B25" s="253"/>
      <c r="C25" s="253"/>
      <c r="D25" s="253"/>
      <c r="E25" s="253"/>
      <c r="F25" s="253"/>
      <c r="G25" s="253"/>
      <c r="H25" s="253"/>
      <c r="I25" s="34" t="s">
        <v>77</v>
      </c>
      <c r="J25" s="27">
        <f>(K10-J10)/J10</f>
        <v>0.8571428571428571</v>
      </c>
      <c r="K25" s="28">
        <f>(L10-J10)/J10</f>
        <v>1.7142857142857142</v>
      </c>
      <c r="L25" s="29">
        <f>(M10-J10)/J10</f>
        <v>2.5714285714285716</v>
      </c>
      <c r="M25" s="253"/>
      <c r="N25" s="254"/>
    </row>
    <row r="26" spans="1:14" ht="15.75" thickBot="1">
      <c r="A26" s="100"/>
      <c r="B26" s="253"/>
      <c r="C26" s="253"/>
      <c r="D26" s="253"/>
      <c r="E26" s="253"/>
      <c r="F26" s="253"/>
      <c r="G26" s="253"/>
      <c r="H26" s="253"/>
      <c r="I26" s="35" t="s">
        <v>79</v>
      </c>
      <c r="J26" s="36">
        <f>(K6-J6)/J6</f>
        <v>0.5</v>
      </c>
      <c r="K26" s="32">
        <f>(L6-J6)/J6</f>
        <v>1</v>
      </c>
      <c r="L26" s="33">
        <f>(M6-J6)/J6</f>
        <v>1.5</v>
      </c>
      <c r="M26" s="253"/>
      <c r="N26" s="254"/>
    </row>
    <row r="27" spans="1:14">
      <c r="A27" s="100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/>
    </row>
    <row r="28" spans="1:14" ht="15.75" thickBot="1">
      <c r="A28" s="100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4"/>
    </row>
    <row r="29" spans="1:14" ht="15.75" thickBot="1">
      <c r="A29" s="100"/>
      <c r="B29" s="253"/>
      <c r="C29" s="253"/>
      <c r="D29" s="253"/>
      <c r="E29" s="253"/>
      <c r="F29" s="253"/>
      <c r="G29" s="253"/>
      <c r="H29" s="253"/>
      <c r="I29" s="37" t="s">
        <v>80</v>
      </c>
      <c r="J29" s="38">
        <f>J24*J19</f>
        <v>2.5568181818181817</v>
      </c>
      <c r="K29" s="39">
        <f>K24*K19</f>
        <v>2.5568181818181812</v>
      </c>
      <c r="L29" s="40">
        <f>L24*L19</f>
        <v>2.5568181818181821</v>
      </c>
      <c r="M29" s="253"/>
      <c r="N29" s="254"/>
    </row>
    <row r="30" spans="1:14">
      <c r="A30" s="100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4"/>
    </row>
    <row r="31" spans="1:14" ht="15.75" thickBot="1">
      <c r="A31" s="101"/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268"/>
    </row>
  </sheetData>
  <sheetProtection password="C40E" sheet="1" objects="1" scenarios="1"/>
  <customSheetViews>
    <customSheetView guid="{5F851FF5-2AE7-45CA-97A2-B431B73C3520}" topLeftCell="B1">
      <selection activeCell="I2" sqref="I2:M2"/>
      <pageMargins left="0.7" right="0.7" top="0.75" bottom="0.75" header="0.3" footer="0.3"/>
    </customSheetView>
  </customSheetViews>
  <mergeCells count="3">
    <mergeCell ref="I1:M1"/>
    <mergeCell ref="A2:E2"/>
    <mergeCell ref="I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7030A0"/>
  </sheetPr>
  <dimension ref="A1:S14"/>
  <sheetViews>
    <sheetView workbookViewId="0">
      <selection activeCell="J17" sqref="J17"/>
    </sheetView>
  </sheetViews>
  <sheetFormatPr defaultRowHeight="15"/>
  <cols>
    <col min="1" max="1" width="10.140625" style="161" customWidth="1"/>
    <col min="2" max="2" width="10" style="161" customWidth="1"/>
    <col min="3" max="3" width="9.140625" style="161"/>
    <col min="4" max="4" width="10.42578125" style="161" customWidth="1"/>
    <col min="5" max="5" width="9.7109375" style="161" customWidth="1"/>
    <col min="6" max="10" width="9.140625" style="161"/>
    <col min="11" max="11" width="9.42578125" style="161" bestFit="1" customWidth="1"/>
    <col min="12" max="13" width="9.140625" style="161"/>
    <col min="14" max="14" width="9.5703125" style="161" bestFit="1" customWidth="1"/>
    <col min="15" max="16384" width="9.140625" style="161"/>
  </cols>
  <sheetData>
    <row r="1" spans="1:19" ht="18">
      <c r="A1" s="524" t="s">
        <v>106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5"/>
    </row>
    <row r="2" spans="1:19">
      <c r="A2" s="529" t="s">
        <v>99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30"/>
    </row>
    <row r="3" spans="1:19">
      <c r="A3" s="177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</row>
    <row r="4" spans="1:19">
      <c r="A4" s="527" t="s">
        <v>81</v>
      </c>
      <c r="B4" s="528"/>
      <c r="C4" s="175"/>
      <c r="D4" s="528" t="s">
        <v>82</v>
      </c>
      <c r="E4" s="528"/>
      <c r="F4" s="175"/>
      <c r="G4" s="528" t="s">
        <v>83</v>
      </c>
      <c r="H4" s="528"/>
      <c r="I4" s="175"/>
      <c r="J4" s="175"/>
      <c r="K4" s="526" t="s">
        <v>84</v>
      </c>
      <c r="L4" s="526"/>
      <c r="M4" s="526"/>
      <c r="N4" s="165"/>
      <c r="O4" s="174"/>
      <c r="P4" s="174"/>
      <c r="Q4" s="174"/>
      <c r="R4" s="174"/>
      <c r="S4" s="174"/>
    </row>
    <row r="5" spans="1:19">
      <c r="A5" s="166" t="s">
        <v>3</v>
      </c>
      <c r="B5" s="139" t="s">
        <v>85</v>
      </c>
      <c r="C5" s="175"/>
      <c r="D5" s="139" t="s">
        <v>3</v>
      </c>
      <c r="E5" s="139" t="s">
        <v>85</v>
      </c>
      <c r="F5" s="175"/>
      <c r="G5" s="139" t="s">
        <v>3</v>
      </c>
      <c r="H5" s="139" t="s">
        <v>85</v>
      </c>
      <c r="I5" s="175"/>
      <c r="J5" s="175"/>
      <c r="K5" s="41" t="s">
        <v>86</v>
      </c>
      <c r="L5" s="42" t="s">
        <v>87</v>
      </c>
      <c r="M5" s="43" t="s">
        <v>88</v>
      </c>
      <c r="N5" s="167" t="s">
        <v>89</v>
      </c>
    </row>
    <row r="6" spans="1:19">
      <c r="A6" s="168">
        <v>10</v>
      </c>
      <c r="B6" s="169">
        <v>9</v>
      </c>
      <c r="C6" s="186"/>
      <c r="D6" s="169">
        <v>10</v>
      </c>
      <c r="E6" s="169">
        <v>9</v>
      </c>
      <c r="F6" s="186"/>
      <c r="G6" s="169">
        <v>10</v>
      </c>
      <c r="H6" s="169">
        <v>9</v>
      </c>
      <c r="I6" s="175"/>
      <c r="J6" s="175"/>
      <c r="K6" s="170">
        <v>39989</v>
      </c>
      <c r="L6" s="170">
        <v>41188</v>
      </c>
      <c r="M6" s="179">
        <f>L6-K6</f>
        <v>1199</v>
      </c>
      <c r="N6" s="183">
        <f>(L6-K6)/365</f>
        <v>3.2849315068493152</v>
      </c>
    </row>
    <row r="7" spans="1:19">
      <c r="A7" s="168">
        <v>12</v>
      </c>
      <c r="B7" s="169">
        <v>11</v>
      </c>
      <c r="C7" s="186"/>
      <c r="D7" s="169">
        <v>12</v>
      </c>
      <c r="E7" s="169">
        <v>11</v>
      </c>
      <c r="F7" s="186"/>
      <c r="G7" s="169">
        <v>12</v>
      </c>
      <c r="H7" s="169">
        <v>11</v>
      </c>
      <c r="I7" s="175"/>
      <c r="J7" s="175"/>
      <c r="K7" s="175"/>
      <c r="L7" s="175"/>
      <c r="M7" s="175"/>
      <c r="N7" s="176"/>
    </row>
    <row r="8" spans="1:19">
      <c r="A8" s="168">
        <v>13</v>
      </c>
      <c r="B8" s="169">
        <v>12</v>
      </c>
      <c r="C8" s="186"/>
      <c r="D8" s="169">
        <v>13</v>
      </c>
      <c r="E8" s="169">
        <v>12</v>
      </c>
      <c r="F8" s="186"/>
      <c r="G8" s="169">
        <v>13</v>
      </c>
      <c r="H8" s="169">
        <v>12</v>
      </c>
      <c r="I8" s="175"/>
      <c r="J8" s="175"/>
      <c r="K8" s="175"/>
      <c r="L8" s="175"/>
      <c r="M8" s="175"/>
      <c r="N8" s="176"/>
    </row>
    <row r="9" spans="1:19">
      <c r="A9" s="168">
        <v>11</v>
      </c>
      <c r="B9" s="169">
        <v>10</v>
      </c>
      <c r="C9" s="186"/>
      <c r="D9" s="169">
        <v>11</v>
      </c>
      <c r="E9" s="169">
        <v>10</v>
      </c>
      <c r="F9" s="186"/>
      <c r="G9" s="169">
        <v>11</v>
      </c>
      <c r="H9" s="169">
        <v>10</v>
      </c>
      <c r="I9" s="175"/>
      <c r="J9" s="175"/>
      <c r="K9" s="175"/>
      <c r="L9" s="175"/>
      <c r="M9" s="175"/>
      <c r="N9" s="176"/>
    </row>
    <row r="10" spans="1:19">
      <c r="A10" s="168">
        <v>15</v>
      </c>
      <c r="B10" s="169">
        <v>14</v>
      </c>
      <c r="C10" s="186"/>
      <c r="D10" s="169">
        <v>15</v>
      </c>
      <c r="E10" s="169">
        <v>14</v>
      </c>
      <c r="F10" s="186"/>
      <c r="G10" s="169">
        <v>15</v>
      </c>
      <c r="H10" s="169">
        <v>14</v>
      </c>
      <c r="I10" s="175"/>
      <c r="J10" s="175"/>
      <c r="K10" s="175"/>
      <c r="L10" s="175"/>
      <c r="M10" s="175"/>
      <c r="N10" s="176"/>
    </row>
    <row r="11" spans="1:19">
      <c r="A11" s="168">
        <v>16</v>
      </c>
      <c r="B11" s="169">
        <v>15</v>
      </c>
      <c r="C11" s="186"/>
      <c r="D11" s="169">
        <v>16</v>
      </c>
      <c r="E11" s="169">
        <v>15</v>
      </c>
      <c r="F11" s="186"/>
      <c r="G11" s="169">
        <v>16</v>
      </c>
      <c r="H11" s="169">
        <v>15</v>
      </c>
      <c r="I11" s="175"/>
      <c r="J11" s="175"/>
      <c r="K11" s="175"/>
      <c r="L11" s="175"/>
      <c r="M11" s="175"/>
      <c r="N11" s="176"/>
    </row>
    <row r="12" spans="1:19">
      <c r="A12" s="168">
        <v>20</v>
      </c>
      <c r="B12" s="169">
        <v>19</v>
      </c>
      <c r="C12" s="186"/>
      <c r="D12" s="169">
        <v>20</v>
      </c>
      <c r="E12" s="169">
        <v>19</v>
      </c>
      <c r="F12" s="186"/>
      <c r="G12" s="169">
        <v>20</v>
      </c>
      <c r="H12" s="169">
        <v>19</v>
      </c>
      <c r="I12" s="175"/>
      <c r="J12" s="175"/>
      <c r="K12" s="175"/>
      <c r="L12" s="175"/>
      <c r="M12" s="175"/>
      <c r="N12" s="176"/>
    </row>
    <row r="13" spans="1:19">
      <c r="A13" s="178">
        <f>AVERAGE(A6:A12)</f>
        <v>13.857142857142858</v>
      </c>
      <c r="B13" s="179">
        <f>AVERAGE(B6:B12)</f>
        <v>12.857142857142858</v>
      </c>
      <c r="C13" s="187"/>
      <c r="D13" s="180">
        <f>STDEV(D6:D12)</f>
        <v>3.4364987719368991</v>
      </c>
      <c r="E13" s="180">
        <f>STDEV(E6:E12)</f>
        <v>3.4364987719368991</v>
      </c>
      <c r="F13" s="187"/>
      <c r="G13" s="181">
        <f>CORREL(G6:G12,H6:H12)</f>
        <v>1</v>
      </c>
      <c r="H13" s="3"/>
      <c r="I13" s="175"/>
      <c r="J13" s="175"/>
      <c r="K13" s="175"/>
      <c r="L13" s="175"/>
      <c r="M13" s="175"/>
      <c r="N13" s="176"/>
    </row>
    <row r="14" spans="1:19" ht="15.75" thickBot="1">
      <c r="A14" s="171" t="s">
        <v>90</v>
      </c>
      <c r="B14" s="182">
        <f>A13-B13</f>
        <v>1</v>
      </c>
      <c r="C14" s="184"/>
      <c r="D14" s="173" t="s">
        <v>90</v>
      </c>
      <c r="E14" s="137">
        <f>D13-E13</f>
        <v>0</v>
      </c>
      <c r="F14" s="184"/>
      <c r="G14" s="172"/>
      <c r="H14" s="172"/>
      <c r="I14" s="184"/>
      <c r="J14" s="184"/>
      <c r="K14" s="184"/>
      <c r="L14" s="184"/>
      <c r="M14" s="184"/>
      <c r="N14" s="185"/>
    </row>
  </sheetData>
  <sheetProtection password="C40E" sheet="1" objects="1" scenarios="1"/>
  <customSheetViews>
    <customSheetView guid="{5F851FF5-2AE7-45CA-97A2-B431B73C3520}">
      <selection activeCell="G16" sqref="G16"/>
      <pageMargins left="0.7" right="0.7" top="0.75" bottom="0.75" header="0.3" footer="0.3"/>
    </customSheetView>
  </customSheetViews>
  <mergeCells count="6">
    <mergeCell ref="A1:N1"/>
    <mergeCell ref="K4:M4"/>
    <mergeCell ref="A4:B4"/>
    <mergeCell ref="D4:E4"/>
    <mergeCell ref="G4:H4"/>
    <mergeCell ref="A2:N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9" tint="-0.249977111117893"/>
  </sheetPr>
  <dimension ref="A1:K19"/>
  <sheetViews>
    <sheetView workbookViewId="0">
      <selection activeCell="H22" sqref="H22"/>
    </sheetView>
  </sheetViews>
  <sheetFormatPr defaultRowHeight="15"/>
  <cols>
    <col min="1" max="1" width="23.85546875" style="161" customWidth="1"/>
    <col min="2" max="2" width="14.7109375" style="161" customWidth="1"/>
    <col min="3" max="5" width="9.140625" style="161"/>
    <col min="6" max="6" width="10.7109375" style="161" customWidth="1"/>
    <col min="7" max="7" width="11.28515625" style="161" customWidth="1"/>
    <col min="8" max="8" width="10.85546875" style="161" customWidth="1"/>
    <col min="9" max="16384" width="9.140625" style="161"/>
  </cols>
  <sheetData>
    <row r="1" spans="1:11" ht="18.75" thickBot="1">
      <c r="A1" s="531" t="s">
        <v>100</v>
      </c>
      <c r="B1" s="532"/>
      <c r="C1" s="532"/>
      <c r="D1" s="532"/>
      <c r="E1" s="532"/>
      <c r="F1" s="368"/>
      <c r="G1" s="368"/>
      <c r="H1" s="368"/>
      <c r="I1" s="368"/>
      <c r="J1" s="368"/>
      <c r="K1" s="369"/>
    </row>
    <row r="2" spans="1:11" ht="15.75" thickBot="1">
      <c r="A2" s="533" t="s">
        <v>99</v>
      </c>
      <c r="B2" s="529"/>
      <c r="C2" s="529"/>
      <c r="D2" s="529"/>
      <c r="E2" s="529"/>
      <c r="F2" s="175"/>
      <c r="G2" s="45" t="s">
        <v>102</v>
      </c>
      <c r="H2" s="46" t="s">
        <v>103</v>
      </c>
      <c r="I2" s="175"/>
      <c r="J2" s="175"/>
      <c r="K2" s="176"/>
    </row>
    <row r="3" spans="1:11">
      <c r="A3" s="177"/>
      <c r="B3" s="175"/>
      <c r="C3" s="175"/>
      <c r="D3" s="175"/>
      <c r="E3" s="175"/>
      <c r="F3" s="175"/>
      <c r="G3" s="175"/>
      <c r="H3" s="175"/>
      <c r="I3" s="175"/>
      <c r="J3" s="175"/>
      <c r="K3" s="176"/>
    </row>
    <row r="4" spans="1:11" ht="17.25">
      <c r="A4" s="515" t="s">
        <v>95</v>
      </c>
      <c r="B4" s="510"/>
      <c r="C4" s="510"/>
      <c r="D4" s="370"/>
      <c r="E4" s="370"/>
      <c r="F4" s="370"/>
      <c r="G4" s="175"/>
      <c r="H4" s="175"/>
      <c r="I4" s="175"/>
      <c r="J4" s="175"/>
      <c r="K4" s="176"/>
    </row>
    <row r="5" spans="1:11" ht="16.5">
      <c r="A5" s="371" t="s">
        <v>96</v>
      </c>
      <c r="B5" s="372">
        <v>0.1</v>
      </c>
      <c r="C5" s="175"/>
      <c r="D5" s="175"/>
      <c r="E5" s="175"/>
      <c r="F5" s="175"/>
      <c r="G5" s="175"/>
      <c r="H5" s="175"/>
      <c r="I5" s="175"/>
      <c r="J5" s="175"/>
      <c r="K5" s="176"/>
    </row>
    <row r="6" spans="1:11" ht="16.5">
      <c r="A6" s="371" t="s">
        <v>97</v>
      </c>
      <c r="B6" s="373">
        <v>100000</v>
      </c>
      <c r="C6" s="175"/>
      <c r="D6" s="175"/>
      <c r="E6" s="175"/>
      <c r="F6" s="175"/>
      <c r="G6" s="175"/>
      <c r="H6" s="175"/>
      <c r="I6" s="175"/>
      <c r="J6" s="175"/>
      <c r="K6" s="176"/>
    </row>
    <row r="7" spans="1:11" ht="16.5">
      <c r="A7" s="371" t="s">
        <v>105</v>
      </c>
      <c r="B7" s="374"/>
      <c r="C7" s="175"/>
      <c r="D7" s="175"/>
      <c r="E7" s="175"/>
      <c r="F7" s="175"/>
      <c r="G7" s="175"/>
      <c r="H7" s="175"/>
      <c r="I7" s="175"/>
      <c r="J7" s="175"/>
      <c r="K7" s="176"/>
    </row>
    <row r="8" spans="1:11">
      <c r="A8" s="314">
        <v>1</v>
      </c>
      <c r="B8" s="373">
        <v>20000</v>
      </c>
      <c r="C8" s="175"/>
      <c r="D8" s="175"/>
      <c r="E8" s="175"/>
      <c r="F8" s="175"/>
      <c r="G8" s="175"/>
      <c r="H8" s="175"/>
      <c r="I8" s="175"/>
      <c r="J8" s="175"/>
      <c r="K8" s="176"/>
    </row>
    <row r="9" spans="1:11">
      <c r="A9" s="314">
        <v>2</v>
      </c>
      <c r="B9" s="373">
        <v>15000</v>
      </c>
      <c r="C9" s="175"/>
      <c r="D9" s="175"/>
      <c r="E9" s="175"/>
      <c r="F9" s="175"/>
      <c r="G9" s="175"/>
      <c r="H9" s="175"/>
      <c r="I9" s="175"/>
      <c r="J9" s="175"/>
      <c r="K9" s="176"/>
    </row>
    <row r="10" spans="1:11">
      <c r="A10" s="314">
        <v>3</v>
      </c>
      <c r="B10" s="373">
        <v>25000</v>
      </c>
      <c r="C10" s="175"/>
      <c r="D10" s="175"/>
      <c r="E10" s="175"/>
      <c r="F10" s="175"/>
      <c r="G10" s="175"/>
      <c r="H10" s="175"/>
      <c r="I10" s="175"/>
      <c r="J10" s="175"/>
      <c r="K10" s="176"/>
    </row>
    <row r="11" spans="1:11">
      <c r="A11" s="314">
        <v>4</v>
      </c>
      <c r="B11" s="373">
        <v>30000</v>
      </c>
      <c r="C11" s="175"/>
      <c r="D11" s="175"/>
      <c r="E11" s="175"/>
      <c r="F11" s="175"/>
      <c r="G11" s="175"/>
      <c r="H11" s="175"/>
      <c r="I11" s="175"/>
      <c r="J11" s="175"/>
      <c r="K11" s="176"/>
    </row>
    <row r="12" spans="1:11">
      <c r="A12" s="314">
        <v>5</v>
      </c>
      <c r="B12" s="373">
        <v>17000</v>
      </c>
      <c r="C12" s="175"/>
      <c r="D12" s="175"/>
      <c r="E12" s="175"/>
      <c r="F12" s="175"/>
      <c r="G12" s="175"/>
      <c r="H12" s="175"/>
      <c r="I12" s="175"/>
      <c r="J12" s="175"/>
      <c r="K12" s="176"/>
    </row>
    <row r="13" spans="1:11">
      <c r="A13" s="314">
        <v>6</v>
      </c>
      <c r="B13" s="373">
        <v>35000</v>
      </c>
      <c r="C13" s="175"/>
      <c r="D13" s="175"/>
      <c r="E13" s="175"/>
      <c r="F13" s="175"/>
      <c r="G13" s="175"/>
      <c r="H13" s="175"/>
      <c r="I13" s="175"/>
      <c r="J13" s="175"/>
      <c r="K13" s="176"/>
    </row>
    <row r="14" spans="1:11">
      <c r="A14" s="315" t="s">
        <v>92</v>
      </c>
      <c r="B14" s="375">
        <f>SUM(B8:B13)</f>
        <v>142000</v>
      </c>
      <c r="C14" s="175"/>
      <c r="D14" s="175"/>
      <c r="E14" s="175"/>
      <c r="F14" s="175"/>
      <c r="G14" s="175"/>
      <c r="H14" s="175"/>
      <c r="I14" s="175"/>
      <c r="J14" s="175"/>
      <c r="K14" s="176"/>
    </row>
    <row r="15" spans="1:11" ht="15.75" thickBot="1">
      <c r="A15" s="376" t="s">
        <v>104</v>
      </c>
      <c r="B15" s="375">
        <f>NPV(B5,B8:B13)</f>
        <v>100164.03612407359</v>
      </c>
      <c r="C15" s="175"/>
      <c r="D15" s="175"/>
      <c r="E15" s="175"/>
      <c r="F15" s="175"/>
      <c r="G15" s="175"/>
      <c r="H15" s="175"/>
      <c r="I15" s="175"/>
      <c r="J15" s="175"/>
      <c r="K15" s="176"/>
    </row>
    <row r="16" spans="1:11" ht="17.25" thickBot="1">
      <c r="A16" s="298" t="s">
        <v>98</v>
      </c>
      <c r="B16" s="162">
        <f>NPV(B5,B8:B13)-B6</f>
        <v>164.03612407359469</v>
      </c>
      <c r="C16" s="175"/>
      <c r="D16" s="175"/>
      <c r="E16" s="175"/>
      <c r="F16" s="175"/>
      <c r="G16" s="377"/>
      <c r="H16" s="175"/>
      <c r="I16" s="378"/>
      <c r="J16" s="175"/>
      <c r="K16" s="176"/>
    </row>
    <row r="17" spans="1:11" ht="15.75" thickBot="1">
      <c r="A17" s="298" t="s">
        <v>101</v>
      </c>
      <c r="B17" s="163" t="str">
        <f>+IF(B15&gt;B6,$G$2,$H$2)</f>
        <v>Accept</v>
      </c>
      <c r="C17" s="175"/>
      <c r="D17" s="175"/>
      <c r="E17" s="175"/>
      <c r="F17" s="175"/>
      <c r="G17" s="379"/>
      <c r="H17" s="175"/>
      <c r="I17" s="175"/>
      <c r="J17" s="175"/>
      <c r="K17" s="176"/>
    </row>
    <row r="18" spans="1:11">
      <c r="A18" s="380"/>
      <c r="B18" s="381"/>
      <c r="C18" s="175"/>
      <c r="D18" s="175"/>
      <c r="E18" s="175"/>
      <c r="F18" s="175"/>
      <c r="G18" s="175"/>
      <c r="H18" s="175"/>
      <c r="I18" s="175"/>
      <c r="J18" s="175"/>
      <c r="K18" s="176"/>
    </row>
    <row r="19" spans="1:11" ht="15.75" thickBot="1">
      <c r="A19" s="347"/>
      <c r="B19" s="184"/>
      <c r="C19" s="184"/>
      <c r="D19" s="184"/>
      <c r="E19" s="184"/>
      <c r="F19" s="184"/>
      <c r="G19" s="184"/>
      <c r="H19" s="184"/>
      <c r="I19" s="184"/>
      <c r="J19" s="184"/>
      <c r="K19" s="185"/>
    </row>
  </sheetData>
  <sheetProtection password="C40E" sheet="1" objects="1" scenarios="1"/>
  <customSheetViews>
    <customSheetView guid="{5F851FF5-2AE7-45CA-97A2-B431B73C3520}">
      <selection activeCell="B17" sqref="B17"/>
      <pageMargins left="0.7" right="0.7" top="0.75" bottom="0.75" header="0.3" footer="0.3"/>
      <pageSetup orientation="portrait" horizontalDpi="180" verticalDpi="180" r:id="rId1"/>
    </customSheetView>
  </customSheetViews>
  <mergeCells count="3">
    <mergeCell ref="A4:C4"/>
    <mergeCell ref="A1:E1"/>
    <mergeCell ref="A2:E2"/>
  </mergeCells>
  <pageMargins left="0.7" right="0.7" top="0.75" bottom="0.75" header="0.3" footer="0.3"/>
  <pageSetup orientation="portrait" horizontalDpi="180" verticalDpi="180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theme="1" tint="0.499984740745262"/>
  </sheetPr>
  <dimension ref="A1:J15"/>
  <sheetViews>
    <sheetView workbookViewId="0">
      <selection activeCell="H21" sqref="H21"/>
    </sheetView>
  </sheetViews>
  <sheetFormatPr defaultRowHeight="15"/>
  <cols>
    <col min="1" max="1" width="32.5703125" style="266" customWidth="1"/>
    <col min="2" max="2" width="15" style="266" customWidth="1"/>
    <col min="3" max="3" width="9.5703125" style="266" customWidth="1"/>
    <col min="4" max="16384" width="9.140625" style="266"/>
  </cols>
  <sheetData>
    <row r="1" spans="1:10" ht="18.75">
      <c r="A1" s="511" t="s">
        <v>109</v>
      </c>
      <c r="B1" s="512"/>
      <c r="C1" s="512"/>
      <c r="D1" s="512"/>
      <c r="E1" s="512"/>
      <c r="F1" s="323"/>
      <c r="G1" s="323"/>
      <c r="H1" s="323"/>
      <c r="I1" s="323"/>
      <c r="J1" s="297"/>
    </row>
    <row r="2" spans="1:10">
      <c r="A2" s="513" t="s">
        <v>99</v>
      </c>
      <c r="B2" s="514"/>
      <c r="C2" s="514"/>
      <c r="D2" s="514"/>
      <c r="E2" s="514"/>
      <c r="F2" s="253"/>
      <c r="G2" s="253"/>
      <c r="H2" s="253"/>
      <c r="I2" s="253"/>
      <c r="J2" s="254"/>
    </row>
    <row r="3" spans="1:10">
      <c r="A3" s="100"/>
      <c r="B3" s="253"/>
      <c r="C3" s="253"/>
      <c r="D3" s="253"/>
      <c r="E3" s="253"/>
      <c r="F3" s="253"/>
      <c r="G3" s="253"/>
      <c r="H3" s="253"/>
      <c r="I3" s="253"/>
      <c r="J3" s="254"/>
    </row>
    <row r="4" spans="1:10" ht="17.25">
      <c r="A4" s="534" t="s">
        <v>109</v>
      </c>
      <c r="B4" s="535"/>
      <c r="C4" s="308"/>
      <c r="D4" s="308"/>
      <c r="E4" s="308"/>
      <c r="F4" s="253"/>
      <c r="G4" s="253"/>
      <c r="H4" s="253"/>
      <c r="I4" s="253"/>
      <c r="J4" s="254"/>
    </row>
    <row r="5" spans="1:10">
      <c r="A5" s="298" t="s">
        <v>93</v>
      </c>
      <c r="B5" s="309" t="s">
        <v>110</v>
      </c>
      <c r="C5" s="253"/>
      <c r="D5" s="253"/>
      <c r="E5" s="253"/>
      <c r="F5" s="253"/>
      <c r="G5" s="253"/>
      <c r="H5" s="253"/>
      <c r="I5" s="253"/>
      <c r="J5" s="254"/>
    </row>
    <row r="6" spans="1:10">
      <c r="A6" s="298" t="s">
        <v>111</v>
      </c>
      <c r="B6" s="54">
        <v>1500000</v>
      </c>
      <c r="C6" s="253"/>
      <c r="D6" s="253"/>
      <c r="E6" s="253"/>
      <c r="F6" s="253"/>
      <c r="G6" s="253"/>
      <c r="H6" s="253"/>
      <c r="I6" s="253"/>
      <c r="J6" s="254"/>
    </row>
    <row r="7" spans="1:10">
      <c r="A7" s="298" t="s">
        <v>113</v>
      </c>
      <c r="B7" s="149">
        <f>C7+C7*3%</f>
        <v>0.309</v>
      </c>
      <c r="C7" s="55">
        <v>0.3</v>
      </c>
      <c r="D7" s="253"/>
      <c r="E7" s="253"/>
      <c r="F7" s="253"/>
      <c r="G7" s="253"/>
      <c r="H7" s="253"/>
      <c r="I7" s="253"/>
      <c r="J7" s="254"/>
    </row>
    <row r="8" spans="1:10">
      <c r="A8" s="298" t="s">
        <v>112</v>
      </c>
      <c r="B8" s="150">
        <f>B6*B7</f>
        <v>463500</v>
      </c>
      <c r="C8" s="253"/>
      <c r="D8" s="253"/>
      <c r="E8" s="253"/>
      <c r="F8" s="253"/>
      <c r="G8" s="253"/>
      <c r="H8" s="253"/>
      <c r="I8" s="253"/>
      <c r="J8" s="254"/>
    </row>
    <row r="9" spans="1:10">
      <c r="A9" s="298" t="s">
        <v>114</v>
      </c>
      <c r="B9" s="150">
        <f>B6-B8</f>
        <v>1036500</v>
      </c>
      <c r="C9" s="253"/>
      <c r="D9" s="253"/>
      <c r="E9" s="253"/>
      <c r="F9" s="253"/>
      <c r="G9" s="253"/>
      <c r="H9" s="253"/>
      <c r="I9" s="253"/>
      <c r="J9" s="254"/>
    </row>
    <row r="10" spans="1:10">
      <c r="A10" s="298" t="s">
        <v>116</v>
      </c>
      <c r="B10" s="54">
        <v>5</v>
      </c>
      <c r="C10" s="253"/>
      <c r="D10" s="253"/>
      <c r="E10" s="253"/>
      <c r="F10" s="253"/>
      <c r="G10" s="253"/>
      <c r="H10" s="253"/>
      <c r="I10" s="253"/>
      <c r="J10" s="254"/>
    </row>
    <row r="11" spans="1:10">
      <c r="A11" s="298" t="s">
        <v>42</v>
      </c>
      <c r="B11" s="56">
        <v>8.5000000000000006E-2</v>
      </c>
      <c r="C11" s="253"/>
      <c r="D11" s="253"/>
      <c r="E11" s="253"/>
      <c r="F11" s="253"/>
      <c r="G11" s="253"/>
      <c r="H11" s="253"/>
      <c r="I11" s="253"/>
      <c r="J11" s="254"/>
    </row>
    <row r="12" spans="1:10">
      <c r="A12" s="298" t="s">
        <v>115</v>
      </c>
      <c r="B12" s="151">
        <f>B6*(1+B11/4)^(B10*4)</f>
        <v>2284192.2298850366</v>
      </c>
      <c r="C12" s="253"/>
      <c r="D12" s="253"/>
      <c r="E12" s="253"/>
      <c r="F12" s="253"/>
      <c r="G12" s="253"/>
      <c r="H12" s="253"/>
      <c r="I12" s="253"/>
      <c r="J12" s="254"/>
    </row>
    <row r="13" spans="1:10">
      <c r="A13" s="298" t="s">
        <v>117</v>
      </c>
      <c r="B13" s="151">
        <f>B12-B9</f>
        <v>1247692.2298850366</v>
      </c>
      <c r="C13" s="253"/>
      <c r="D13" s="253"/>
      <c r="E13" s="253"/>
      <c r="F13" s="253"/>
      <c r="G13" s="253"/>
      <c r="H13" s="253"/>
      <c r="I13" s="253"/>
      <c r="J13" s="254"/>
    </row>
    <row r="14" spans="1:10">
      <c r="A14" s="298" t="s">
        <v>108</v>
      </c>
      <c r="B14" s="152">
        <f>(B13/B6)/B10</f>
        <v>0.16635896398467154</v>
      </c>
      <c r="C14" s="253"/>
      <c r="D14" s="253"/>
      <c r="E14" s="253"/>
      <c r="F14" s="253"/>
      <c r="G14" s="253"/>
      <c r="H14" s="253"/>
      <c r="I14" s="253"/>
      <c r="J14" s="254"/>
    </row>
    <row r="15" spans="1:10" ht="15.75" thickBot="1">
      <c r="A15" s="101"/>
      <c r="B15" s="172"/>
      <c r="C15" s="172"/>
      <c r="D15" s="172"/>
      <c r="E15" s="172"/>
      <c r="F15" s="172"/>
      <c r="G15" s="172"/>
      <c r="H15" s="172"/>
      <c r="I15" s="172"/>
      <c r="J15" s="268"/>
    </row>
  </sheetData>
  <sheetProtection password="C40E" sheet="1" objects="1" scenarios="1"/>
  <customSheetViews>
    <customSheetView guid="{5F851FF5-2AE7-45CA-97A2-B431B73C3520}">
      <selection activeCell="E7" sqref="E7"/>
      <pageMargins left="0.7" right="0.7" top="0.75" bottom="0.75" header="0.3" footer="0.3"/>
      <pageSetup orientation="portrait" horizontalDpi="180" verticalDpi="180" r:id="rId1"/>
    </customSheetView>
  </customSheetViews>
  <mergeCells count="3">
    <mergeCell ref="A4:B4"/>
    <mergeCell ref="A1:E1"/>
    <mergeCell ref="A2:E2"/>
  </mergeCells>
  <pageMargins left="0.7" right="0.7" top="0.75" bottom="0.75" header="0.3" footer="0.3"/>
  <pageSetup orientation="portrait" horizontalDpi="180" verticalDpi="180" r:id="rId2"/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rgb="FF7030A0"/>
  </sheetPr>
  <dimension ref="D1:H9"/>
  <sheetViews>
    <sheetView topLeftCell="B1" workbookViewId="0">
      <selection activeCell="I11" sqref="I11"/>
    </sheetView>
  </sheetViews>
  <sheetFormatPr defaultRowHeight="15"/>
  <cols>
    <col min="1" max="3" width="9.140625" style="154"/>
    <col min="4" max="4" width="30.5703125" style="154" bestFit="1" customWidth="1"/>
    <col min="5" max="5" width="35.28515625" style="154" customWidth="1"/>
    <col min="6" max="16384" width="9.140625" style="154"/>
  </cols>
  <sheetData>
    <row r="1" spans="4:8" ht="18.75">
      <c r="D1" s="536" t="s">
        <v>247</v>
      </c>
      <c r="E1" s="536"/>
      <c r="F1" s="536"/>
      <c r="G1" s="536"/>
      <c r="H1" s="536"/>
    </row>
    <row r="2" spans="4:8" ht="15.75" thickBot="1">
      <c r="D2" s="514" t="s">
        <v>99</v>
      </c>
      <c r="E2" s="514"/>
      <c r="F2" s="514"/>
      <c r="G2" s="514"/>
      <c r="H2" s="514"/>
    </row>
    <row r="3" spans="4:8">
      <c r="D3" s="57" t="s">
        <v>118</v>
      </c>
      <c r="E3" s="159">
        <v>29871</v>
      </c>
    </row>
    <row r="4" spans="4:8">
      <c r="D4" s="44" t="s">
        <v>119</v>
      </c>
      <c r="E4" s="160">
        <v>39861</v>
      </c>
    </row>
    <row r="5" spans="4:8">
      <c r="D5" s="44" t="s">
        <v>246</v>
      </c>
      <c r="E5" s="160">
        <v>40724</v>
      </c>
    </row>
    <row r="6" spans="4:8">
      <c r="D6" s="44" t="s">
        <v>120</v>
      </c>
      <c r="E6" s="155">
        <f ca="1">TODAY()</f>
        <v>41794</v>
      </c>
    </row>
    <row r="7" spans="4:8" ht="15.75">
      <c r="D7" s="58" t="s">
        <v>121</v>
      </c>
      <c r="E7" s="156" t="str">
        <f ca="1">DATEDIF(E4,E6,"Y")&amp;" years, "&amp;DATEDIF(E4,E6,"ym")&amp;" months, "&amp;DATEDIF(E4,E6,"md")&amp;" days"</f>
        <v>5 years, 3 months, 17 days</v>
      </c>
    </row>
    <row r="8" spans="4:8" ht="15.75">
      <c r="D8" s="58" t="s">
        <v>122</v>
      </c>
      <c r="E8" s="157" t="str">
        <f ca="1">DATEDIF(E3,E6,"Y") &amp; " years, " &amp; DATEDIF(E3,E6,"ym") &amp; " months, " &amp; DATEDIF(E3,E6,"md")&amp;" days"</f>
        <v>32 years, 7 months, 22 days</v>
      </c>
    </row>
    <row r="9" spans="4:8" ht="16.5" thickBot="1">
      <c r="D9" s="59" t="s">
        <v>201</v>
      </c>
      <c r="E9" s="158" t="str">
        <f ca="1">DATEDIF(E5,E6,"Y") &amp; " years, " &amp; DATEDIF(E5,E6,"ym") &amp; " months, " &amp; DATEDIF(E5,E6,"md")&amp;" days"</f>
        <v>2 years, 11 months, 4 days</v>
      </c>
    </row>
  </sheetData>
  <sheetProtection password="C40E" sheet="1" objects="1" scenarios="1"/>
  <customSheetViews>
    <customSheetView guid="{5F851FF5-2AE7-45CA-97A2-B431B73C3520}">
      <selection activeCell="E13" sqref="E13"/>
      <pageMargins left="0.7" right="0.7" top="0.75" bottom="0.75" header="0.3" footer="0.3"/>
      <pageSetup orientation="portrait" horizontalDpi="180" verticalDpi="180" r:id="rId1"/>
    </customSheetView>
  </customSheetViews>
  <mergeCells count="2">
    <mergeCell ref="D1:H1"/>
    <mergeCell ref="D2:H2"/>
  </mergeCells>
  <pageMargins left="0.7" right="0.7" top="0.75" bottom="0.75" header="0.3" footer="0.3"/>
  <pageSetup orientation="portrait" horizontalDpi="180" verticalDpi="18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theme="7" tint="-0.249977111117893"/>
  </sheetPr>
  <dimension ref="A1:F76"/>
  <sheetViews>
    <sheetView workbookViewId="0">
      <selection activeCell="J14" sqref="J14"/>
    </sheetView>
  </sheetViews>
  <sheetFormatPr defaultRowHeight="15"/>
  <cols>
    <col min="1" max="1" width="2.7109375" style="161" customWidth="1"/>
    <col min="2" max="2" width="9.85546875" style="161" customWidth="1"/>
    <col min="3" max="3" width="19.140625" style="161" customWidth="1"/>
    <col min="4" max="5" width="17.140625" style="161" customWidth="1"/>
    <col min="6" max="6" width="17.42578125" style="161" customWidth="1"/>
    <col min="7" max="16384" width="9.140625" style="161"/>
  </cols>
  <sheetData>
    <row r="1" spans="1:6" ht="18.75">
      <c r="A1" s="538" t="s">
        <v>123</v>
      </c>
      <c r="B1" s="538"/>
      <c r="C1" s="538"/>
      <c r="D1" s="538"/>
      <c r="E1" s="538"/>
      <c r="F1" s="538"/>
    </row>
    <row r="2" spans="1:6">
      <c r="A2" s="514" t="s">
        <v>99</v>
      </c>
      <c r="B2" s="514"/>
      <c r="C2" s="514"/>
      <c r="D2" s="514"/>
      <c r="E2" s="514"/>
      <c r="F2" s="514"/>
    </row>
    <row r="3" spans="1:6">
      <c r="A3" s="196"/>
      <c r="B3" s="197"/>
      <c r="C3" s="198"/>
      <c r="D3" s="196"/>
      <c r="E3" s="196"/>
      <c r="F3" s="199"/>
    </row>
    <row r="4" spans="1:6" ht="15.75">
      <c r="A4" s="60"/>
      <c r="B4" s="62"/>
      <c r="C4" s="60"/>
      <c r="D4" s="63" t="s">
        <v>124</v>
      </c>
      <c r="E4" s="537" t="s">
        <v>125</v>
      </c>
      <c r="F4" s="537"/>
    </row>
    <row r="5" spans="1:6" ht="15.75">
      <c r="A5" s="60"/>
      <c r="B5" s="60"/>
      <c r="C5" s="60"/>
      <c r="D5" s="64" t="s">
        <v>126</v>
      </c>
      <c r="E5" s="188">
        <v>15</v>
      </c>
      <c r="F5" s="60"/>
    </row>
    <row r="6" spans="1:6" ht="15.75">
      <c r="A6" s="60"/>
      <c r="B6" s="60"/>
      <c r="C6" s="60"/>
      <c r="D6" s="64" t="s">
        <v>127</v>
      </c>
      <c r="E6" s="65">
        <f>F40</f>
        <v>78</v>
      </c>
      <c r="F6" s="66"/>
    </row>
    <row r="7" spans="1:6" ht="15.75">
      <c r="A7" s="60"/>
      <c r="B7" s="60"/>
      <c r="C7" s="60"/>
      <c r="D7" s="64" t="s">
        <v>128</v>
      </c>
      <c r="E7" s="189">
        <f>F41</f>
        <v>1165.0485436893205</v>
      </c>
      <c r="F7" s="66"/>
    </row>
    <row r="8" spans="1:6">
      <c r="A8" s="60"/>
      <c r="B8" s="60"/>
      <c r="C8" s="60"/>
      <c r="D8" s="61"/>
      <c r="E8" s="61"/>
      <c r="F8" s="67" t="s">
        <v>129</v>
      </c>
    </row>
    <row r="9" spans="1:6" ht="15.75">
      <c r="A9" s="60"/>
      <c r="B9" s="68" t="s">
        <v>130</v>
      </c>
      <c r="C9" s="69"/>
      <c r="D9" s="69"/>
      <c r="E9" s="69"/>
      <c r="F9" s="69"/>
    </row>
    <row r="10" spans="1:6">
      <c r="A10" s="60"/>
      <c r="B10" s="70"/>
      <c r="C10" s="71" t="s">
        <v>131</v>
      </c>
      <c r="D10" s="70"/>
      <c r="E10" s="70"/>
      <c r="F10" s="190">
        <v>1000</v>
      </c>
    </row>
    <row r="11" spans="1:6">
      <c r="A11" s="60"/>
      <c r="B11" s="70"/>
      <c r="C11" s="71" t="s">
        <v>132</v>
      </c>
      <c r="D11" s="70"/>
      <c r="E11" s="70"/>
      <c r="F11" s="72"/>
    </row>
    <row r="12" spans="1:6">
      <c r="A12" s="60"/>
      <c r="B12" s="70"/>
      <c r="C12" s="70" t="s">
        <v>133</v>
      </c>
      <c r="D12" s="70"/>
      <c r="E12" s="70"/>
      <c r="F12" s="72"/>
    </row>
    <row r="13" spans="1:6">
      <c r="A13" s="60"/>
      <c r="B13" s="70"/>
      <c r="C13" s="71" t="s">
        <v>134</v>
      </c>
      <c r="D13" s="70"/>
      <c r="E13" s="70"/>
      <c r="F13" s="72"/>
    </row>
    <row r="14" spans="1:6">
      <c r="A14" s="60"/>
      <c r="B14" s="70"/>
      <c r="C14" s="71" t="s">
        <v>135</v>
      </c>
      <c r="D14" s="70"/>
      <c r="E14" s="70"/>
      <c r="F14" s="72"/>
    </row>
    <row r="15" spans="1:6">
      <c r="A15" s="60"/>
      <c r="B15" s="70"/>
      <c r="C15" s="71" t="s">
        <v>136</v>
      </c>
      <c r="D15" s="70"/>
      <c r="E15" s="70"/>
      <c r="F15" s="72"/>
    </row>
    <row r="16" spans="1:6">
      <c r="A16" s="60"/>
      <c r="B16" s="70"/>
      <c r="C16" s="70" t="s">
        <v>137</v>
      </c>
      <c r="D16" s="70"/>
      <c r="E16" s="70"/>
      <c r="F16" s="72"/>
    </row>
    <row r="17" spans="1:6">
      <c r="A17" s="60"/>
      <c r="B17" s="70"/>
      <c r="C17" s="70" t="s">
        <v>138</v>
      </c>
      <c r="D17" s="70"/>
      <c r="E17" s="70"/>
      <c r="F17" s="72"/>
    </row>
    <row r="18" spans="1:6">
      <c r="A18" s="60"/>
      <c r="B18" s="70"/>
      <c r="C18" s="71" t="s">
        <v>139</v>
      </c>
      <c r="D18" s="70"/>
      <c r="E18" s="70"/>
      <c r="F18" s="72"/>
    </row>
    <row r="19" spans="1:6">
      <c r="A19" s="60"/>
      <c r="B19" s="70"/>
      <c r="C19" s="70" t="s">
        <v>140</v>
      </c>
      <c r="D19" s="70"/>
      <c r="E19" s="70"/>
      <c r="F19" s="72"/>
    </row>
    <row r="20" spans="1:6">
      <c r="A20" s="60"/>
      <c r="B20" s="70"/>
      <c r="C20" s="70" t="s">
        <v>141</v>
      </c>
      <c r="D20" s="70"/>
      <c r="E20" s="70"/>
      <c r="F20" s="72"/>
    </row>
    <row r="21" spans="1:6">
      <c r="A21" s="60"/>
      <c r="B21" s="70"/>
      <c r="C21" s="71" t="s">
        <v>142</v>
      </c>
      <c r="D21" s="70"/>
      <c r="E21" s="70"/>
      <c r="F21" s="72"/>
    </row>
    <row r="22" spans="1:6" ht="15.75">
      <c r="A22" s="60"/>
      <c r="B22" s="73" t="s">
        <v>143</v>
      </c>
      <c r="C22" s="74"/>
      <c r="D22" s="74"/>
      <c r="E22" s="75"/>
      <c r="F22" s="191">
        <f>SUM(F10:F21)</f>
        <v>1000</v>
      </c>
    </row>
    <row r="23" spans="1:6">
      <c r="A23" s="60"/>
      <c r="B23" s="70"/>
      <c r="C23" s="71"/>
      <c r="D23" s="70"/>
      <c r="E23" s="70"/>
      <c r="F23" s="76"/>
    </row>
    <row r="24" spans="1:6" ht="15.75">
      <c r="A24" s="60"/>
      <c r="B24" s="68" t="s">
        <v>144</v>
      </c>
      <c r="C24" s="69"/>
      <c r="D24" s="69"/>
      <c r="E24" s="69"/>
      <c r="F24" s="69"/>
    </row>
    <row r="25" spans="1:6">
      <c r="A25" s="60"/>
      <c r="B25" s="77" t="s">
        <v>145</v>
      </c>
      <c r="C25" s="60"/>
      <c r="D25" s="77"/>
      <c r="E25" s="78"/>
      <c r="F25" s="78"/>
    </row>
    <row r="26" spans="1:6">
      <c r="A26" s="60"/>
      <c r="B26" s="70"/>
      <c r="C26" s="71" t="s">
        <v>146</v>
      </c>
      <c r="D26" s="70"/>
      <c r="E26" s="190">
        <v>1</v>
      </c>
      <c r="F26" s="70" t="s">
        <v>147</v>
      </c>
    </row>
    <row r="27" spans="1:6">
      <c r="A27" s="60"/>
      <c r="B27" s="70"/>
      <c r="C27" s="71" t="s">
        <v>148</v>
      </c>
      <c r="D27" s="70"/>
      <c r="E27" s="72"/>
      <c r="F27" s="70" t="s">
        <v>147</v>
      </c>
    </row>
    <row r="28" spans="1:6">
      <c r="A28" s="60"/>
      <c r="B28" s="70"/>
      <c r="C28" s="71" t="s">
        <v>149</v>
      </c>
      <c r="D28" s="70"/>
      <c r="E28" s="72"/>
      <c r="F28" s="70" t="s">
        <v>147</v>
      </c>
    </row>
    <row r="29" spans="1:6">
      <c r="A29" s="60"/>
      <c r="B29" s="70"/>
      <c r="C29" s="71" t="s">
        <v>142</v>
      </c>
      <c r="D29" s="70"/>
      <c r="E29" s="72"/>
      <c r="F29" s="70" t="s">
        <v>147</v>
      </c>
    </row>
    <row r="30" spans="1:6">
      <c r="A30" s="60"/>
      <c r="B30" s="70"/>
      <c r="C30" s="71"/>
      <c r="D30" s="79" t="s">
        <v>150</v>
      </c>
      <c r="E30" s="194">
        <f>SUM(E26:E29)</f>
        <v>1</v>
      </c>
      <c r="F30" s="70"/>
    </row>
    <row r="31" spans="1:6">
      <c r="A31" s="60"/>
      <c r="B31" s="77" t="s">
        <v>151</v>
      </c>
      <c r="C31" s="60"/>
      <c r="D31" s="77"/>
      <c r="E31" s="78"/>
      <c r="F31" s="70"/>
    </row>
    <row r="32" spans="1:6">
      <c r="A32" s="60"/>
      <c r="B32" s="70"/>
      <c r="C32" s="71" t="s">
        <v>152</v>
      </c>
      <c r="D32" s="70"/>
      <c r="E32" s="80">
        <v>7.4999999999999997E-2</v>
      </c>
      <c r="F32" s="70" t="s">
        <v>147</v>
      </c>
    </row>
    <row r="33" spans="1:6">
      <c r="A33" s="60"/>
      <c r="B33" s="70"/>
      <c r="C33" s="71" t="s">
        <v>142</v>
      </c>
      <c r="D33" s="70"/>
      <c r="E33" s="80"/>
      <c r="F33" s="70" t="s">
        <v>147</v>
      </c>
    </row>
    <row r="34" spans="1:6">
      <c r="A34" s="60"/>
      <c r="B34" s="70"/>
      <c r="C34" s="71"/>
      <c r="D34" s="79" t="s">
        <v>150</v>
      </c>
      <c r="E34" s="81">
        <f>SUM(E32:E33)</f>
        <v>7.4999999999999997E-2</v>
      </c>
      <c r="F34" s="70"/>
    </row>
    <row r="35" spans="1:6" ht="15.75">
      <c r="A35" s="60"/>
      <c r="B35" s="73" t="s">
        <v>153</v>
      </c>
      <c r="C35" s="74"/>
      <c r="D35" s="74"/>
      <c r="E35" s="82"/>
      <c r="F35" s="191">
        <f>E30+E34*E5</f>
        <v>2.125</v>
      </c>
    </row>
    <row r="36" spans="1:6">
      <c r="A36" s="60"/>
      <c r="B36" s="70"/>
      <c r="C36" s="70" t="s">
        <v>154</v>
      </c>
      <c r="D36" s="70"/>
      <c r="E36" s="70"/>
      <c r="F36" s="192">
        <f>E5-F35</f>
        <v>12.875</v>
      </c>
    </row>
    <row r="37" spans="1:6">
      <c r="A37" s="60"/>
      <c r="B37" s="70"/>
      <c r="C37" s="70" t="s">
        <v>155</v>
      </c>
      <c r="D37" s="70"/>
      <c r="E37" s="70"/>
      <c r="F37" s="83">
        <f>F36/E5</f>
        <v>0.85833333333333328</v>
      </c>
    </row>
    <row r="38" spans="1:6">
      <c r="A38" s="60"/>
      <c r="B38" s="70"/>
      <c r="C38" s="70"/>
      <c r="D38" s="70"/>
      <c r="E38" s="70"/>
      <c r="F38" s="83"/>
    </row>
    <row r="39" spans="1:6" ht="15.75">
      <c r="A39" s="60"/>
      <c r="B39" s="68" t="s">
        <v>156</v>
      </c>
      <c r="C39" s="69"/>
      <c r="D39" s="69"/>
      <c r="E39" s="69"/>
      <c r="F39" s="69"/>
    </row>
    <row r="40" spans="1:6" ht="15.75">
      <c r="A40" s="60"/>
      <c r="B40" s="73" t="s">
        <v>157</v>
      </c>
      <c r="C40" s="74"/>
      <c r="D40" s="82" t="s">
        <v>158</v>
      </c>
      <c r="E40" s="84"/>
      <c r="F40" s="85">
        <f>ROUNDUP(F22/(E5-F35),0)</f>
        <v>78</v>
      </c>
    </row>
    <row r="41" spans="1:6" ht="15.75">
      <c r="A41" s="60"/>
      <c r="B41" s="73" t="s">
        <v>159</v>
      </c>
      <c r="C41" s="74"/>
      <c r="D41" s="82" t="s">
        <v>160</v>
      </c>
      <c r="E41" s="84"/>
      <c r="F41" s="193">
        <f>F22/F37</f>
        <v>1165.0485436893205</v>
      </c>
    </row>
    <row r="42" spans="1:6">
      <c r="A42" s="60"/>
      <c r="B42" s="70"/>
      <c r="C42" s="70"/>
      <c r="D42" s="70"/>
      <c r="E42" s="70"/>
      <c r="F42" s="70"/>
    </row>
    <row r="43" spans="1:6" ht="15.75">
      <c r="A43" s="60"/>
      <c r="B43" s="68" t="s">
        <v>161</v>
      </c>
      <c r="C43" s="69"/>
      <c r="D43" s="69"/>
      <c r="E43" s="69"/>
      <c r="F43" s="69"/>
    </row>
    <row r="44" spans="1:6">
      <c r="A44" s="60"/>
      <c r="B44" s="86" t="s">
        <v>162</v>
      </c>
      <c r="C44" s="86"/>
      <c r="D44" s="86"/>
      <c r="E44" s="75"/>
      <c r="F44" s="190">
        <v>0</v>
      </c>
    </row>
    <row r="45" spans="1:6">
      <c r="A45" s="60"/>
      <c r="B45" s="87"/>
      <c r="C45" s="87"/>
      <c r="D45" s="87"/>
      <c r="E45" s="87"/>
      <c r="F45" s="87"/>
    </row>
    <row r="46" spans="1:6">
      <c r="A46" s="60"/>
      <c r="B46" s="86" t="s">
        <v>163</v>
      </c>
      <c r="C46" s="74"/>
      <c r="D46" s="74"/>
      <c r="E46" s="87"/>
      <c r="F46" s="88">
        <f>ROUNDUP((F22+F44)/(E5-F35),0)</f>
        <v>78</v>
      </c>
    </row>
    <row r="47" spans="1:6">
      <c r="A47" s="60"/>
      <c r="B47" s="86" t="s">
        <v>164</v>
      </c>
      <c r="C47" s="74"/>
      <c r="D47" s="74"/>
      <c r="E47" s="87"/>
      <c r="F47" s="195">
        <f>(F22+F44)/F37</f>
        <v>1165.0485436893205</v>
      </c>
    </row>
    <row r="48" spans="1:6">
      <c r="A48" s="60"/>
      <c r="B48" s="87"/>
      <c r="C48" s="86" t="s">
        <v>165</v>
      </c>
      <c r="D48" s="86"/>
      <c r="E48" s="75"/>
      <c r="F48" s="89">
        <f>F44/F47</f>
        <v>0</v>
      </c>
    </row>
    <row r="49" spans="1:6">
      <c r="A49" s="60"/>
      <c r="B49" s="70"/>
      <c r="C49" s="70"/>
      <c r="D49" s="70"/>
      <c r="E49" s="70"/>
      <c r="F49" s="70"/>
    </row>
    <row r="50" spans="1:6">
      <c r="A50" s="60"/>
      <c r="B50" s="86" t="s">
        <v>166</v>
      </c>
      <c r="C50" s="86"/>
      <c r="D50" s="86"/>
      <c r="E50" s="75"/>
      <c r="F50" s="90">
        <v>0.25</v>
      </c>
    </row>
    <row r="51" spans="1:6">
      <c r="A51" s="60"/>
      <c r="B51" s="70"/>
      <c r="C51" s="86" t="s">
        <v>167</v>
      </c>
      <c r="D51" s="86"/>
      <c r="E51" s="75"/>
      <c r="F51" s="194">
        <f>(1-F50)*F44</f>
        <v>0</v>
      </c>
    </row>
    <row r="52" spans="1:6">
      <c r="A52" s="60"/>
      <c r="B52" s="70"/>
      <c r="C52" s="86" t="s">
        <v>168</v>
      </c>
      <c r="D52" s="86"/>
      <c r="E52" s="75"/>
      <c r="F52" s="89">
        <f>F51/F47</f>
        <v>0</v>
      </c>
    </row>
    <row r="53" spans="1:6">
      <c r="A53" s="60"/>
      <c r="B53" s="60"/>
      <c r="C53" s="60"/>
      <c r="D53" s="60"/>
      <c r="E53" s="60"/>
      <c r="F53" s="60"/>
    </row>
    <row r="54" spans="1:6" ht="18">
      <c r="A54" s="60"/>
      <c r="B54" s="91" t="s">
        <v>169</v>
      </c>
      <c r="C54" s="91"/>
      <c r="D54" s="91"/>
      <c r="E54" s="92"/>
      <c r="F54" s="91"/>
    </row>
    <row r="55" spans="1:6" ht="15.75">
      <c r="A55" s="60"/>
      <c r="B55" s="93" t="s">
        <v>170</v>
      </c>
      <c r="C55" s="93" t="s">
        <v>69</v>
      </c>
      <c r="D55" s="93" t="s">
        <v>171</v>
      </c>
      <c r="E55" s="93" t="s">
        <v>172</v>
      </c>
      <c r="F55" s="93" t="s">
        <v>173</v>
      </c>
    </row>
    <row r="56" spans="1:6">
      <c r="A56" s="60"/>
      <c r="B56" s="94">
        <v>0</v>
      </c>
      <c r="C56" s="95">
        <f t="shared" ref="C56:C76" si="0">$F$22</f>
        <v>1000</v>
      </c>
      <c r="D56" s="95">
        <f t="shared" ref="D56:D76" si="1">C56+$F$35*B56</f>
        <v>1000</v>
      </c>
      <c r="E56" s="95">
        <f t="shared" ref="E56:E76" si="2">B56*$E$5</f>
        <v>0</v>
      </c>
      <c r="F56" s="96">
        <f>E56-D56</f>
        <v>-1000</v>
      </c>
    </row>
    <row r="57" spans="1:6">
      <c r="A57" s="60"/>
      <c r="B57" s="94">
        <f t="shared" ref="B57:B76" si="3">$F$40*2/20+B56</f>
        <v>7.8</v>
      </c>
      <c r="C57" s="95">
        <f t="shared" si="0"/>
        <v>1000</v>
      </c>
      <c r="D57" s="95">
        <f t="shared" si="1"/>
        <v>1016.575</v>
      </c>
      <c r="E57" s="95">
        <f t="shared" si="2"/>
        <v>117</v>
      </c>
      <c r="F57" s="96">
        <f t="shared" ref="F57:F76" si="4">E57-D57</f>
        <v>-899.57500000000005</v>
      </c>
    </row>
    <row r="58" spans="1:6">
      <c r="A58" s="60"/>
      <c r="B58" s="94">
        <f t="shared" si="3"/>
        <v>15.6</v>
      </c>
      <c r="C58" s="97">
        <f t="shared" si="0"/>
        <v>1000</v>
      </c>
      <c r="D58" s="95">
        <f t="shared" si="1"/>
        <v>1033.1500000000001</v>
      </c>
      <c r="E58" s="95">
        <f t="shared" si="2"/>
        <v>234</v>
      </c>
      <c r="F58" s="96">
        <f t="shared" si="4"/>
        <v>-799.15000000000009</v>
      </c>
    </row>
    <row r="59" spans="1:6">
      <c r="A59" s="60"/>
      <c r="B59" s="94">
        <f t="shared" si="3"/>
        <v>23.4</v>
      </c>
      <c r="C59" s="97">
        <f t="shared" si="0"/>
        <v>1000</v>
      </c>
      <c r="D59" s="95">
        <f t="shared" si="1"/>
        <v>1049.7249999999999</v>
      </c>
      <c r="E59" s="95">
        <f t="shared" si="2"/>
        <v>351</v>
      </c>
      <c r="F59" s="96">
        <f t="shared" si="4"/>
        <v>-698.72499999999991</v>
      </c>
    </row>
    <row r="60" spans="1:6">
      <c r="A60" s="60"/>
      <c r="B60" s="94">
        <f t="shared" si="3"/>
        <v>31.2</v>
      </c>
      <c r="C60" s="97">
        <f t="shared" si="0"/>
        <v>1000</v>
      </c>
      <c r="D60" s="95">
        <f t="shared" si="1"/>
        <v>1066.3</v>
      </c>
      <c r="E60" s="95">
        <f t="shared" si="2"/>
        <v>468</v>
      </c>
      <c r="F60" s="96">
        <f t="shared" si="4"/>
        <v>-598.29999999999995</v>
      </c>
    </row>
    <row r="61" spans="1:6">
      <c r="A61" s="60"/>
      <c r="B61" s="94">
        <f t="shared" si="3"/>
        <v>39</v>
      </c>
      <c r="C61" s="97">
        <f t="shared" si="0"/>
        <v>1000</v>
      </c>
      <c r="D61" s="95">
        <f t="shared" si="1"/>
        <v>1082.875</v>
      </c>
      <c r="E61" s="95">
        <f t="shared" si="2"/>
        <v>585</v>
      </c>
      <c r="F61" s="96">
        <f t="shared" si="4"/>
        <v>-497.875</v>
      </c>
    </row>
    <row r="62" spans="1:6">
      <c r="A62" s="60"/>
      <c r="B62" s="94">
        <f t="shared" si="3"/>
        <v>46.8</v>
      </c>
      <c r="C62" s="97">
        <f t="shared" si="0"/>
        <v>1000</v>
      </c>
      <c r="D62" s="95">
        <f t="shared" si="1"/>
        <v>1099.45</v>
      </c>
      <c r="E62" s="95">
        <f t="shared" si="2"/>
        <v>702</v>
      </c>
      <c r="F62" s="96">
        <f t="shared" si="4"/>
        <v>-397.45000000000005</v>
      </c>
    </row>
    <row r="63" spans="1:6">
      <c r="A63" s="60"/>
      <c r="B63" s="94">
        <f t="shared" si="3"/>
        <v>54.599999999999994</v>
      </c>
      <c r="C63" s="97">
        <f t="shared" si="0"/>
        <v>1000</v>
      </c>
      <c r="D63" s="95">
        <f t="shared" si="1"/>
        <v>1116.0250000000001</v>
      </c>
      <c r="E63" s="95">
        <f t="shared" si="2"/>
        <v>818.99999999999989</v>
      </c>
      <c r="F63" s="96">
        <f t="shared" si="4"/>
        <v>-297.0250000000002</v>
      </c>
    </row>
    <row r="64" spans="1:6">
      <c r="A64" s="60"/>
      <c r="B64" s="94">
        <f t="shared" si="3"/>
        <v>62.399999999999991</v>
      </c>
      <c r="C64" s="97">
        <f t="shared" si="0"/>
        <v>1000</v>
      </c>
      <c r="D64" s="95">
        <f t="shared" si="1"/>
        <v>1132.5999999999999</v>
      </c>
      <c r="E64" s="95">
        <f t="shared" si="2"/>
        <v>935.99999999999989</v>
      </c>
      <c r="F64" s="96">
        <f t="shared" si="4"/>
        <v>-196.60000000000002</v>
      </c>
    </row>
    <row r="65" spans="1:6">
      <c r="A65" s="60"/>
      <c r="B65" s="94">
        <f t="shared" si="3"/>
        <v>70.199999999999989</v>
      </c>
      <c r="C65" s="97">
        <f t="shared" si="0"/>
        <v>1000</v>
      </c>
      <c r="D65" s="95">
        <f t="shared" si="1"/>
        <v>1149.175</v>
      </c>
      <c r="E65" s="95">
        <f t="shared" si="2"/>
        <v>1052.9999999999998</v>
      </c>
      <c r="F65" s="96">
        <f t="shared" si="4"/>
        <v>-96.175000000000182</v>
      </c>
    </row>
    <row r="66" spans="1:6">
      <c r="A66" s="60"/>
      <c r="B66" s="94">
        <f t="shared" si="3"/>
        <v>77.999999999999986</v>
      </c>
      <c r="C66" s="97">
        <f t="shared" si="0"/>
        <v>1000</v>
      </c>
      <c r="D66" s="95">
        <f t="shared" si="1"/>
        <v>1165.75</v>
      </c>
      <c r="E66" s="95">
        <f t="shared" si="2"/>
        <v>1169.9999999999998</v>
      </c>
      <c r="F66" s="96">
        <f t="shared" si="4"/>
        <v>4.2499999999997726</v>
      </c>
    </row>
    <row r="67" spans="1:6">
      <c r="A67" s="60"/>
      <c r="B67" s="94">
        <f t="shared" si="3"/>
        <v>85.799999999999983</v>
      </c>
      <c r="C67" s="97">
        <f t="shared" si="0"/>
        <v>1000</v>
      </c>
      <c r="D67" s="95">
        <f t="shared" si="1"/>
        <v>1182.325</v>
      </c>
      <c r="E67" s="95">
        <f t="shared" si="2"/>
        <v>1286.9999999999998</v>
      </c>
      <c r="F67" s="96">
        <f t="shared" si="4"/>
        <v>104.67499999999973</v>
      </c>
    </row>
    <row r="68" spans="1:6">
      <c r="A68" s="60"/>
      <c r="B68" s="94">
        <f t="shared" si="3"/>
        <v>93.59999999999998</v>
      </c>
      <c r="C68" s="97">
        <f t="shared" si="0"/>
        <v>1000</v>
      </c>
      <c r="D68" s="95">
        <f t="shared" si="1"/>
        <v>1198.8999999999999</v>
      </c>
      <c r="E68" s="95">
        <f t="shared" si="2"/>
        <v>1403.9999999999998</v>
      </c>
      <c r="F68" s="96">
        <f t="shared" si="4"/>
        <v>205.09999999999991</v>
      </c>
    </row>
    <row r="69" spans="1:6">
      <c r="A69" s="60"/>
      <c r="B69" s="94">
        <f t="shared" si="3"/>
        <v>101.39999999999998</v>
      </c>
      <c r="C69" s="97">
        <f t="shared" si="0"/>
        <v>1000</v>
      </c>
      <c r="D69" s="95">
        <f t="shared" si="1"/>
        <v>1215.4749999999999</v>
      </c>
      <c r="E69" s="95">
        <f t="shared" si="2"/>
        <v>1520.9999999999995</v>
      </c>
      <c r="F69" s="96">
        <f t="shared" si="4"/>
        <v>305.52499999999964</v>
      </c>
    </row>
    <row r="70" spans="1:6">
      <c r="A70" s="60"/>
      <c r="B70" s="94">
        <f t="shared" si="3"/>
        <v>109.19999999999997</v>
      </c>
      <c r="C70" s="97">
        <f t="shared" si="0"/>
        <v>1000</v>
      </c>
      <c r="D70" s="95">
        <f t="shared" si="1"/>
        <v>1232.05</v>
      </c>
      <c r="E70" s="95">
        <f t="shared" si="2"/>
        <v>1637.9999999999995</v>
      </c>
      <c r="F70" s="96">
        <f t="shared" si="4"/>
        <v>405.94999999999959</v>
      </c>
    </row>
    <row r="71" spans="1:6">
      <c r="A71" s="60"/>
      <c r="B71" s="94">
        <f t="shared" si="3"/>
        <v>116.99999999999997</v>
      </c>
      <c r="C71" s="97">
        <f t="shared" si="0"/>
        <v>1000</v>
      </c>
      <c r="D71" s="95">
        <f t="shared" si="1"/>
        <v>1248.625</v>
      </c>
      <c r="E71" s="95">
        <f t="shared" si="2"/>
        <v>1754.9999999999995</v>
      </c>
      <c r="F71" s="96">
        <f t="shared" si="4"/>
        <v>506.37499999999955</v>
      </c>
    </row>
    <row r="72" spans="1:6">
      <c r="A72" s="60"/>
      <c r="B72" s="94">
        <f t="shared" si="3"/>
        <v>124.79999999999997</v>
      </c>
      <c r="C72" s="97">
        <f t="shared" si="0"/>
        <v>1000</v>
      </c>
      <c r="D72" s="95">
        <f t="shared" si="1"/>
        <v>1265.1999999999998</v>
      </c>
      <c r="E72" s="95">
        <f t="shared" si="2"/>
        <v>1871.9999999999995</v>
      </c>
      <c r="F72" s="96">
        <f t="shared" si="4"/>
        <v>606.79999999999973</v>
      </c>
    </row>
    <row r="73" spans="1:6">
      <c r="A73" s="60"/>
      <c r="B73" s="94">
        <f t="shared" si="3"/>
        <v>132.59999999999997</v>
      </c>
      <c r="C73" s="97">
        <f t="shared" si="0"/>
        <v>1000</v>
      </c>
      <c r="D73" s="95">
        <f t="shared" si="1"/>
        <v>1281.7749999999999</v>
      </c>
      <c r="E73" s="95">
        <f t="shared" si="2"/>
        <v>1988.9999999999995</v>
      </c>
      <c r="F73" s="96">
        <f t="shared" si="4"/>
        <v>707.22499999999968</v>
      </c>
    </row>
    <row r="74" spans="1:6">
      <c r="A74" s="60"/>
      <c r="B74" s="94">
        <f t="shared" si="3"/>
        <v>140.39999999999998</v>
      </c>
      <c r="C74" s="97">
        <f t="shared" si="0"/>
        <v>1000</v>
      </c>
      <c r="D74" s="95">
        <f t="shared" si="1"/>
        <v>1298.3499999999999</v>
      </c>
      <c r="E74" s="95">
        <f t="shared" si="2"/>
        <v>2105.9999999999995</v>
      </c>
      <c r="F74" s="96">
        <f t="shared" si="4"/>
        <v>807.64999999999964</v>
      </c>
    </row>
    <row r="75" spans="1:6">
      <c r="A75" s="60"/>
      <c r="B75" s="94">
        <f t="shared" si="3"/>
        <v>148.19999999999999</v>
      </c>
      <c r="C75" s="97">
        <f t="shared" si="0"/>
        <v>1000</v>
      </c>
      <c r="D75" s="95">
        <f t="shared" si="1"/>
        <v>1314.925</v>
      </c>
      <c r="E75" s="95">
        <f t="shared" si="2"/>
        <v>2223</v>
      </c>
      <c r="F75" s="96">
        <f t="shared" si="4"/>
        <v>908.07500000000005</v>
      </c>
    </row>
    <row r="76" spans="1:6">
      <c r="A76" s="60"/>
      <c r="B76" s="94">
        <f t="shared" si="3"/>
        <v>156</v>
      </c>
      <c r="C76" s="97">
        <f t="shared" si="0"/>
        <v>1000</v>
      </c>
      <c r="D76" s="95">
        <f t="shared" si="1"/>
        <v>1331.5</v>
      </c>
      <c r="E76" s="95">
        <f t="shared" si="2"/>
        <v>2340</v>
      </c>
      <c r="F76" s="96">
        <f t="shared" si="4"/>
        <v>1008.5</v>
      </c>
    </row>
  </sheetData>
  <sheetProtection password="C40E" sheet="1" objects="1" scenarios="1"/>
  <customSheetViews>
    <customSheetView guid="{5F851FF5-2AE7-45CA-97A2-B431B73C3520}">
      <selection activeCell="B1" sqref="B1:I2"/>
      <pageMargins left="0.7" right="0.7" top="0.75" bottom="0.75" header="0.3" footer="0.3"/>
    </customSheetView>
  </customSheetViews>
  <mergeCells count="3">
    <mergeCell ref="E4:F4"/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Index</vt:lpstr>
      <vt:lpstr>Equated Monthly Instalment</vt:lpstr>
      <vt:lpstr>Recurring Deposit</vt:lpstr>
      <vt:lpstr>Leverage</vt:lpstr>
      <vt:lpstr>Statistical Calculation</vt:lpstr>
      <vt:lpstr>Net Present Value</vt:lpstr>
      <vt:lpstr>FD+Ded 80C</vt:lpstr>
      <vt:lpstr>Cal of Days</vt:lpstr>
      <vt:lpstr>Break Even Analysis</vt:lpstr>
      <vt:lpstr>Computation of Tax</vt:lpstr>
      <vt:lpstr>Add Months</vt:lpstr>
      <vt:lpstr>Cal of DTA &amp; DTL</vt:lpstr>
      <vt:lpstr>Product Mix</vt:lpstr>
      <vt:lpstr>Goal Seek</vt:lpstr>
      <vt:lpstr>Calculation of Gratuity &amp; EL</vt:lpstr>
      <vt:lpstr>Compound Interest</vt:lpstr>
      <vt:lpstr>PVIFA (Monthly Installment)</vt:lpstr>
      <vt:lpstr>Vlookup</vt:lpstr>
      <vt:lpstr>Invoice</vt:lpstr>
      <vt:lpstr>Material Pricing</vt:lpstr>
      <vt:lpstr>Depreciation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Decision</dc:title>
  <dc:subject>20 Important Calculation</dc:subject>
  <dc:creator>Mohammad_ali</dc:creator>
  <cp:lastModifiedBy>Mohammad_ali</cp:lastModifiedBy>
  <cp:lastPrinted>2014-06-04T04:04:23Z</cp:lastPrinted>
  <dcterms:created xsi:type="dcterms:W3CDTF">2006-09-16T00:00:00Z</dcterms:created>
  <dcterms:modified xsi:type="dcterms:W3CDTF">2014-06-04T04:35:16Z</dcterms:modified>
</cp:coreProperties>
</file>