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ssumptions" sheetId="1" r:id="rId1"/>
    <sheet name="Revenue" sheetId="2" r:id="rId2"/>
    <sheet name="Expense" sheetId="3" r:id="rId3"/>
    <sheet name="P &amp; L" sheetId="4" r:id="rId4"/>
    <sheet name="Bal Sheet" sheetId="5" r:id="rId5"/>
    <sheet name="Cash Flow" sheetId="6" r:id="rId6"/>
    <sheet name="Capex &amp; Dep" sheetId="7" r:id="rId7"/>
  </sheets>
  <calcPr calcId="124519"/>
</workbook>
</file>

<file path=xl/calcChain.xml><?xml version="1.0" encoding="utf-8"?>
<calcChain xmlns="http://schemas.openxmlformats.org/spreadsheetml/2006/main">
  <c r="I84" i="1"/>
  <c r="H36" i="3" s="1"/>
  <c r="J84" i="1"/>
  <c r="I36" i="3" s="1"/>
  <c r="K84" i="1"/>
  <c r="J36" i="3" s="1"/>
  <c r="L84" i="1"/>
  <c r="K36" i="3" s="1"/>
  <c r="M84" i="1"/>
  <c r="L36" i="3" s="1"/>
  <c r="N84" i="1"/>
  <c r="M36" i="3" s="1"/>
  <c r="O84" i="1"/>
  <c r="N36" i="3" s="1"/>
  <c r="P84" i="1"/>
  <c r="O36" i="3" s="1"/>
  <c r="Q84" i="1"/>
  <c r="P36" i="3" s="1"/>
  <c r="R84" i="1"/>
  <c r="Q36" i="3" s="1"/>
  <c r="S84" i="1"/>
  <c r="R36" i="3" s="1"/>
  <c r="H84" i="1"/>
  <c r="G36" i="3" s="1"/>
  <c r="D84" i="1"/>
  <c r="E84" s="1"/>
  <c r="F84" s="1"/>
  <c r="G84" s="1"/>
  <c r="F36" i="3" s="1"/>
  <c r="D40"/>
  <c r="E40"/>
  <c r="F40"/>
  <c r="G40"/>
  <c r="H40"/>
  <c r="I40"/>
  <c r="J40"/>
  <c r="K40"/>
  <c r="L40"/>
  <c r="M40"/>
  <c r="N40"/>
  <c r="O40"/>
  <c r="P40"/>
  <c r="Q40"/>
  <c r="R40"/>
  <c r="C40"/>
  <c r="E88" i="1"/>
  <c r="F88"/>
  <c r="G88"/>
  <c r="H88"/>
  <c r="I88"/>
  <c r="J88"/>
  <c r="K88"/>
  <c r="L88"/>
  <c r="M88"/>
  <c r="N88"/>
  <c r="O88"/>
  <c r="P88"/>
  <c r="Q88"/>
  <c r="R88"/>
  <c r="S88"/>
  <c r="D88"/>
  <c r="D14" i="6"/>
  <c r="E14"/>
  <c r="F14"/>
  <c r="G14"/>
  <c r="H14"/>
  <c r="I14"/>
  <c r="J14"/>
  <c r="K14"/>
  <c r="L14"/>
  <c r="M14"/>
  <c r="N14"/>
  <c r="O14"/>
  <c r="P14"/>
  <c r="Q14"/>
  <c r="R14"/>
  <c r="D12"/>
  <c r="E12"/>
  <c r="F12"/>
  <c r="G12"/>
  <c r="H12"/>
  <c r="I12"/>
  <c r="J12"/>
  <c r="K12"/>
  <c r="L12"/>
  <c r="M12"/>
  <c r="N12"/>
  <c r="O12"/>
  <c r="P12"/>
  <c r="Q12"/>
  <c r="R12"/>
  <c r="E12" i="7"/>
  <c r="F4"/>
  <c r="G4"/>
  <c r="H4"/>
  <c r="I4"/>
  <c r="J4"/>
  <c r="K4"/>
  <c r="L4"/>
  <c r="M4"/>
  <c r="N4"/>
  <c r="O4"/>
  <c r="P4"/>
  <c r="Q4"/>
  <c r="R4"/>
  <c r="S4"/>
  <c r="T4"/>
  <c r="E4"/>
  <c r="E7" s="1"/>
  <c r="B47"/>
  <c r="B41"/>
  <c r="B35"/>
  <c r="B29"/>
  <c r="D36" i="3" l="1"/>
  <c r="E36"/>
  <c r="C36"/>
  <c r="E11" i="7"/>
  <c r="E17"/>
  <c r="E18"/>
  <c r="E23"/>
  <c r="E16"/>
  <c r="E22"/>
  <c r="E29" l="1"/>
  <c r="E30"/>
  <c r="E19"/>
  <c r="E24"/>
  <c r="E13"/>
  <c r="E47" l="1"/>
  <c r="F47" s="1"/>
  <c r="G47" s="1"/>
  <c r="H47" s="1"/>
  <c r="I47" s="1"/>
  <c r="J47" s="1"/>
  <c r="K47" s="1"/>
  <c r="L47" s="1"/>
  <c r="M47" s="1"/>
  <c r="N47" s="1"/>
  <c r="O47" s="1"/>
  <c r="P47" s="1"/>
  <c r="Q47" s="1"/>
  <c r="R47" s="1"/>
  <c r="S47" s="1"/>
  <c r="T47" s="1"/>
  <c r="E48"/>
  <c r="E49" s="1"/>
  <c r="E50" s="1"/>
  <c r="E41"/>
  <c r="E42"/>
  <c r="E43" s="1"/>
  <c r="E35"/>
  <c r="E36"/>
  <c r="E37" s="1"/>
  <c r="E38" s="1"/>
  <c r="F29"/>
  <c r="G29" s="1"/>
  <c r="H29" s="1"/>
  <c r="I29" s="1"/>
  <c r="J29" s="1"/>
  <c r="K29" s="1"/>
  <c r="L29" s="1"/>
  <c r="M29" s="1"/>
  <c r="E31"/>
  <c r="E32" s="1"/>
  <c r="E33" s="1"/>
  <c r="F30" s="1"/>
  <c r="E26"/>
  <c r="C12" i="6" s="1"/>
  <c r="C14" s="1"/>
  <c r="E51" i="7" l="1"/>
  <c r="N29"/>
  <c r="F41"/>
  <c r="F35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E39"/>
  <c r="E53"/>
  <c r="F48" l="1"/>
  <c r="F49" s="1"/>
  <c r="F50" s="1"/>
  <c r="F51" s="1"/>
  <c r="G48" s="1"/>
  <c r="G49" s="1"/>
  <c r="G50" s="1"/>
  <c r="G51" s="1"/>
  <c r="H48" s="1"/>
  <c r="F36"/>
  <c r="F37" s="1"/>
  <c r="F38" s="1"/>
  <c r="F39" s="1"/>
  <c r="F53"/>
  <c r="O29"/>
  <c r="P29" s="1"/>
  <c r="G41"/>
  <c r="G53" s="1"/>
  <c r="E44"/>
  <c r="E45" s="1"/>
  <c r="F42" s="1"/>
  <c r="F43" s="1"/>
  <c r="E54"/>
  <c r="E55" l="1"/>
  <c r="C7" i="4"/>
  <c r="C8" i="6" s="1"/>
  <c r="H49" i="7"/>
  <c r="H50" s="1"/>
  <c r="H51" s="1"/>
  <c r="I48" s="1"/>
  <c r="G36"/>
  <c r="G37" s="1"/>
  <c r="G38" s="1"/>
  <c r="G39" s="1"/>
  <c r="Q29"/>
  <c r="R29" s="1"/>
  <c r="S29" s="1"/>
  <c r="H41"/>
  <c r="H53" s="1"/>
  <c r="E56"/>
  <c r="B12" i="5" s="1"/>
  <c r="F31" i="7"/>
  <c r="I49" l="1"/>
  <c r="I50" s="1"/>
  <c r="I51" s="1"/>
  <c r="J48" s="1"/>
  <c r="T29"/>
  <c r="H36"/>
  <c r="H37" s="1"/>
  <c r="H38" s="1"/>
  <c r="H39" s="1"/>
  <c r="F44"/>
  <c r="I41"/>
  <c r="I53" s="1"/>
  <c r="F32"/>
  <c r="F33" s="1"/>
  <c r="G30" s="1"/>
  <c r="J50" l="1"/>
  <c r="J51" s="1"/>
  <c r="K48" s="1"/>
  <c r="J49"/>
  <c r="I36"/>
  <c r="I37" s="1"/>
  <c r="I38" s="1"/>
  <c r="I39" s="1"/>
  <c r="F45"/>
  <c r="J41"/>
  <c r="F54"/>
  <c r="F56" l="1"/>
  <c r="C12" i="5" s="1"/>
  <c r="G42" i="7"/>
  <c r="F55"/>
  <c r="D7" i="4"/>
  <c r="D8" i="6" s="1"/>
  <c r="K49" i="7"/>
  <c r="K50" s="1"/>
  <c r="K51" s="1"/>
  <c r="L48" s="1"/>
  <c r="J36"/>
  <c r="J37" s="1"/>
  <c r="J38" s="1"/>
  <c r="J39" s="1"/>
  <c r="G43"/>
  <c r="K41"/>
  <c r="K53" s="1"/>
  <c r="J53"/>
  <c r="G31"/>
  <c r="G32" s="1"/>
  <c r="G33" s="1"/>
  <c r="H30" s="1"/>
  <c r="L50" l="1"/>
  <c r="L51" s="1"/>
  <c r="M48" s="1"/>
  <c r="L49"/>
  <c r="K36"/>
  <c r="K37" s="1"/>
  <c r="K38" s="1"/>
  <c r="K39" s="1"/>
  <c r="L41"/>
  <c r="G44"/>
  <c r="G45" s="1"/>
  <c r="L53"/>
  <c r="M50" l="1"/>
  <c r="M49"/>
  <c r="H42"/>
  <c r="H43" s="1"/>
  <c r="H44" s="1"/>
  <c r="M51"/>
  <c r="N48" s="1"/>
  <c r="L36"/>
  <c r="L37" s="1"/>
  <c r="L38" s="1"/>
  <c r="L39" s="1"/>
  <c r="M41"/>
  <c r="G54"/>
  <c r="G56"/>
  <c r="D12" i="5" s="1"/>
  <c r="G55" i="7" l="1"/>
  <c r="E7" i="4"/>
  <c r="E8" i="6" s="1"/>
  <c r="N49" i="7"/>
  <c r="N50" s="1"/>
  <c r="N51" s="1"/>
  <c r="O48" s="1"/>
  <c r="M36"/>
  <c r="M37" s="1"/>
  <c r="M38" s="1"/>
  <c r="M39" s="1"/>
  <c r="H45"/>
  <c r="I42" s="1"/>
  <c r="M53"/>
  <c r="N41"/>
  <c r="N53" s="1"/>
  <c r="H31"/>
  <c r="H32" s="1"/>
  <c r="H33" s="1"/>
  <c r="I30" s="1"/>
  <c r="O49" l="1"/>
  <c r="O50" s="1"/>
  <c r="O51" s="1"/>
  <c r="P48" s="1"/>
  <c r="N36"/>
  <c r="N37" s="1"/>
  <c r="N38" s="1"/>
  <c r="N39" s="1"/>
  <c r="O41"/>
  <c r="O53" s="1"/>
  <c r="I43"/>
  <c r="H54"/>
  <c r="H55" l="1"/>
  <c r="F7" i="4"/>
  <c r="F8" i="6" s="1"/>
  <c r="P50" i="7"/>
  <c r="P51" s="1"/>
  <c r="Q48" s="1"/>
  <c r="P49"/>
  <c r="O36"/>
  <c r="O37" s="1"/>
  <c r="O38" s="1"/>
  <c r="O39" s="1"/>
  <c r="P41"/>
  <c r="I44"/>
  <c r="I45" s="1"/>
  <c r="H56"/>
  <c r="E12" i="5" s="1"/>
  <c r="Q49" i="7" l="1"/>
  <c r="Q50" s="1"/>
  <c r="Q51" s="1"/>
  <c r="R48" s="1"/>
  <c r="J43"/>
  <c r="J44" s="1"/>
  <c r="J42"/>
  <c r="P36"/>
  <c r="P37" s="1"/>
  <c r="P38" s="1"/>
  <c r="P39" s="1"/>
  <c r="Q41"/>
  <c r="Q53" s="1"/>
  <c r="P53"/>
  <c r="I31"/>
  <c r="I32" s="1"/>
  <c r="I33" s="1"/>
  <c r="J30" s="1"/>
  <c r="R49" l="1"/>
  <c r="R50" s="1"/>
  <c r="R51" s="1"/>
  <c r="S48" s="1"/>
  <c r="Q36"/>
  <c r="Q37" s="1"/>
  <c r="Q38" s="1"/>
  <c r="Q39" s="1"/>
  <c r="J45"/>
  <c r="K42" s="1"/>
  <c r="R41"/>
  <c r="I54"/>
  <c r="I56"/>
  <c r="F12" i="5" s="1"/>
  <c r="I55" i="7" l="1"/>
  <c r="G7" i="4"/>
  <c r="G8" i="6" s="1"/>
  <c r="S49" i="7"/>
  <c r="S50" s="1"/>
  <c r="S51" s="1"/>
  <c r="T48" s="1"/>
  <c r="R36"/>
  <c r="R37" s="1"/>
  <c r="R38" s="1"/>
  <c r="R39" s="1"/>
  <c r="S41"/>
  <c r="S53" s="1"/>
  <c r="R53"/>
  <c r="K43"/>
  <c r="J31"/>
  <c r="J54" s="1"/>
  <c r="J55" l="1"/>
  <c r="H7" i="4"/>
  <c r="H8" i="6" s="1"/>
  <c r="T49" i="7"/>
  <c r="T50" s="1"/>
  <c r="T51" s="1"/>
  <c r="S36"/>
  <c r="S37" s="1"/>
  <c r="S38" s="1"/>
  <c r="S39" s="1"/>
  <c r="T41"/>
  <c r="T53" s="1"/>
  <c r="K44"/>
  <c r="K45" s="1"/>
  <c r="J32"/>
  <c r="J33" s="1"/>
  <c r="L42" l="1"/>
  <c r="L43" s="1"/>
  <c r="L44" s="1"/>
  <c r="T36"/>
  <c r="T37" s="1"/>
  <c r="T38" s="1"/>
  <c r="T39" s="1"/>
  <c r="J56"/>
  <c r="G12" i="5" s="1"/>
  <c r="K30" i="7"/>
  <c r="K31"/>
  <c r="K54" s="1"/>
  <c r="K55" l="1"/>
  <c r="I7" i="4"/>
  <c r="I8" i="6" s="1"/>
  <c r="L45" i="7"/>
  <c r="M42" s="1"/>
  <c r="K32"/>
  <c r="M43" l="1"/>
  <c r="K33"/>
  <c r="L30" l="1"/>
  <c r="L31" s="1"/>
  <c r="L32" s="1"/>
  <c r="M44"/>
  <c r="K56"/>
  <c r="H12" i="5" s="1"/>
  <c r="L54" i="7" l="1"/>
  <c r="M45"/>
  <c r="N42" s="1"/>
  <c r="L33"/>
  <c r="L55" l="1"/>
  <c r="J7" i="4"/>
  <c r="J8" i="6" s="1"/>
  <c r="M31" i="7"/>
  <c r="M54" s="1"/>
  <c r="M30"/>
  <c r="N43"/>
  <c r="L56"/>
  <c r="I12" i="5" s="1"/>
  <c r="M55" i="7" l="1"/>
  <c r="K7" i="4"/>
  <c r="K8" i="6" s="1"/>
  <c r="M32" i="7"/>
  <c r="M33" s="1"/>
  <c r="N44"/>
  <c r="N45" s="1"/>
  <c r="O42" l="1"/>
  <c r="O43" s="1"/>
  <c r="O44" s="1"/>
  <c r="O45" s="1"/>
  <c r="N30"/>
  <c r="N31" s="1"/>
  <c r="N32" s="1"/>
  <c r="M56"/>
  <c r="J12" i="5" s="1"/>
  <c r="P42" i="7" l="1"/>
  <c r="P43" s="1"/>
  <c r="P44" s="1"/>
  <c r="N54"/>
  <c r="N33"/>
  <c r="N55" l="1"/>
  <c r="L7" i="4"/>
  <c r="L8" i="6" s="1"/>
  <c r="N56" i="7"/>
  <c r="K12" i="5" s="1"/>
  <c r="O30" i="7"/>
  <c r="O31" s="1"/>
  <c r="O54" s="1"/>
  <c r="P45"/>
  <c r="Q42" s="1"/>
  <c r="O55" l="1"/>
  <c r="M7" i="4"/>
  <c r="M8" i="6" s="1"/>
  <c r="O32" i="7"/>
  <c r="O33" s="1"/>
  <c r="Q43"/>
  <c r="P30" l="1"/>
  <c r="P31" s="1"/>
  <c r="Q44"/>
  <c r="O56"/>
  <c r="L12" i="5" s="1"/>
  <c r="P32" i="7" l="1"/>
  <c r="P33" s="1"/>
  <c r="P56" s="1"/>
  <c r="M12" i="5" s="1"/>
  <c r="P54" i="7"/>
  <c r="Q45"/>
  <c r="R42" s="1"/>
  <c r="P55" l="1"/>
  <c r="N7" i="4"/>
  <c r="N8" i="6" s="1"/>
  <c r="Q30" i="7"/>
  <c r="Q31" s="1"/>
  <c r="Q54" s="1"/>
  <c r="R43"/>
  <c r="Q55" l="1"/>
  <c r="O7" i="4"/>
  <c r="O8" i="6" s="1"/>
  <c r="Q32" i="7"/>
  <c r="Q33" s="1"/>
  <c r="R44"/>
  <c r="R30" l="1"/>
  <c r="R31" s="1"/>
  <c r="R32" s="1"/>
  <c r="R45"/>
  <c r="S42" s="1"/>
  <c r="Q56"/>
  <c r="N12" i="5" s="1"/>
  <c r="R54" i="7" l="1"/>
  <c r="S43"/>
  <c r="R33"/>
  <c r="R55" l="1"/>
  <c r="P7" i="4"/>
  <c r="P8" i="6" s="1"/>
  <c r="S30" i="7"/>
  <c r="S31" s="1"/>
  <c r="S32" s="1"/>
  <c r="S44"/>
  <c r="R56"/>
  <c r="O12" i="5" s="1"/>
  <c r="S45" i="7" l="1"/>
  <c r="T42" s="1"/>
  <c r="S54"/>
  <c r="Q7" i="4" s="1"/>
  <c r="Q8" i="6" s="1"/>
  <c r="S33" i="7"/>
  <c r="L28" i="3"/>
  <c r="M28"/>
  <c r="N28"/>
  <c r="O28"/>
  <c r="P28"/>
  <c r="Q28"/>
  <c r="R28"/>
  <c r="L29"/>
  <c r="M29"/>
  <c r="N29"/>
  <c r="O29"/>
  <c r="P29"/>
  <c r="Q29"/>
  <c r="R29"/>
  <c r="L30"/>
  <c r="M30"/>
  <c r="N30"/>
  <c r="O30"/>
  <c r="P30"/>
  <c r="Q30"/>
  <c r="R30"/>
  <c r="L31"/>
  <c r="M31"/>
  <c r="N31"/>
  <c r="O31"/>
  <c r="P31"/>
  <c r="Q31"/>
  <c r="R31"/>
  <c r="L32"/>
  <c r="M32"/>
  <c r="N32"/>
  <c r="O32"/>
  <c r="P32"/>
  <c r="Q32"/>
  <c r="R32"/>
  <c r="L33"/>
  <c r="M33"/>
  <c r="N33"/>
  <c r="O33"/>
  <c r="P33"/>
  <c r="Q33"/>
  <c r="R33"/>
  <c r="L34"/>
  <c r="M34"/>
  <c r="N34"/>
  <c r="O34"/>
  <c r="P34"/>
  <c r="Q34"/>
  <c r="R34"/>
  <c r="L35"/>
  <c r="M35"/>
  <c r="N35"/>
  <c r="O35"/>
  <c r="P35"/>
  <c r="Q35"/>
  <c r="R35"/>
  <c r="K29"/>
  <c r="K30"/>
  <c r="K31"/>
  <c r="K32"/>
  <c r="K33"/>
  <c r="K34"/>
  <c r="K35"/>
  <c r="K28"/>
  <c r="D28"/>
  <c r="E28"/>
  <c r="F28"/>
  <c r="G28"/>
  <c r="H28"/>
  <c r="I28"/>
  <c r="J28"/>
  <c r="D29"/>
  <c r="E29"/>
  <c r="F29"/>
  <c r="G29"/>
  <c r="H29"/>
  <c r="I29"/>
  <c r="J29"/>
  <c r="D30"/>
  <c r="E30"/>
  <c r="F30"/>
  <c r="G30"/>
  <c r="H30"/>
  <c r="I30"/>
  <c r="J30"/>
  <c r="D31"/>
  <c r="E31"/>
  <c r="F31"/>
  <c r="G31"/>
  <c r="H31"/>
  <c r="I31"/>
  <c r="J31"/>
  <c r="D32"/>
  <c r="E32"/>
  <c r="F32"/>
  <c r="G32"/>
  <c r="H32"/>
  <c r="I32"/>
  <c r="J32"/>
  <c r="D33"/>
  <c r="E33"/>
  <c r="F33"/>
  <c r="G33"/>
  <c r="H33"/>
  <c r="I33"/>
  <c r="J33"/>
  <c r="D34"/>
  <c r="E34"/>
  <c r="F34"/>
  <c r="G34"/>
  <c r="H34"/>
  <c r="I34"/>
  <c r="J34"/>
  <c r="D35"/>
  <c r="E35"/>
  <c r="F35"/>
  <c r="G35"/>
  <c r="H35"/>
  <c r="I35"/>
  <c r="J35"/>
  <c r="C29"/>
  <c r="C30"/>
  <c r="C31"/>
  <c r="C32"/>
  <c r="C33"/>
  <c r="C34"/>
  <c r="C35"/>
  <c r="C28"/>
  <c r="A35"/>
  <c r="A29"/>
  <c r="A30"/>
  <c r="A31"/>
  <c r="A32"/>
  <c r="A33"/>
  <c r="A34"/>
  <c r="A28"/>
  <c r="I81" i="1"/>
  <c r="J81"/>
  <c r="K81"/>
  <c r="L81"/>
  <c r="M81"/>
  <c r="N81"/>
  <c r="O81"/>
  <c r="P81"/>
  <c r="Q81"/>
  <c r="R81"/>
  <c r="S81"/>
  <c r="I82"/>
  <c r="J82"/>
  <c r="K82"/>
  <c r="L82"/>
  <c r="M82"/>
  <c r="N82"/>
  <c r="O82"/>
  <c r="P82"/>
  <c r="Q82"/>
  <c r="R82"/>
  <c r="S82"/>
  <c r="I83"/>
  <c r="J83"/>
  <c r="K83"/>
  <c r="L83"/>
  <c r="M83"/>
  <c r="N83"/>
  <c r="O83"/>
  <c r="P83"/>
  <c r="Q83"/>
  <c r="R83"/>
  <c r="S83"/>
  <c r="H83"/>
  <c r="H82"/>
  <c r="F83"/>
  <c r="G83" s="1"/>
  <c r="E83"/>
  <c r="D83"/>
  <c r="G82"/>
  <c r="F82"/>
  <c r="E82"/>
  <c r="D82"/>
  <c r="I76"/>
  <c r="J76"/>
  <c r="K76"/>
  <c r="L76"/>
  <c r="M76"/>
  <c r="N76"/>
  <c r="O76"/>
  <c r="P76"/>
  <c r="Q76"/>
  <c r="R76"/>
  <c r="S76"/>
  <c r="I77"/>
  <c r="J77"/>
  <c r="K77"/>
  <c r="L77"/>
  <c r="M77"/>
  <c r="N77"/>
  <c r="O77"/>
  <c r="P77"/>
  <c r="Q77"/>
  <c r="R77"/>
  <c r="S77"/>
  <c r="I78"/>
  <c r="J78"/>
  <c r="K78"/>
  <c r="L78"/>
  <c r="M78"/>
  <c r="N78"/>
  <c r="O78"/>
  <c r="P78"/>
  <c r="Q78"/>
  <c r="R78"/>
  <c r="S78"/>
  <c r="I79"/>
  <c r="J79"/>
  <c r="K79"/>
  <c r="L79"/>
  <c r="M79"/>
  <c r="N79"/>
  <c r="O79"/>
  <c r="P79"/>
  <c r="Q79"/>
  <c r="R79"/>
  <c r="S79"/>
  <c r="I80"/>
  <c r="J80"/>
  <c r="K80"/>
  <c r="L80"/>
  <c r="M80"/>
  <c r="N80"/>
  <c r="O80"/>
  <c r="P80"/>
  <c r="Q80"/>
  <c r="R80"/>
  <c r="S80"/>
  <c r="H81"/>
  <c r="H80"/>
  <c r="H79"/>
  <c r="H78"/>
  <c r="H77"/>
  <c r="F81"/>
  <c r="G81" s="1"/>
  <c r="E81"/>
  <c r="D81"/>
  <c r="D80"/>
  <c r="E80" s="1"/>
  <c r="F80" s="1"/>
  <c r="G80" s="1"/>
  <c r="D79"/>
  <c r="E79" s="1"/>
  <c r="F79" s="1"/>
  <c r="G79" s="1"/>
  <c r="E78"/>
  <c r="F78" s="1"/>
  <c r="G78" s="1"/>
  <c r="D78"/>
  <c r="D77"/>
  <c r="E77" s="1"/>
  <c r="F77" s="1"/>
  <c r="G77" s="1"/>
  <c r="H76"/>
  <c r="E76"/>
  <c r="F76" s="1"/>
  <c r="G76" s="1"/>
  <c r="D76"/>
  <c r="L24" i="3"/>
  <c r="M24"/>
  <c r="N24"/>
  <c r="O24"/>
  <c r="P24"/>
  <c r="Q24"/>
  <c r="R24"/>
  <c r="K24"/>
  <c r="D24"/>
  <c r="E24"/>
  <c r="F24"/>
  <c r="G24"/>
  <c r="H24"/>
  <c r="I24"/>
  <c r="J24"/>
  <c r="C24"/>
  <c r="L23"/>
  <c r="M23"/>
  <c r="N23"/>
  <c r="O23"/>
  <c r="P23"/>
  <c r="Q23"/>
  <c r="R23"/>
  <c r="K23"/>
  <c r="D23"/>
  <c r="E23"/>
  <c r="F23"/>
  <c r="G23"/>
  <c r="H23"/>
  <c r="I23"/>
  <c r="J23"/>
  <c r="C23"/>
  <c r="L22"/>
  <c r="M22"/>
  <c r="N22"/>
  <c r="O22"/>
  <c r="P22"/>
  <c r="Q22"/>
  <c r="R22"/>
  <c r="K22"/>
  <c r="D22"/>
  <c r="E22"/>
  <c r="F22"/>
  <c r="G22"/>
  <c r="H22"/>
  <c r="I22"/>
  <c r="J22"/>
  <c r="C22"/>
  <c r="L20"/>
  <c r="M20"/>
  <c r="N20"/>
  <c r="O20"/>
  <c r="P20"/>
  <c r="Q20"/>
  <c r="R20"/>
  <c r="K20"/>
  <c r="L19"/>
  <c r="M19"/>
  <c r="N19"/>
  <c r="O19"/>
  <c r="P19"/>
  <c r="Q19"/>
  <c r="R19"/>
  <c r="K19"/>
  <c r="D19"/>
  <c r="E19"/>
  <c r="F19"/>
  <c r="G19"/>
  <c r="H19"/>
  <c r="I19"/>
  <c r="J19"/>
  <c r="C19"/>
  <c r="L18"/>
  <c r="M18"/>
  <c r="N18"/>
  <c r="O18"/>
  <c r="P18"/>
  <c r="Q18"/>
  <c r="R18"/>
  <c r="K18"/>
  <c r="D18"/>
  <c r="E18"/>
  <c r="F18"/>
  <c r="G18"/>
  <c r="H18"/>
  <c r="I18"/>
  <c r="J18"/>
  <c r="C18"/>
  <c r="L16"/>
  <c r="M16"/>
  <c r="N16"/>
  <c r="O16"/>
  <c r="P16"/>
  <c r="Q16"/>
  <c r="R16"/>
  <c r="K16"/>
  <c r="D20"/>
  <c r="E20"/>
  <c r="F20"/>
  <c r="G20"/>
  <c r="H20"/>
  <c r="I20"/>
  <c r="J20"/>
  <c r="C20"/>
  <c r="D16"/>
  <c r="E16"/>
  <c r="F16"/>
  <c r="G16"/>
  <c r="H16"/>
  <c r="I16"/>
  <c r="J16"/>
  <c r="C16"/>
  <c r="L15"/>
  <c r="M15"/>
  <c r="N15"/>
  <c r="O15"/>
  <c r="P15"/>
  <c r="Q15"/>
  <c r="R15"/>
  <c r="K15"/>
  <c r="D15"/>
  <c r="E15"/>
  <c r="F15"/>
  <c r="G15"/>
  <c r="H15"/>
  <c r="I15"/>
  <c r="J15"/>
  <c r="C15"/>
  <c r="L14"/>
  <c r="M14"/>
  <c r="N14"/>
  <c r="O14"/>
  <c r="P14"/>
  <c r="Q14"/>
  <c r="R14"/>
  <c r="K14"/>
  <c r="D14"/>
  <c r="E14"/>
  <c r="F14"/>
  <c r="G14"/>
  <c r="H14"/>
  <c r="I14"/>
  <c r="J14"/>
  <c r="C14"/>
  <c r="L12"/>
  <c r="M12"/>
  <c r="P12"/>
  <c r="D12"/>
  <c r="E12"/>
  <c r="H12"/>
  <c r="L11"/>
  <c r="M11"/>
  <c r="P11"/>
  <c r="D11"/>
  <c r="E11"/>
  <c r="H11"/>
  <c r="L10"/>
  <c r="M10"/>
  <c r="P10"/>
  <c r="D10"/>
  <c r="E10"/>
  <c r="H10"/>
  <c r="M7"/>
  <c r="F8"/>
  <c r="D6"/>
  <c r="B30" i="2"/>
  <c r="B29"/>
  <c r="B28"/>
  <c r="B27"/>
  <c r="J25"/>
  <c r="B25"/>
  <c r="J24"/>
  <c r="B24"/>
  <c r="J23"/>
  <c r="B23"/>
  <c r="J22"/>
  <c r="B22"/>
  <c r="B20"/>
  <c r="B19"/>
  <c r="B18"/>
  <c r="B17"/>
  <c r="M14"/>
  <c r="P14"/>
  <c r="Q14"/>
  <c r="E14"/>
  <c r="H14"/>
  <c r="I14"/>
  <c r="M13"/>
  <c r="P13"/>
  <c r="Q13"/>
  <c r="E13"/>
  <c r="H13"/>
  <c r="I13"/>
  <c r="M12"/>
  <c r="P12"/>
  <c r="Q12"/>
  <c r="E12"/>
  <c r="H12"/>
  <c r="I12"/>
  <c r="C9"/>
  <c r="C8"/>
  <c r="C7"/>
  <c r="D67" i="1"/>
  <c r="E67" s="1"/>
  <c r="F67" s="1"/>
  <c r="G67" s="1"/>
  <c r="D66"/>
  <c r="E66" s="1"/>
  <c r="I65"/>
  <c r="E65"/>
  <c r="F65" s="1"/>
  <c r="G65" s="1"/>
  <c r="D65"/>
  <c r="I54"/>
  <c r="H54"/>
  <c r="D53"/>
  <c r="E53" s="1"/>
  <c r="F53" s="1"/>
  <c r="G53" s="1"/>
  <c r="D54"/>
  <c r="E54" s="1"/>
  <c r="F54" s="1"/>
  <c r="G54" s="1"/>
  <c r="I52"/>
  <c r="H52"/>
  <c r="D52"/>
  <c r="E52" s="1"/>
  <c r="F52" s="1"/>
  <c r="G52" s="1"/>
  <c r="K41"/>
  <c r="D40"/>
  <c r="E40" s="1"/>
  <c r="F40" s="1"/>
  <c r="G40" s="1"/>
  <c r="D41"/>
  <c r="E41" s="1"/>
  <c r="F41" s="1"/>
  <c r="G41" s="1"/>
  <c r="D39"/>
  <c r="E39" s="1"/>
  <c r="F39" s="1"/>
  <c r="G39" s="1"/>
  <c r="E27"/>
  <c r="F27" s="1"/>
  <c r="G27" s="1"/>
  <c r="D27"/>
  <c r="D28"/>
  <c r="E28" s="1"/>
  <c r="F28" s="1"/>
  <c r="G28" s="1"/>
  <c r="D26"/>
  <c r="E26" s="1"/>
  <c r="F26" s="1"/>
  <c r="G26" s="1"/>
  <c r="D19"/>
  <c r="E19" s="1"/>
  <c r="F19" s="1"/>
  <c r="G19" s="1"/>
  <c r="E18"/>
  <c r="F18" s="1"/>
  <c r="G18" s="1"/>
  <c r="D18"/>
  <c r="D15"/>
  <c r="E15" s="1"/>
  <c r="F15" s="1"/>
  <c r="G15" s="1"/>
  <c r="E45"/>
  <c r="F45" s="1"/>
  <c r="G45" s="1"/>
  <c r="D45"/>
  <c r="D13"/>
  <c r="E13" s="1"/>
  <c r="F13" s="1"/>
  <c r="G13" s="1"/>
  <c r="D14"/>
  <c r="E14" s="1"/>
  <c r="F14" s="1"/>
  <c r="G14" s="1"/>
  <c r="D12"/>
  <c r="E12" s="1"/>
  <c r="F12" s="1"/>
  <c r="G12" s="1"/>
  <c r="D63"/>
  <c r="E63" s="1"/>
  <c r="F63" s="1"/>
  <c r="G63" s="1"/>
  <c r="H63" s="1"/>
  <c r="I63" s="1"/>
  <c r="J63" s="1"/>
  <c r="K63" s="1"/>
  <c r="L63" s="1"/>
  <c r="M63" s="1"/>
  <c r="N63" s="1"/>
  <c r="O63" s="1"/>
  <c r="P63" s="1"/>
  <c r="Q63" s="1"/>
  <c r="R63" s="1"/>
  <c r="S63" s="1"/>
  <c r="Q27" i="2" s="1"/>
  <c r="D50" i="1"/>
  <c r="E50" s="1"/>
  <c r="F50" s="1"/>
  <c r="G50" s="1"/>
  <c r="H50" s="1"/>
  <c r="I50" s="1"/>
  <c r="J50" s="1"/>
  <c r="K50" s="1"/>
  <c r="L50" s="1"/>
  <c r="M50" s="1"/>
  <c r="N50" s="1"/>
  <c r="O50" s="1"/>
  <c r="P50" s="1"/>
  <c r="Q50" s="1"/>
  <c r="R50" s="1"/>
  <c r="S50" s="1"/>
  <c r="Q25" i="2" s="1"/>
  <c r="D37" i="1"/>
  <c r="E37" s="1"/>
  <c r="F37" s="1"/>
  <c r="G37" s="1"/>
  <c r="H37" s="1"/>
  <c r="I37" s="1"/>
  <c r="J37" s="1"/>
  <c r="K37" s="1"/>
  <c r="L37" s="1"/>
  <c r="M37" s="1"/>
  <c r="N37" s="1"/>
  <c r="O37" s="1"/>
  <c r="P37" s="1"/>
  <c r="Q37" s="1"/>
  <c r="R37" s="1"/>
  <c r="S37" s="1"/>
  <c r="Q20" i="2" s="1"/>
  <c r="D24" i="1"/>
  <c r="E24" s="1"/>
  <c r="F24" s="1"/>
  <c r="G24" s="1"/>
  <c r="H24" s="1"/>
  <c r="I24" s="1"/>
  <c r="J24" s="1"/>
  <c r="K24" s="1"/>
  <c r="L24" s="1"/>
  <c r="M24" s="1"/>
  <c r="N24" s="1"/>
  <c r="O24" s="1"/>
  <c r="P24" s="1"/>
  <c r="Q24" s="1"/>
  <c r="R24" s="1"/>
  <c r="S24" s="1"/>
  <c r="R12" i="3" s="1"/>
  <c r="D10" i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R6" i="3" s="1"/>
  <c r="E33" i="1"/>
  <c r="F33"/>
  <c r="G33"/>
  <c r="E46"/>
  <c r="F46"/>
  <c r="G46"/>
  <c r="E59"/>
  <c r="F59"/>
  <c r="G59"/>
  <c r="E72"/>
  <c r="F72"/>
  <c r="G72"/>
  <c r="D72"/>
  <c r="D59"/>
  <c r="D46"/>
  <c r="D33"/>
  <c r="E32"/>
  <c r="F32"/>
  <c r="G32"/>
  <c r="E58"/>
  <c r="F58"/>
  <c r="G58"/>
  <c r="E71"/>
  <c r="F71"/>
  <c r="G71"/>
  <c r="D71"/>
  <c r="D58"/>
  <c r="D32"/>
  <c r="E17"/>
  <c r="F17"/>
  <c r="G17"/>
  <c r="E31"/>
  <c r="F31"/>
  <c r="G31"/>
  <c r="E44"/>
  <c r="F44"/>
  <c r="G44"/>
  <c r="E57"/>
  <c r="F57"/>
  <c r="G57"/>
  <c r="E70"/>
  <c r="F70"/>
  <c r="G70"/>
  <c r="D70"/>
  <c r="D57"/>
  <c r="D44"/>
  <c r="D31"/>
  <c r="D17"/>
  <c r="E64"/>
  <c r="F64"/>
  <c r="G64"/>
  <c r="E68"/>
  <c r="F68"/>
  <c r="G68"/>
  <c r="E69"/>
  <c r="F69"/>
  <c r="G69"/>
  <c r="D69"/>
  <c r="D68"/>
  <c r="D64"/>
  <c r="E51"/>
  <c r="F51"/>
  <c r="G51"/>
  <c r="E55"/>
  <c r="F55"/>
  <c r="G55"/>
  <c r="E56"/>
  <c r="F56"/>
  <c r="G56"/>
  <c r="E38"/>
  <c r="F38"/>
  <c r="G38"/>
  <c r="E42"/>
  <c r="F42"/>
  <c r="G42"/>
  <c r="E43"/>
  <c r="F43"/>
  <c r="G43"/>
  <c r="D56"/>
  <c r="D55"/>
  <c r="D51"/>
  <c r="D43"/>
  <c r="D42"/>
  <c r="D38"/>
  <c r="E25"/>
  <c r="F25"/>
  <c r="G25"/>
  <c r="E29"/>
  <c r="F29"/>
  <c r="G29"/>
  <c r="E30"/>
  <c r="F30"/>
  <c r="G30"/>
  <c r="E15" i="2" s="1"/>
  <c r="D30" i="1"/>
  <c r="D29"/>
  <c r="D25"/>
  <c r="E11"/>
  <c r="F11"/>
  <c r="G11"/>
  <c r="E16"/>
  <c r="C10" i="2" s="1"/>
  <c r="F16" i="1"/>
  <c r="G16"/>
  <c r="D16"/>
  <c r="D11"/>
  <c r="I5"/>
  <c r="I68" s="1"/>
  <c r="J5"/>
  <c r="J69" s="1"/>
  <c r="K5"/>
  <c r="K64" s="1"/>
  <c r="H5"/>
  <c r="H66" s="1"/>
  <c r="C43" i="3" l="1"/>
  <c r="H43"/>
  <c r="D43"/>
  <c r="I43"/>
  <c r="E43"/>
  <c r="P43"/>
  <c r="L43"/>
  <c r="Q43"/>
  <c r="M43"/>
  <c r="J43"/>
  <c r="F43"/>
  <c r="R43"/>
  <c r="N43"/>
  <c r="G43"/>
  <c r="K43"/>
  <c r="O43"/>
  <c r="S55" i="7"/>
  <c r="T31"/>
  <c r="T30"/>
  <c r="S56"/>
  <c r="P12" i="5" s="1"/>
  <c r="F27" i="2"/>
  <c r="J27"/>
  <c r="I30"/>
  <c r="E30"/>
  <c r="H29"/>
  <c r="D29"/>
  <c r="G28"/>
  <c r="C28"/>
  <c r="Q30"/>
  <c r="M30"/>
  <c r="P29"/>
  <c r="L29"/>
  <c r="O28"/>
  <c r="K28"/>
  <c r="N27"/>
  <c r="G27"/>
  <c r="C27"/>
  <c r="F30"/>
  <c r="I29"/>
  <c r="E29"/>
  <c r="H28"/>
  <c r="D28"/>
  <c r="J30"/>
  <c r="N30"/>
  <c r="Q29"/>
  <c r="M29"/>
  <c r="P28"/>
  <c r="L28"/>
  <c r="O27"/>
  <c r="K27"/>
  <c r="H27"/>
  <c r="D27"/>
  <c r="G30"/>
  <c r="C30"/>
  <c r="F29"/>
  <c r="I28"/>
  <c r="E28"/>
  <c r="J29"/>
  <c r="O30"/>
  <c r="K30"/>
  <c r="N29"/>
  <c r="Q28"/>
  <c r="M28"/>
  <c r="P27"/>
  <c r="L27"/>
  <c r="I27"/>
  <c r="E27"/>
  <c r="H30"/>
  <c r="D30"/>
  <c r="G29"/>
  <c r="C29"/>
  <c r="F28"/>
  <c r="J28"/>
  <c r="P30"/>
  <c r="L30"/>
  <c r="O29"/>
  <c r="K29"/>
  <c r="N28"/>
  <c r="M27"/>
  <c r="N22"/>
  <c r="N23"/>
  <c r="N24"/>
  <c r="N25"/>
  <c r="F22"/>
  <c r="F23"/>
  <c r="F24"/>
  <c r="F25"/>
  <c r="G22"/>
  <c r="C22"/>
  <c r="O22"/>
  <c r="K22"/>
  <c r="G23"/>
  <c r="C23"/>
  <c r="O23"/>
  <c r="K23"/>
  <c r="G24"/>
  <c r="C24"/>
  <c r="O24"/>
  <c r="K24"/>
  <c r="G25"/>
  <c r="C25"/>
  <c r="O25"/>
  <c r="K25"/>
  <c r="H22"/>
  <c r="D22"/>
  <c r="P22"/>
  <c r="L22"/>
  <c r="H23"/>
  <c r="D23"/>
  <c r="P23"/>
  <c r="L23"/>
  <c r="H24"/>
  <c r="D24"/>
  <c r="P24"/>
  <c r="L24"/>
  <c r="H25"/>
  <c r="D25"/>
  <c r="P25"/>
  <c r="L25"/>
  <c r="I22"/>
  <c r="E22"/>
  <c r="Q22"/>
  <c r="M22"/>
  <c r="I23"/>
  <c r="E23"/>
  <c r="Q23"/>
  <c r="M23"/>
  <c r="I24"/>
  <c r="E24"/>
  <c r="Q24"/>
  <c r="M24"/>
  <c r="I25"/>
  <c r="E25"/>
  <c r="M25"/>
  <c r="F17"/>
  <c r="J17"/>
  <c r="N17"/>
  <c r="F18"/>
  <c r="J18"/>
  <c r="N18"/>
  <c r="F19"/>
  <c r="J19"/>
  <c r="N19"/>
  <c r="F20"/>
  <c r="J20"/>
  <c r="N20"/>
  <c r="G17"/>
  <c r="C17"/>
  <c r="O17"/>
  <c r="K17"/>
  <c r="G18"/>
  <c r="C18"/>
  <c r="O18"/>
  <c r="K18"/>
  <c r="G19"/>
  <c r="C19"/>
  <c r="O19"/>
  <c r="K19"/>
  <c r="G20"/>
  <c r="C20"/>
  <c r="O20"/>
  <c r="K20"/>
  <c r="H17"/>
  <c r="D17"/>
  <c r="P17"/>
  <c r="L17"/>
  <c r="H18"/>
  <c r="D18"/>
  <c r="P18"/>
  <c r="L18"/>
  <c r="H19"/>
  <c r="D19"/>
  <c r="P19"/>
  <c r="L19"/>
  <c r="H20"/>
  <c r="D20"/>
  <c r="P20"/>
  <c r="L20"/>
  <c r="I17"/>
  <c r="E17"/>
  <c r="Q17"/>
  <c r="M17"/>
  <c r="I18"/>
  <c r="E18"/>
  <c r="Q18"/>
  <c r="M18"/>
  <c r="I19"/>
  <c r="E19"/>
  <c r="Q19"/>
  <c r="M19"/>
  <c r="I20"/>
  <c r="E20"/>
  <c r="M20"/>
  <c r="D12"/>
  <c r="L12"/>
  <c r="D13"/>
  <c r="L13"/>
  <c r="D14"/>
  <c r="L14"/>
  <c r="D15"/>
  <c r="I10" i="3"/>
  <c r="Q10"/>
  <c r="I11"/>
  <c r="Q11"/>
  <c r="I12"/>
  <c r="Q12"/>
  <c r="B12" i="2"/>
  <c r="F12"/>
  <c r="J12"/>
  <c r="N12"/>
  <c r="B13"/>
  <c r="F13"/>
  <c r="J13"/>
  <c r="N13"/>
  <c r="B14"/>
  <c r="F14"/>
  <c r="J14"/>
  <c r="N14"/>
  <c r="B15"/>
  <c r="J10" i="3"/>
  <c r="F10"/>
  <c r="R10"/>
  <c r="N10"/>
  <c r="J11"/>
  <c r="F11"/>
  <c r="R11"/>
  <c r="N11"/>
  <c r="J12"/>
  <c r="F12"/>
  <c r="N12"/>
  <c r="G12" i="2"/>
  <c r="C12"/>
  <c r="O12"/>
  <c r="K12"/>
  <c r="G13"/>
  <c r="C13"/>
  <c r="O13"/>
  <c r="K13"/>
  <c r="G14"/>
  <c r="C14"/>
  <c r="O14"/>
  <c r="K14"/>
  <c r="C15"/>
  <c r="C10" i="3"/>
  <c r="G10"/>
  <c r="K10"/>
  <c r="O10"/>
  <c r="C11"/>
  <c r="G11"/>
  <c r="K11"/>
  <c r="O11"/>
  <c r="C12"/>
  <c r="G12"/>
  <c r="K12"/>
  <c r="O12"/>
  <c r="K7" i="2"/>
  <c r="K8"/>
  <c r="K9"/>
  <c r="D7" i="3"/>
  <c r="N8"/>
  <c r="L6"/>
  <c r="O7" i="2"/>
  <c r="O8"/>
  <c r="O9"/>
  <c r="H7" i="3"/>
  <c r="R8"/>
  <c r="P6"/>
  <c r="G7" i="2"/>
  <c r="G8"/>
  <c r="G9"/>
  <c r="H6" i="3"/>
  <c r="J8"/>
  <c r="Q7"/>
  <c r="H7" i="2"/>
  <c r="D7"/>
  <c r="P7"/>
  <c r="L7"/>
  <c r="H8"/>
  <c r="D8"/>
  <c r="P8"/>
  <c r="L8"/>
  <c r="H9"/>
  <c r="D9"/>
  <c r="P9"/>
  <c r="L9"/>
  <c r="D10"/>
  <c r="I6" i="3"/>
  <c r="E6"/>
  <c r="I7"/>
  <c r="E7"/>
  <c r="C8"/>
  <c r="G8"/>
  <c r="K8"/>
  <c r="O8"/>
  <c r="R7"/>
  <c r="N7"/>
  <c r="Q6"/>
  <c r="M6"/>
  <c r="I7" i="2"/>
  <c r="E7"/>
  <c r="Q7"/>
  <c r="M7"/>
  <c r="I8"/>
  <c r="E8"/>
  <c r="Q8"/>
  <c r="M8"/>
  <c r="I9"/>
  <c r="E9"/>
  <c r="Q9"/>
  <c r="M9"/>
  <c r="E10"/>
  <c r="J6" i="3"/>
  <c r="F6"/>
  <c r="J7"/>
  <c r="F7"/>
  <c r="K6"/>
  <c r="H8"/>
  <c r="D8"/>
  <c r="P8"/>
  <c r="L8"/>
  <c r="O7"/>
  <c r="N6"/>
  <c r="B7" i="2"/>
  <c r="F7"/>
  <c r="J7"/>
  <c r="N7"/>
  <c r="B8"/>
  <c r="F8"/>
  <c r="J8"/>
  <c r="N8"/>
  <c r="B9"/>
  <c r="F9"/>
  <c r="J9"/>
  <c r="N9"/>
  <c r="B10"/>
  <c r="C6" i="3"/>
  <c r="G6"/>
  <c r="C7"/>
  <c r="G7"/>
  <c r="K7"/>
  <c r="I8"/>
  <c r="E8"/>
  <c r="Q8"/>
  <c r="M8"/>
  <c r="P7"/>
  <c r="L7"/>
  <c r="O6"/>
  <c r="F66" i="1"/>
  <c r="G66" s="1"/>
  <c r="J26"/>
  <c r="K67"/>
  <c r="H26"/>
  <c r="K52"/>
  <c r="J54"/>
  <c r="J65"/>
  <c r="H67"/>
  <c r="J67"/>
  <c r="K26"/>
  <c r="J52"/>
  <c r="K39"/>
  <c r="K54"/>
  <c r="H65"/>
  <c r="K65"/>
  <c r="I67"/>
  <c r="I28"/>
  <c r="J28"/>
  <c r="H39"/>
  <c r="H41"/>
  <c r="K28"/>
  <c r="I39"/>
  <c r="I41"/>
  <c r="I26"/>
  <c r="H28"/>
  <c r="J39"/>
  <c r="J41"/>
  <c r="J45"/>
  <c r="K45"/>
  <c r="I45"/>
  <c r="H45"/>
  <c r="J14"/>
  <c r="K46"/>
  <c r="K33"/>
  <c r="K16"/>
  <c r="I10" i="2" s="1"/>
  <c r="K57" i="1"/>
  <c r="K44"/>
  <c r="K12"/>
  <c r="J72"/>
  <c r="I14"/>
  <c r="I32"/>
  <c r="K56"/>
  <c r="I31"/>
  <c r="J32"/>
  <c r="I19"/>
  <c r="H12"/>
  <c r="I12"/>
  <c r="K14"/>
  <c r="K43"/>
  <c r="I53"/>
  <c r="I51"/>
  <c r="J44"/>
  <c r="J31"/>
  <c r="K58"/>
  <c r="I72"/>
  <c r="J33"/>
  <c r="J19"/>
  <c r="J12"/>
  <c r="H14"/>
  <c r="H38"/>
  <c r="H70"/>
  <c r="H71"/>
  <c r="H30"/>
  <c r="F15" i="2" s="1"/>
  <c r="I40" i="1"/>
  <c r="I70"/>
  <c r="I17"/>
  <c r="I59"/>
  <c r="H46"/>
  <c r="H16"/>
  <c r="F10" i="2" s="1"/>
  <c r="H11" i="1"/>
  <c r="K30"/>
  <c r="I15" i="2" s="1"/>
  <c r="I27" i="1"/>
  <c r="I25"/>
  <c r="H69"/>
  <c r="H64"/>
  <c r="J70"/>
  <c r="I57"/>
  <c r="H44"/>
  <c r="K31"/>
  <c r="J17"/>
  <c r="J71"/>
  <c r="I58"/>
  <c r="K32"/>
  <c r="J18"/>
  <c r="K72"/>
  <c r="J59"/>
  <c r="I46"/>
  <c r="H33"/>
  <c r="K19"/>
  <c r="H43"/>
  <c r="H17"/>
  <c r="H18"/>
  <c r="H59"/>
  <c r="H25"/>
  <c r="I38"/>
  <c r="H57"/>
  <c r="I71"/>
  <c r="H58"/>
  <c r="I18"/>
  <c r="I16"/>
  <c r="G10" i="2" s="1"/>
  <c r="I13" i="1"/>
  <c r="I11"/>
  <c r="H56"/>
  <c r="H51"/>
  <c r="K69"/>
  <c r="I66"/>
  <c r="I64"/>
  <c r="K70"/>
  <c r="J57"/>
  <c r="I44"/>
  <c r="H31"/>
  <c r="K17"/>
  <c r="K71"/>
  <c r="J58"/>
  <c r="H32"/>
  <c r="K18"/>
  <c r="H72"/>
  <c r="K59"/>
  <c r="J46"/>
  <c r="I33"/>
  <c r="H19"/>
  <c r="K29"/>
  <c r="K42"/>
  <c r="J40"/>
  <c r="K55"/>
  <c r="K68"/>
  <c r="J66"/>
  <c r="L5"/>
  <c r="H15"/>
  <c r="K13"/>
  <c r="J11"/>
  <c r="I30"/>
  <c r="G15" i="2" s="1"/>
  <c r="H29" i="1"/>
  <c r="K27"/>
  <c r="J25"/>
  <c r="I43"/>
  <c r="H42"/>
  <c r="K40"/>
  <c r="J38"/>
  <c r="I56"/>
  <c r="H55"/>
  <c r="K53"/>
  <c r="J51"/>
  <c r="I69"/>
  <c r="H68"/>
  <c r="K66"/>
  <c r="J64"/>
  <c r="J15"/>
  <c r="J29"/>
  <c r="J42"/>
  <c r="J55"/>
  <c r="J68"/>
  <c r="K15"/>
  <c r="J13"/>
  <c r="J27"/>
  <c r="J53"/>
  <c r="J16"/>
  <c r="H10" i="2" s="1"/>
  <c r="I15" i="1"/>
  <c r="H13"/>
  <c r="K11"/>
  <c r="J30"/>
  <c r="H15" i="2" s="1"/>
  <c r="I29" i="1"/>
  <c r="H27"/>
  <c r="K25"/>
  <c r="J43"/>
  <c r="I42"/>
  <c r="H40"/>
  <c r="K38"/>
  <c r="J56"/>
  <c r="I55"/>
  <c r="H53"/>
  <c r="K51"/>
  <c r="C32" i="2" l="1"/>
  <c r="D5" i="4" s="1"/>
  <c r="T32" i="7"/>
  <c r="T33" s="1"/>
  <c r="D26" i="3"/>
  <c r="D6" i="4" s="1"/>
  <c r="F26" i="3"/>
  <c r="F6" i="4" s="1"/>
  <c r="O26" i="3"/>
  <c r="O6" i="4" s="1"/>
  <c r="T43" i="7"/>
  <c r="T54" s="1"/>
  <c r="G26" i="3"/>
  <c r="G6" i="4" s="1"/>
  <c r="K26" i="3"/>
  <c r="K6" i="4" s="1"/>
  <c r="J26" i="3"/>
  <c r="J6" i="4" s="1"/>
  <c r="R26" i="3"/>
  <c r="R6" i="4" s="1"/>
  <c r="F32" i="2"/>
  <c r="G5" i="4" s="1"/>
  <c r="I32" i="2"/>
  <c r="J5" i="4" s="1"/>
  <c r="H32" i="2"/>
  <c r="I5" i="4" s="1"/>
  <c r="E32" i="2"/>
  <c r="F5" i="4" s="1"/>
  <c r="D32" i="2"/>
  <c r="E5" i="4" s="1"/>
  <c r="G32" i="2"/>
  <c r="H5" i="4" s="1"/>
  <c r="B32" i="2"/>
  <c r="C5" i="4" s="1"/>
  <c r="I26" i="3"/>
  <c r="E26"/>
  <c r="E6" i="4" s="1"/>
  <c r="E8" s="1"/>
  <c r="H26" i="3"/>
  <c r="H6" i="4" s="1"/>
  <c r="L26" i="3"/>
  <c r="L6" i="4" s="1"/>
  <c r="N26" i="3"/>
  <c r="N6" i="4" s="1"/>
  <c r="Q26" i="3"/>
  <c r="P26"/>
  <c r="P6" i="4" s="1"/>
  <c r="C26" i="3"/>
  <c r="C6" i="4" s="1"/>
  <c r="C8" s="1"/>
  <c r="M26" i="3"/>
  <c r="M6" i="4" s="1"/>
  <c r="L52" i="1"/>
  <c r="L65"/>
  <c r="L54"/>
  <c r="L67"/>
  <c r="L45"/>
  <c r="L28"/>
  <c r="L41"/>
  <c r="L26"/>
  <c r="L39"/>
  <c r="L14"/>
  <c r="L12"/>
  <c r="L19"/>
  <c r="L72"/>
  <c r="L32"/>
  <c r="L31"/>
  <c r="L18"/>
  <c r="L71"/>
  <c r="L70"/>
  <c r="L33"/>
  <c r="L44"/>
  <c r="L46"/>
  <c r="L58"/>
  <c r="L57"/>
  <c r="L59"/>
  <c r="L17"/>
  <c r="L66"/>
  <c r="L53"/>
  <c r="L40"/>
  <c r="L27"/>
  <c r="L13"/>
  <c r="L15"/>
  <c r="M5"/>
  <c r="L64"/>
  <c r="L25"/>
  <c r="L68"/>
  <c r="L55"/>
  <c r="L42"/>
  <c r="L29"/>
  <c r="L69"/>
  <c r="L56"/>
  <c r="L43"/>
  <c r="L30"/>
  <c r="J15" i="2" s="1"/>
  <c r="L16" i="1"/>
  <c r="J10" i="2" s="1"/>
  <c r="L51" i="1"/>
  <c r="L38"/>
  <c r="L11"/>
  <c r="J32" i="2" l="1"/>
  <c r="K5" i="4" s="1"/>
  <c r="D8"/>
  <c r="D7" i="6" s="1"/>
  <c r="R7" i="4"/>
  <c r="R8" i="6" s="1"/>
  <c r="T55" i="7"/>
  <c r="J8" i="4"/>
  <c r="J7" i="6" s="1"/>
  <c r="T44" i="7"/>
  <c r="T45" s="1"/>
  <c r="H8" i="4"/>
  <c r="H7" i="6" s="1"/>
  <c r="G8" i="4"/>
  <c r="F8"/>
  <c r="F9" s="1"/>
  <c r="K8"/>
  <c r="K7" i="6" s="1"/>
  <c r="T56" i="7"/>
  <c r="Q12" i="5" s="1"/>
  <c r="I6" i="4"/>
  <c r="I8" s="1"/>
  <c r="I7" i="6" s="1"/>
  <c r="Q6" i="4"/>
  <c r="C7" i="6"/>
  <c r="E9" i="4"/>
  <c r="E7" i="6"/>
  <c r="F7"/>
  <c r="D9" i="4"/>
  <c r="J9"/>
  <c r="J9" i="6" s="1"/>
  <c r="C9" i="4"/>
  <c r="C9" i="6" s="1"/>
  <c r="M67" i="1"/>
  <c r="M54"/>
  <c r="M65"/>
  <c r="M52"/>
  <c r="M45"/>
  <c r="M41"/>
  <c r="M26"/>
  <c r="M39"/>
  <c r="M28"/>
  <c r="M14"/>
  <c r="M12"/>
  <c r="M33"/>
  <c r="M44"/>
  <c r="M17"/>
  <c r="M70"/>
  <c r="M46"/>
  <c r="M58"/>
  <c r="M57"/>
  <c r="M59"/>
  <c r="M18"/>
  <c r="M71"/>
  <c r="M19"/>
  <c r="M72"/>
  <c r="M32"/>
  <c r="M31"/>
  <c r="N5"/>
  <c r="M68"/>
  <c r="M55"/>
  <c r="M42"/>
  <c r="M29"/>
  <c r="M15"/>
  <c r="M16"/>
  <c r="K10" i="2" s="1"/>
  <c r="K32" s="1"/>
  <c r="L5" i="4" s="1"/>
  <c r="L8" s="1"/>
  <c r="L7" i="6" s="1"/>
  <c r="M38" i="1"/>
  <c r="M66"/>
  <c r="M69"/>
  <c r="M56"/>
  <c r="M43"/>
  <c r="M30"/>
  <c r="K15" i="2" s="1"/>
  <c r="M64" i="1"/>
  <c r="M51"/>
  <c r="M25"/>
  <c r="M11"/>
  <c r="M53"/>
  <c r="M40"/>
  <c r="M27"/>
  <c r="M13"/>
  <c r="H9" i="4" l="1"/>
  <c r="H9" i="6" s="1"/>
  <c r="L9" i="4"/>
  <c r="L10" s="1"/>
  <c r="I9"/>
  <c r="I10" s="1"/>
  <c r="J10" i="6"/>
  <c r="J21" s="1"/>
  <c r="C10"/>
  <c r="C21" s="1"/>
  <c r="C24" s="1"/>
  <c r="B11" i="5" s="1"/>
  <c r="B14" s="1"/>
  <c r="J10" i="4"/>
  <c r="K9"/>
  <c r="K9" i="6" s="1"/>
  <c r="D10" i="4"/>
  <c r="D9" i="6"/>
  <c r="D10" s="1"/>
  <c r="E10" i="4"/>
  <c r="E9" i="6"/>
  <c r="F10" i="4"/>
  <c r="F9" i="6"/>
  <c r="F10" s="1"/>
  <c r="G9" i="4"/>
  <c r="G7" i="6"/>
  <c r="C10" i="4"/>
  <c r="C14" s="1"/>
  <c r="N54" i="1"/>
  <c r="N67"/>
  <c r="N65"/>
  <c r="N52"/>
  <c r="N45"/>
  <c r="N39"/>
  <c r="N28"/>
  <c r="N41"/>
  <c r="N26"/>
  <c r="N12"/>
  <c r="N14"/>
  <c r="N46"/>
  <c r="N58"/>
  <c r="N57"/>
  <c r="N31"/>
  <c r="N33"/>
  <c r="N59"/>
  <c r="N18"/>
  <c r="N71"/>
  <c r="N17"/>
  <c r="N70"/>
  <c r="N19"/>
  <c r="N72"/>
  <c r="N32"/>
  <c r="N44"/>
  <c r="O5"/>
  <c r="N69"/>
  <c r="N56"/>
  <c r="N43"/>
  <c r="N30"/>
  <c r="L15" i="2" s="1"/>
  <c r="N16" i="1"/>
  <c r="L10" i="2" s="1"/>
  <c r="N40" i="1"/>
  <c r="N68"/>
  <c r="N64"/>
  <c r="N51"/>
  <c r="N38"/>
  <c r="N25"/>
  <c r="N11"/>
  <c r="N66"/>
  <c r="N53"/>
  <c r="N27"/>
  <c r="N13"/>
  <c r="N55"/>
  <c r="N42"/>
  <c r="N29"/>
  <c r="N15"/>
  <c r="L32" i="2" l="1"/>
  <c r="M5" i="4" s="1"/>
  <c r="M8" s="1"/>
  <c r="M9" s="1"/>
  <c r="L9" i="6"/>
  <c r="L10" s="1"/>
  <c r="L21" s="1"/>
  <c r="H10" i="4"/>
  <c r="I9" i="6"/>
  <c r="I10" s="1"/>
  <c r="I21" s="1"/>
  <c r="K10"/>
  <c r="K21" s="1"/>
  <c r="H10"/>
  <c r="H21" s="1"/>
  <c r="F21"/>
  <c r="D21"/>
  <c r="D24" s="1"/>
  <c r="C11" i="5" s="1"/>
  <c r="C14" s="1"/>
  <c r="E10" i="6"/>
  <c r="E21" s="1"/>
  <c r="K10" i="4"/>
  <c r="B5" i="5"/>
  <c r="B7" s="1"/>
  <c r="B17" s="1"/>
  <c r="D14" i="4"/>
  <c r="G10"/>
  <c r="G9" i="6"/>
  <c r="G10" s="1"/>
  <c r="O65" i="1"/>
  <c r="O67"/>
  <c r="O52"/>
  <c r="O54"/>
  <c r="O45"/>
  <c r="O28"/>
  <c r="O41"/>
  <c r="O26"/>
  <c r="O39"/>
  <c r="O14"/>
  <c r="O12"/>
  <c r="O59"/>
  <c r="O18"/>
  <c r="O71"/>
  <c r="O17"/>
  <c r="O70"/>
  <c r="O44"/>
  <c r="O46"/>
  <c r="O19"/>
  <c r="O72"/>
  <c r="O32"/>
  <c r="O31"/>
  <c r="O33"/>
  <c r="O58"/>
  <c r="O57"/>
  <c r="P5"/>
  <c r="O64"/>
  <c r="O51"/>
  <c r="O38"/>
  <c r="O25"/>
  <c r="O11"/>
  <c r="O55"/>
  <c r="O42"/>
  <c r="O29"/>
  <c r="O16"/>
  <c r="M10" i="2" s="1"/>
  <c r="O66" i="1"/>
  <c r="O53"/>
  <c r="O40"/>
  <c r="O27"/>
  <c r="O13"/>
  <c r="O68"/>
  <c r="O15"/>
  <c r="O69"/>
  <c r="O56"/>
  <c r="O43"/>
  <c r="O30"/>
  <c r="M15" i="2" s="1"/>
  <c r="M9" i="6" l="1"/>
  <c r="M10" i="4"/>
  <c r="M7" i="6"/>
  <c r="M32" i="2"/>
  <c r="N5" i="4" s="1"/>
  <c r="N8" s="1"/>
  <c r="N9" s="1"/>
  <c r="N9" i="6" s="1"/>
  <c r="E24"/>
  <c r="D11" i="5" s="1"/>
  <c r="D14" s="1"/>
  <c r="G21" i="6"/>
  <c r="E14" i="4"/>
  <c r="C5" i="5"/>
  <c r="C7" s="1"/>
  <c r="C17" s="1"/>
  <c r="P52" i="1"/>
  <c r="P67"/>
  <c r="P54"/>
  <c r="P65"/>
  <c r="P45"/>
  <c r="P28"/>
  <c r="P41"/>
  <c r="P26"/>
  <c r="P39"/>
  <c r="P14"/>
  <c r="P12"/>
  <c r="P19"/>
  <c r="P72"/>
  <c r="P32"/>
  <c r="P31"/>
  <c r="P58"/>
  <c r="P59"/>
  <c r="P18"/>
  <c r="P17"/>
  <c r="P33"/>
  <c r="P44"/>
  <c r="P46"/>
  <c r="P57"/>
  <c r="P71"/>
  <c r="P70"/>
  <c r="Q5"/>
  <c r="P66"/>
  <c r="P53"/>
  <c r="P40"/>
  <c r="P27"/>
  <c r="P13"/>
  <c r="P56"/>
  <c r="P43"/>
  <c r="P30"/>
  <c r="N15" i="2" s="1"/>
  <c r="P16" i="1"/>
  <c r="N10" i="2" s="1"/>
  <c r="P64" i="1"/>
  <c r="P51"/>
  <c r="P38"/>
  <c r="P11"/>
  <c r="P68"/>
  <c r="P55"/>
  <c r="P42"/>
  <c r="P29"/>
  <c r="P15"/>
  <c r="P69"/>
  <c r="P25"/>
  <c r="N7" i="6" l="1"/>
  <c r="N32" i="2"/>
  <c r="O5" i="4" s="1"/>
  <c r="O8" s="1"/>
  <c r="M10" i="6"/>
  <c r="M21" s="1"/>
  <c r="O7"/>
  <c r="O9" i="4"/>
  <c r="O9" i="6" s="1"/>
  <c r="N10" i="4"/>
  <c r="N10" i="6"/>
  <c r="N21" s="1"/>
  <c r="F24"/>
  <c r="E11" i="5" s="1"/>
  <c r="E14" s="1"/>
  <c r="F14" i="4"/>
  <c r="D5" i="5"/>
  <c r="D7" s="1"/>
  <c r="D17" s="1"/>
  <c r="Q67" i="1"/>
  <c r="Q54"/>
  <c r="Q65"/>
  <c r="Q52"/>
  <c r="Q45"/>
  <c r="Q41"/>
  <c r="Q26"/>
  <c r="Q39"/>
  <c r="Q28"/>
  <c r="Q14"/>
  <c r="Q12"/>
  <c r="Q33"/>
  <c r="Q44"/>
  <c r="Q71"/>
  <c r="Q19"/>
  <c r="Q72"/>
  <c r="Q32"/>
  <c r="Q31"/>
  <c r="Q46"/>
  <c r="Q58"/>
  <c r="Q57"/>
  <c r="Q59"/>
  <c r="Q18"/>
  <c r="Q17"/>
  <c r="Q70"/>
  <c r="R5"/>
  <c r="Q68"/>
  <c r="Q55"/>
  <c r="Q42"/>
  <c r="Q29"/>
  <c r="Q15"/>
  <c r="Q25"/>
  <c r="Q11"/>
  <c r="Q66"/>
  <c r="Q53"/>
  <c r="Q40"/>
  <c r="Q27"/>
  <c r="Q13"/>
  <c r="Q69"/>
  <c r="Q56"/>
  <c r="Q43"/>
  <c r="Q30"/>
  <c r="O15" i="2" s="1"/>
  <c r="Q16" i="1"/>
  <c r="O10" i="2" s="1"/>
  <c r="Q64" i="1"/>
  <c r="Q51"/>
  <c r="Q38"/>
  <c r="O32" i="2" l="1"/>
  <c r="P5" i="4" s="1"/>
  <c r="P8" s="1"/>
  <c r="O10"/>
  <c r="O10" i="6"/>
  <c r="O21" s="1"/>
  <c r="P7"/>
  <c r="P9" i="4"/>
  <c r="P9" i="6" s="1"/>
  <c r="G24"/>
  <c r="H24" s="1"/>
  <c r="G14" i="4"/>
  <c r="E5" i="5"/>
  <c r="E7" s="1"/>
  <c r="E17" s="1"/>
  <c r="R67" i="1"/>
  <c r="R65"/>
  <c r="R52"/>
  <c r="R54"/>
  <c r="R45"/>
  <c r="R39"/>
  <c r="R28"/>
  <c r="R26"/>
  <c r="R41"/>
  <c r="R14"/>
  <c r="R12"/>
  <c r="R46"/>
  <c r="R58"/>
  <c r="R57"/>
  <c r="R44"/>
  <c r="R59"/>
  <c r="R18"/>
  <c r="R71"/>
  <c r="R17"/>
  <c r="R70"/>
  <c r="R19"/>
  <c r="R72"/>
  <c r="R32"/>
  <c r="R31"/>
  <c r="R33"/>
  <c r="S5"/>
  <c r="R69"/>
  <c r="R56"/>
  <c r="R43"/>
  <c r="R30"/>
  <c r="P15" i="2" s="1"/>
  <c r="R16" i="1"/>
  <c r="P10" i="2" s="1"/>
  <c r="R27" i="1"/>
  <c r="R13"/>
  <c r="R55"/>
  <c r="R42"/>
  <c r="R29"/>
  <c r="R15"/>
  <c r="R64"/>
  <c r="R51"/>
  <c r="R38"/>
  <c r="R25"/>
  <c r="R11"/>
  <c r="R66"/>
  <c r="R53"/>
  <c r="R40"/>
  <c r="R68"/>
  <c r="P32" i="2" l="1"/>
  <c r="Q5" i="4" s="1"/>
  <c r="Q8" s="1"/>
  <c r="Q9" s="1"/>
  <c r="Q9" i="6" s="1"/>
  <c r="P10"/>
  <c r="P21" s="1"/>
  <c r="P10" i="4"/>
  <c r="F11" i="5"/>
  <c r="F14" s="1"/>
  <c r="I24" i="6"/>
  <c r="G11" i="5"/>
  <c r="G14" s="1"/>
  <c r="H14" i="4"/>
  <c r="F5" i="5"/>
  <c r="F7" s="1"/>
  <c r="S52" i="1"/>
  <c r="S54"/>
  <c r="S67"/>
  <c r="S65"/>
  <c r="S45"/>
  <c r="S28"/>
  <c r="S26"/>
  <c r="S41"/>
  <c r="S39"/>
  <c r="S14"/>
  <c r="S12"/>
  <c r="S59"/>
  <c r="S18"/>
  <c r="S71"/>
  <c r="S17"/>
  <c r="S70"/>
  <c r="S58"/>
  <c r="S57"/>
  <c r="S19"/>
  <c r="S72"/>
  <c r="S32"/>
  <c r="S31"/>
  <c r="S33"/>
  <c r="S44"/>
  <c r="S46"/>
  <c r="S64"/>
  <c r="S51"/>
  <c r="S38"/>
  <c r="S25"/>
  <c r="S11"/>
  <c r="S13"/>
  <c r="S15"/>
  <c r="S69"/>
  <c r="S56"/>
  <c r="S43"/>
  <c r="S30"/>
  <c r="Q15" i="2" s="1"/>
  <c r="S66" i="1"/>
  <c r="S53"/>
  <c r="S40"/>
  <c r="S27"/>
  <c r="S68"/>
  <c r="S55"/>
  <c r="S42"/>
  <c r="S29"/>
  <c r="S16"/>
  <c r="Q10" i="2" s="1"/>
  <c r="Q7" i="6" l="1"/>
  <c r="Q10" s="1"/>
  <c r="Q21" s="1"/>
  <c r="Q32" i="2"/>
  <c r="R5" i="4" s="1"/>
  <c r="R8" s="1"/>
  <c r="R7" i="6" s="1"/>
  <c r="Q10" i="4"/>
  <c r="F17" i="5"/>
  <c r="H11"/>
  <c r="H14" s="1"/>
  <c r="J24" i="6"/>
  <c r="I14" i="4"/>
  <c r="G5" i="5"/>
  <c r="G7" s="1"/>
  <c r="G17" s="1"/>
  <c r="R10" i="6" l="1"/>
  <c r="R21" s="1"/>
  <c r="R9" i="4"/>
  <c r="R9" i="6" s="1"/>
  <c r="J14" i="4"/>
  <c r="H5" i="5"/>
  <c r="H7" s="1"/>
  <c r="H17" s="1"/>
  <c r="I11"/>
  <c r="I14" s="1"/>
  <c r="K24" i="6"/>
  <c r="R10" i="4" l="1"/>
  <c r="J11" i="5"/>
  <c r="J14" s="1"/>
  <c r="L24" i="6"/>
  <c r="K14" i="4"/>
  <c r="I5" i="5"/>
  <c r="I7" s="1"/>
  <c r="I17" s="1"/>
  <c r="L14" i="4" l="1"/>
  <c r="J5" i="5"/>
  <c r="J7" s="1"/>
  <c r="J17" s="1"/>
  <c r="K11"/>
  <c r="K14" s="1"/>
  <c r="M24" i="6"/>
  <c r="L11" i="5" l="1"/>
  <c r="L14" s="1"/>
  <c r="N24" i="6"/>
  <c r="M14" i="4"/>
  <c r="K5" i="5"/>
  <c r="K7" s="1"/>
  <c r="K17" s="1"/>
  <c r="N14" i="4" l="1"/>
  <c r="L5" i="5"/>
  <c r="L7" s="1"/>
  <c r="L17" s="1"/>
  <c r="M11"/>
  <c r="M14" s="1"/>
  <c r="O24" i="6"/>
  <c r="P24" l="1"/>
  <c r="N11" i="5"/>
  <c r="N14" s="1"/>
  <c r="O14" i="4"/>
  <c r="M5" i="5"/>
  <c r="M7" s="1"/>
  <c r="M17" s="1"/>
  <c r="O11" l="1"/>
  <c r="O14" s="1"/>
  <c r="Q24" i="6"/>
  <c r="P14" i="4"/>
  <c r="N5" i="5"/>
  <c r="N7" s="1"/>
  <c r="N17" s="1"/>
  <c r="R24" i="6" l="1"/>
  <c r="Q11" i="5" s="1"/>
  <c r="Q14" s="1"/>
  <c r="P11"/>
  <c r="P14" s="1"/>
  <c r="Q14" i="4"/>
  <c r="O5" i="5"/>
  <c r="O7" s="1"/>
  <c r="O17" s="1"/>
  <c r="R14" i="4" l="1"/>
  <c r="Q5" i="5" s="1"/>
  <c r="Q7" s="1"/>
  <c r="Q17" s="1"/>
  <c r="P5"/>
  <c r="P7" s="1"/>
  <c r="P17" s="1"/>
</calcChain>
</file>

<file path=xl/comments1.xml><?xml version="1.0" encoding="utf-8"?>
<comments xmlns="http://schemas.openxmlformats.org/spreadsheetml/2006/main">
  <authors>
    <author>Author</author>
  </authors>
  <commentList>
    <comment ref="C8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Per Car
</t>
        </r>
      </text>
    </comment>
  </commentList>
</comments>
</file>

<file path=xl/sharedStrings.xml><?xml version="1.0" encoding="utf-8"?>
<sst xmlns="http://schemas.openxmlformats.org/spreadsheetml/2006/main" count="308" uniqueCount="95">
  <si>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</si>
  <si>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</si>
  <si>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</si>
  <si>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</si>
  <si>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</si>
  <si>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</si>
  <si>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</si>
  <si>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</si>
  <si>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</si>
  <si>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</si>
  <si>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Q1</t>
  </si>
  <si>
    <t>Q2</t>
  </si>
  <si>
    <t>Q3</t>
  </si>
  <si>
    <t>Q4</t>
  </si>
  <si>
    <t>Inflation Index</t>
  </si>
  <si>
    <t>Sedan</t>
  </si>
  <si>
    <t>MUV</t>
  </si>
  <si>
    <t>SUV</t>
  </si>
  <si>
    <t>Luxury Cars</t>
  </si>
  <si>
    <t>Advertisement Per Month</t>
  </si>
  <si>
    <t>Logistics Per Month</t>
  </si>
  <si>
    <t>Driver's Salary</t>
  </si>
  <si>
    <t>Hatch Back</t>
  </si>
  <si>
    <t>No of Cars</t>
  </si>
  <si>
    <t>Cumulative</t>
  </si>
  <si>
    <t>Fuel Cost Per KM</t>
  </si>
  <si>
    <t>Running KMS Per Month</t>
  </si>
  <si>
    <t>Maintenance Cost</t>
  </si>
  <si>
    <t>Running Income Day</t>
  </si>
  <si>
    <t>Running Income Night</t>
  </si>
  <si>
    <t>Advertisement</t>
  </si>
  <si>
    <t>Logistics</t>
  </si>
  <si>
    <t>Fuel Cost</t>
  </si>
  <si>
    <t>Drivers's Salary</t>
  </si>
  <si>
    <t>Total</t>
  </si>
  <si>
    <t>Revenue</t>
  </si>
  <si>
    <t>Expenses</t>
  </si>
  <si>
    <t>Net Profit</t>
  </si>
  <si>
    <t>Tax</t>
  </si>
  <si>
    <t>Less: Taxes</t>
  </si>
  <si>
    <t>Cash From</t>
  </si>
  <si>
    <t>Operating Activities</t>
  </si>
  <si>
    <t>Investing Activities</t>
  </si>
  <si>
    <t>Financing Activities</t>
  </si>
  <si>
    <t>Tfd to Res &amp; Surplus</t>
  </si>
  <si>
    <t>Reserves &amp; Surplus</t>
  </si>
  <si>
    <t>Cash &amp; Bank Bal</t>
  </si>
  <si>
    <t>Difference</t>
  </si>
  <si>
    <t>Net Cash Flow</t>
  </si>
  <si>
    <t>Cumulative Cash Bal</t>
  </si>
  <si>
    <t>Office Rent</t>
  </si>
  <si>
    <t>Others</t>
  </si>
  <si>
    <t>Per Month</t>
  </si>
  <si>
    <t>Commuications</t>
  </si>
  <si>
    <t>Staff Welfare</t>
  </si>
  <si>
    <t>Accounts Exec</t>
  </si>
  <si>
    <t>Fleet Manager</t>
  </si>
  <si>
    <t>MIS Exec</t>
  </si>
  <si>
    <t xml:space="preserve">Electricity </t>
  </si>
  <si>
    <t>Misc Cost</t>
  </si>
  <si>
    <t>Computers</t>
  </si>
  <si>
    <t>Inflation rate</t>
  </si>
  <si>
    <t>Land &amp; Building</t>
  </si>
  <si>
    <t>Area</t>
  </si>
  <si>
    <t>Rate/ sq ft</t>
  </si>
  <si>
    <t>Renovation Cost</t>
  </si>
  <si>
    <t>Nos.</t>
  </si>
  <si>
    <t>Per unit cost</t>
  </si>
  <si>
    <t>Furniture &amp; Fixtures</t>
  </si>
  <si>
    <t xml:space="preserve">Table </t>
  </si>
  <si>
    <t>Chairs</t>
  </si>
  <si>
    <t>IT Equipments</t>
  </si>
  <si>
    <t>Printers</t>
  </si>
  <si>
    <t>Software</t>
  </si>
  <si>
    <t>Plant &amp; Machinery</t>
  </si>
  <si>
    <t>Air Conditioners</t>
  </si>
  <si>
    <t>DG Set</t>
  </si>
  <si>
    <t>Grand Total</t>
  </si>
  <si>
    <t>Opening WDV</t>
  </si>
  <si>
    <t>Accumulated Depreciation</t>
  </si>
  <si>
    <t>Closing WDV</t>
  </si>
  <si>
    <t>Depreciation @ 40%</t>
  </si>
  <si>
    <t>Total G Block of Assets</t>
  </si>
  <si>
    <t xml:space="preserve">Total Depreciation </t>
  </si>
  <si>
    <t>Total N Block of Assets</t>
  </si>
  <si>
    <t>Depreciation @ 10%</t>
  </si>
  <si>
    <t>Depreciation @ 15%</t>
  </si>
  <si>
    <t>Depreciation</t>
  </si>
  <si>
    <t>Add: Dep</t>
  </si>
  <si>
    <t>Capital Assets</t>
  </si>
  <si>
    <t>GPS Installtion</t>
  </si>
  <si>
    <t>GPS Installation</t>
  </si>
  <si>
    <t>Marketing Cost</t>
  </si>
  <si>
    <t>Car Rent/KM: Day</t>
  </si>
  <si>
    <t>Car Rent/KM: Night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</si>
</sst>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</font>
    <font>
      <sz val="11"/>
      <color rgb="FF00B0F0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44">
    <xf numFmtId="0" fontId="0" fillId="0" borderId="0" xfId="0"/>
    <xf numFmtId="165" fontId="0" fillId="0" borderId="0" xfId="2" applyNumberFormat="1" applyFont="1"/>
    <xf numFmtId="165" fontId="0" fillId="2" borderId="0" xfId="2" applyNumberFormat="1" applyFont="1" applyFill="1" applyAlignment="1">
      <alignment horizontal="center"/>
    </xf>
    <xf numFmtId="165" fontId="0" fillId="2" borderId="0" xfId="2" applyNumberFormat="1" applyFont="1" applyFill="1" applyAlignment="1">
      <alignment horizontal="center"/>
    </xf>
    <xf numFmtId="165" fontId="0" fillId="2" borderId="0" xfId="2" applyNumberFormat="1" applyFont="1" applyFill="1"/>
    <xf numFmtId="165" fontId="0" fillId="4" borderId="0" xfId="2" applyNumberFormat="1" applyFont="1" applyFill="1" applyAlignment="1">
      <alignment horizontal="center"/>
    </xf>
    <xf numFmtId="165" fontId="0" fillId="0" borderId="0" xfId="2" applyNumberFormat="1" applyFont="1"/>
    <xf numFmtId="165" fontId="2" fillId="0" borderId="0" xfId="2" applyNumberFormat="1" applyFont="1"/>
    <xf numFmtId="165" fontId="0" fillId="0" borderId="0" xfId="2" applyNumberFormat="1" applyFont="1" applyAlignment="1"/>
    <xf numFmtId="165" fontId="0" fillId="0" borderId="0" xfId="2" applyNumberFormat="1" applyFont="1" applyFill="1" applyBorder="1"/>
    <xf numFmtId="165" fontId="0" fillId="6" borderId="0" xfId="2" applyNumberFormat="1" applyFont="1" applyFill="1"/>
    <xf numFmtId="165" fontId="0" fillId="6" borderId="0" xfId="2" applyNumberFormat="1" applyFont="1" applyFill="1"/>
    <xf numFmtId="165" fontId="0" fillId="0" borderId="1" xfId="2" applyNumberFormat="1" applyFont="1" applyBorder="1"/>
    <xf numFmtId="165" fontId="1" fillId="0" borderId="1" xfId="2" applyNumberFormat="1" applyFont="1" applyBorder="1"/>
    <xf numFmtId="165" fontId="0" fillId="0" borderId="0" xfId="2" applyNumberFormat="1" applyFont="1" applyFill="1"/>
    <xf numFmtId="9" fontId="0" fillId="3" borderId="0" xfId="1" applyFont="1" applyFill="1" applyAlignment="1">
      <alignment horizontal="center"/>
    </xf>
    <xf numFmtId="9" fontId="0" fillId="3" borderId="0" xfId="1" applyFont="1" applyFill="1"/>
    <xf numFmtId="9" fontId="0" fillId="0" borderId="0" xfId="1" applyFont="1"/>
    <xf numFmtId="165" fontId="0" fillId="0" borderId="0" xfId="2" applyNumberFormat="1" applyFont="1" applyFill="1" applyAlignment="1">
      <alignment horizontal="center"/>
    </xf>
    <xf numFmtId="165" fontId="1" fillId="0" borderId="0" xfId="2" applyNumberFormat="1" applyFill="1" applyBorder="1"/>
    <xf numFmtId="165" fontId="3" fillId="0" borderId="0" xfId="2" applyNumberFormat="1" applyFont="1" applyFill="1" applyBorder="1" applyAlignment="1">
      <alignment horizontal="center"/>
    </xf>
    <xf numFmtId="165" fontId="1" fillId="0" borderId="0" xfId="2" applyNumberFormat="1" applyFont="1" applyFill="1" applyBorder="1"/>
    <xf numFmtId="165" fontId="1" fillId="0" borderId="0" xfId="2" applyNumberFormat="1" applyFont="1" applyFill="1" applyBorder="1" applyAlignment="1">
      <alignment horizontal="center"/>
    </xf>
    <xf numFmtId="165" fontId="1" fillId="0" borderId="0" xfId="2" applyNumberFormat="1" applyFill="1" applyBorder="1" applyAlignment="1">
      <alignment horizontal="center"/>
    </xf>
    <xf numFmtId="165" fontId="3" fillId="0" borderId="0" xfId="2" applyNumberFormat="1" applyFont="1" applyFill="1" applyBorder="1"/>
    <xf numFmtId="165" fontId="4" fillId="0" borderId="0" xfId="2" applyNumberFormat="1" applyFont="1" applyFill="1" applyBorder="1"/>
    <xf numFmtId="165" fontId="4" fillId="0" borderId="0" xfId="2" applyNumberFormat="1" applyFont="1" applyFill="1" applyBorder="1" applyAlignment="1">
      <alignment horizontal="center"/>
    </xf>
    <xf numFmtId="165" fontId="5" fillId="0" borderId="0" xfId="2" applyNumberFormat="1" applyFont="1" applyFill="1" applyBorder="1" applyAlignment="1">
      <alignment horizontal="center"/>
    </xf>
    <xf numFmtId="165" fontId="0" fillId="0" borderId="0" xfId="2" applyNumberFormat="1" applyFont="1" applyFill="1" applyBorder="1" applyAlignment="1">
      <alignment vertical="center"/>
    </xf>
    <xf numFmtId="165" fontId="0" fillId="0" borderId="0" xfId="2" applyNumberFormat="1" applyFont="1" applyFill="1" applyBorder="1" applyAlignment="1">
      <alignment horizontal="center" vertical="center" wrapText="1"/>
    </xf>
    <xf numFmtId="165" fontId="0" fillId="0" borderId="0" xfId="2" applyNumberFormat="1" applyFont="1" applyFill="1" applyBorder="1" applyAlignment="1">
      <alignment horizontal="left" vertical="center" wrapText="1"/>
    </xf>
    <xf numFmtId="165" fontId="7" fillId="0" borderId="0" xfId="2" applyNumberFormat="1" applyFont="1" applyFill="1" applyBorder="1"/>
    <xf numFmtId="165" fontId="5" fillId="0" borderId="0" xfId="2" applyNumberFormat="1" applyFont="1" applyFill="1" applyBorder="1"/>
    <xf numFmtId="165" fontId="1" fillId="5" borderId="0" xfId="2" applyNumberFormat="1" applyFill="1" applyBorder="1"/>
    <xf numFmtId="165" fontId="3" fillId="5" borderId="0" xfId="2" applyNumberFormat="1" applyFont="1" applyFill="1" applyBorder="1"/>
    <xf numFmtId="165" fontId="1" fillId="5" borderId="0" xfId="2" applyNumberFormat="1" applyFont="1" applyFill="1" applyBorder="1"/>
    <xf numFmtId="165" fontId="1" fillId="5" borderId="0" xfId="2" applyNumberFormat="1" applyFill="1" applyBorder="1" applyAlignment="1">
      <alignment horizontal="center"/>
    </xf>
    <xf numFmtId="165" fontId="8" fillId="0" borderId="0" xfId="2" applyNumberFormat="1" applyFont="1" applyFill="1" applyBorder="1"/>
    <xf numFmtId="165" fontId="8" fillId="5" borderId="0" xfId="2" applyNumberFormat="1" applyFont="1" applyFill="1" applyBorder="1"/>
    <xf numFmtId="165" fontId="8" fillId="0" borderId="0" xfId="2" applyNumberFormat="1" applyFont="1" applyFill="1" applyBorder="1" applyAlignment="1"/>
    <xf numFmtId="9" fontId="1" fillId="0" borderId="0" xfId="1" applyFill="1" applyBorder="1"/>
    <xf numFmtId="9" fontId="1" fillId="0" borderId="0" xfId="1" applyFont="1" applyFill="1" applyBorder="1"/>
    <xf numFmtId="9" fontId="3" fillId="0" borderId="0" xfId="1" applyFont="1" applyFill="1" applyBorder="1" applyAlignment="1">
      <alignment horizontal="center"/>
    </xf>
    <xf numFmtId="9" fontId="1" fillId="0" borderId="0" xfId="1" applyFont="1" applyFill="1" applyBorder="1" applyAlignment="1">
      <alignment horizontal="center"/>
    </xf>
  </cellXfs>
  <cellStyles count="5">
    <cellStyle name="Comma" xfId="2" builtinId="3"/>
    <cellStyle name="Normal" xfId="0" builtinId="0"/>
    <cellStyle name="Normal 11" xfId="3"/>
    <cellStyle name="Normal 6" xfId="4"/>
    <cellStyle name="Percent" xfId="1" builtinId="5"/>
  </cellStyles>
  <dxfs count="0"/>
  <tableStyles count="0" defaultTableStyle="TableStyleMedium9" defaultPivotStyle="PivotStyleLight16"/>
  <colors>
    <mruColors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88"/>
  <sheetViews>
    <sheetView tabSelected="1" workbookViewId="0">
      <pane xSplit="2" ySplit="5" topLeftCell="C56" activePane="bottomRight" state="frozen"/>
      <selection pane="topRight" activeCell="C1" sqref="C1"/>
      <selection pane="bottomLeft" activeCell="A6" sqref="A6"/>
      <selection pane="bottomRight" activeCell="T62" sqref="T62"/>
    </sheetView>
  </sheetViews>
  <sheetFormatPr defaultRowHeight="15"/>
  <cols>
    <col min="1" max="1" width="15.42578125" style="1" bestFit="1" customWidth="1"/>
    <col min="2" max="2" width="9.140625" style="1"/>
    <col min="3" max="3" width="11.7109375" style="1" bestFit="1" customWidth="1"/>
    <col min="4" max="7" width="8" style="1" bestFit="1" customWidth="1"/>
    <col min="8" max="8" width="8.42578125" style="1" bestFit="1" customWidth="1"/>
    <col min="9" max="18" width="8" style="1" bestFit="1" customWidth="1"/>
    <col min="19" max="19" width="8.7109375" style="1" bestFit="1" customWidth="1"/>
    <col min="20" max="16384" width="9.140625" style="1"/>
  </cols>
  <sheetData>
    <row r="2" spans="1:19">
      <c r="D2" s="2" t="s">
        <v>0</v>
      </c>
      <c r="E2" s="2"/>
      <c r="F2" s="2"/>
      <c r="G2" s="2"/>
      <c r="H2" s="2" t="s">
        <v>1</v>
      </c>
      <c r="I2" s="2"/>
      <c r="J2" s="2"/>
      <c r="K2" s="2"/>
      <c r="L2" s="3" t="s">
        <v>2</v>
      </c>
      <c r="M2" s="3" t="s">
        <v>3</v>
      </c>
      <c r="N2" s="3" t="s">
        <v>4</v>
      </c>
      <c r="O2" s="3" t="s">
        <v>5</v>
      </c>
      <c r="P2" s="3" t="s">
        <v>6</v>
      </c>
      <c r="Q2" s="3" t="s">
        <v>7</v>
      </c>
      <c r="R2" s="3" t="s">
        <v>8</v>
      </c>
      <c r="S2" s="3" t="s">
        <v>9</v>
      </c>
    </row>
    <row r="3" spans="1:19">
      <c r="D3" s="3" t="s">
        <v>10</v>
      </c>
      <c r="E3" s="3" t="s">
        <v>11</v>
      </c>
      <c r="F3" s="3" t="s">
        <v>12</v>
      </c>
      <c r="G3" s="3" t="s">
        <v>13</v>
      </c>
      <c r="H3" s="3" t="s">
        <v>10</v>
      </c>
      <c r="I3" s="3" t="s">
        <v>11</v>
      </c>
      <c r="J3" s="3" t="s">
        <v>12</v>
      </c>
      <c r="K3" s="3" t="s">
        <v>13</v>
      </c>
      <c r="L3" s="4"/>
      <c r="M3" s="4"/>
      <c r="N3" s="4"/>
      <c r="O3" s="4"/>
      <c r="P3" s="4"/>
      <c r="Q3" s="4"/>
      <c r="R3" s="4"/>
      <c r="S3" s="4"/>
    </row>
    <row r="5" spans="1:19" s="17" customFormat="1">
      <c r="A5" s="15" t="s">
        <v>14</v>
      </c>
      <c r="B5" s="15"/>
      <c r="C5" s="16">
        <v>0.1</v>
      </c>
      <c r="D5" s="16">
        <v>1</v>
      </c>
      <c r="E5" s="16">
        <v>1</v>
      </c>
      <c r="F5" s="16">
        <v>1</v>
      </c>
      <c r="G5" s="16">
        <v>1</v>
      </c>
      <c r="H5" s="16">
        <f>$D$5+$D$5*$C$5</f>
        <v>1.1000000000000001</v>
      </c>
      <c r="I5" s="16">
        <f t="shared" ref="I5:K5" si="0">$D$5+$D$5*$C$5</f>
        <v>1.1000000000000001</v>
      </c>
      <c r="J5" s="16">
        <f t="shared" si="0"/>
        <v>1.1000000000000001</v>
      </c>
      <c r="K5" s="16">
        <f t="shared" si="0"/>
        <v>1.1000000000000001</v>
      </c>
      <c r="L5" s="16">
        <f>K5+K5*$C$5</f>
        <v>1.2100000000000002</v>
      </c>
      <c r="M5" s="16">
        <f t="shared" ref="M5:S5" si="1">L5+L5*$C$5</f>
        <v>1.3310000000000002</v>
      </c>
      <c r="N5" s="16">
        <f t="shared" si="1"/>
        <v>1.4641000000000002</v>
      </c>
      <c r="O5" s="16">
        <f t="shared" si="1"/>
        <v>1.6105100000000001</v>
      </c>
      <c r="P5" s="16">
        <f t="shared" si="1"/>
        <v>1.7715610000000002</v>
      </c>
      <c r="Q5" s="16">
        <f t="shared" si="1"/>
        <v>1.9487171000000001</v>
      </c>
      <c r="R5" s="16">
        <f t="shared" si="1"/>
        <v>2.1435888100000002</v>
      </c>
      <c r="S5" s="16">
        <f t="shared" si="1"/>
        <v>2.3579476910000001</v>
      </c>
    </row>
    <row r="8" spans="1:19">
      <c r="A8" s="5" t="s">
        <v>22</v>
      </c>
      <c r="B8" s="5"/>
    </row>
    <row r="9" spans="1:19">
      <c r="A9" s="6" t="s">
        <v>23</v>
      </c>
      <c r="B9" s="6"/>
      <c r="C9" s="7"/>
      <c r="D9" s="1">
        <v>1</v>
      </c>
    </row>
    <row r="10" spans="1:19">
      <c r="A10" s="6" t="s">
        <v>24</v>
      </c>
      <c r="B10" s="6"/>
      <c r="C10" s="7"/>
      <c r="D10" s="1">
        <f>D9</f>
        <v>1</v>
      </c>
      <c r="E10" s="1">
        <f>D10+E9</f>
        <v>1</v>
      </c>
      <c r="F10" s="1">
        <f t="shared" ref="F10:S10" si="2">E10+F9</f>
        <v>1</v>
      </c>
      <c r="G10" s="1">
        <f t="shared" si="2"/>
        <v>1</v>
      </c>
      <c r="H10" s="1">
        <f t="shared" si="2"/>
        <v>1</v>
      </c>
      <c r="I10" s="1">
        <f t="shared" si="2"/>
        <v>1</v>
      </c>
      <c r="J10" s="1">
        <f t="shared" si="2"/>
        <v>1</v>
      </c>
      <c r="K10" s="1">
        <f t="shared" si="2"/>
        <v>1</v>
      </c>
      <c r="L10" s="1">
        <f t="shared" si="2"/>
        <v>1</v>
      </c>
      <c r="M10" s="1">
        <f t="shared" si="2"/>
        <v>1</v>
      </c>
      <c r="N10" s="1">
        <f t="shared" si="2"/>
        <v>1</v>
      </c>
      <c r="O10" s="1">
        <f t="shared" si="2"/>
        <v>1</v>
      </c>
      <c r="P10" s="1">
        <f t="shared" si="2"/>
        <v>1</v>
      </c>
      <c r="Q10" s="1">
        <f t="shared" si="2"/>
        <v>1</v>
      </c>
      <c r="R10" s="1">
        <f t="shared" si="2"/>
        <v>1</v>
      </c>
      <c r="S10" s="1">
        <f t="shared" si="2"/>
        <v>1</v>
      </c>
    </row>
    <row r="11" spans="1:19">
      <c r="A11" s="6" t="s">
        <v>93</v>
      </c>
      <c r="B11" s="6"/>
      <c r="C11" s="7">
        <v>14</v>
      </c>
      <c r="D11" s="1">
        <f>$C$11*D5</f>
        <v>14</v>
      </c>
      <c r="E11" s="1">
        <f t="shared" ref="E11:S11" si="3">$C$11*E5</f>
        <v>14</v>
      </c>
      <c r="F11" s="1">
        <f t="shared" si="3"/>
        <v>14</v>
      </c>
      <c r="G11" s="1">
        <f t="shared" si="3"/>
        <v>14</v>
      </c>
      <c r="H11" s="1">
        <f t="shared" si="3"/>
        <v>15.400000000000002</v>
      </c>
      <c r="I11" s="1">
        <f t="shared" si="3"/>
        <v>15.400000000000002</v>
      </c>
      <c r="J11" s="1">
        <f t="shared" si="3"/>
        <v>15.400000000000002</v>
      </c>
      <c r="K11" s="1">
        <f t="shared" si="3"/>
        <v>15.400000000000002</v>
      </c>
      <c r="L11" s="1">
        <f t="shared" si="3"/>
        <v>16.940000000000001</v>
      </c>
      <c r="M11" s="1">
        <f t="shared" si="3"/>
        <v>18.634000000000004</v>
      </c>
      <c r="N11" s="1">
        <f t="shared" si="3"/>
        <v>20.497400000000003</v>
      </c>
      <c r="O11" s="1">
        <f t="shared" si="3"/>
        <v>22.547140000000002</v>
      </c>
      <c r="P11" s="1">
        <f t="shared" si="3"/>
        <v>24.801854000000002</v>
      </c>
      <c r="Q11" s="1">
        <f t="shared" si="3"/>
        <v>27.282039400000002</v>
      </c>
      <c r="R11" s="1">
        <f t="shared" si="3"/>
        <v>30.010243340000002</v>
      </c>
      <c r="S11" s="1">
        <f t="shared" si="3"/>
        <v>33.011267674000003</v>
      </c>
    </row>
    <row r="12" spans="1:19">
      <c r="A12" s="6" t="s">
        <v>26</v>
      </c>
      <c r="B12" s="6"/>
      <c r="C12" s="7">
        <v>6000</v>
      </c>
      <c r="D12" s="1">
        <f>C12</f>
        <v>6000</v>
      </c>
      <c r="E12" s="1">
        <f t="shared" ref="E12:G12" si="4">D12</f>
        <v>6000</v>
      </c>
      <c r="F12" s="1">
        <f t="shared" si="4"/>
        <v>6000</v>
      </c>
      <c r="G12" s="1">
        <f t="shared" si="4"/>
        <v>6000</v>
      </c>
      <c r="H12" s="1">
        <f>$C$12*H5</f>
        <v>6600.0000000000009</v>
      </c>
      <c r="I12" s="1">
        <f t="shared" ref="I12:S12" si="5">$C$12*I5</f>
        <v>6600.0000000000009</v>
      </c>
      <c r="J12" s="1">
        <f t="shared" si="5"/>
        <v>6600.0000000000009</v>
      </c>
      <c r="K12" s="1">
        <f t="shared" si="5"/>
        <v>6600.0000000000009</v>
      </c>
      <c r="L12" s="1">
        <f t="shared" si="5"/>
        <v>7260.0000000000009</v>
      </c>
      <c r="M12" s="1">
        <f t="shared" si="5"/>
        <v>7986.0000000000009</v>
      </c>
      <c r="N12" s="1">
        <f t="shared" si="5"/>
        <v>8784.6</v>
      </c>
      <c r="O12" s="1">
        <f t="shared" si="5"/>
        <v>9663.0600000000013</v>
      </c>
      <c r="P12" s="1">
        <f t="shared" si="5"/>
        <v>10629.366000000002</v>
      </c>
      <c r="Q12" s="1">
        <f t="shared" si="5"/>
        <v>11692.302600000001</v>
      </c>
      <c r="R12" s="1">
        <f t="shared" si="5"/>
        <v>12861.532860000001</v>
      </c>
      <c r="S12" s="1">
        <f t="shared" si="5"/>
        <v>14147.686146</v>
      </c>
    </row>
    <row r="13" spans="1:19">
      <c r="A13" s="6" t="s">
        <v>94</v>
      </c>
      <c r="B13" s="6"/>
      <c r="C13" s="7">
        <v>18</v>
      </c>
      <c r="D13" s="1">
        <f>C13</f>
        <v>18</v>
      </c>
      <c r="E13" s="1">
        <f t="shared" ref="E13:G13" si="6">D13</f>
        <v>18</v>
      </c>
      <c r="F13" s="1">
        <f t="shared" si="6"/>
        <v>18</v>
      </c>
      <c r="G13" s="1">
        <f t="shared" si="6"/>
        <v>18</v>
      </c>
      <c r="H13" s="1">
        <f t="shared" ref="H13:S13" si="7">$C$13*H5</f>
        <v>19.8</v>
      </c>
      <c r="I13" s="1">
        <f t="shared" si="7"/>
        <v>19.8</v>
      </c>
      <c r="J13" s="1">
        <f t="shared" si="7"/>
        <v>19.8</v>
      </c>
      <c r="K13" s="1">
        <f t="shared" si="7"/>
        <v>19.8</v>
      </c>
      <c r="L13" s="1">
        <f t="shared" si="7"/>
        <v>21.780000000000005</v>
      </c>
      <c r="M13" s="1">
        <f t="shared" si="7"/>
        <v>23.958000000000002</v>
      </c>
      <c r="N13" s="1">
        <f t="shared" si="7"/>
        <v>26.353800000000003</v>
      </c>
      <c r="O13" s="1">
        <f t="shared" si="7"/>
        <v>28.989180000000001</v>
      </c>
      <c r="P13" s="1">
        <f t="shared" si="7"/>
        <v>31.888098000000003</v>
      </c>
      <c r="Q13" s="1">
        <f t="shared" si="7"/>
        <v>35.076907800000001</v>
      </c>
      <c r="R13" s="1">
        <f t="shared" si="7"/>
        <v>38.584598580000005</v>
      </c>
      <c r="S13" s="1">
        <f t="shared" si="7"/>
        <v>42.443058438000001</v>
      </c>
    </row>
    <row r="14" spans="1:19">
      <c r="A14" s="6" t="s">
        <v>26</v>
      </c>
      <c r="B14" s="6"/>
      <c r="C14" s="7">
        <v>750</v>
      </c>
      <c r="D14" s="1">
        <f>C14</f>
        <v>750</v>
      </c>
      <c r="E14" s="1">
        <f t="shared" ref="E14:F14" si="8">D14</f>
        <v>750</v>
      </c>
      <c r="F14" s="1">
        <f t="shared" si="8"/>
        <v>750</v>
      </c>
      <c r="G14" s="1">
        <f>F14</f>
        <v>750</v>
      </c>
      <c r="H14" s="1">
        <f>$C$14*H5</f>
        <v>825.00000000000011</v>
      </c>
      <c r="I14" s="1">
        <f t="shared" ref="I14:S14" si="9">$C$14*I5</f>
        <v>825.00000000000011</v>
      </c>
      <c r="J14" s="1">
        <f t="shared" si="9"/>
        <v>825.00000000000011</v>
      </c>
      <c r="K14" s="1">
        <f t="shared" si="9"/>
        <v>825.00000000000011</v>
      </c>
      <c r="L14" s="1">
        <f t="shared" si="9"/>
        <v>907.50000000000011</v>
      </c>
      <c r="M14" s="1">
        <f t="shared" si="9"/>
        <v>998.25000000000011</v>
      </c>
      <c r="N14" s="1">
        <f t="shared" si="9"/>
        <v>1098.075</v>
      </c>
      <c r="O14" s="1">
        <f t="shared" si="9"/>
        <v>1207.8825000000002</v>
      </c>
      <c r="P14" s="1">
        <f t="shared" si="9"/>
        <v>1328.6707500000002</v>
      </c>
      <c r="Q14" s="1">
        <f t="shared" si="9"/>
        <v>1461.5378250000001</v>
      </c>
      <c r="R14" s="1">
        <f t="shared" si="9"/>
        <v>1607.6916075000001</v>
      </c>
      <c r="S14" s="1">
        <f t="shared" si="9"/>
        <v>1768.46076825</v>
      </c>
    </row>
    <row r="15" spans="1:19">
      <c r="A15" s="8" t="s">
        <v>19</v>
      </c>
      <c r="B15" s="8"/>
      <c r="C15" s="7">
        <v>10000</v>
      </c>
      <c r="D15" s="1">
        <f>C15</f>
        <v>10000</v>
      </c>
      <c r="E15" s="1">
        <f t="shared" ref="E15:G15" si="10">D15</f>
        <v>10000</v>
      </c>
      <c r="F15" s="1">
        <f t="shared" si="10"/>
        <v>10000</v>
      </c>
      <c r="G15" s="1">
        <f t="shared" si="10"/>
        <v>10000</v>
      </c>
      <c r="H15" s="1">
        <f t="shared" ref="H15:S15" si="11">$C$15*H5</f>
        <v>11000</v>
      </c>
      <c r="I15" s="1">
        <f t="shared" si="11"/>
        <v>11000</v>
      </c>
      <c r="J15" s="1">
        <f t="shared" si="11"/>
        <v>11000</v>
      </c>
      <c r="K15" s="1">
        <f t="shared" si="11"/>
        <v>11000</v>
      </c>
      <c r="L15" s="1">
        <f t="shared" si="11"/>
        <v>12100.000000000002</v>
      </c>
      <c r="M15" s="1">
        <f t="shared" si="11"/>
        <v>13310.000000000002</v>
      </c>
      <c r="N15" s="1">
        <f t="shared" si="11"/>
        <v>14641.000000000002</v>
      </c>
      <c r="O15" s="1">
        <f t="shared" si="11"/>
        <v>16105.1</v>
      </c>
      <c r="P15" s="1">
        <f t="shared" si="11"/>
        <v>17715.61</v>
      </c>
      <c r="Q15" s="1">
        <f t="shared" si="11"/>
        <v>19487.171000000002</v>
      </c>
      <c r="R15" s="1">
        <f t="shared" si="11"/>
        <v>21435.888100000004</v>
      </c>
      <c r="S15" s="1">
        <f t="shared" si="11"/>
        <v>23579.476910000001</v>
      </c>
    </row>
    <row r="16" spans="1:19">
      <c r="A16" s="6" t="s">
        <v>20</v>
      </c>
      <c r="B16" s="6"/>
      <c r="C16" s="7">
        <v>0</v>
      </c>
      <c r="D16" s="1">
        <f>$C$16*D5</f>
        <v>0</v>
      </c>
      <c r="E16" s="1">
        <f t="shared" ref="E16:S16" si="12">$C$16*E5</f>
        <v>0</v>
      </c>
      <c r="F16" s="1">
        <f t="shared" si="12"/>
        <v>0</v>
      </c>
      <c r="G16" s="1">
        <f t="shared" si="12"/>
        <v>0</v>
      </c>
      <c r="H16" s="1">
        <f t="shared" si="12"/>
        <v>0</v>
      </c>
      <c r="I16" s="1">
        <f t="shared" si="12"/>
        <v>0</v>
      </c>
      <c r="J16" s="1">
        <f t="shared" si="12"/>
        <v>0</v>
      </c>
      <c r="K16" s="1">
        <f t="shared" si="12"/>
        <v>0</v>
      </c>
      <c r="L16" s="1">
        <f t="shared" si="12"/>
        <v>0</v>
      </c>
      <c r="M16" s="1">
        <f t="shared" si="12"/>
        <v>0</v>
      </c>
      <c r="N16" s="1">
        <f t="shared" si="12"/>
        <v>0</v>
      </c>
      <c r="O16" s="1">
        <f t="shared" si="12"/>
        <v>0</v>
      </c>
      <c r="P16" s="1">
        <f t="shared" si="12"/>
        <v>0</v>
      </c>
      <c r="Q16" s="1">
        <f t="shared" si="12"/>
        <v>0</v>
      </c>
      <c r="R16" s="1">
        <f t="shared" si="12"/>
        <v>0</v>
      </c>
      <c r="S16" s="1">
        <f t="shared" si="12"/>
        <v>0</v>
      </c>
    </row>
    <row r="17" spans="1:19">
      <c r="A17" s="6" t="s">
        <v>25</v>
      </c>
      <c r="B17" s="6"/>
      <c r="C17" s="7">
        <v>2.5</v>
      </c>
      <c r="D17" s="1">
        <f t="shared" ref="D17:S17" si="13">$C$17*D5</f>
        <v>2.5</v>
      </c>
      <c r="E17" s="1">
        <f t="shared" si="13"/>
        <v>2.5</v>
      </c>
      <c r="F17" s="1">
        <f t="shared" si="13"/>
        <v>2.5</v>
      </c>
      <c r="G17" s="1">
        <f t="shared" si="13"/>
        <v>2.5</v>
      </c>
      <c r="H17" s="1">
        <f t="shared" si="13"/>
        <v>2.75</v>
      </c>
      <c r="I17" s="1">
        <f t="shared" si="13"/>
        <v>2.75</v>
      </c>
      <c r="J17" s="1">
        <f t="shared" si="13"/>
        <v>2.75</v>
      </c>
      <c r="K17" s="1">
        <f t="shared" si="13"/>
        <v>2.75</v>
      </c>
      <c r="L17" s="1">
        <f t="shared" si="13"/>
        <v>3.0250000000000004</v>
      </c>
      <c r="M17" s="1">
        <f t="shared" si="13"/>
        <v>3.3275000000000006</v>
      </c>
      <c r="N17" s="1">
        <f t="shared" si="13"/>
        <v>3.6602500000000004</v>
      </c>
      <c r="O17" s="1">
        <f t="shared" si="13"/>
        <v>4.026275</v>
      </c>
      <c r="P17" s="1">
        <f t="shared" si="13"/>
        <v>4.4289025000000004</v>
      </c>
      <c r="Q17" s="1">
        <f t="shared" si="13"/>
        <v>4.87179275</v>
      </c>
      <c r="R17" s="1">
        <f t="shared" si="13"/>
        <v>5.3589720250000008</v>
      </c>
      <c r="S17" s="1">
        <f t="shared" si="13"/>
        <v>5.8948692275000001</v>
      </c>
    </row>
    <row r="18" spans="1:19">
      <c r="A18" s="6" t="s">
        <v>21</v>
      </c>
      <c r="B18" s="6"/>
      <c r="C18" s="7">
        <v>12000</v>
      </c>
      <c r="D18" s="1">
        <f>C18</f>
        <v>12000</v>
      </c>
      <c r="E18" s="1">
        <f t="shared" ref="E18:G18" si="14">D18</f>
        <v>12000</v>
      </c>
      <c r="F18" s="1">
        <f t="shared" si="14"/>
        <v>12000</v>
      </c>
      <c r="G18" s="1">
        <f t="shared" si="14"/>
        <v>12000</v>
      </c>
      <c r="H18" s="1">
        <f t="shared" ref="H18:S18" si="15">$C$18*H5</f>
        <v>13200.000000000002</v>
      </c>
      <c r="I18" s="1">
        <f t="shared" si="15"/>
        <v>13200.000000000002</v>
      </c>
      <c r="J18" s="1">
        <f t="shared" si="15"/>
        <v>13200.000000000002</v>
      </c>
      <c r="K18" s="1">
        <f t="shared" si="15"/>
        <v>13200.000000000002</v>
      </c>
      <c r="L18" s="1">
        <f t="shared" si="15"/>
        <v>14520.000000000002</v>
      </c>
      <c r="M18" s="1">
        <f t="shared" si="15"/>
        <v>15972.000000000002</v>
      </c>
      <c r="N18" s="1">
        <f t="shared" si="15"/>
        <v>17569.2</v>
      </c>
      <c r="O18" s="1">
        <f t="shared" si="15"/>
        <v>19326.120000000003</v>
      </c>
      <c r="P18" s="1">
        <f t="shared" si="15"/>
        <v>21258.732000000004</v>
      </c>
      <c r="Q18" s="1">
        <f t="shared" si="15"/>
        <v>23384.605200000002</v>
      </c>
      <c r="R18" s="1">
        <f t="shared" si="15"/>
        <v>25723.065720000002</v>
      </c>
      <c r="S18" s="1">
        <f t="shared" si="15"/>
        <v>28295.372292</v>
      </c>
    </row>
    <row r="19" spans="1:19">
      <c r="A19" s="9" t="s">
        <v>27</v>
      </c>
      <c r="B19" s="9"/>
      <c r="C19" s="7">
        <v>3500</v>
      </c>
      <c r="D19" s="1">
        <f>C19</f>
        <v>3500</v>
      </c>
      <c r="E19" s="1">
        <f t="shared" ref="E19:G19" si="16">D19</f>
        <v>3500</v>
      </c>
      <c r="F19" s="1">
        <f t="shared" si="16"/>
        <v>3500</v>
      </c>
      <c r="G19" s="1">
        <f t="shared" si="16"/>
        <v>3500</v>
      </c>
      <c r="H19" s="1">
        <f t="shared" ref="H19:S19" si="17">$C$19*H5</f>
        <v>3850.0000000000005</v>
      </c>
      <c r="I19" s="1">
        <f t="shared" si="17"/>
        <v>3850.0000000000005</v>
      </c>
      <c r="J19" s="1">
        <f t="shared" si="17"/>
        <v>3850.0000000000005</v>
      </c>
      <c r="K19" s="1">
        <f t="shared" si="17"/>
        <v>3850.0000000000005</v>
      </c>
      <c r="L19" s="1">
        <f t="shared" si="17"/>
        <v>4235.0000000000009</v>
      </c>
      <c r="M19" s="1">
        <f t="shared" si="17"/>
        <v>4658.5000000000009</v>
      </c>
      <c r="N19" s="1">
        <f t="shared" si="17"/>
        <v>5124.3500000000004</v>
      </c>
      <c r="O19" s="1">
        <f t="shared" si="17"/>
        <v>5636.7850000000008</v>
      </c>
      <c r="P19" s="1">
        <f t="shared" si="17"/>
        <v>6200.4635000000007</v>
      </c>
      <c r="Q19" s="1">
        <f t="shared" si="17"/>
        <v>6820.5098500000004</v>
      </c>
      <c r="R19" s="1">
        <f t="shared" si="17"/>
        <v>7502.5608350000011</v>
      </c>
      <c r="S19" s="1">
        <f t="shared" si="17"/>
        <v>8252.8169185000006</v>
      </c>
    </row>
    <row r="20" spans="1:19">
      <c r="C20" s="7"/>
    </row>
    <row r="21" spans="1:19">
      <c r="C21" s="7"/>
    </row>
    <row r="22" spans="1:19">
      <c r="A22" s="5" t="s">
        <v>15</v>
      </c>
      <c r="B22" s="5"/>
      <c r="C22" s="7"/>
    </row>
    <row r="23" spans="1:19">
      <c r="A23" s="6" t="s">
        <v>23</v>
      </c>
      <c r="B23" s="6"/>
      <c r="C23" s="7"/>
      <c r="D23" s="1">
        <v>1</v>
      </c>
    </row>
    <row r="24" spans="1:19">
      <c r="A24" s="6" t="s">
        <v>24</v>
      </c>
      <c r="B24" s="6"/>
      <c r="C24" s="7"/>
      <c r="D24" s="1">
        <f>D23</f>
        <v>1</v>
      </c>
      <c r="E24" s="1">
        <f>D24+E23</f>
        <v>1</v>
      </c>
      <c r="F24" s="1">
        <f t="shared" ref="F24" si="18">E24+F23</f>
        <v>1</v>
      </c>
      <c r="G24" s="1">
        <f t="shared" ref="G24" si="19">F24+G23</f>
        <v>1</v>
      </c>
      <c r="H24" s="1">
        <f t="shared" ref="H24" si="20">G24+H23</f>
        <v>1</v>
      </c>
      <c r="I24" s="1">
        <f t="shared" ref="I24" si="21">H24+I23</f>
        <v>1</v>
      </c>
      <c r="J24" s="1">
        <f t="shared" ref="J24" si="22">I24+J23</f>
        <v>1</v>
      </c>
      <c r="K24" s="1">
        <f t="shared" ref="K24" si="23">J24+K23</f>
        <v>1</v>
      </c>
      <c r="L24" s="1">
        <f t="shared" ref="L24" si="24">K24+L23</f>
        <v>1</v>
      </c>
      <c r="M24" s="1">
        <f t="shared" ref="M24" si="25">L24+M23</f>
        <v>1</v>
      </c>
      <c r="N24" s="1">
        <f t="shared" ref="N24" si="26">M24+N23</f>
        <v>1</v>
      </c>
      <c r="O24" s="1">
        <f t="shared" ref="O24" si="27">N24+O23</f>
        <v>1</v>
      </c>
      <c r="P24" s="1">
        <f t="shared" ref="P24" si="28">O24+P23</f>
        <v>1</v>
      </c>
      <c r="Q24" s="1">
        <f t="shared" ref="Q24" si="29">P24+Q23</f>
        <v>1</v>
      </c>
      <c r="R24" s="1">
        <f t="shared" ref="R24" si="30">Q24+R23</f>
        <v>1</v>
      </c>
      <c r="S24" s="1">
        <f t="shared" ref="S24" si="31">R24+S23</f>
        <v>1</v>
      </c>
    </row>
    <row r="25" spans="1:19">
      <c r="A25" s="6" t="s">
        <v>93</v>
      </c>
      <c r="B25" s="6"/>
      <c r="C25" s="7">
        <v>16</v>
      </c>
      <c r="D25" s="1">
        <f>$C$25*D5</f>
        <v>16</v>
      </c>
      <c r="E25" s="1">
        <f t="shared" ref="E25:S25" si="32">$C$25*E5</f>
        <v>16</v>
      </c>
      <c r="F25" s="1">
        <f t="shared" si="32"/>
        <v>16</v>
      </c>
      <c r="G25" s="1">
        <f t="shared" si="32"/>
        <v>16</v>
      </c>
      <c r="H25" s="1">
        <f t="shared" si="32"/>
        <v>17.600000000000001</v>
      </c>
      <c r="I25" s="1">
        <f t="shared" si="32"/>
        <v>17.600000000000001</v>
      </c>
      <c r="J25" s="1">
        <f t="shared" si="32"/>
        <v>17.600000000000001</v>
      </c>
      <c r="K25" s="1">
        <f t="shared" si="32"/>
        <v>17.600000000000001</v>
      </c>
      <c r="L25" s="1">
        <f t="shared" si="32"/>
        <v>19.360000000000003</v>
      </c>
      <c r="M25" s="1">
        <f t="shared" si="32"/>
        <v>21.296000000000003</v>
      </c>
      <c r="N25" s="1">
        <f t="shared" si="32"/>
        <v>23.425600000000003</v>
      </c>
      <c r="O25" s="1">
        <f t="shared" si="32"/>
        <v>25.768160000000002</v>
      </c>
      <c r="P25" s="1">
        <f t="shared" si="32"/>
        <v>28.344976000000003</v>
      </c>
      <c r="Q25" s="1">
        <f t="shared" si="32"/>
        <v>31.179473600000001</v>
      </c>
      <c r="R25" s="1">
        <f t="shared" si="32"/>
        <v>34.297420960000004</v>
      </c>
      <c r="S25" s="1">
        <f t="shared" si="32"/>
        <v>37.727163056000002</v>
      </c>
    </row>
    <row r="26" spans="1:19">
      <c r="A26" s="6" t="s">
        <v>26</v>
      </c>
      <c r="B26" s="6"/>
      <c r="C26" s="7">
        <v>6000</v>
      </c>
      <c r="D26" s="1">
        <f>C26</f>
        <v>6000</v>
      </c>
      <c r="E26" s="1">
        <f t="shared" ref="E26:G26" si="33">D26</f>
        <v>6000</v>
      </c>
      <c r="F26" s="1">
        <f t="shared" si="33"/>
        <v>6000</v>
      </c>
      <c r="G26" s="1">
        <f t="shared" si="33"/>
        <v>6000</v>
      </c>
      <c r="H26" s="1">
        <f>$C$26*H5</f>
        <v>6600.0000000000009</v>
      </c>
      <c r="I26" s="1">
        <f t="shared" ref="I26:S26" si="34">$C$26*I5</f>
        <v>6600.0000000000009</v>
      </c>
      <c r="J26" s="1">
        <f t="shared" si="34"/>
        <v>6600.0000000000009</v>
      </c>
      <c r="K26" s="1">
        <f t="shared" si="34"/>
        <v>6600.0000000000009</v>
      </c>
      <c r="L26" s="1">
        <f t="shared" si="34"/>
        <v>7260.0000000000009</v>
      </c>
      <c r="M26" s="1">
        <f t="shared" si="34"/>
        <v>7986.0000000000009</v>
      </c>
      <c r="N26" s="1">
        <f t="shared" si="34"/>
        <v>8784.6</v>
      </c>
      <c r="O26" s="1">
        <f t="shared" si="34"/>
        <v>9663.0600000000013</v>
      </c>
      <c r="P26" s="1">
        <f t="shared" si="34"/>
        <v>10629.366000000002</v>
      </c>
      <c r="Q26" s="1">
        <f t="shared" si="34"/>
        <v>11692.302600000001</v>
      </c>
      <c r="R26" s="1">
        <f t="shared" si="34"/>
        <v>12861.532860000001</v>
      </c>
      <c r="S26" s="1">
        <f t="shared" si="34"/>
        <v>14147.686146</v>
      </c>
    </row>
    <row r="27" spans="1:19">
      <c r="A27" s="6" t="s">
        <v>94</v>
      </c>
      <c r="B27" s="6"/>
      <c r="C27" s="7">
        <v>20</v>
      </c>
      <c r="D27" s="1">
        <f>C27</f>
        <v>20</v>
      </c>
      <c r="E27" s="1">
        <f t="shared" ref="E27:G27" si="35">D27</f>
        <v>20</v>
      </c>
      <c r="F27" s="1">
        <f t="shared" si="35"/>
        <v>20</v>
      </c>
      <c r="G27" s="1">
        <f t="shared" si="35"/>
        <v>20</v>
      </c>
      <c r="H27" s="1">
        <f t="shared" ref="H27:S27" si="36">$C$27*H5</f>
        <v>22</v>
      </c>
      <c r="I27" s="1">
        <f t="shared" si="36"/>
        <v>22</v>
      </c>
      <c r="J27" s="1">
        <f t="shared" si="36"/>
        <v>22</v>
      </c>
      <c r="K27" s="1">
        <f t="shared" si="36"/>
        <v>22</v>
      </c>
      <c r="L27" s="1">
        <f t="shared" si="36"/>
        <v>24.200000000000003</v>
      </c>
      <c r="M27" s="1">
        <f t="shared" si="36"/>
        <v>26.620000000000005</v>
      </c>
      <c r="N27" s="1">
        <f t="shared" si="36"/>
        <v>29.282000000000004</v>
      </c>
      <c r="O27" s="1">
        <f t="shared" si="36"/>
        <v>32.2102</v>
      </c>
      <c r="P27" s="1">
        <f t="shared" si="36"/>
        <v>35.431220000000003</v>
      </c>
      <c r="Q27" s="1">
        <f t="shared" si="36"/>
        <v>38.974342</v>
      </c>
      <c r="R27" s="1">
        <f t="shared" si="36"/>
        <v>42.871776200000006</v>
      </c>
      <c r="S27" s="1">
        <f t="shared" si="36"/>
        <v>47.158953820000001</v>
      </c>
    </row>
    <row r="28" spans="1:19">
      <c r="A28" s="6" t="s">
        <v>26</v>
      </c>
      <c r="B28" s="6"/>
      <c r="C28" s="7">
        <v>750</v>
      </c>
      <c r="D28" s="1">
        <f>C28</f>
        <v>750</v>
      </c>
      <c r="E28" s="1">
        <f t="shared" ref="E28:G28" si="37">D28</f>
        <v>750</v>
      </c>
      <c r="F28" s="1">
        <f t="shared" si="37"/>
        <v>750</v>
      </c>
      <c r="G28" s="1">
        <f t="shared" si="37"/>
        <v>750</v>
      </c>
      <c r="H28" s="1">
        <f>$C$28*H5</f>
        <v>825.00000000000011</v>
      </c>
      <c r="I28" s="1">
        <f t="shared" ref="I28:S28" si="38">$C$28*I5</f>
        <v>825.00000000000011</v>
      </c>
      <c r="J28" s="1">
        <f t="shared" si="38"/>
        <v>825.00000000000011</v>
      </c>
      <c r="K28" s="1">
        <f t="shared" si="38"/>
        <v>825.00000000000011</v>
      </c>
      <c r="L28" s="1">
        <f t="shared" si="38"/>
        <v>907.50000000000011</v>
      </c>
      <c r="M28" s="1">
        <f t="shared" si="38"/>
        <v>998.25000000000011</v>
      </c>
      <c r="N28" s="1">
        <f t="shared" si="38"/>
        <v>1098.075</v>
      </c>
      <c r="O28" s="1">
        <f t="shared" si="38"/>
        <v>1207.8825000000002</v>
      </c>
      <c r="P28" s="1">
        <f t="shared" si="38"/>
        <v>1328.6707500000002</v>
      </c>
      <c r="Q28" s="1">
        <f t="shared" si="38"/>
        <v>1461.5378250000001</v>
      </c>
      <c r="R28" s="1">
        <f t="shared" si="38"/>
        <v>1607.6916075000001</v>
      </c>
      <c r="S28" s="1">
        <f t="shared" si="38"/>
        <v>1768.46076825</v>
      </c>
    </row>
    <row r="29" spans="1:19">
      <c r="A29" s="8" t="s">
        <v>19</v>
      </c>
      <c r="B29" s="8"/>
      <c r="C29" s="7">
        <v>10000</v>
      </c>
      <c r="D29" s="1">
        <f>$C$29*D5</f>
        <v>10000</v>
      </c>
      <c r="E29" s="1">
        <f t="shared" ref="E29:S29" si="39">$C$29*E5</f>
        <v>10000</v>
      </c>
      <c r="F29" s="1">
        <f t="shared" si="39"/>
        <v>10000</v>
      </c>
      <c r="G29" s="1">
        <f t="shared" si="39"/>
        <v>10000</v>
      </c>
      <c r="H29" s="1">
        <f t="shared" si="39"/>
        <v>11000</v>
      </c>
      <c r="I29" s="1">
        <f t="shared" si="39"/>
        <v>11000</v>
      </c>
      <c r="J29" s="1">
        <f t="shared" si="39"/>
        <v>11000</v>
      </c>
      <c r="K29" s="1">
        <f t="shared" si="39"/>
        <v>11000</v>
      </c>
      <c r="L29" s="1">
        <f t="shared" si="39"/>
        <v>12100.000000000002</v>
      </c>
      <c r="M29" s="1">
        <f t="shared" si="39"/>
        <v>13310.000000000002</v>
      </c>
      <c r="N29" s="1">
        <f t="shared" si="39"/>
        <v>14641.000000000002</v>
      </c>
      <c r="O29" s="1">
        <f t="shared" si="39"/>
        <v>16105.1</v>
      </c>
      <c r="P29" s="1">
        <f t="shared" si="39"/>
        <v>17715.61</v>
      </c>
      <c r="Q29" s="1">
        <f t="shared" si="39"/>
        <v>19487.171000000002</v>
      </c>
      <c r="R29" s="1">
        <f t="shared" si="39"/>
        <v>21435.888100000004</v>
      </c>
      <c r="S29" s="1">
        <f t="shared" si="39"/>
        <v>23579.476910000001</v>
      </c>
    </row>
    <row r="30" spans="1:19">
      <c r="A30" s="6" t="s">
        <v>20</v>
      </c>
      <c r="B30" s="6"/>
      <c r="C30" s="7">
        <v>0</v>
      </c>
      <c r="D30" s="1">
        <f>$C$30*D5</f>
        <v>0</v>
      </c>
      <c r="E30" s="1">
        <f t="shared" ref="E30:S30" si="40">$C$30*E5</f>
        <v>0</v>
      </c>
      <c r="F30" s="1">
        <f t="shared" si="40"/>
        <v>0</v>
      </c>
      <c r="G30" s="1">
        <f t="shared" si="40"/>
        <v>0</v>
      </c>
      <c r="H30" s="1">
        <f t="shared" si="40"/>
        <v>0</v>
      </c>
      <c r="I30" s="1">
        <f t="shared" si="40"/>
        <v>0</v>
      </c>
      <c r="J30" s="1">
        <f t="shared" si="40"/>
        <v>0</v>
      </c>
      <c r="K30" s="1">
        <f t="shared" si="40"/>
        <v>0</v>
      </c>
      <c r="L30" s="1">
        <f t="shared" si="40"/>
        <v>0</v>
      </c>
      <c r="M30" s="1">
        <f t="shared" si="40"/>
        <v>0</v>
      </c>
      <c r="N30" s="1">
        <f t="shared" si="40"/>
        <v>0</v>
      </c>
      <c r="O30" s="1">
        <f t="shared" si="40"/>
        <v>0</v>
      </c>
      <c r="P30" s="1">
        <f t="shared" si="40"/>
        <v>0</v>
      </c>
      <c r="Q30" s="1">
        <f t="shared" si="40"/>
        <v>0</v>
      </c>
      <c r="R30" s="1">
        <f t="shared" si="40"/>
        <v>0</v>
      </c>
      <c r="S30" s="1">
        <f t="shared" si="40"/>
        <v>0</v>
      </c>
    </row>
    <row r="31" spans="1:19">
      <c r="A31" s="6" t="s">
        <v>25</v>
      </c>
      <c r="B31" s="6"/>
      <c r="C31" s="7">
        <v>3</v>
      </c>
      <c r="D31" s="1">
        <f t="shared" ref="D31:S31" si="41">$C$31*D5</f>
        <v>3</v>
      </c>
      <c r="E31" s="1">
        <f t="shared" si="41"/>
        <v>3</v>
      </c>
      <c r="F31" s="1">
        <f t="shared" si="41"/>
        <v>3</v>
      </c>
      <c r="G31" s="1">
        <f t="shared" si="41"/>
        <v>3</v>
      </c>
      <c r="H31" s="1">
        <f t="shared" si="41"/>
        <v>3.3000000000000003</v>
      </c>
      <c r="I31" s="1">
        <f t="shared" si="41"/>
        <v>3.3000000000000003</v>
      </c>
      <c r="J31" s="1">
        <f t="shared" si="41"/>
        <v>3.3000000000000003</v>
      </c>
      <c r="K31" s="1">
        <f t="shared" si="41"/>
        <v>3.3000000000000003</v>
      </c>
      <c r="L31" s="1">
        <f t="shared" si="41"/>
        <v>3.6300000000000008</v>
      </c>
      <c r="M31" s="1">
        <f t="shared" si="41"/>
        <v>3.9930000000000003</v>
      </c>
      <c r="N31" s="1">
        <f t="shared" si="41"/>
        <v>4.3923000000000005</v>
      </c>
      <c r="O31" s="1">
        <f t="shared" si="41"/>
        <v>4.8315300000000008</v>
      </c>
      <c r="P31" s="1">
        <f t="shared" si="41"/>
        <v>5.3146830000000005</v>
      </c>
      <c r="Q31" s="1">
        <f t="shared" si="41"/>
        <v>5.8461513000000007</v>
      </c>
      <c r="R31" s="1">
        <f t="shared" si="41"/>
        <v>6.4307664300000003</v>
      </c>
      <c r="S31" s="1">
        <f t="shared" si="41"/>
        <v>7.0738430730000008</v>
      </c>
    </row>
    <row r="32" spans="1:19">
      <c r="A32" s="6" t="s">
        <v>21</v>
      </c>
      <c r="B32" s="6"/>
      <c r="C32" s="7">
        <v>12000</v>
      </c>
      <c r="D32" s="1">
        <f t="shared" ref="D32:S32" si="42">$C$32*D5</f>
        <v>12000</v>
      </c>
      <c r="E32" s="1">
        <f t="shared" si="42"/>
        <v>12000</v>
      </c>
      <c r="F32" s="1">
        <f t="shared" si="42"/>
        <v>12000</v>
      </c>
      <c r="G32" s="1">
        <f t="shared" si="42"/>
        <v>12000</v>
      </c>
      <c r="H32" s="1">
        <f t="shared" si="42"/>
        <v>13200.000000000002</v>
      </c>
      <c r="I32" s="1">
        <f t="shared" si="42"/>
        <v>13200.000000000002</v>
      </c>
      <c r="J32" s="1">
        <f t="shared" si="42"/>
        <v>13200.000000000002</v>
      </c>
      <c r="K32" s="1">
        <f t="shared" si="42"/>
        <v>13200.000000000002</v>
      </c>
      <c r="L32" s="1">
        <f t="shared" si="42"/>
        <v>14520.000000000002</v>
      </c>
      <c r="M32" s="1">
        <f t="shared" si="42"/>
        <v>15972.000000000002</v>
      </c>
      <c r="N32" s="1">
        <f t="shared" si="42"/>
        <v>17569.2</v>
      </c>
      <c r="O32" s="1">
        <f t="shared" si="42"/>
        <v>19326.120000000003</v>
      </c>
      <c r="P32" s="1">
        <f t="shared" si="42"/>
        <v>21258.732000000004</v>
      </c>
      <c r="Q32" s="1">
        <f t="shared" si="42"/>
        <v>23384.605200000002</v>
      </c>
      <c r="R32" s="1">
        <f t="shared" si="42"/>
        <v>25723.065720000002</v>
      </c>
      <c r="S32" s="1">
        <f t="shared" si="42"/>
        <v>28295.372292</v>
      </c>
    </row>
    <row r="33" spans="1:19">
      <c r="A33" s="9" t="s">
        <v>27</v>
      </c>
      <c r="B33" s="9"/>
      <c r="C33" s="7">
        <v>4000</v>
      </c>
      <c r="D33" s="1">
        <f t="shared" ref="D33:S33" si="43">$C$33*D5</f>
        <v>4000</v>
      </c>
      <c r="E33" s="1">
        <f t="shared" si="43"/>
        <v>4000</v>
      </c>
      <c r="F33" s="1">
        <f t="shared" si="43"/>
        <v>4000</v>
      </c>
      <c r="G33" s="1">
        <f t="shared" si="43"/>
        <v>4000</v>
      </c>
      <c r="H33" s="1">
        <f t="shared" si="43"/>
        <v>4400</v>
      </c>
      <c r="I33" s="1">
        <f t="shared" si="43"/>
        <v>4400</v>
      </c>
      <c r="J33" s="1">
        <f t="shared" si="43"/>
        <v>4400</v>
      </c>
      <c r="K33" s="1">
        <f t="shared" si="43"/>
        <v>4400</v>
      </c>
      <c r="L33" s="1">
        <f t="shared" si="43"/>
        <v>4840.0000000000009</v>
      </c>
      <c r="M33" s="1">
        <f t="shared" si="43"/>
        <v>5324.0000000000009</v>
      </c>
      <c r="N33" s="1">
        <f t="shared" si="43"/>
        <v>5856.4000000000005</v>
      </c>
      <c r="O33" s="1">
        <f t="shared" si="43"/>
        <v>6442.0400000000009</v>
      </c>
      <c r="P33" s="1">
        <f t="shared" si="43"/>
        <v>7086.2440000000006</v>
      </c>
      <c r="Q33" s="1">
        <f t="shared" si="43"/>
        <v>7794.8684000000003</v>
      </c>
      <c r="R33" s="1">
        <f t="shared" si="43"/>
        <v>8574.3552400000008</v>
      </c>
      <c r="S33" s="1">
        <f t="shared" si="43"/>
        <v>9431.7907640000012</v>
      </c>
    </row>
    <row r="34" spans="1:19">
      <c r="C34" s="7"/>
    </row>
    <row r="35" spans="1:19">
      <c r="A35" s="5" t="s">
        <v>16</v>
      </c>
      <c r="B35" s="5"/>
      <c r="C35" s="7"/>
    </row>
    <row r="36" spans="1:19">
      <c r="A36" s="6" t="s">
        <v>23</v>
      </c>
      <c r="B36" s="6"/>
      <c r="C36" s="7"/>
      <c r="D36" s="1">
        <v>1</v>
      </c>
    </row>
    <row r="37" spans="1:19">
      <c r="A37" s="6" t="s">
        <v>24</v>
      </c>
      <c r="B37" s="6"/>
      <c r="C37" s="7"/>
      <c r="D37" s="1">
        <f>D36</f>
        <v>1</v>
      </c>
      <c r="E37" s="1">
        <f>D37+E36</f>
        <v>1</v>
      </c>
      <c r="F37" s="1">
        <f t="shared" ref="F37" si="44">E37+F36</f>
        <v>1</v>
      </c>
      <c r="G37" s="1">
        <f t="shared" ref="G37" si="45">F37+G36</f>
        <v>1</v>
      </c>
      <c r="H37" s="1">
        <f t="shared" ref="H37" si="46">G37+H36</f>
        <v>1</v>
      </c>
      <c r="I37" s="1">
        <f t="shared" ref="I37" si="47">H37+I36</f>
        <v>1</v>
      </c>
      <c r="J37" s="1">
        <f t="shared" ref="J37" si="48">I37+J36</f>
        <v>1</v>
      </c>
      <c r="K37" s="1">
        <f t="shared" ref="K37" si="49">J37+K36</f>
        <v>1</v>
      </c>
      <c r="L37" s="1">
        <f t="shared" ref="L37" si="50">K37+L36</f>
        <v>1</v>
      </c>
      <c r="M37" s="1">
        <f t="shared" ref="M37" si="51">L37+M36</f>
        <v>1</v>
      </c>
      <c r="N37" s="1">
        <f t="shared" ref="N37" si="52">M37+N36</f>
        <v>1</v>
      </c>
      <c r="O37" s="1">
        <f t="shared" ref="O37" si="53">N37+O36</f>
        <v>1</v>
      </c>
      <c r="P37" s="1">
        <f t="shared" ref="P37" si="54">O37+P36</f>
        <v>1</v>
      </c>
      <c r="Q37" s="1">
        <f t="shared" ref="Q37" si="55">P37+Q36</f>
        <v>1</v>
      </c>
      <c r="R37" s="1">
        <f t="shared" ref="R37" si="56">Q37+R36</f>
        <v>1</v>
      </c>
      <c r="S37" s="1">
        <f t="shared" ref="S37" si="57">R37+S36</f>
        <v>1</v>
      </c>
    </row>
    <row r="38" spans="1:19">
      <c r="A38" s="6" t="s">
        <v>93</v>
      </c>
      <c r="B38" s="6"/>
      <c r="C38" s="7">
        <v>18</v>
      </c>
      <c r="D38" s="1">
        <f>$C$38*D5</f>
        <v>18</v>
      </c>
      <c r="E38" s="1">
        <f t="shared" ref="E38:S38" si="58">$C$38*E5</f>
        <v>18</v>
      </c>
      <c r="F38" s="1">
        <f t="shared" si="58"/>
        <v>18</v>
      </c>
      <c r="G38" s="1">
        <f t="shared" si="58"/>
        <v>18</v>
      </c>
      <c r="H38" s="1">
        <f t="shared" si="58"/>
        <v>19.8</v>
      </c>
      <c r="I38" s="1">
        <f t="shared" si="58"/>
        <v>19.8</v>
      </c>
      <c r="J38" s="1">
        <f t="shared" si="58"/>
        <v>19.8</v>
      </c>
      <c r="K38" s="1">
        <f t="shared" si="58"/>
        <v>19.8</v>
      </c>
      <c r="L38" s="1">
        <f t="shared" si="58"/>
        <v>21.780000000000005</v>
      </c>
      <c r="M38" s="1">
        <f t="shared" si="58"/>
        <v>23.958000000000002</v>
      </c>
      <c r="N38" s="1">
        <f t="shared" si="58"/>
        <v>26.353800000000003</v>
      </c>
      <c r="O38" s="1">
        <f t="shared" si="58"/>
        <v>28.989180000000001</v>
      </c>
      <c r="P38" s="1">
        <f t="shared" si="58"/>
        <v>31.888098000000003</v>
      </c>
      <c r="Q38" s="1">
        <f t="shared" si="58"/>
        <v>35.076907800000001</v>
      </c>
      <c r="R38" s="1">
        <f t="shared" si="58"/>
        <v>38.584598580000005</v>
      </c>
      <c r="S38" s="1">
        <f t="shared" si="58"/>
        <v>42.443058438000001</v>
      </c>
    </row>
    <row r="39" spans="1:19">
      <c r="A39" s="6" t="s">
        <v>26</v>
      </c>
      <c r="B39" s="6"/>
      <c r="C39" s="7">
        <v>5000</v>
      </c>
      <c r="D39" s="1">
        <f>C39</f>
        <v>5000</v>
      </c>
      <c r="E39" s="1">
        <f t="shared" ref="E39:G39" si="59">D39</f>
        <v>5000</v>
      </c>
      <c r="F39" s="1">
        <f t="shared" si="59"/>
        <v>5000</v>
      </c>
      <c r="G39" s="1">
        <f t="shared" si="59"/>
        <v>5000</v>
      </c>
      <c r="H39" s="1">
        <f>$C$39*H5</f>
        <v>5500</v>
      </c>
      <c r="I39" s="1">
        <f t="shared" ref="I39:S39" si="60">$C$39*I5</f>
        <v>5500</v>
      </c>
      <c r="J39" s="1">
        <f t="shared" si="60"/>
        <v>5500</v>
      </c>
      <c r="K39" s="1">
        <f t="shared" si="60"/>
        <v>5500</v>
      </c>
      <c r="L39" s="1">
        <f t="shared" si="60"/>
        <v>6050.0000000000009</v>
      </c>
      <c r="M39" s="1">
        <f t="shared" si="60"/>
        <v>6655.0000000000009</v>
      </c>
      <c r="N39" s="1">
        <f t="shared" si="60"/>
        <v>7320.5000000000009</v>
      </c>
      <c r="O39" s="1">
        <f t="shared" si="60"/>
        <v>8052.55</v>
      </c>
      <c r="P39" s="1">
        <f t="shared" si="60"/>
        <v>8857.8050000000003</v>
      </c>
      <c r="Q39" s="1">
        <f t="shared" si="60"/>
        <v>9743.585500000001</v>
      </c>
      <c r="R39" s="1">
        <f t="shared" si="60"/>
        <v>10717.944050000002</v>
      </c>
      <c r="S39" s="1">
        <f t="shared" si="60"/>
        <v>11789.738455000001</v>
      </c>
    </row>
    <row r="40" spans="1:19">
      <c r="A40" s="6" t="s">
        <v>94</v>
      </c>
      <c r="B40" s="6"/>
      <c r="C40" s="7">
        <v>22</v>
      </c>
      <c r="D40" s="1">
        <f>C40</f>
        <v>22</v>
      </c>
      <c r="E40" s="1">
        <f t="shared" ref="E40:G40" si="61">D40</f>
        <v>22</v>
      </c>
      <c r="F40" s="1">
        <f t="shared" si="61"/>
        <v>22</v>
      </c>
      <c r="G40" s="1">
        <f t="shared" si="61"/>
        <v>22</v>
      </c>
      <c r="H40" s="1">
        <f t="shared" ref="H40:S40" si="62">$C$40*H5</f>
        <v>24.200000000000003</v>
      </c>
      <c r="I40" s="1">
        <f t="shared" si="62"/>
        <v>24.200000000000003</v>
      </c>
      <c r="J40" s="1">
        <f t="shared" si="62"/>
        <v>24.200000000000003</v>
      </c>
      <c r="K40" s="1">
        <f t="shared" si="62"/>
        <v>24.200000000000003</v>
      </c>
      <c r="L40" s="1">
        <f t="shared" si="62"/>
        <v>26.620000000000005</v>
      </c>
      <c r="M40" s="1">
        <f t="shared" si="62"/>
        <v>29.282000000000004</v>
      </c>
      <c r="N40" s="1">
        <f t="shared" si="62"/>
        <v>32.2102</v>
      </c>
      <c r="O40" s="1">
        <f t="shared" si="62"/>
        <v>35.431220000000003</v>
      </c>
      <c r="P40" s="1">
        <f t="shared" si="62"/>
        <v>38.974342000000007</v>
      </c>
      <c r="Q40" s="1">
        <f t="shared" si="62"/>
        <v>42.871776199999999</v>
      </c>
      <c r="R40" s="1">
        <f t="shared" si="62"/>
        <v>47.158953820000008</v>
      </c>
      <c r="S40" s="1">
        <f t="shared" si="62"/>
        <v>51.874849202</v>
      </c>
    </row>
    <row r="41" spans="1:19">
      <c r="A41" s="6" t="s">
        <v>26</v>
      </c>
      <c r="B41" s="6"/>
      <c r="C41" s="7">
        <v>500</v>
      </c>
      <c r="D41" s="1">
        <f>C41</f>
        <v>500</v>
      </c>
      <c r="E41" s="1">
        <f t="shared" ref="E41:G41" si="63">D41</f>
        <v>500</v>
      </c>
      <c r="F41" s="1">
        <f t="shared" si="63"/>
        <v>500</v>
      </c>
      <c r="G41" s="1">
        <f t="shared" si="63"/>
        <v>500</v>
      </c>
      <c r="H41" s="1">
        <f>$C$41*H5</f>
        <v>550</v>
      </c>
      <c r="I41" s="1">
        <f t="shared" ref="I41:S41" si="64">$C$41*I5</f>
        <v>550</v>
      </c>
      <c r="J41" s="1">
        <f t="shared" si="64"/>
        <v>550</v>
      </c>
      <c r="K41" s="1">
        <f t="shared" si="64"/>
        <v>550</v>
      </c>
      <c r="L41" s="1">
        <f t="shared" si="64"/>
        <v>605.00000000000011</v>
      </c>
      <c r="M41" s="1">
        <f t="shared" si="64"/>
        <v>665.50000000000011</v>
      </c>
      <c r="N41" s="1">
        <f t="shared" si="64"/>
        <v>732.05000000000007</v>
      </c>
      <c r="O41" s="1">
        <f t="shared" si="64"/>
        <v>805.25500000000011</v>
      </c>
      <c r="P41" s="1">
        <f t="shared" si="64"/>
        <v>885.78050000000007</v>
      </c>
      <c r="Q41" s="1">
        <f t="shared" si="64"/>
        <v>974.35855000000004</v>
      </c>
      <c r="R41" s="1">
        <f t="shared" si="64"/>
        <v>1071.7944050000001</v>
      </c>
      <c r="S41" s="1">
        <f t="shared" si="64"/>
        <v>1178.9738455000002</v>
      </c>
    </row>
    <row r="42" spans="1:19">
      <c r="A42" s="8" t="s">
        <v>19</v>
      </c>
      <c r="B42" s="8"/>
      <c r="C42" s="7">
        <v>14000</v>
      </c>
      <c r="D42" s="1">
        <f>$C$42*D5</f>
        <v>14000</v>
      </c>
      <c r="E42" s="1">
        <f t="shared" ref="E42:S42" si="65">$C$42*E5</f>
        <v>14000</v>
      </c>
      <c r="F42" s="1">
        <f t="shared" si="65"/>
        <v>14000</v>
      </c>
      <c r="G42" s="1">
        <f t="shared" si="65"/>
        <v>14000</v>
      </c>
      <c r="H42" s="1">
        <f t="shared" si="65"/>
        <v>15400.000000000002</v>
      </c>
      <c r="I42" s="1">
        <f t="shared" si="65"/>
        <v>15400.000000000002</v>
      </c>
      <c r="J42" s="1">
        <f t="shared" si="65"/>
        <v>15400.000000000002</v>
      </c>
      <c r="K42" s="1">
        <f t="shared" si="65"/>
        <v>15400.000000000002</v>
      </c>
      <c r="L42" s="1">
        <f t="shared" si="65"/>
        <v>16940.000000000004</v>
      </c>
      <c r="M42" s="1">
        <f t="shared" si="65"/>
        <v>18634.000000000004</v>
      </c>
      <c r="N42" s="1">
        <f t="shared" si="65"/>
        <v>20497.400000000001</v>
      </c>
      <c r="O42" s="1">
        <f t="shared" si="65"/>
        <v>22547.140000000003</v>
      </c>
      <c r="P42" s="1">
        <f t="shared" si="65"/>
        <v>24801.854000000003</v>
      </c>
      <c r="Q42" s="1">
        <f t="shared" si="65"/>
        <v>27282.039400000001</v>
      </c>
      <c r="R42" s="1">
        <f t="shared" si="65"/>
        <v>30010.243340000005</v>
      </c>
      <c r="S42" s="1">
        <f t="shared" si="65"/>
        <v>33011.267674000002</v>
      </c>
    </row>
    <row r="43" spans="1:19">
      <c r="A43" s="6" t="s">
        <v>20</v>
      </c>
      <c r="B43" s="6"/>
      <c r="C43" s="7">
        <v>0</v>
      </c>
      <c r="D43" s="1">
        <f>$C$43*D5</f>
        <v>0</v>
      </c>
      <c r="E43" s="1">
        <f t="shared" ref="E43:S43" si="66">$C$43*E5</f>
        <v>0</v>
      </c>
      <c r="F43" s="1">
        <f t="shared" si="66"/>
        <v>0</v>
      </c>
      <c r="G43" s="1">
        <f t="shared" si="66"/>
        <v>0</v>
      </c>
      <c r="H43" s="1">
        <f t="shared" si="66"/>
        <v>0</v>
      </c>
      <c r="I43" s="1">
        <f t="shared" si="66"/>
        <v>0</v>
      </c>
      <c r="J43" s="1">
        <f t="shared" si="66"/>
        <v>0</v>
      </c>
      <c r="K43" s="1">
        <f t="shared" si="66"/>
        <v>0</v>
      </c>
      <c r="L43" s="1">
        <f t="shared" si="66"/>
        <v>0</v>
      </c>
      <c r="M43" s="1">
        <f t="shared" si="66"/>
        <v>0</v>
      </c>
      <c r="N43" s="1">
        <f t="shared" si="66"/>
        <v>0</v>
      </c>
      <c r="O43" s="1">
        <f t="shared" si="66"/>
        <v>0</v>
      </c>
      <c r="P43" s="1">
        <f t="shared" si="66"/>
        <v>0</v>
      </c>
      <c r="Q43" s="1">
        <f t="shared" si="66"/>
        <v>0</v>
      </c>
      <c r="R43" s="1">
        <f t="shared" si="66"/>
        <v>0</v>
      </c>
      <c r="S43" s="1">
        <f t="shared" si="66"/>
        <v>0</v>
      </c>
    </row>
    <row r="44" spans="1:19">
      <c r="A44" s="6" t="s">
        <v>25</v>
      </c>
      <c r="B44" s="6"/>
      <c r="C44" s="7">
        <v>4</v>
      </c>
      <c r="D44" s="1">
        <f t="shared" ref="D44:S44" si="67">$C$44*D5</f>
        <v>4</v>
      </c>
      <c r="E44" s="1">
        <f t="shared" si="67"/>
        <v>4</v>
      </c>
      <c r="F44" s="1">
        <f t="shared" si="67"/>
        <v>4</v>
      </c>
      <c r="G44" s="1">
        <f t="shared" si="67"/>
        <v>4</v>
      </c>
      <c r="H44" s="1">
        <f t="shared" si="67"/>
        <v>4.4000000000000004</v>
      </c>
      <c r="I44" s="1">
        <f t="shared" si="67"/>
        <v>4.4000000000000004</v>
      </c>
      <c r="J44" s="1">
        <f t="shared" si="67"/>
        <v>4.4000000000000004</v>
      </c>
      <c r="K44" s="1">
        <f t="shared" si="67"/>
        <v>4.4000000000000004</v>
      </c>
      <c r="L44" s="1">
        <f t="shared" si="67"/>
        <v>4.8400000000000007</v>
      </c>
      <c r="M44" s="1">
        <f t="shared" si="67"/>
        <v>5.3240000000000007</v>
      </c>
      <c r="N44" s="1">
        <f t="shared" si="67"/>
        <v>5.8564000000000007</v>
      </c>
      <c r="O44" s="1">
        <f t="shared" si="67"/>
        <v>6.4420400000000004</v>
      </c>
      <c r="P44" s="1">
        <f t="shared" si="67"/>
        <v>7.0862440000000007</v>
      </c>
      <c r="Q44" s="1">
        <f t="shared" si="67"/>
        <v>7.7948684000000004</v>
      </c>
      <c r="R44" s="1">
        <f t="shared" si="67"/>
        <v>8.5743552400000009</v>
      </c>
      <c r="S44" s="1">
        <f t="shared" si="67"/>
        <v>9.4317907640000005</v>
      </c>
    </row>
    <row r="45" spans="1:19">
      <c r="A45" s="6" t="s">
        <v>21</v>
      </c>
      <c r="B45" s="6"/>
      <c r="C45" s="7">
        <v>14000</v>
      </c>
      <c r="D45" s="1">
        <f>C45</f>
        <v>14000</v>
      </c>
      <c r="E45" s="1">
        <f t="shared" ref="E45:G45" si="68">D45</f>
        <v>14000</v>
      </c>
      <c r="F45" s="1">
        <f t="shared" si="68"/>
        <v>14000</v>
      </c>
      <c r="G45" s="1">
        <f t="shared" si="68"/>
        <v>14000</v>
      </c>
      <c r="H45" s="1">
        <f>$C$45*H5</f>
        <v>15400.000000000002</v>
      </c>
      <c r="I45" s="1">
        <f t="shared" ref="I45:S45" si="69">$C$45*I5</f>
        <v>15400.000000000002</v>
      </c>
      <c r="J45" s="1">
        <f t="shared" si="69"/>
        <v>15400.000000000002</v>
      </c>
      <c r="K45" s="1">
        <f t="shared" si="69"/>
        <v>15400.000000000002</v>
      </c>
      <c r="L45" s="1">
        <f t="shared" si="69"/>
        <v>16940.000000000004</v>
      </c>
      <c r="M45" s="1">
        <f t="shared" si="69"/>
        <v>18634.000000000004</v>
      </c>
      <c r="N45" s="1">
        <f t="shared" si="69"/>
        <v>20497.400000000001</v>
      </c>
      <c r="O45" s="1">
        <f t="shared" si="69"/>
        <v>22547.140000000003</v>
      </c>
      <c r="P45" s="1">
        <f t="shared" si="69"/>
        <v>24801.854000000003</v>
      </c>
      <c r="Q45" s="1">
        <f t="shared" si="69"/>
        <v>27282.039400000001</v>
      </c>
      <c r="R45" s="1">
        <f t="shared" si="69"/>
        <v>30010.243340000005</v>
      </c>
      <c r="S45" s="1">
        <f t="shared" si="69"/>
        <v>33011.267674000002</v>
      </c>
    </row>
    <row r="46" spans="1:19">
      <c r="A46" s="9" t="s">
        <v>27</v>
      </c>
      <c r="B46" s="9"/>
      <c r="C46" s="7">
        <v>6000</v>
      </c>
      <c r="D46" s="1">
        <f t="shared" ref="D46:S46" si="70">$C$46*D5</f>
        <v>6000</v>
      </c>
      <c r="E46" s="1">
        <f t="shared" si="70"/>
        <v>6000</v>
      </c>
      <c r="F46" s="1">
        <f t="shared" si="70"/>
        <v>6000</v>
      </c>
      <c r="G46" s="1">
        <f t="shared" si="70"/>
        <v>6000</v>
      </c>
      <c r="H46" s="1">
        <f t="shared" si="70"/>
        <v>6600.0000000000009</v>
      </c>
      <c r="I46" s="1">
        <f t="shared" si="70"/>
        <v>6600.0000000000009</v>
      </c>
      <c r="J46" s="1">
        <f t="shared" si="70"/>
        <v>6600.0000000000009</v>
      </c>
      <c r="K46" s="1">
        <f t="shared" si="70"/>
        <v>6600.0000000000009</v>
      </c>
      <c r="L46" s="1">
        <f t="shared" si="70"/>
        <v>7260.0000000000009</v>
      </c>
      <c r="M46" s="1">
        <f t="shared" si="70"/>
        <v>7986.0000000000009</v>
      </c>
      <c r="N46" s="1">
        <f t="shared" si="70"/>
        <v>8784.6</v>
      </c>
      <c r="O46" s="1">
        <f t="shared" si="70"/>
        <v>9663.0600000000013</v>
      </c>
      <c r="P46" s="1">
        <f t="shared" si="70"/>
        <v>10629.366000000002</v>
      </c>
      <c r="Q46" s="1">
        <f t="shared" si="70"/>
        <v>11692.302600000001</v>
      </c>
      <c r="R46" s="1">
        <f t="shared" si="70"/>
        <v>12861.532860000001</v>
      </c>
      <c r="S46" s="1">
        <f t="shared" si="70"/>
        <v>14147.686146</v>
      </c>
    </row>
    <row r="47" spans="1:19">
      <c r="C47" s="7"/>
    </row>
    <row r="48" spans="1:19">
      <c r="A48" s="5" t="s">
        <v>17</v>
      </c>
      <c r="B48" s="5"/>
      <c r="C48" s="7"/>
    </row>
    <row r="49" spans="1:19">
      <c r="A49" s="6" t="s">
        <v>23</v>
      </c>
      <c r="B49" s="6"/>
      <c r="C49" s="7"/>
      <c r="D49" s="1">
        <v>1</v>
      </c>
    </row>
    <row r="50" spans="1:19">
      <c r="A50" s="6" t="s">
        <v>24</v>
      </c>
      <c r="B50" s="6"/>
      <c r="C50" s="7"/>
      <c r="D50" s="1">
        <f>D49</f>
        <v>1</v>
      </c>
      <c r="E50" s="1">
        <f>D50+E49</f>
        <v>1</v>
      </c>
      <c r="F50" s="1">
        <f t="shared" ref="F50" si="71">E50+F49</f>
        <v>1</v>
      </c>
      <c r="G50" s="1">
        <f t="shared" ref="G50" si="72">F50+G49</f>
        <v>1</v>
      </c>
      <c r="H50" s="1">
        <f t="shared" ref="H50" si="73">G50+H49</f>
        <v>1</v>
      </c>
      <c r="I50" s="1">
        <f t="shared" ref="I50" si="74">H50+I49</f>
        <v>1</v>
      </c>
      <c r="J50" s="1">
        <f t="shared" ref="J50" si="75">I50+J49</f>
        <v>1</v>
      </c>
      <c r="K50" s="1">
        <f t="shared" ref="K50" si="76">J50+K49</f>
        <v>1</v>
      </c>
      <c r="L50" s="1">
        <f t="shared" ref="L50" si="77">K50+L49</f>
        <v>1</v>
      </c>
      <c r="M50" s="1">
        <f t="shared" ref="M50" si="78">L50+M49</f>
        <v>1</v>
      </c>
      <c r="N50" s="1">
        <f t="shared" ref="N50" si="79">M50+N49</f>
        <v>1</v>
      </c>
      <c r="O50" s="1">
        <f t="shared" ref="O50" si="80">N50+O49</f>
        <v>1</v>
      </c>
      <c r="P50" s="1">
        <f t="shared" ref="P50" si="81">O50+P49</f>
        <v>1</v>
      </c>
      <c r="Q50" s="1">
        <f t="shared" ref="Q50" si="82">P50+Q49</f>
        <v>1</v>
      </c>
      <c r="R50" s="1">
        <f t="shared" ref="R50" si="83">Q50+R49</f>
        <v>1</v>
      </c>
      <c r="S50" s="1">
        <f t="shared" ref="S50" si="84">R50+S49</f>
        <v>1</v>
      </c>
    </row>
    <row r="51" spans="1:19">
      <c r="A51" s="6" t="s">
        <v>93</v>
      </c>
      <c r="B51" s="6"/>
      <c r="C51" s="7">
        <v>20</v>
      </c>
      <c r="D51" s="1">
        <f>$C$51*D5</f>
        <v>20</v>
      </c>
      <c r="E51" s="1">
        <f t="shared" ref="E51:S51" si="85">$C$51*E5</f>
        <v>20</v>
      </c>
      <c r="F51" s="1">
        <f t="shared" si="85"/>
        <v>20</v>
      </c>
      <c r="G51" s="1">
        <f t="shared" si="85"/>
        <v>20</v>
      </c>
      <c r="H51" s="1">
        <f t="shared" si="85"/>
        <v>22</v>
      </c>
      <c r="I51" s="1">
        <f t="shared" si="85"/>
        <v>22</v>
      </c>
      <c r="J51" s="1">
        <f t="shared" si="85"/>
        <v>22</v>
      </c>
      <c r="K51" s="1">
        <f t="shared" si="85"/>
        <v>22</v>
      </c>
      <c r="L51" s="1">
        <f t="shared" si="85"/>
        <v>24.200000000000003</v>
      </c>
      <c r="M51" s="1">
        <f t="shared" si="85"/>
        <v>26.620000000000005</v>
      </c>
      <c r="N51" s="1">
        <f t="shared" si="85"/>
        <v>29.282000000000004</v>
      </c>
      <c r="O51" s="1">
        <f t="shared" si="85"/>
        <v>32.2102</v>
      </c>
      <c r="P51" s="1">
        <f t="shared" si="85"/>
        <v>35.431220000000003</v>
      </c>
      <c r="Q51" s="1">
        <f t="shared" si="85"/>
        <v>38.974342</v>
      </c>
      <c r="R51" s="1">
        <f t="shared" si="85"/>
        <v>42.871776200000006</v>
      </c>
      <c r="S51" s="1">
        <f t="shared" si="85"/>
        <v>47.158953820000001</v>
      </c>
    </row>
    <row r="52" spans="1:19">
      <c r="A52" s="6" t="s">
        <v>26</v>
      </c>
      <c r="B52" s="6"/>
      <c r="C52" s="7">
        <v>8000</v>
      </c>
      <c r="D52" s="1">
        <f>C52</f>
        <v>8000</v>
      </c>
      <c r="E52" s="1">
        <f t="shared" ref="E52:G52" si="86">D52</f>
        <v>8000</v>
      </c>
      <c r="F52" s="1">
        <f t="shared" si="86"/>
        <v>8000</v>
      </c>
      <c r="G52" s="1">
        <f t="shared" si="86"/>
        <v>8000</v>
      </c>
      <c r="H52" s="1">
        <f>$C$52*H5</f>
        <v>8800</v>
      </c>
      <c r="I52" s="1">
        <f t="shared" ref="I52:S52" si="87">$C$52*I5</f>
        <v>8800</v>
      </c>
      <c r="J52" s="1">
        <f t="shared" si="87"/>
        <v>8800</v>
      </c>
      <c r="K52" s="1">
        <f t="shared" si="87"/>
        <v>8800</v>
      </c>
      <c r="L52" s="1">
        <f t="shared" si="87"/>
        <v>9680.0000000000018</v>
      </c>
      <c r="M52" s="1">
        <f t="shared" si="87"/>
        <v>10648.000000000002</v>
      </c>
      <c r="N52" s="1">
        <f t="shared" si="87"/>
        <v>11712.800000000001</v>
      </c>
      <c r="O52" s="1">
        <f t="shared" si="87"/>
        <v>12884.080000000002</v>
      </c>
      <c r="P52" s="1">
        <f t="shared" si="87"/>
        <v>14172.488000000001</v>
      </c>
      <c r="Q52" s="1">
        <f t="shared" si="87"/>
        <v>15589.736800000001</v>
      </c>
      <c r="R52" s="1">
        <f t="shared" si="87"/>
        <v>17148.710480000002</v>
      </c>
      <c r="S52" s="1">
        <f t="shared" si="87"/>
        <v>18863.581528000002</v>
      </c>
    </row>
    <row r="53" spans="1:19">
      <c r="A53" s="6" t="s">
        <v>94</v>
      </c>
      <c r="B53" s="6"/>
      <c r="C53" s="7">
        <v>24</v>
      </c>
      <c r="D53" s="1">
        <f>C53</f>
        <v>24</v>
      </c>
      <c r="E53" s="1">
        <f t="shared" ref="E53:G53" si="88">D53</f>
        <v>24</v>
      </c>
      <c r="F53" s="1">
        <f t="shared" si="88"/>
        <v>24</v>
      </c>
      <c r="G53" s="1">
        <f t="shared" si="88"/>
        <v>24</v>
      </c>
      <c r="H53" s="1">
        <f t="shared" ref="H53:S53" si="89">$C$53*H5</f>
        <v>26.400000000000002</v>
      </c>
      <c r="I53" s="1">
        <f t="shared" si="89"/>
        <v>26.400000000000002</v>
      </c>
      <c r="J53" s="1">
        <f t="shared" si="89"/>
        <v>26.400000000000002</v>
      </c>
      <c r="K53" s="1">
        <f t="shared" si="89"/>
        <v>26.400000000000002</v>
      </c>
      <c r="L53" s="1">
        <f t="shared" si="89"/>
        <v>29.040000000000006</v>
      </c>
      <c r="M53" s="1">
        <f t="shared" si="89"/>
        <v>31.944000000000003</v>
      </c>
      <c r="N53" s="1">
        <f t="shared" si="89"/>
        <v>35.138400000000004</v>
      </c>
      <c r="O53" s="1">
        <f t="shared" si="89"/>
        <v>38.652240000000006</v>
      </c>
      <c r="P53" s="1">
        <f t="shared" si="89"/>
        <v>42.517464000000004</v>
      </c>
      <c r="Q53" s="1">
        <f t="shared" si="89"/>
        <v>46.769210400000006</v>
      </c>
      <c r="R53" s="1">
        <f t="shared" si="89"/>
        <v>51.446131440000002</v>
      </c>
      <c r="S53" s="1">
        <f t="shared" si="89"/>
        <v>56.590744584000007</v>
      </c>
    </row>
    <row r="54" spans="1:19">
      <c r="A54" s="6" t="s">
        <v>26</v>
      </c>
      <c r="B54" s="6"/>
      <c r="C54" s="7">
        <v>1000</v>
      </c>
      <c r="D54" s="1">
        <f>C54</f>
        <v>1000</v>
      </c>
      <c r="E54" s="1">
        <f t="shared" ref="E54:G54" si="90">D54</f>
        <v>1000</v>
      </c>
      <c r="F54" s="1">
        <f t="shared" si="90"/>
        <v>1000</v>
      </c>
      <c r="G54" s="1">
        <f t="shared" si="90"/>
        <v>1000</v>
      </c>
      <c r="H54" s="1">
        <f>$C$54*H5</f>
        <v>1100</v>
      </c>
      <c r="I54" s="1">
        <f t="shared" ref="I54:S54" si="91">$C$54*I5</f>
        <v>1100</v>
      </c>
      <c r="J54" s="1">
        <f t="shared" si="91"/>
        <v>1100</v>
      </c>
      <c r="K54" s="1">
        <f t="shared" si="91"/>
        <v>1100</v>
      </c>
      <c r="L54" s="1">
        <f t="shared" si="91"/>
        <v>1210.0000000000002</v>
      </c>
      <c r="M54" s="1">
        <f t="shared" si="91"/>
        <v>1331.0000000000002</v>
      </c>
      <c r="N54" s="1">
        <f t="shared" si="91"/>
        <v>1464.1000000000001</v>
      </c>
      <c r="O54" s="1">
        <f t="shared" si="91"/>
        <v>1610.5100000000002</v>
      </c>
      <c r="P54" s="1">
        <f t="shared" si="91"/>
        <v>1771.5610000000001</v>
      </c>
      <c r="Q54" s="1">
        <f t="shared" si="91"/>
        <v>1948.7171000000001</v>
      </c>
      <c r="R54" s="1">
        <f t="shared" si="91"/>
        <v>2143.5888100000002</v>
      </c>
      <c r="S54" s="1">
        <f t="shared" si="91"/>
        <v>2357.9476910000003</v>
      </c>
    </row>
    <row r="55" spans="1:19">
      <c r="A55" s="8" t="s">
        <v>19</v>
      </c>
      <c r="B55" s="8"/>
      <c r="C55" s="7">
        <v>16000</v>
      </c>
      <c r="D55" s="1">
        <f>$C$55*D5</f>
        <v>16000</v>
      </c>
      <c r="E55" s="1">
        <f t="shared" ref="E55:S55" si="92">$C$55*E5</f>
        <v>16000</v>
      </c>
      <c r="F55" s="1">
        <f t="shared" si="92"/>
        <v>16000</v>
      </c>
      <c r="G55" s="1">
        <f t="shared" si="92"/>
        <v>16000</v>
      </c>
      <c r="H55" s="1">
        <f t="shared" si="92"/>
        <v>17600</v>
      </c>
      <c r="I55" s="1">
        <f t="shared" si="92"/>
        <v>17600</v>
      </c>
      <c r="J55" s="1">
        <f t="shared" si="92"/>
        <v>17600</v>
      </c>
      <c r="K55" s="1">
        <f t="shared" si="92"/>
        <v>17600</v>
      </c>
      <c r="L55" s="1">
        <f t="shared" si="92"/>
        <v>19360.000000000004</v>
      </c>
      <c r="M55" s="1">
        <f t="shared" si="92"/>
        <v>21296.000000000004</v>
      </c>
      <c r="N55" s="1">
        <f t="shared" si="92"/>
        <v>23425.600000000002</v>
      </c>
      <c r="O55" s="1">
        <f t="shared" si="92"/>
        <v>25768.160000000003</v>
      </c>
      <c r="P55" s="1">
        <f t="shared" si="92"/>
        <v>28344.976000000002</v>
      </c>
      <c r="Q55" s="1">
        <f t="shared" si="92"/>
        <v>31179.473600000001</v>
      </c>
      <c r="R55" s="1">
        <f t="shared" si="92"/>
        <v>34297.420960000003</v>
      </c>
      <c r="S55" s="1">
        <f t="shared" si="92"/>
        <v>37727.163056000005</v>
      </c>
    </row>
    <row r="56" spans="1:19">
      <c r="A56" s="6" t="s">
        <v>20</v>
      </c>
      <c r="B56" s="6"/>
      <c r="C56" s="7">
        <v>0</v>
      </c>
      <c r="D56" s="1">
        <f>$C$56*D5</f>
        <v>0</v>
      </c>
      <c r="E56" s="1">
        <f t="shared" ref="E56:S56" si="93">$C$56*E5</f>
        <v>0</v>
      </c>
      <c r="F56" s="1">
        <f t="shared" si="93"/>
        <v>0</v>
      </c>
      <c r="G56" s="1">
        <f t="shared" si="93"/>
        <v>0</v>
      </c>
      <c r="H56" s="1">
        <f t="shared" si="93"/>
        <v>0</v>
      </c>
      <c r="I56" s="1">
        <f t="shared" si="93"/>
        <v>0</v>
      </c>
      <c r="J56" s="1">
        <f t="shared" si="93"/>
        <v>0</v>
      </c>
      <c r="K56" s="1">
        <f t="shared" si="93"/>
        <v>0</v>
      </c>
      <c r="L56" s="1">
        <f t="shared" si="93"/>
        <v>0</v>
      </c>
      <c r="M56" s="1">
        <f t="shared" si="93"/>
        <v>0</v>
      </c>
      <c r="N56" s="1">
        <f t="shared" si="93"/>
        <v>0</v>
      </c>
      <c r="O56" s="1">
        <f t="shared" si="93"/>
        <v>0</v>
      </c>
      <c r="P56" s="1">
        <f t="shared" si="93"/>
        <v>0</v>
      </c>
      <c r="Q56" s="1">
        <f t="shared" si="93"/>
        <v>0</v>
      </c>
      <c r="R56" s="1">
        <f t="shared" si="93"/>
        <v>0</v>
      </c>
      <c r="S56" s="1">
        <f t="shared" si="93"/>
        <v>0</v>
      </c>
    </row>
    <row r="57" spans="1:19">
      <c r="A57" s="6" t="s">
        <v>25</v>
      </c>
      <c r="B57" s="6"/>
      <c r="C57" s="7">
        <v>5.5</v>
      </c>
      <c r="D57" s="1">
        <f t="shared" ref="D57:S57" si="94">$C$57*D5</f>
        <v>5.5</v>
      </c>
      <c r="E57" s="1">
        <f t="shared" si="94"/>
        <v>5.5</v>
      </c>
      <c r="F57" s="1">
        <f t="shared" si="94"/>
        <v>5.5</v>
      </c>
      <c r="G57" s="1">
        <f t="shared" si="94"/>
        <v>5.5</v>
      </c>
      <c r="H57" s="1">
        <f t="shared" si="94"/>
        <v>6.0500000000000007</v>
      </c>
      <c r="I57" s="1">
        <f t="shared" si="94"/>
        <v>6.0500000000000007</v>
      </c>
      <c r="J57" s="1">
        <f t="shared" si="94"/>
        <v>6.0500000000000007</v>
      </c>
      <c r="K57" s="1">
        <f t="shared" si="94"/>
        <v>6.0500000000000007</v>
      </c>
      <c r="L57" s="1">
        <f t="shared" si="94"/>
        <v>6.6550000000000011</v>
      </c>
      <c r="M57" s="1">
        <f t="shared" si="94"/>
        <v>7.3205000000000009</v>
      </c>
      <c r="N57" s="1">
        <f t="shared" si="94"/>
        <v>8.0525500000000001</v>
      </c>
      <c r="O57" s="1">
        <f t="shared" si="94"/>
        <v>8.8578050000000008</v>
      </c>
      <c r="P57" s="1">
        <f t="shared" si="94"/>
        <v>9.7435855000000018</v>
      </c>
      <c r="Q57" s="1">
        <f t="shared" si="94"/>
        <v>10.71794405</v>
      </c>
      <c r="R57" s="1">
        <f t="shared" si="94"/>
        <v>11.789738455000002</v>
      </c>
      <c r="S57" s="1">
        <f t="shared" si="94"/>
        <v>12.9687123005</v>
      </c>
    </row>
    <row r="58" spans="1:19">
      <c r="A58" s="6" t="s">
        <v>21</v>
      </c>
      <c r="B58" s="6"/>
      <c r="C58" s="7">
        <v>14000</v>
      </c>
      <c r="D58" s="1">
        <f t="shared" ref="D58:S58" si="95">$C$58*D5</f>
        <v>14000</v>
      </c>
      <c r="E58" s="1">
        <f t="shared" si="95"/>
        <v>14000</v>
      </c>
      <c r="F58" s="1">
        <f t="shared" si="95"/>
        <v>14000</v>
      </c>
      <c r="G58" s="1">
        <f t="shared" si="95"/>
        <v>14000</v>
      </c>
      <c r="H58" s="1">
        <f t="shared" si="95"/>
        <v>15400.000000000002</v>
      </c>
      <c r="I58" s="1">
        <f t="shared" si="95"/>
        <v>15400.000000000002</v>
      </c>
      <c r="J58" s="1">
        <f t="shared" si="95"/>
        <v>15400.000000000002</v>
      </c>
      <c r="K58" s="1">
        <f t="shared" si="95"/>
        <v>15400.000000000002</v>
      </c>
      <c r="L58" s="1">
        <f t="shared" si="95"/>
        <v>16940.000000000004</v>
      </c>
      <c r="M58" s="1">
        <f t="shared" si="95"/>
        <v>18634.000000000004</v>
      </c>
      <c r="N58" s="1">
        <f t="shared" si="95"/>
        <v>20497.400000000001</v>
      </c>
      <c r="O58" s="1">
        <f t="shared" si="95"/>
        <v>22547.140000000003</v>
      </c>
      <c r="P58" s="1">
        <f t="shared" si="95"/>
        <v>24801.854000000003</v>
      </c>
      <c r="Q58" s="1">
        <f t="shared" si="95"/>
        <v>27282.039400000001</v>
      </c>
      <c r="R58" s="1">
        <f t="shared" si="95"/>
        <v>30010.243340000005</v>
      </c>
      <c r="S58" s="1">
        <f t="shared" si="95"/>
        <v>33011.267674000002</v>
      </c>
    </row>
    <row r="59" spans="1:19">
      <c r="A59" s="9" t="s">
        <v>27</v>
      </c>
      <c r="B59" s="9"/>
      <c r="C59" s="7">
        <v>8000</v>
      </c>
      <c r="D59" s="1">
        <f t="shared" ref="D59:S59" si="96">$C$59*D5</f>
        <v>8000</v>
      </c>
      <c r="E59" s="1">
        <f t="shared" si="96"/>
        <v>8000</v>
      </c>
      <c r="F59" s="1">
        <f t="shared" si="96"/>
        <v>8000</v>
      </c>
      <c r="G59" s="1">
        <f t="shared" si="96"/>
        <v>8000</v>
      </c>
      <c r="H59" s="1">
        <f t="shared" si="96"/>
        <v>8800</v>
      </c>
      <c r="I59" s="1">
        <f t="shared" si="96"/>
        <v>8800</v>
      </c>
      <c r="J59" s="1">
        <f t="shared" si="96"/>
        <v>8800</v>
      </c>
      <c r="K59" s="1">
        <f t="shared" si="96"/>
        <v>8800</v>
      </c>
      <c r="L59" s="1">
        <f t="shared" si="96"/>
        <v>9680.0000000000018</v>
      </c>
      <c r="M59" s="1">
        <f t="shared" si="96"/>
        <v>10648.000000000002</v>
      </c>
      <c r="N59" s="1">
        <f t="shared" si="96"/>
        <v>11712.800000000001</v>
      </c>
      <c r="O59" s="1">
        <f t="shared" si="96"/>
        <v>12884.080000000002</v>
      </c>
      <c r="P59" s="1">
        <f t="shared" si="96"/>
        <v>14172.488000000001</v>
      </c>
      <c r="Q59" s="1">
        <f t="shared" si="96"/>
        <v>15589.736800000001</v>
      </c>
      <c r="R59" s="1">
        <f t="shared" si="96"/>
        <v>17148.710480000002</v>
      </c>
      <c r="S59" s="1">
        <f t="shared" si="96"/>
        <v>18863.581528000002</v>
      </c>
    </row>
    <row r="60" spans="1:19">
      <c r="C60" s="7"/>
    </row>
    <row r="61" spans="1:19">
      <c r="A61" s="5" t="s">
        <v>18</v>
      </c>
      <c r="B61" s="5"/>
      <c r="C61" s="7"/>
    </row>
    <row r="62" spans="1:19">
      <c r="A62" s="6" t="s">
        <v>23</v>
      </c>
      <c r="B62" s="6"/>
      <c r="C62" s="7"/>
      <c r="D62" s="1">
        <v>1</v>
      </c>
    </row>
    <row r="63" spans="1:19">
      <c r="A63" s="6" t="s">
        <v>24</v>
      </c>
      <c r="B63" s="6"/>
      <c r="C63" s="7"/>
      <c r="D63" s="1">
        <f>D62</f>
        <v>1</v>
      </c>
      <c r="E63" s="1">
        <f>D63+E62</f>
        <v>1</v>
      </c>
      <c r="F63" s="1">
        <f t="shared" ref="F63" si="97">E63+F62</f>
        <v>1</v>
      </c>
      <c r="G63" s="1">
        <f t="shared" ref="G63" si="98">F63+G62</f>
        <v>1</v>
      </c>
      <c r="H63" s="1">
        <f t="shared" ref="H63" si="99">G63+H62</f>
        <v>1</v>
      </c>
      <c r="I63" s="1">
        <f t="shared" ref="I63" si="100">H63+I62</f>
        <v>1</v>
      </c>
      <c r="J63" s="1">
        <f t="shared" ref="J63" si="101">I63+J62</f>
        <v>1</v>
      </c>
      <c r="K63" s="1">
        <f t="shared" ref="K63" si="102">J63+K62</f>
        <v>1</v>
      </c>
      <c r="L63" s="1">
        <f t="shared" ref="L63" si="103">K63+L62</f>
        <v>1</v>
      </c>
      <c r="M63" s="1">
        <f t="shared" ref="M63" si="104">L63+M62</f>
        <v>1</v>
      </c>
      <c r="N63" s="1">
        <f t="shared" ref="N63" si="105">M63+N62</f>
        <v>1</v>
      </c>
      <c r="O63" s="1">
        <f t="shared" ref="O63" si="106">N63+O62</f>
        <v>1</v>
      </c>
      <c r="P63" s="1">
        <f t="shared" ref="P63" si="107">O63+P62</f>
        <v>1</v>
      </c>
      <c r="Q63" s="1">
        <f t="shared" ref="Q63" si="108">P63+Q62</f>
        <v>1</v>
      </c>
      <c r="R63" s="1">
        <f t="shared" ref="R63" si="109">Q63+R62</f>
        <v>1</v>
      </c>
      <c r="S63" s="1">
        <f t="shared" ref="S63" si="110">R63+S62</f>
        <v>1</v>
      </c>
    </row>
    <row r="64" spans="1:19">
      <c r="A64" s="6" t="s">
        <v>93</v>
      </c>
      <c r="B64" s="6"/>
      <c r="C64" s="7">
        <v>30</v>
      </c>
      <c r="D64" s="1">
        <f>$C$64*D5</f>
        <v>30</v>
      </c>
      <c r="E64" s="1">
        <f t="shared" ref="E64:S64" si="111">$C$64*E5</f>
        <v>30</v>
      </c>
      <c r="F64" s="1">
        <f t="shared" si="111"/>
        <v>30</v>
      </c>
      <c r="G64" s="1">
        <f t="shared" si="111"/>
        <v>30</v>
      </c>
      <c r="H64" s="1">
        <f t="shared" si="111"/>
        <v>33</v>
      </c>
      <c r="I64" s="1">
        <f t="shared" si="111"/>
        <v>33</v>
      </c>
      <c r="J64" s="1">
        <f t="shared" si="111"/>
        <v>33</v>
      </c>
      <c r="K64" s="1">
        <f t="shared" si="111"/>
        <v>33</v>
      </c>
      <c r="L64" s="1">
        <f t="shared" si="111"/>
        <v>36.300000000000004</v>
      </c>
      <c r="M64" s="1">
        <f t="shared" si="111"/>
        <v>39.930000000000007</v>
      </c>
      <c r="N64" s="1">
        <f t="shared" si="111"/>
        <v>43.923000000000002</v>
      </c>
      <c r="O64" s="1">
        <f t="shared" si="111"/>
        <v>48.315300000000001</v>
      </c>
      <c r="P64" s="1">
        <f t="shared" si="111"/>
        <v>53.146830000000008</v>
      </c>
      <c r="Q64" s="1">
        <f t="shared" si="111"/>
        <v>58.461513000000004</v>
      </c>
      <c r="R64" s="1">
        <f t="shared" si="111"/>
        <v>64.307664300000013</v>
      </c>
      <c r="S64" s="1">
        <f t="shared" si="111"/>
        <v>70.738430730000005</v>
      </c>
    </row>
    <row r="65" spans="1:19">
      <c r="A65" s="6" t="s">
        <v>26</v>
      </c>
      <c r="B65" s="6"/>
      <c r="C65" s="7">
        <v>4000</v>
      </c>
      <c r="D65" s="1">
        <f>C65</f>
        <v>4000</v>
      </c>
      <c r="E65" s="1">
        <f t="shared" ref="E65:G65" si="112">D65</f>
        <v>4000</v>
      </c>
      <c r="F65" s="1">
        <f t="shared" si="112"/>
        <v>4000</v>
      </c>
      <c r="G65" s="1">
        <f t="shared" si="112"/>
        <v>4000</v>
      </c>
      <c r="H65" s="1">
        <f>$C$65*H5</f>
        <v>4400</v>
      </c>
      <c r="I65" s="1">
        <f t="shared" ref="I65:S65" si="113">$C$65*I5</f>
        <v>4400</v>
      </c>
      <c r="J65" s="1">
        <f t="shared" si="113"/>
        <v>4400</v>
      </c>
      <c r="K65" s="1">
        <f t="shared" si="113"/>
        <v>4400</v>
      </c>
      <c r="L65" s="1">
        <f t="shared" si="113"/>
        <v>4840.0000000000009</v>
      </c>
      <c r="M65" s="1">
        <f t="shared" si="113"/>
        <v>5324.0000000000009</v>
      </c>
      <c r="N65" s="1">
        <f t="shared" si="113"/>
        <v>5856.4000000000005</v>
      </c>
      <c r="O65" s="1">
        <f t="shared" si="113"/>
        <v>6442.0400000000009</v>
      </c>
      <c r="P65" s="1">
        <f t="shared" si="113"/>
        <v>7086.2440000000006</v>
      </c>
      <c r="Q65" s="1">
        <f t="shared" si="113"/>
        <v>7794.8684000000003</v>
      </c>
      <c r="R65" s="1">
        <f t="shared" si="113"/>
        <v>8574.3552400000008</v>
      </c>
      <c r="S65" s="1">
        <f t="shared" si="113"/>
        <v>9431.7907640000012</v>
      </c>
    </row>
    <row r="66" spans="1:19">
      <c r="A66" s="6" t="s">
        <v>94</v>
      </c>
      <c r="B66" s="6"/>
      <c r="C66" s="7">
        <v>40</v>
      </c>
      <c r="D66" s="1">
        <f>C66</f>
        <v>40</v>
      </c>
      <c r="E66" s="1">
        <f>D66</f>
        <v>40</v>
      </c>
      <c r="F66" s="1">
        <f t="shared" ref="F66:G66" si="114">E66</f>
        <v>40</v>
      </c>
      <c r="G66" s="1">
        <f t="shared" si="114"/>
        <v>40</v>
      </c>
      <c r="H66" s="1">
        <f t="shared" ref="H66:S66" si="115">$C$66*H5</f>
        <v>44</v>
      </c>
      <c r="I66" s="1">
        <f t="shared" si="115"/>
        <v>44</v>
      </c>
      <c r="J66" s="1">
        <f t="shared" si="115"/>
        <v>44</v>
      </c>
      <c r="K66" s="1">
        <f t="shared" si="115"/>
        <v>44</v>
      </c>
      <c r="L66" s="1">
        <f t="shared" si="115"/>
        <v>48.400000000000006</v>
      </c>
      <c r="M66" s="1">
        <f t="shared" si="115"/>
        <v>53.240000000000009</v>
      </c>
      <c r="N66" s="1">
        <f t="shared" si="115"/>
        <v>58.564000000000007</v>
      </c>
      <c r="O66" s="1">
        <f t="shared" si="115"/>
        <v>64.420400000000001</v>
      </c>
      <c r="P66" s="1">
        <f t="shared" si="115"/>
        <v>70.862440000000007</v>
      </c>
      <c r="Q66" s="1">
        <f t="shared" si="115"/>
        <v>77.948684</v>
      </c>
      <c r="R66" s="1">
        <f t="shared" si="115"/>
        <v>85.743552400000013</v>
      </c>
      <c r="S66" s="1">
        <f t="shared" si="115"/>
        <v>94.317907640000001</v>
      </c>
    </row>
    <row r="67" spans="1:19">
      <c r="A67" s="6" t="s">
        <v>26</v>
      </c>
      <c r="B67" s="6"/>
      <c r="C67" s="7">
        <v>250</v>
      </c>
      <c r="D67" s="1">
        <f>C67</f>
        <v>250</v>
      </c>
      <c r="E67" s="1">
        <f t="shared" ref="E67:G67" si="116">D67</f>
        <v>250</v>
      </c>
      <c r="F67" s="1">
        <f t="shared" si="116"/>
        <v>250</v>
      </c>
      <c r="G67" s="1">
        <f t="shared" si="116"/>
        <v>250</v>
      </c>
      <c r="H67" s="1">
        <f>$C$67*H5</f>
        <v>275</v>
      </c>
      <c r="I67" s="1">
        <f t="shared" ref="I67:S67" si="117">$C$67*I5</f>
        <v>275</v>
      </c>
      <c r="J67" s="1">
        <f t="shared" si="117"/>
        <v>275</v>
      </c>
      <c r="K67" s="1">
        <f t="shared" si="117"/>
        <v>275</v>
      </c>
      <c r="L67" s="1">
        <f t="shared" si="117"/>
        <v>302.50000000000006</v>
      </c>
      <c r="M67" s="1">
        <f t="shared" si="117"/>
        <v>332.75000000000006</v>
      </c>
      <c r="N67" s="1">
        <f t="shared" si="117"/>
        <v>366.02500000000003</v>
      </c>
      <c r="O67" s="1">
        <f t="shared" si="117"/>
        <v>402.62750000000005</v>
      </c>
      <c r="P67" s="1">
        <f t="shared" si="117"/>
        <v>442.89025000000004</v>
      </c>
      <c r="Q67" s="1">
        <f t="shared" si="117"/>
        <v>487.17927500000002</v>
      </c>
      <c r="R67" s="1">
        <f t="shared" si="117"/>
        <v>535.89720250000005</v>
      </c>
      <c r="S67" s="1">
        <f t="shared" si="117"/>
        <v>589.48692275000008</v>
      </c>
    </row>
    <row r="68" spans="1:19">
      <c r="A68" s="8" t="s">
        <v>19</v>
      </c>
      <c r="B68" s="8"/>
      <c r="C68" s="7">
        <v>20000</v>
      </c>
      <c r="D68" s="1">
        <f>$C$68*D5</f>
        <v>20000</v>
      </c>
      <c r="E68" s="1">
        <f t="shared" ref="E68:S68" si="118">$C$68*E5</f>
        <v>20000</v>
      </c>
      <c r="F68" s="1">
        <f t="shared" si="118"/>
        <v>20000</v>
      </c>
      <c r="G68" s="1">
        <f t="shared" si="118"/>
        <v>20000</v>
      </c>
      <c r="H68" s="1">
        <f t="shared" si="118"/>
        <v>22000</v>
      </c>
      <c r="I68" s="1">
        <f t="shared" si="118"/>
        <v>22000</v>
      </c>
      <c r="J68" s="1">
        <f t="shared" si="118"/>
        <v>22000</v>
      </c>
      <c r="K68" s="1">
        <f t="shared" si="118"/>
        <v>22000</v>
      </c>
      <c r="L68" s="1">
        <f t="shared" si="118"/>
        <v>24200.000000000004</v>
      </c>
      <c r="M68" s="1">
        <f t="shared" si="118"/>
        <v>26620.000000000004</v>
      </c>
      <c r="N68" s="1">
        <f t="shared" si="118"/>
        <v>29282.000000000004</v>
      </c>
      <c r="O68" s="1">
        <f t="shared" si="118"/>
        <v>32210.2</v>
      </c>
      <c r="P68" s="1">
        <f t="shared" si="118"/>
        <v>35431.22</v>
      </c>
      <c r="Q68" s="1">
        <f t="shared" si="118"/>
        <v>38974.342000000004</v>
      </c>
      <c r="R68" s="1">
        <f t="shared" si="118"/>
        <v>42871.776200000008</v>
      </c>
      <c r="S68" s="1">
        <f t="shared" si="118"/>
        <v>47158.953820000002</v>
      </c>
    </row>
    <row r="69" spans="1:19">
      <c r="A69" s="6" t="s">
        <v>20</v>
      </c>
      <c r="B69" s="6"/>
      <c r="C69" s="7">
        <v>0</v>
      </c>
      <c r="D69" s="1">
        <f>$C$69*D5</f>
        <v>0</v>
      </c>
      <c r="E69" s="1">
        <f t="shared" ref="E69:S69" si="119">$C$69*E5</f>
        <v>0</v>
      </c>
      <c r="F69" s="1">
        <f t="shared" si="119"/>
        <v>0</v>
      </c>
      <c r="G69" s="1">
        <f t="shared" si="119"/>
        <v>0</v>
      </c>
      <c r="H69" s="1">
        <f t="shared" si="119"/>
        <v>0</v>
      </c>
      <c r="I69" s="1">
        <f t="shared" si="119"/>
        <v>0</v>
      </c>
      <c r="J69" s="1">
        <f t="shared" si="119"/>
        <v>0</v>
      </c>
      <c r="K69" s="1">
        <f t="shared" si="119"/>
        <v>0</v>
      </c>
      <c r="L69" s="1">
        <f t="shared" si="119"/>
        <v>0</v>
      </c>
      <c r="M69" s="1">
        <f t="shared" si="119"/>
        <v>0</v>
      </c>
      <c r="N69" s="1">
        <f t="shared" si="119"/>
        <v>0</v>
      </c>
      <c r="O69" s="1">
        <f t="shared" si="119"/>
        <v>0</v>
      </c>
      <c r="P69" s="1">
        <f t="shared" si="119"/>
        <v>0</v>
      </c>
      <c r="Q69" s="1">
        <f t="shared" si="119"/>
        <v>0</v>
      </c>
      <c r="R69" s="1">
        <f t="shared" si="119"/>
        <v>0</v>
      </c>
      <c r="S69" s="1">
        <f t="shared" si="119"/>
        <v>0</v>
      </c>
    </row>
    <row r="70" spans="1:19">
      <c r="A70" s="6" t="s">
        <v>25</v>
      </c>
      <c r="B70" s="6"/>
      <c r="C70" s="7">
        <v>8</v>
      </c>
      <c r="D70" s="1">
        <f t="shared" ref="D70:S70" si="120">$C$70*D5</f>
        <v>8</v>
      </c>
      <c r="E70" s="1">
        <f t="shared" si="120"/>
        <v>8</v>
      </c>
      <c r="F70" s="1">
        <f t="shared" si="120"/>
        <v>8</v>
      </c>
      <c r="G70" s="1">
        <f t="shared" si="120"/>
        <v>8</v>
      </c>
      <c r="H70" s="1">
        <f t="shared" si="120"/>
        <v>8.8000000000000007</v>
      </c>
      <c r="I70" s="1">
        <f t="shared" si="120"/>
        <v>8.8000000000000007</v>
      </c>
      <c r="J70" s="1">
        <f t="shared" si="120"/>
        <v>8.8000000000000007</v>
      </c>
      <c r="K70" s="1">
        <f t="shared" si="120"/>
        <v>8.8000000000000007</v>
      </c>
      <c r="L70" s="1">
        <f t="shared" si="120"/>
        <v>9.6800000000000015</v>
      </c>
      <c r="M70" s="1">
        <f t="shared" si="120"/>
        <v>10.648000000000001</v>
      </c>
      <c r="N70" s="1">
        <f t="shared" si="120"/>
        <v>11.712800000000001</v>
      </c>
      <c r="O70" s="1">
        <f t="shared" si="120"/>
        <v>12.884080000000001</v>
      </c>
      <c r="P70" s="1">
        <f t="shared" si="120"/>
        <v>14.172488000000001</v>
      </c>
      <c r="Q70" s="1">
        <f t="shared" si="120"/>
        <v>15.589736800000001</v>
      </c>
      <c r="R70" s="1">
        <f t="shared" si="120"/>
        <v>17.148710480000002</v>
      </c>
      <c r="S70" s="1">
        <f t="shared" si="120"/>
        <v>18.863581528000001</v>
      </c>
    </row>
    <row r="71" spans="1:19">
      <c r="A71" s="6" t="s">
        <v>21</v>
      </c>
      <c r="B71" s="6"/>
      <c r="C71" s="7">
        <v>18000</v>
      </c>
      <c r="D71" s="1">
        <f t="shared" ref="D71:S71" si="121">$C$71*D5</f>
        <v>18000</v>
      </c>
      <c r="E71" s="1">
        <f t="shared" si="121"/>
        <v>18000</v>
      </c>
      <c r="F71" s="1">
        <f t="shared" si="121"/>
        <v>18000</v>
      </c>
      <c r="G71" s="1">
        <f t="shared" si="121"/>
        <v>18000</v>
      </c>
      <c r="H71" s="1">
        <f t="shared" si="121"/>
        <v>19800</v>
      </c>
      <c r="I71" s="1">
        <f t="shared" si="121"/>
        <v>19800</v>
      </c>
      <c r="J71" s="1">
        <f t="shared" si="121"/>
        <v>19800</v>
      </c>
      <c r="K71" s="1">
        <f t="shared" si="121"/>
        <v>19800</v>
      </c>
      <c r="L71" s="1">
        <f t="shared" si="121"/>
        <v>21780.000000000004</v>
      </c>
      <c r="M71" s="1">
        <f t="shared" si="121"/>
        <v>23958.000000000004</v>
      </c>
      <c r="N71" s="1">
        <f t="shared" si="121"/>
        <v>26353.800000000003</v>
      </c>
      <c r="O71" s="1">
        <f t="shared" si="121"/>
        <v>28989.18</v>
      </c>
      <c r="P71" s="1">
        <f t="shared" si="121"/>
        <v>31888.098000000002</v>
      </c>
      <c r="Q71" s="1">
        <f t="shared" si="121"/>
        <v>35076.907800000001</v>
      </c>
      <c r="R71" s="1">
        <f t="shared" si="121"/>
        <v>38584.598580000005</v>
      </c>
      <c r="S71" s="1">
        <f t="shared" si="121"/>
        <v>42443.058438</v>
      </c>
    </row>
    <row r="72" spans="1:19">
      <c r="A72" s="9" t="s">
        <v>27</v>
      </c>
      <c r="B72" s="9"/>
      <c r="C72" s="7">
        <v>12000</v>
      </c>
      <c r="D72" s="1">
        <f t="shared" ref="D72:S72" si="122">$C$72*D5</f>
        <v>12000</v>
      </c>
      <c r="E72" s="1">
        <f t="shared" si="122"/>
        <v>12000</v>
      </c>
      <c r="F72" s="1">
        <f t="shared" si="122"/>
        <v>12000</v>
      </c>
      <c r="G72" s="1">
        <f t="shared" si="122"/>
        <v>12000</v>
      </c>
      <c r="H72" s="1">
        <f t="shared" si="122"/>
        <v>13200.000000000002</v>
      </c>
      <c r="I72" s="1">
        <f t="shared" si="122"/>
        <v>13200.000000000002</v>
      </c>
      <c r="J72" s="1">
        <f t="shared" si="122"/>
        <v>13200.000000000002</v>
      </c>
      <c r="K72" s="1">
        <f t="shared" si="122"/>
        <v>13200.000000000002</v>
      </c>
      <c r="L72" s="1">
        <f t="shared" si="122"/>
        <v>14520.000000000002</v>
      </c>
      <c r="M72" s="1">
        <f t="shared" si="122"/>
        <v>15972.000000000002</v>
      </c>
      <c r="N72" s="1">
        <f t="shared" si="122"/>
        <v>17569.2</v>
      </c>
      <c r="O72" s="1">
        <f t="shared" si="122"/>
        <v>19326.120000000003</v>
      </c>
      <c r="P72" s="1">
        <f t="shared" si="122"/>
        <v>21258.732000000004</v>
      </c>
      <c r="Q72" s="1">
        <f t="shared" si="122"/>
        <v>23384.605200000002</v>
      </c>
      <c r="R72" s="1">
        <f t="shared" si="122"/>
        <v>25723.065720000002</v>
      </c>
      <c r="S72" s="1">
        <f t="shared" si="122"/>
        <v>28295.372292</v>
      </c>
    </row>
    <row r="75" spans="1:19">
      <c r="A75" s="1" t="s">
        <v>51</v>
      </c>
      <c r="C75" s="1" t="s">
        <v>52</v>
      </c>
    </row>
    <row r="76" spans="1:19">
      <c r="A76" s="1" t="s">
        <v>50</v>
      </c>
      <c r="C76" s="7">
        <v>15000</v>
      </c>
      <c r="D76" s="1">
        <f>C76</f>
        <v>15000</v>
      </c>
      <c r="E76" s="1">
        <f t="shared" ref="E76:H76" si="123">D76</f>
        <v>15000</v>
      </c>
      <c r="F76" s="1">
        <f t="shared" si="123"/>
        <v>15000</v>
      </c>
      <c r="G76" s="1">
        <f t="shared" si="123"/>
        <v>15000</v>
      </c>
      <c r="H76" s="1">
        <f>$C$76*H5</f>
        <v>16500</v>
      </c>
      <c r="I76" s="1">
        <f t="shared" ref="I76:S76" si="124">$C$76*I5</f>
        <v>16500</v>
      </c>
      <c r="J76" s="1">
        <f t="shared" si="124"/>
        <v>16500</v>
      </c>
      <c r="K76" s="1">
        <f t="shared" si="124"/>
        <v>16500</v>
      </c>
      <c r="L76" s="1">
        <f t="shared" si="124"/>
        <v>18150.000000000004</v>
      </c>
      <c r="M76" s="1">
        <f t="shared" si="124"/>
        <v>19965.000000000004</v>
      </c>
      <c r="N76" s="1">
        <f t="shared" si="124"/>
        <v>21961.500000000004</v>
      </c>
      <c r="O76" s="1">
        <f t="shared" si="124"/>
        <v>24157.65</v>
      </c>
      <c r="P76" s="1">
        <f t="shared" si="124"/>
        <v>26573.415000000001</v>
      </c>
      <c r="Q76" s="1">
        <f t="shared" si="124"/>
        <v>29230.756500000003</v>
      </c>
      <c r="R76" s="1">
        <f t="shared" si="124"/>
        <v>32153.832150000002</v>
      </c>
      <c r="S76" s="1">
        <f t="shared" si="124"/>
        <v>35369.215365000004</v>
      </c>
    </row>
    <row r="77" spans="1:19">
      <c r="A77" s="1" t="s">
        <v>53</v>
      </c>
      <c r="C77" s="7">
        <v>25000</v>
      </c>
      <c r="D77" s="1">
        <f t="shared" ref="D77:G77" si="125">C77</f>
        <v>25000</v>
      </c>
      <c r="E77" s="1">
        <f t="shared" si="125"/>
        <v>25000</v>
      </c>
      <c r="F77" s="1">
        <f t="shared" si="125"/>
        <v>25000</v>
      </c>
      <c r="G77" s="1">
        <f t="shared" si="125"/>
        <v>25000</v>
      </c>
      <c r="H77" s="1">
        <f>$C$77*H5</f>
        <v>27500.000000000004</v>
      </c>
      <c r="I77" s="1">
        <f t="shared" ref="I77:S77" si="126">$C$77*I5</f>
        <v>27500.000000000004</v>
      </c>
      <c r="J77" s="1">
        <f t="shared" si="126"/>
        <v>27500.000000000004</v>
      </c>
      <c r="K77" s="1">
        <f t="shared" si="126"/>
        <v>27500.000000000004</v>
      </c>
      <c r="L77" s="1">
        <f t="shared" si="126"/>
        <v>30250.000000000004</v>
      </c>
      <c r="M77" s="1">
        <f t="shared" si="126"/>
        <v>33275.000000000007</v>
      </c>
      <c r="N77" s="1">
        <f t="shared" si="126"/>
        <v>36602.500000000007</v>
      </c>
      <c r="O77" s="1">
        <f t="shared" si="126"/>
        <v>40262.75</v>
      </c>
      <c r="P77" s="1">
        <f t="shared" si="126"/>
        <v>44289.025000000001</v>
      </c>
      <c r="Q77" s="1">
        <f t="shared" si="126"/>
        <v>48717.927500000005</v>
      </c>
      <c r="R77" s="1">
        <f t="shared" si="126"/>
        <v>53589.720250000006</v>
      </c>
      <c r="S77" s="1">
        <f t="shared" si="126"/>
        <v>58948.692275000001</v>
      </c>
    </row>
    <row r="78" spans="1:19">
      <c r="A78" s="1" t="s">
        <v>54</v>
      </c>
      <c r="C78" s="7">
        <v>20000</v>
      </c>
      <c r="D78" s="1">
        <f t="shared" ref="D78:G78" si="127">C78</f>
        <v>20000</v>
      </c>
      <c r="E78" s="1">
        <f t="shared" si="127"/>
        <v>20000</v>
      </c>
      <c r="F78" s="1">
        <f t="shared" si="127"/>
        <v>20000</v>
      </c>
      <c r="G78" s="1">
        <f t="shared" si="127"/>
        <v>20000</v>
      </c>
      <c r="H78" s="1">
        <f>$C$78*H5</f>
        <v>22000</v>
      </c>
      <c r="I78" s="1">
        <f t="shared" ref="I78:S78" si="128">$C$78*I5</f>
        <v>22000</v>
      </c>
      <c r="J78" s="1">
        <f t="shared" si="128"/>
        <v>22000</v>
      </c>
      <c r="K78" s="1">
        <f t="shared" si="128"/>
        <v>22000</v>
      </c>
      <c r="L78" s="1">
        <f t="shared" si="128"/>
        <v>24200.000000000004</v>
      </c>
      <c r="M78" s="1">
        <f t="shared" si="128"/>
        <v>26620.000000000004</v>
      </c>
      <c r="N78" s="1">
        <f t="shared" si="128"/>
        <v>29282.000000000004</v>
      </c>
      <c r="O78" s="1">
        <f t="shared" si="128"/>
        <v>32210.2</v>
      </c>
      <c r="P78" s="1">
        <f t="shared" si="128"/>
        <v>35431.22</v>
      </c>
      <c r="Q78" s="1">
        <f t="shared" si="128"/>
        <v>38974.342000000004</v>
      </c>
      <c r="R78" s="1">
        <f t="shared" si="128"/>
        <v>42871.776200000008</v>
      </c>
      <c r="S78" s="1">
        <f t="shared" si="128"/>
        <v>47158.953820000002</v>
      </c>
    </row>
    <row r="79" spans="1:19">
      <c r="A79" s="1" t="s">
        <v>55</v>
      </c>
      <c r="C79" s="7">
        <v>14000</v>
      </c>
      <c r="D79" s="1">
        <f t="shared" ref="D79:G79" si="129">C79</f>
        <v>14000</v>
      </c>
      <c r="E79" s="1">
        <f t="shared" si="129"/>
        <v>14000</v>
      </c>
      <c r="F79" s="1">
        <f t="shared" si="129"/>
        <v>14000</v>
      </c>
      <c r="G79" s="1">
        <f t="shared" si="129"/>
        <v>14000</v>
      </c>
      <c r="H79" s="1">
        <f>$C$79*H5</f>
        <v>15400.000000000002</v>
      </c>
      <c r="I79" s="1">
        <f t="shared" ref="I79:S79" si="130">$C$79*I5</f>
        <v>15400.000000000002</v>
      </c>
      <c r="J79" s="1">
        <f t="shared" si="130"/>
        <v>15400.000000000002</v>
      </c>
      <c r="K79" s="1">
        <f t="shared" si="130"/>
        <v>15400.000000000002</v>
      </c>
      <c r="L79" s="1">
        <f t="shared" si="130"/>
        <v>16940.000000000004</v>
      </c>
      <c r="M79" s="1">
        <f t="shared" si="130"/>
        <v>18634.000000000004</v>
      </c>
      <c r="N79" s="1">
        <f t="shared" si="130"/>
        <v>20497.400000000001</v>
      </c>
      <c r="O79" s="1">
        <f t="shared" si="130"/>
        <v>22547.140000000003</v>
      </c>
      <c r="P79" s="1">
        <f t="shared" si="130"/>
        <v>24801.854000000003</v>
      </c>
      <c r="Q79" s="1">
        <f t="shared" si="130"/>
        <v>27282.039400000001</v>
      </c>
      <c r="R79" s="1">
        <f t="shared" si="130"/>
        <v>30010.243340000005</v>
      </c>
      <c r="S79" s="1">
        <f t="shared" si="130"/>
        <v>33011.267674000002</v>
      </c>
    </row>
    <row r="80" spans="1:19">
      <c r="A80" s="1" t="s">
        <v>56</v>
      </c>
      <c r="C80" s="7">
        <v>30000</v>
      </c>
      <c r="D80" s="1">
        <f t="shared" ref="D80:G80" si="131">C80</f>
        <v>30000</v>
      </c>
      <c r="E80" s="1">
        <f t="shared" si="131"/>
        <v>30000</v>
      </c>
      <c r="F80" s="1">
        <f t="shared" si="131"/>
        <v>30000</v>
      </c>
      <c r="G80" s="1">
        <f t="shared" si="131"/>
        <v>30000</v>
      </c>
      <c r="H80" s="1">
        <f>$C$80*H5</f>
        <v>33000</v>
      </c>
      <c r="I80" s="1">
        <f t="shared" ref="I80:S80" si="132">$C$80*I5</f>
        <v>33000</v>
      </c>
      <c r="J80" s="1">
        <f t="shared" si="132"/>
        <v>33000</v>
      </c>
      <c r="K80" s="1">
        <f t="shared" si="132"/>
        <v>33000</v>
      </c>
      <c r="L80" s="1">
        <f t="shared" si="132"/>
        <v>36300.000000000007</v>
      </c>
      <c r="M80" s="1">
        <f t="shared" si="132"/>
        <v>39930.000000000007</v>
      </c>
      <c r="N80" s="1">
        <f t="shared" si="132"/>
        <v>43923.000000000007</v>
      </c>
      <c r="O80" s="1">
        <f t="shared" si="132"/>
        <v>48315.3</v>
      </c>
      <c r="P80" s="1">
        <f t="shared" si="132"/>
        <v>53146.83</v>
      </c>
      <c r="Q80" s="1">
        <f t="shared" si="132"/>
        <v>58461.513000000006</v>
      </c>
      <c r="R80" s="1">
        <f t="shared" si="132"/>
        <v>64307.664300000004</v>
      </c>
      <c r="S80" s="1">
        <f t="shared" si="132"/>
        <v>70738.430730000007</v>
      </c>
    </row>
    <row r="81" spans="1:19">
      <c r="A81" s="1" t="s">
        <v>57</v>
      </c>
      <c r="C81" s="7">
        <v>18000</v>
      </c>
      <c r="D81" s="1">
        <f t="shared" ref="D81:G82" si="133">C81</f>
        <v>18000</v>
      </c>
      <c r="E81" s="1">
        <f t="shared" si="133"/>
        <v>18000</v>
      </c>
      <c r="F81" s="1">
        <f t="shared" si="133"/>
        <v>18000</v>
      </c>
      <c r="G81" s="1">
        <f t="shared" si="133"/>
        <v>18000</v>
      </c>
      <c r="H81" s="1">
        <f>$C$81*H5</f>
        <v>19800</v>
      </c>
      <c r="I81" s="1">
        <f t="shared" ref="I81:S81" si="134">$C$81*I5</f>
        <v>19800</v>
      </c>
      <c r="J81" s="1">
        <f t="shared" si="134"/>
        <v>19800</v>
      </c>
      <c r="K81" s="1">
        <f t="shared" si="134"/>
        <v>19800</v>
      </c>
      <c r="L81" s="1">
        <f t="shared" si="134"/>
        <v>21780.000000000004</v>
      </c>
      <c r="M81" s="1">
        <f t="shared" si="134"/>
        <v>23958.000000000004</v>
      </c>
      <c r="N81" s="1">
        <f t="shared" si="134"/>
        <v>26353.800000000003</v>
      </c>
      <c r="O81" s="1">
        <f t="shared" si="134"/>
        <v>28989.18</v>
      </c>
      <c r="P81" s="1">
        <f t="shared" si="134"/>
        <v>31888.098000000002</v>
      </c>
      <c r="Q81" s="1">
        <f t="shared" si="134"/>
        <v>35076.907800000001</v>
      </c>
      <c r="R81" s="1">
        <f t="shared" si="134"/>
        <v>38584.598580000005</v>
      </c>
      <c r="S81" s="1">
        <f t="shared" si="134"/>
        <v>42443.058438</v>
      </c>
    </row>
    <row r="82" spans="1:19">
      <c r="A82" s="1" t="s">
        <v>58</v>
      </c>
      <c r="C82" s="7">
        <v>18000</v>
      </c>
      <c r="D82" s="1">
        <f t="shared" ref="D82:G82" si="135">C82</f>
        <v>18000</v>
      </c>
      <c r="E82" s="1">
        <f t="shared" si="135"/>
        <v>18000</v>
      </c>
      <c r="F82" s="1">
        <f t="shared" si="135"/>
        <v>18000</v>
      </c>
      <c r="G82" s="1">
        <f t="shared" si="135"/>
        <v>18000</v>
      </c>
      <c r="H82" s="1">
        <f>$C$82*H5</f>
        <v>19800</v>
      </c>
      <c r="I82" s="1">
        <f t="shared" ref="I82:S82" si="136">$C$82*I5</f>
        <v>19800</v>
      </c>
      <c r="J82" s="1">
        <f t="shared" si="136"/>
        <v>19800</v>
      </c>
      <c r="K82" s="1">
        <f t="shared" si="136"/>
        <v>19800</v>
      </c>
      <c r="L82" s="1">
        <f t="shared" si="136"/>
        <v>21780.000000000004</v>
      </c>
      <c r="M82" s="1">
        <f t="shared" si="136"/>
        <v>23958.000000000004</v>
      </c>
      <c r="N82" s="1">
        <f t="shared" si="136"/>
        <v>26353.800000000003</v>
      </c>
      <c r="O82" s="1">
        <f t="shared" si="136"/>
        <v>28989.18</v>
      </c>
      <c r="P82" s="1">
        <f t="shared" si="136"/>
        <v>31888.098000000002</v>
      </c>
      <c r="Q82" s="1">
        <f t="shared" si="136"/>
        <v>35076.907800000001</v>
      </c>
      <c r="R82" s="1">
        <f t="shared" si="136"/>
        <v>38584.598580000005</v>
      </c>
      <c r="S82" s="1">
        <f t="shared" si="136"/>
        <v>42443.058438</v>
      </c>
    </row>
    <row r="83" spans="1:19">
      <c r="A83" s="1" t="s">
        <v>59</v>
      </c>
      <c r="C83" s="7">
        <v>5000</v>
      </c>
      <c r="D83" s="1">
        <f t="shared" ref="D83:G84" si="137">C83</f>
        <v>5000</v>
      </c>
      <c r="E83" s="1">
        <f t="shared" si="137"/>
        <v>5000</v>
      </c>
      <c r="F83" s="1">
        <f t="shared" si="137"/>
        <v>5000</v>
      </c>
      <c r="G83" s="1">
        <f t="shared" si="137"/>
        <v>5000</v>
      </c>
      <c r="H83" s="1">
        <f>$C$83*H5</f>
        <v>5500</v>
      </c>
      <c r="I83" s="1">
        <f t="shared" ref="I83:S84" si="138">$C$83*I5</f>
        <v>5500</v>
      </c>
      <c r="J83" s="1">
        <f t="shared" si="138"/>
        <v>5500</v>
      </c>
      <c r="K83" s="1">
        <f t="shared" si="138"/>
        <v>5500</v>
      </c>
      <c r="L83" s="1">
        <f t="shared" si="138"/>
        <v>6050.0000000000009</v>
      </c>
      <c r="M83" s="1">
        <f t="shared" si="138"/>
        <v>6655.0000000000009</v>
      </c>
      <c r="N83" s="1">
        <f t="shared" si="138"/>
        <v>7320.5000000000009</v>
      </c>
      <c r="O83" s="1">
        <f t="shared" si="138"/>
        <v>8052.55</v>
      </c>
      <c r="P83" s="1">
        <f t="shared" si="138"/>
        <v>8857.8050000000003</v>
      </c>
      <c r="Q83" s="1">
        <f t="shared" si="138"/>
        <v>9743.585500000001</v>
      </c>
      <c r="R83" s="1">
        <f t="shared" si="138"/>
        <v>10717.944050000002</v>
      </c>
      <c r="S83" s="1">
        <f t="shared" si="138"/>
        <v>11789.738455000001</v>
      </c>
    </row>
    <row r="84" spans="1:19">
      <c r="A84" s="1" t="s">
        <v>92</v>
      </c>
      <c r="C84" s="7">
        <v>40000</v>
      </c>
      <c r="D84" s="1">
        <f t="shared" si="137"/>
        <v>40000</v>
      </c>
      <c r="E84" s="1">
        <f t="shared" si="137"/>
        <v>40000</v>
      </c>
      <c r="F84" s="1">
        <f t="shared" si="137"/>
        <v>40000</v>
      </c>
      <c r="G84" s="1">
        <f t="shared" si="137"/>
        <v>40000</v>
      </c>
      <c r="H84" s="1">
        <f>$C$84*H5</f>
        <v>44000</v>
      </c>
      <c r="I84" s="1">
        <f t="shared" ref="I84:S84" si="139">$C$84*I5</f>
        <v>44000</v>
      </c>
      <c r="J84" s="1">
        <f t="shared" si="139"/>
        <v>44000</v>
      </c>
      <c r="K84" s="1">
        <f t="shared" si="139"/>
        <v>44000</v>
      </c>
      <c r="L84" s="1">
        <f t="shared" si="139"/>
        <v>48400.000000000007</v>
      </c>
      <c r="M84" s="1">
        <f t="shared" si="139"/>
        <v>53240.000000000007</v>
      </c>
      <c r="N84" s="1">
        <f t="shared" si="139"/>
        <v>58564.000000000007</v>
      </c>
      <c r="O84" s="1">
        <f t="shared" si="139"/>
        <v>64420.4</v>
      </c>
      <c r="P84" s="1">
        <f t="shared" si="139"/>
        <v>70862.44</v>
      </c>
      <c r="Q84" s="1">
        <f t="shared" si="139"/>
        <v>77948.684000000008</v>
      </c>
      <c r="R84" s="1">
        <f t="shared" si="139"/>
        <v>85743.552400000015</v>
      </c>
      <c r="S84" s="1">
        <f t="shared" si="139"/>
        <v>94317.907640000005</v>
      </c>
    </row>
    <row r="85" spans="1:19">
      <c r="C85" s="7"/>
    </row>
    <row r="86" spans="1:19">
      <c r="C86" s="7"/>
    </row>
    <row r="87" spans="1:19">
      <c r="C87" s="7"/>
    </row>
    <row r="88" spans="1:19">
      <c r="A88" s="1" t="s">
        <v>90</v>
      </c>
      <c r="C88" s="7">
        <v>8000</v>
      </c>
      <c r="D88" s="1">
        <f>$C$88*D5</f>
        <v>8000</v>
      </c>
      <c r="E88" s="1">
        <f t="shared" ref="E88:S88" si="140">$C$88*E5</f>
        <v>8000</v>
      </c>
      <c r="F88" s="1">
        <f t="shared" si="140"/>
        <v>8000</v>
      </c>
      <c r="G88" s="1">
        <f t="shared" si="140"/>
        <v>8000</v>
      </c>
      <c r="H88" s="1">
        <f t="shared" si="140"/>
        <v>8800</v>
      </c>
      <c r="I88" s="1">
        <f t="shared" si="140"/>
        <v>8800</v>
      </c>
      <c r="J88" s="1">
        <f t="shared" si="140"/>
        <v>8800</v>
      </c>
      <c r="K88" s="1">
        <f t="shared" si="140"/>
        <v>8800</v>
      </c>
      <c r="L88" s="1">
        <f t="shared" si="140"/>
        <v>9680.0000000000018</v>
      </c>
      <c r="M88" s="1">
        <f t="shared" si="140"/>
        <v>10648.000000000002</v>
      </c>
      <c r="N88" s="1">
        <f t="shared" si="140"/>
        <v>11712.800000000001</v>
      </c>
      <c r="O88" s="1">
        <f t="shared" si="140"/>
        <v>12884.080000000002</v>
      </c>
      <c r="P88" s="1">
        <f t="shared" si="140"/>
        <v>14172.488000000001</v>
      </c>
      <c r="Q88" s="1">
        <f t="shared" si="140"/>
        <v>15589.736800000001</v>
      </c>
      <c r="R88" s="1">
        <f t="shared" si="140"/>
        <v>17148.710480000002</v>
      </c>
      <c r="S88" s="1">
        <f t="shared" si="140"/>
        <v>18863.581528000002</v>
      </c>
    </row>
  </sheetData>
  <mergeCells count="63">
    <mergeCell ref="A63:B63"/>
    <mergeCell ref="A64:B64"/>
    <mergeCell ref="A66:B66"/>
    <mergeCell ref="A70:B70"/>
    <mergeCell ref="A71:B71"/>
    <mergeCell ref="A51:B51"/>
    <mergeCell ref="A53:B53"/>
    <mergeCell ref="A57:B57"/>
    <mergeCell ref="A58:B58"/>
    <mergeCell ref="A62:B62"/>
    <mergeCell ref="A40:B40"/>
    <mergeCell ref="A44:B44"/>
    <mergeCell ref="A45:B45"/>
    <mergeCell ref="A49:B49"/>
    <mergeCell ref="A50:B50"/>
    <mergeCell ref="A31:B31"/>
    <mergeCell ref="A32:B32"/>
    <mergeCell ref="A36:B36"/>
    <mergeCell ref="A37:B37"/>
    <mergeCell ref="A38:B38"/>
    <mergeCell ref="A16:B16"/>
    <mergeCell ref="A29:B29"/>
    <mergeCell ref="A30:B30"/>
    <mergeCell ref="A42:B42"/>
    <mergeCell ref="A43:B43"/>
    <mergeCell ref="A22:B22"/>
    <mergeCell ref="A19:B19"/>
    <mergeCell ref="A26:B26"/>
    <mergeCell ref="A28:B28"/>
    <mergeCell ref="A35:B35"/>
    <mergeCell ref="A17:B17"/>
    <mergeCell ref="A18:B18"/>
    <mergeCell ref="A23:B23"/>
    <mergeCell ref="A24:B24"/>
    <mergeCell ref="A25:B25"/>
    <mergeCell ref="A27:B27"/>
    <mergeCell ref="D2:G2"/>
    <mergeCell ref="H2:K2"/>
    <mergeCell ref="A5:B5"/>
    <mergeCell ref="A8:B8"/>
    <mergeCell ref="A15:B15"/>
    <mergeCell ref="A10:B10"/>
    <mergeCell ref="A11:B11"/>
    <mergeCell ref="A12:B12"/>
    <mergeCell ref="A13:B13"/>
    <mergeCell ref="A14:B14"/>
    <mergeCell ref="A9:B9"/>
    <mergeCell ref="A72:B72"/>
    <mergeCell ref="A65:B65"/>
    <mergeCell ref="A67:B67"/>
    <mergeCell ref="A33:B33"/>
    <mergeCell ref="A46:B46"/>
    <mergeCell ref="A39:B39"/>
    <mergeCell ref="A41:B41"/>
    <mergeCell ref="A59:B59"/>
    <mergeCell ref="A52:B52"/>
    <mergeCell ref="A54:B54"/>
    <mergeCell ref="A55:B55"/>
    <mergeCell ref="A56:B56"/>
    <mergeCell ref="A68:B68"/>
    <mergeCell ref="A69:B69"/>
    <mergeCell ref="A48:B48"/>
    <mergeCell ref="A61:B61"/>
  </mergeCells>
  <pageMargins left="0.7" right="0.7" top="0.75" bottom="0.75" header="0.3" footer="0.3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Q32"/>
  <sheetViews>
    <sheetView zoomScale="80" zoomScaleNormal="80" workbookViewId="0">
      <pane xSplit="1" ySplit="3" topLeftCell="B5" activePane="bottomRight" state="frozen"/>
      <selection pane="topRight" activeCell="D1" sqref="D1"/>
      <selection pane="bottomLeft" activeCell="A4" sqref="A4"/>
      <selection pane="bottomRight" activeCell="R7" sqref="R7"/>
    </sheetView>
  </sheetViews>
  <sheetFormatPr defaultRowHeight="15"/>
  <cols>
    <col min="1" max="1" width="23.5703125" style="1" bestFit="1" customWidth="1"/>
    <col min="2" max="5" width="12" style="1" bestFit="1" customWidth="1"/>
    <col min="6" max="9" width="12.42578125" style="1" bestFit="1" customWidth="1"/>
    <col min="10" max="12" width="13.140625" style="1" bestFit="1" customWidth="1"/>
    <col min="13" max="13" width="12.85546875" style="1" bestFit="1" customWidth="1"/>
    <col min="14" max="14" width="13.140625" style="1" bestFit="1" customWidth="1"/>
    <col min="15" max="17" width="13.5703125" style="1" bestFit="1" customWidth="1"/>
    <col min="18" max="16384" width="9.140625" style="1"/>
  </cols>
  <sheetData>
    <row r="2" spans="1:17">
      <c r="B2" s="2" t="s">
        <v>0</v>
      </c>
      <c r="C2" s="2"/>
      <c r="D2" s="2"/>
      <c r="E2" s="2"/>
      <c r="F2" s="2" t="s">
        <v>1</v>
      </c>
      <c r="G2" s="2"/>
      <c r="H2" s="2"/>
      <c r="I2" s="2"/>
      <c r="J2" s="3" t="s">
        <v>2</v>
      </c>
      <c r="K2" s="3" t="s">
        <v>3</v>
      </c>
      <c r="L2" s="3" t="s">
        <v>4</v>
      </c>
      <c r="M2" s="3" t="s">
        <v>5</v>
      </c>
      <c r="N2" s="3" t="s">
        <v>6</v>
      </c>
      <c r="O2" s="3" t="s">
        <v>7</v>
      </c>
      <c r="P2" s="3" t="s">
        <v>8</v>
      </c>
      <c r="Q2" s="3" t="s">
        <v>9</v>
      </c>
    </row>
    <row r="3" spans="1:17">
      <c r="B3" s="3" t="s">
        <v>10</v>
      </c>
      <c r="C3" s="3" t="s">
        <v>11</v>
      </c>
      <c r="D3" s="3" t="s">
        <v>12</v>
      </c>
      <c r="E3" s="3" t="s">
        <v>13</v>
      </c>
      <c r="F3" s="3" t="s">
        <v>10</v>
      </c>
      <c r="G3" s="3" t="s">
        <v>11</v>
      </c>
      <c r="H3" s="3" t="s">
        <v>12</v>
      </c>
      <c r="I3" s="3" t="s">
        <v>13</v>
      </c>
      <c r="J3" s="4"/>
      <c r="K3" s="4"/>
      <c r="L3" s="4"/>
      <c r="M3" s="4"/>
      <c r="N3" s="4"/>
      <c r="O3" s="4"/>
      <c r="P3" s="4"/>
      <c r="Q3" s="4"/>
    </row>
    <row r="6" spans="1:17">
      <c r="A6" s="10" t="s">
        <v>22</v>
      </c>
    </row>
    <row r="7" spans="1:17">
      <c r="A7" s="1" t="s">
        <v>28</v>
      </c>
      <c r="B7" s="1">
        <f>Assumptions!D10*Assumptions!D11*Assumptions!D12*3</f>
        <v>252000</v>
      </c>
      <c r="C7" s="1">
        <f>Assumptions!E10*Assumptions!E11*Assumptions!E12*3</f>
        <v>252000</v>
      </c>
      <c r="D7" s="1">
        <f>Assumptions!F10*Assumptions!F11*Assumptions!F12*3</f>
        <v>252000</v>
      </c>
      <c r="E7" s="1">
        <f>Assumptions!G10*Assumptions!G11*Assumptions!G12*3</f>
        <v>252000</v>
      </c>
      <c r="F7" s="1">
        <f>Assumptions!H10*Assumptions!H11*Assumptions!H12*3</f>
        <v>304920.00000000012</v>
      </c>
      <c r="G7" s="1">
        <f>Assumptions!I10*Assumptions!I11*Assumptions!I12*3</f>
        <v>304920.00000000012</v>
      </c>
      <c r="H7" s="1">
        <f>Assumptions!J10*Assumptions!J11*Assumptions!J12*3</f>
        <v>304920.00000000012</v>
      </c>
      <c r="I7" s="1">
        <f>Assumptions!K10*Assumptions!K11*Assumptions!K12*3</f>
        <v>304920.00000000012</v>
      </c>
      <c r="J7" s="1">
        <f>Assumptions!L10*Assumptions!L11*Assumptions!L12*12</f>
        <v>1475812.8000000003</v>
      </c>
      <c r="K7" s="1">
        <f>Assumptions!M10*Assumptions!M11*Assumptions!M12*12</f>
        <v>1785733.4880000004</v>
      </c>
      <c r="L7" s="1">
        <f>Assumptions!N10*Assumptions!N11*Assumptions!N12*12</f>
        <v>2160737.5204800004</v>
      </c>
      <c r="M7" s="1">
        <f>Assumptions!O10*Assumptions!O11*Assumptions!O12*12</f>
        <v>2614492.3997808006</v>
      </c>
      <c r="N7" s="1">
        <f>Assumptions!P10*Assumptions!P11*Assumptions!P12*12</f>
        <v>3163535.8037347686</v>
      </c>
      <c r="O7" s="1">
        <f>Assumptions!Q10*Assumptions!Q11*Assumptions!Q12*12</f>
        <v>3827878.3225190695</v>
      </c>
      <c r="P7" s="1">
        <f>Assumptions!R10*Assumptions!R11*Assumptions!R12*12</f>
        <v>4631732.7702480741</v>
      </c>
      <c r="Q7" s="1">
        <f>Assumptions!S10*Assumptions!S11*Assumptions!S12*12</f>
        <v>5604396.6520001702</v>
      </c>
    </row>
    <row r="8" spans="1:17">
      <c r="A8" s="1" t="s">
        <v>29</v>
      </c>
      <c r="B8" s="1">
        <f>Assumptions!D10*Assumptions!D13*Assumptions!D14*3</f>
        <v>40500</v>
      </c>
      <c r="C8" s="1">
        <f>Assumptions!E10*Assumptions!E13*Assumptions!E14*3</f>
        <v>40500</v>
      </c>
      <c r="D8" s="1">
        <f>Assumptions!F10*Assumptions!F13*Assumptions!F14*3</f>
        <v>40500</v>
      </c>
      <c r="E8" s="1">
        <f>Assumptions!G10*Assumptions!G13*Assumptions!G14*3</f>
        <v>40500</v>
      </c>
      <c r="F8" s="1">
        <f>Assumptions!H10*Assumptions!H13*Assumptions!H14*3</f>
        <v>49005.000000000015</v>
      </c>
      <c r="G8" s="1">
        <f>Assumptions!I10*Assumptions!I13*Assumptions!I14*3</f>
        <v>49005.000000000015</v>
      </c>
      <c r="H8" s="1">
        <f>Assumptions!J10*Assumptions!J13*Assumptions!J14*3</f>
        <v>49005.000000000015</v>
      </c>
      <c r="I8" s="1">
        <f>Assumptions!K10*Assumptions!K13*Assumptions!K14*3</f>
        <v>49005.000000000015</v>
      </c>
      <c r="J8" s="1">
        <f>Assumptions!L10*Assumptions!L13*Assumptions!L14*12</f>
        <v>237184.20000000007</v>
      </c>
      <c r="K8" s="1">
        <f>Assumptions!M10*Assumptions!M13*Assumptions!M14*12</f>
        <v>286992.8820000001</v>
      </c>
      <c r="L8" s="1">
        <f>Assumptions!N10*Assumptions!N13*Assumptions!N14*12</f>
        <v>347261.38722000003</v>
      </c>
      <c r="M8" s="1">
        <f>Assumptions!O10*Assumptions!O13*Assumptions!O14*12</f>
        <v>420186.27853620012</v>
      </c>
      <c r="N8" s="1">
        <f>Assumptions!P10*Assumptions!P13*Assumptions!P14*12</f>
        <v>508425.3970288022</v>
      </c>
      <c r="O8" s="1">
        <f>Assumptions!Q10*Assumptions!Q13*Assumptions!Q14*12</f>
        <v>615194.73040485044</v>
      </c>
      <c r="P8" s="1">
        <f>Assumptions!R10*Assumptions!R13*Assumptions!R14*12</f>
        <v>744385.62378986913</v>
      </c>
      <c r="Q8" s="1">
        <f>Assumptions!S10*Assumptions!S13*Assumptions!S14*12</f>
        <v>900706.60478574154</v>
      </c>
    </row>
    <row r="9" spans="1:17">
      <c r="A9" s="1" t="s">
        <v>30</v>
      </c>
      <c r="B9" s="1">
        <f>Assumptions!D10*Assumptions!D15*3</f>
        <v>30000</v>
      </c>
      <c r="C9" s="1">
        <f>Assumptions!E10*Assumptions!E15*3</f>
        <v>30000</v>
      </c>
      <c r="D9" s="1">
        <f>Assumptions!F10*Assumptions!F15*3</f>
        <v>30000</v>
      </c>
      <c r="E9" s="1">
        <f>Assumptions!G10*Assumptions!G15*3</f>
        <v>30000</v>
      </c>
      <c r="F9" s="1">
        <f>Assumptions!H10*Assumptions!H15*3</f>
        <v>33000</v>
      </c>
      <c r="G9" s="1">
        <f>Assumptions!I10*Assumptions!I15*3</f>
        <v>33000</v>
      </c>
      <c r="H9" s="1">
        <f>Assumptions!J10*Assumptions!J15*3</f>
        <v>33000</v>
      </c>
      <c r="I9" s="1">
        <f>Assumptions!K10*Assumptions!K15*3</f>
        <v>33000</v>
      </c>
      <c r="J9" s="1">
        <f>Assumptions!L10*Assumptions!L15*12</f>
        <v>145200.00000000003</v>
      </c>
      <c r="K9" s="1">
        <f>Assumptions!M10*Assumptions!M15*12</f>
        <v>159720.00000000003</v>
      </c>
      <c r="L9" s="1">
        <f>Assumptions!N10*Assumptions!N15*12</f>
        <v>175692.00000000003</v>
      </c>
      <c r="M9" s="1">
        <f>Assumptions!O10*Assumptions!O15*12</f>
        <v>193261.2</v>
      </c>
      <c r="N9" s="1">
        <f>Assumptions!P10*Assumptions!P15*12</f>
        <v>212587.32</v>
      </c>
      <c r="O9" s="1">
        <f>Assumptions!Q10*Assumptions!Q15*12</f>
        <v>233846.05200000003</v>
      </c>
      <c r="P9" s="1">
        <f>Assumptions!R10*Assumptions!R15*12</f>
        <v>257230.65720000005</v>
      </c>
      <c r="Q9" s="1">
        <f>Assumptions!S10*Assumptions!S15*12</f>
        <v>282953.72292000003</v>
      </c>
    </row>
    <row r="10" spans="1:17">
      <c r="A10" s="1" t="s">
        <v>31</v>
      </c>
      <c r="B10" s="1">
        <f>Assumptions!D10*Assumptions!D16*3</f>
        <v>0</v>
      </c>
      <c r="C10" s="1">
        <f>Assumptions!E10*Assumptions!E16*3</f>
        <v>0</v>
      </c>
      <c r="D10" s="1">
        <f>Assumptions!F10*Assumptions!F16*3</f>
        <v>0</v>
      </c>
      <c r="E10" s="1">
        <f>Assumptions!G10*Assumptions!G16*3</f>
        <v>0</v>
      </c>
      <c r="F10" s="1">
        <f>Assumptions!H10*Assumptions!H16*3</f>
        <v>0</v>
      </c>
      <c r="G10" s="1">
        <f>Assumptions!I10*Assumptions!I16*3</f>
        <v>0</v>
      </c>
      <c r="H10" s="1">
        <f>Assumptions!J10*Assumptions!J16*3</f>
        <v>0</v>
      </c>
      <c r="I10" s="1">
        <f>Assumptions!K10*Assumptions!K16*3</f>
        <v>0</v>
      </c>
      <c r="J10" s="1">
        <f>Assumptions!L10*Assumptions!L16*12</f>
        <v>0</v>
      </c>
      <c r="K10" s="1">
        <f>Assumptions!M10*Assumptions!M16*12</f>
        <v>0</v>
      </c>
      <c r="L10" s="1">
        <f>Assumptions!N10*Assumptions!N16*12</f>
        <v>0</v>
      </c>
      <c r="M10" s="1">
        <f>Assumptions!O10*Assumptions!O16*12</f>
        <v>0</v>
      </c>
      <c r="N10" s="1">
        <f>Assumptions!P10*Assumptions!P16*12</f>
        <v>0</v>
      </c>
      <c r="O10" s="1">
        <f>Assumptions!Q10*Assumptions!Q16*12</f>
        <v>0</v>
      </c>
      <c r="P10" s="1">
        <f>Assumptions!R10*Assumptions!R16*12</f>
        <v>0</v>
      </c>
      <c r="Q10" s="1">
        <f>Assumptions!S10*Assumptions!S16*12</f>
        <v>0</v>
      </c>
    </row>
    <row r="11" spans="1:17">
      <c r="A11" s="10" t="s">
        <v>15</v>
      </c>
    </row>
    <row r="12" spans="1:17">
      <c r="A12" s="1" t="s">
        <v>28</v>
      </c>
      <c r="B12" s="1">
        <f>Assumptions!D24*Assumptions!D25*Assumptions!D26*3</f>
        <v>288000</v>
      </c>
      <c r="C12" s="1">
        <f>Assumptions!E24*Assumptions!E25*Assumptions!E26*3</f>
        <v>288000</v>
      </c>
      <c r="D12" s="1">
        <f>Assumptions!F24*Assumptions!F25*Assumptions!F26*3</f>
        <v>288000</v>
      </c>
      <c r="E12" s="1">
        <f>Assumptions!G24*Assumptions!G25*Assumptions!G26*3</f>
        <v>288000</v>
      </c>
      <c r="F12" s="1">
        <f>Assumptions!H24*Assumptions!H25*Assumptions!H26*3</f>
        <v>348480.00000000012</v>
      </c>
      <c r="G12" s="1">
        <f>Assumptions!I24*Assumptions!I25*Assumptions!I26*3</f>
        <v>348480.00000000012</v>
      </c>
      <c r="H12" s="1">
        <f>Assumptions!J24*Assumptions!J25*Assumptions!J26*3</f>
        <v>348480.00000000012</v>
      </c>
      <c r="I12" s="1">
        <f>Assumptions!K24*Assumptions!K25*Assumptions!K26*3</f>
        <v>348480.00000000012</v>
      </c>
      <c r="J12" s="1">
        <f>Assumptions!L24*Assumptions!L25*Assumptions!L26*12</f>
        <v>1686643.2000000004</v>
      </c>
      <c r="K12" s="1">
        <f>Assumptions!M24*Assumptions!M25*Assumptions!M26*12</f>
        <v>2040838.2720000003</v>
      </c>
      <c r="L12" s="1">
        <f>Assumptions!N24*Assumptions!N25*Assumptions!N26*12</f>
        <v>2469414.3091200003</v>
      </c>
      <c r="M12" s="1">
        <f>Assumptions!O24*Assumptions!O25*Assumptions!O26*12</f>
        <v>2987991.3140352005</v>
      </c>
      <c r="N12" s="1">
        <f>Assumptions!P24*Assumptions!P25*Assumptions!P26*12</f>
        <v>3615469.4899825929</v>
      </c>
      <c r="O12" s="1">
        <f>Assumptions!Q24*Assumptions!Q25*Assumptions!Q26*12</f>
        <v>4374718.082878937</v>
      </c>
      <c r="P12" s="1">
        <f>Assumptions!R24*Assumptions!R25*Assumptions!R26*12</f>
        <v>5293408.880283514</v>
      </c>
      <c r="Q12" s="1">
        <f>Assumptions!S24*Assumptions!S25*Assumptions!S26*12</f>
        <v>6405024.7451430503</v>
      </c>
    </row>
    <row r="13" spans="1:17">
      <c r="A13" s="1" t="s">
        <v>29</v>
      </c>
      <c r="B13" s="1">
        <f>Assumptions!D24*Assumptions!D27*Assumptions!D28*3</f>
        <v>45000</v>
      </c>
      <c r="C13" s="1">
        <f>Assumptions!E24*Assumptions!E27*Assumptions!E28*3</f>
        <v>45000</v>
      </c>
      <c r="D13" s="1">
        <f>Assumptions!F24*Assumptions!F27*Assumptions!F28*3</f>
        <v>45000</v>
      </c>
      <c r="E13" s="1">
        <f>Assumptions!G24*Assumptions!G27*Assumptions!G28*3</f>
        <v>45000</v>
      </c>
      <c r="F13" s="1">
        <f>Assumptions!H24*Assumptions!H27*Assumptions!H28*3</f>
        <v>54450.000000000015</v>
      </c>
      <c r="G13" s="1">
        <f>Assumptions!I24*Assumptions!I27*Assumptions!I28*3</f>
        <v>54450.000000000015</v>
      </c>
      <c r="H13" s="1">
        <f>Assumptions!J24*Assumptions!J27*Assumptions!J28*3</f>
        <v>54450.000000000015</v>
      </c>
      <c r="I13" s="1">
        <f>Assumptions!K24*Assumptions!K27*Assumptions!K28*3</f>
        <v>54450.000000000015</v>
      </c>
      <c r="J13" s="1">
        <f>Assumptions!L24*Assumptions!L27*Assumptions!L28*12</f>
        <v>263538.00000000006</v>
      </c>
      <c r="K13" s="1">
        <f>Assumptions!M24*Assumptions!M27*Assumptions!M28*12</f>
        <v>318880.9800000001</v>
      </c>
      <c r="L13" s="1">
        <f>Assumptions!N24*Assumptions!N27*Assumptions!N28*12</f>
        <v>385845.98580000008</v>
      </c>
      <c r="M13" s="1">
        <f>Assumptions!O24*Assumptions!O27*Assumptions!O28*12</f>
        <v>466873.64281800011</v>
      </c>
      <c r="N13" s="1">
        <f>Assumptions!P24*Assumptions!P27*Assumptions!P28*12</f>
        <v>564917.10780978017</v>
      </c>
      <c r="O13" s="1">
        <f>Assumptions!Q24*Assumptions!Q27*Assumptions!Q28*12</f>
        <v>683549.70044983388</v>
      </c>
      <c r="P13" s="1">
        <f>Assumptions!R24*Assumptions!R27*Assumptions!R28*12</f>
        <v>827095.13754429901</v>
      </c>
      <c r="Q13" s="1">
        <f>Assumptions!S24*Assumptions!S27*Assumptions!S28*12</f>
        <v>1000785.1164286016</v>
      </c>
    </row>
    <row r="14" spans="1:17">
      <c r="A14" s="1" t="s">
        <v>30</v>
      </c>
      <c r="B14" s="1">
        <f>Assumptions!D24*Assumptions!D29*3</f>
        <v>30000</v>
      </c>
      <c r="C14" s="1">
        <f>Assumptions!E24*Assumptions!E29*3</f>
        <v>30000</v>
      </c>
      <c r="D14" s="1">
        <f>Assumptions!F24*Assumptions!F29*3</f>
        <v>30000</v>
      </c>
      <c r="E14" s="1">
        <f>Assumptions!G24*Assumptions!G29*3</f>
        <v>30000</v>
      </c>
      <c r="F14" s="1">
        <f>Assumptions!H24*Assumptions!H29*3</f>
        <v>33000</v>
      </c>
      <c r="G14" s="1">
        <f>Assumptions!I24*Assumptions!I29*3</f>
        <v>33000</v>
      </c>
      <c r="H14" s="1">
        <f>Assumptions!J24*Assumptions!J29*3</f>
        <v>33000</v>
      </c>
      <c r="I14" s="1">
        <f>Assumptions!K24*Assumptions!K29*3</f>
        <v>33000</v>
      </c>
      <c r="J14" s="1">
        <f>Assumptions!L24*Assumptions!L29*12</f>
        <v>145200.00000000003</v>
      </c>
      <c r="K14" s="1">
        <f>Assumptions!M24*Assumptions!M29*12</f>
        <v>159720.00000000003</v>
      </c>
      <c r="L14" s="1">
        <f>Assumptions!N24*Assumptions!N29*12</f>
        <v>175692.00000000003</v>
      </c>
      <c r="M14" s="1">
        <f>Assumptions!O24*Assumptions!O29*12</f>
        <v>193261.2</v>
      </c>
      <c r="N14" s="1">
        <f>Assumptions!P24*Assumptions!P29*12</f>
        <v>212587.32</v>
      </c>
      <c r="O14" s="1">
        <f>Assumptions!Q24*Assumptions!Q29*12</f>
        <v>233846.05200000003</v>
      </c>
      <c r="P14" s="1">
        <f>Assumptions!R24*Assumptions!R29*12</f>
        <v>257230.65720000005</v>
      </c>
      <c r="Q14" s="1">
        <f>Assumptions!S24*Assumptions!S29*12</f>
        <v>282953.72292000003</v>
      </c>
    </row>
    <row r="15" spans="1:17">
      <c r="A15" s="1" t="s">
        <v>31</v>
      </c>
      <c r="B15" s="1">
        <f>Assumptions!D24*Assumptions!D30*3</f>
        <v>0</v>
      </c>
      <c r="C15" s="1">
        <f>Assumptions!E24*Assumptions!E30*3</f>
        <v>0</v>
      </c>
      <c r="D15" s="1">
        <f>Assumptions!F24*Assumptions!F30*3</f>
        <v>0</v>
      </c>
      <c r="E15" s="1">
        <f>Assumptions!G24*Assumptions!G30*3</f>
        <v>0</v>
      </c>
      <c r="F15" s="1">
        <f>Assumptions!H24*Assumptions!H30*3</f>
        <v>0</v>
      </c>
      <c r="G15" s="1">
        <f>Assumptions!I24*Assumptions!I30*3</f>
        <v>0</v>
      </c>
      <c r="H15" s="1">
        <f>Assumptions!J24*Assumptions!J30*3</f>
        <v>0</v>
      </c>
      <c r="I15" s="1">
        <f>Assumptions!K24*Assumptions!K30*3</f>
        <v>0</v>
      </c>
      <c r="J15" s="1">
        <f>Assumptions!L24*Assumptions!L30*12</f>
        <v>0</v>
      </c>
      <c r="K15" s="1">
        <f>Assumptions!M24*Assumptions!M30*12</f>
        <v>0</v>
      </c>
      <c r="L15" s="1">
        <f>Assumptions!N24*Assumptions!N30*12</f>
        <v>0</v>
      </c>
      <c r="M15" s="1">
        <f>Assumptions!O24*Assumptions!O30*12</f>
        <v>0</v>
      </c>
      <c r="N15" s="1">
        <f>Assumptions!P24*Assumptions!P30*12</f>
        <v>0</v>
      </c>
      <c r="O15" s="1">
        <f>Assumptions!Q24*Assumptions!Q30*12</f>
        <v>0</v>
      </c>
      <c r="P15" s="1">
        <f>Assumptions!R24*Assumptions!R30*12</f>
        <v>0</v>
      </c>
      <c r="Q15" s="1">
        <f>Assumptions!S24*Assumptions!S30*12</f>
        <v>0</v>
      </c>
    </row>
    <row r="16" spans="1:17">
      <c r="A16" s="10" t="s">
        <v>16</v>
      </c>
    </row>
    <row r="17" spans="1:17">
      <c r="A17" s="1" t="s">
        <v>28</v>
      </c>
      <c r="B17" s="1">
        <f>Assumptions!D37*Assumptions!D38*Assumptions!D39*3</f>
        <v>270000</v>
      </c>
      <c r="C17" s="1">
        <f>Assumptions!E37*Assumptions!E38*Assumptions!E39*3</f>
        <v>270000</v>
      </c>
      <c r="D17" s="1">
        <f>Assumptions!F37*Assumptions!F38*Assumptions!F39*3</f>
        <v>270000</v>
      </c>
      <c r="E17" s="1">
        <f>Assumptions!G37*Assumptions!G38*Assumptions!G39*3</f>
        <v>270000</v>
      </c>
      <c r="F17" s="1">
        <f>Assumptions!H37*Assumptions!H38*Assumptions!H39*3</f>
        <v>326700</v>
      </c>
      <c r="G17" s="1">
        <f>Assumptions!I37*Assumptions!I38*Assumptions!I39*3</f>
        <v>326700</v>
      </c>
      <c r="H17" s="1">
        <f>Assumptions!J37*Assumptions!J38*Assumptions!J39*3</f>
        <v>326700</v>
      </c>
      <c r="I17" s="1">
        <f>Assumptions!K37*Assumptions!K38*Assumptions!K39*3</f>
        <v>326700</v>
      </c>
      <c r="J17" s="1">
        <f>Assumptions!L37*Assumptions!L38*Assumptions!L39*12</f>
        <v>1581228.0000000007</v>
      </c>
      <c r="K17" s="1">
        <f>Assumptions!M37*Assumptions!M38*Assumptions!M39*12</f>
        <v>1913285.8800000006</v>
      </c>
      <c r="L17" s="1">
        <f>Assumptions!N37*Assumptions!N38*Assumptions!N39*12</f>
        <v>2315075.9148000004</v>
      </c>
      <c r="M17" s="1">
        <f>Assumptions!O37*Assumptions!O38*Assumptions!O39*12</f>
        <v>2801241.8569080001</v>
      </c>
      <c r="N17" s="1">
        <f>Assumptions!P37*Assumptions!P38*Assumptions!P39*12</f>
        <v>3389502.6468586801</v>
      </c>
      <c r="O17" s="1">
        <f>Assumptions!Q37*Assumptions!Q38*Assumptions!Q39*12</f>
        <v>4101298.2026990033</v>
      </c>
      <c r="P17" s="1">
        <f>Assumptions!R37*Assumptions!R38*Assumptions!R39*12</f>
        <v>4962570.825265795</v>
      </c>
      <c r="Q17" s="1">
        <f>Assumptions!S37*Assumptions!S38*Assumptions!S39*12</f>
        <v>6004710.6985716112</v>
      </c>
    </row>
    <row r="18" spans="1:17">
      <c r="A18" s="1" t="s">
        <v>29</v>
      </c>
      <c r="B18" s="1">
        <f>Assumptions!D37*Assumptions!D40*Assumptions!D41*3</f>
        <v>33000</v>
      </c>
      <c r="C18" s="1">
        <f>Assumptions!E37*Assumptions!E40*Assumptions!E41*3</f>
        <v>33000</v>
      </c>
      <c r="D18" s="1">
        <f>Assumptions!F37*Assumptions!F40*Assumptions!F41*3</f>
        <v>33000</v>
      </c>
      <c r="E18" s="1">
        <f>Assumptions!G37*Assumptions!G40*Assumptions!G41*3</f>
        <v>33000</v>
      </c>
      <c r="F18" s="1">
        <f>Assumptions!H37*Assumptions!H40*Assumptions!H41*3</f>
        <v>39930.000000000007</v>
      </c>
      <c r="G18" s="1">
        <f>Assumptions!I37*Assumptions!I40*Assumptions!I41*3</f>
        <v>39930.000000000007</v>
      </c>
      <c r="H18" s="1">
        <f>Assumptions!J37*Assumptions!J40*Assumptions!J41*3</f>
        <v>39930.000000000007</v>
      </c>
      <c r="I18" s="1">
        <f>Assumptions!K37*Assumptions!K40*Assumptions!K41*3</f>
        <v>39930.000000000007</v>
      </c>
      <c r="J18" s="1">
        <f>Assumptions!L37*Assumptions!L40*Assumptions!L41*12</f>
        <v>193261.20000000007</v>
      </c>
      <c r="K18" s="1">
        <f>Assumptions!M37*Assumptions!M40*Assumptions!M41*12</f>
        <v>233846.05200000008</v>
      </c>
      <c r="L18" s="1">
        <f>Assumptions!N37*Assumptions!N40*Assumptions!N41*12</f>
        <v>282953.72292000003</v>
      </c>
      <c r="M18" s="1">
        <f>Assumptions!O37*Assumptions!O40*Assumptions!O41*12</f>
        <v>342374.00473320007</v>
      </c>
      <c r="N18" s="1">
        <f>Assumptions!P37*Assumptions!P40*Assumptions!P41*12</f>
        <v>414272.54572717205</v>
      </c>
      <c r="O18" s="1">
        <f>Assumptions!Q37*Assumptions!Q40*Assumptions!Q41*12</f>
        <v>501269.78032987809</v>
      </c>
      <c r="P18" s="1">
        <f>Assumptions!R37*Assumptions!R40*Assumptions!R41*12</f>
        <v>606536.43419915263</v>
      </c>
      <c r="Q18" s="1">
        <f>Assumptions!S37*Assumptions!S40*Assumptions!S41*12</f>
        <v>733909.08538097469</v>
      </c>
    </row>
    <row r="19" spans="1:17">
      <c r="A19" s="1" t="s">
        <v>30</v>
      </c>
      <c r="B19" s="1">
        <f>Assumptions!D37*Assumptions!D42*3</f>
        <v>42000</v>
      </c>
      <c r="C19" s="1">
        <f>Assumptions!E37*Assumptions!E42*3</f>
        <v>42000</v>
      </c>
      <c r="D19" s="1">
        <f>Assumptions!F37*Assumptions!F42*3</f>
        <v>42000</v>
      </c>
      <c r="E19" s="1">
        <f>Assumptions!G37*Assumptions!G42*3</f>
        <v>42000</v>
      </c>
      <c r="F19" s="1">
        <f>Assumptions!H37*Assumptions!H42*3</f>
        <v>46200.000000000007</v>
      </c>
      <c r="G19" s="1">
        <f>Assumptions!I37*Assumptions!I42*3</f>
        <v>46200.000000000007</v>
      </c>
      <c r="H19" s="1">
        <f>Assumptions!J37*Assumptions!J42*3</f>
        <v>46200.000000000007</v>
      </c>
      <c r="I19" s="1">
        <f>Assumptions!K37*Assumptions!K42*3</f>
        <v>46200.000000000007</v>
      </c>
      <c r="J19" s="1">
        <f>Assumptions!L37*Assumptions!L42*12</f>
        <v>203280.00000000006</v>
      </c>
      <c r="K19" s="1">
        <f>Assumptions!M37*Assumptions!M42*12</f>
        <v>223608.00000000006</v>
      </c>
      <c r="L19" s="1">
        <f>Assumptions!N37*Assumptions!N42*12</f>
        <v>245968.80000000002</v>
      </c>
      <c r="M19" s="1">
        <f>Assumptions!O37*Assumptions!O42*12</f>
        <v>270565.68000000005</v>
      </c>
      <c r="N19" s="1">
        <f>Assumptions!P37*Assumptions!P42*12</f>
        <v>297622.24800000002</v>
      </c>
      <c r="O19" s="1">
        <f>Assumptions!Q37*Assumptions!Q42*12</f>
        <v>327384.47279999999</v>
      </c>
      <c r="P19" s="1">
        <f>Assumptions!R37*Assumptions!R42*12</f>
        <v>360122.92008000007</v>
      </c>
      <c r="Q19" s="1">
        <f>Assumptions!S37*Assumptions!S42*12</f>
        <v>396135.21208800003</v>
      </c>
    </row>
    <row r="20" spans="1:17">
      <c r="A20" s="1" t="s">
        <v>31</v>
      </c>
      <c r="B20" s="1">
        <f>Assumptions!D37*Assumptions!D43*3</f>
        <v>0</v>
      </c>
      <c r="C20" s="1">
        <f>Assumptions!E37*Assumptions!E43*3</f>
        <v>0</v>
      </c>
      <c r="D20" s="1">
        <f>Assumptions!F37*Assumptions!F43*3</f>
        <v>0</v>
      </c>
      <c r="E20" s="1">
        <f>Assumptions!G37*Assumptions!G43*3</f>
        <v>0</v>
      </c>
      <c r="F20" s="1">
        <f>Assumptions!H37*Assumptions!H43*3</f>
        <v>0</v>
      </c>
      <c r="G20" s="1">
        <f>Assumptions!I37*Assumptions!I43*3</f>
        <v>0</v>
      </c>
      <c r="H20" s="1">
        <f>Assumptions!J37*Assumptions!J43*3</f>
        <v>0</v>
      </c>
      <c r="I20" s="1">
        <f>Assumptions!K37*Assumptions!K43*3</f>
        <v>0</v>
      </c>
      <c r="J20" s="1">
        <f>Assumptions!L37*Assumptions!L43*12</f>
        <v>0</v>
      </c>
      <c r="K20" s="1">
        <f>Assumptions!M37*Assumptions!M43*12</f>
        <v>0</v>
      </c>
      <c r="L20" s="1">
        <f>Assumptions!N37*Assumptions!N43*12</f>
        <v>0</v>
      </c>
      <c r="M20" s="1">
        <f>Assumptions!O37*Assumptions!O43*12</f>
        <v>0</v>
      </c>
      <c r="N20" s="1">
        <f>Assumptions!P37*Assumptions!P43*12</f>
        <v>0</v>
      </c>
      <c r="O20" s="1">
        <f>Assumptions!Q37*Assumptions!Q43*12</f>
        <v>0</v>
      </c>
      <c r="P20" s="1">
        <f>Assumptions!R37*Assumptions!R43*12</f>
        <v>0</v>
      </c>
      <c r="Q20" s="1">
        <f>Assumptions!S37*Assumptions!S43*12</f>
        <v>0</v>
      </c>
    </row>
    <row r="21" spans="1:17">
      <c r="A21" s="10" t="s">
        <v>17</v>
      </c>
    </row>
    <row r="22" spans="1:17">
      <c r="A22" s="1" t="s">
        <v>28</v>
      </c>
      <c r="B22" s="1">
        <f>Assumptions!D50*Assumptions!D51*Assumptions!D52*3</f>
        <v>480000</v>
      </c>
      <c r="C22" s="1">
        <f>Assumptions!E50*Assumptions!E51*Assumptions!E52*3</f>
        <v>480000</v>
      </c>
      <c r="D22" s="1">
        <f>Assumptions!F50*Assumptions!F51*Assumptions!F52*3</f>
        <v>480000</v>
      </c>
      <c r="E22" s="1">
        <f>Assumptions!G50*Assumptions!G51*Assumptions!G52*3</f>
        <v>480000</v>
      </c>
      <c r="F22" s="1">
        <f>Assumptions!H50*Assumptions!H51*Assumptions!H52*3</f>
        <v>580800</v>
      </c>
      <c r="G22" s="1">
        <f>Assumptions!I50*Assumptions!I51*Assumptions!I52*3</f>
        <v>580800</v>
      </c>
      <c r="H22" s="1">
        <f>Assumptions!J50*Assumptions!J51*Assumptions!J52*3</f>
        <v>580800</v>
      </c>
      <c r="I22" s="1">
        <f>Assumptions!K50*Assumptions!K51*Assumptions!K52*3</f>
        <v>580800</v>
      </c>
      <c r="J22" s="1">
        <f>Assumptions!L50*Assumptions!L51*Assumptions!L52*12</f>
        <v>2811072.0000000009</v>
      </c>
      <c r="K22" s="1">
        <f>Assumptions!M50*Assumptions!M51*Assumptions!M52*12</f>
        <v>3401397.1200000015</v>
      </c>
      <c r="L22" s="1">
        <f>Assumptions!N50*Assumptions!N51*Assumptions!N52*12</f>
        <v>4115690.5152000007</v>
      </c>
      <c r="M22" s="1">
        <f>Assumptions!O50*Assumptions!O51*Assumptions!O52*12</f>
        <v>4979985.5233920002</v>
      </c>
      <c r="N22" s="1">
        <f>Assumptions!P50*Assumptions!P51*Assumptions!P52*12</f>
        <v>6025782.4833043218</v>
      </c>
      <c r="O22" s="1">
        <f>Assumptions!Q50*Assumptions!Q51*Assumptions!Q52*12</f>
        <v>7291196.8047982268</v>
      </c>
      <c r="P22" s="1">
        <f>Assumptions!R50*Assumptions!R51*Assumptions!R52*12</f>
        <v>8822348.133805858</v>
      </c>
      <c r="Q22" s="1">
        <f>Assumptions!S50*Assumptions!S51*Assumptions!S52*12</f>
        <v>10675041.241905086</v>
      </c>
    </row>
    <row r="23" spans="1:17">
      <c r="A23" s="1" t="s">
        <v>29</v>
      </c>
      <c r="B23" s="1">
        <f>Assumptions!D50*Assumptions!D53*Assumptions!D54*3</f>
        <v>72000</v>
      </c>
      <c r="C23" s="1">
        <f>Assumptions!E50*Assumptions!E53*Assumptions!E54*3</f>
        <v>72000</v>
      </c>
      <c r="D23" s="1">
        <f>Assumptions!F50*Assumptions!F53*Assumptions!F54*3</f>
        <v>72000</v>
      </c>
      <c r="E23" s="1">
        <f>Assumptions!G50*Assumptions!G53*Assumptions!G54*3</f>
        <v>72000</v>
      </c>
      <c r="F23" s="1">
        <f>Assumptions!H50*Assumptions!H53*Assumptions!H54*3</f>
        <v>87120.000000000015</v>
      </c>
      <c r="G23" s="1">
        <f>Assumptions!I50*Assumptions!I53*Assumptions!I54*3</f>
        <v>87120.000000000015</v>
      </c>
      <c r="H23" s="1">
        <f>Assumptions!J50*Assumptions!J53*Assumptions!J54*3</f>
        <v>87120.000000000015</v>
      </c>
      <c r="I23" s="1">
        <f>Assumptions!K50*Assumptions!K53*Assumptions!K54*3</f>
        <v>87120.000000000015</v>
      </c>
      <c r="J23" s="1">
        <f>Assumptions!L50*Assumptions!L53*Assumptions!L54*12</f>
        <v>421660.80000000016</v>
      </c>
      <c r="K23" s="1">
        <f>Assumptions!M50*Assumptions!M53*Assumptions!M54*12</f>
        <v>510209.56800000009</v>
      </c>
      <c r="L23" s="1">
        <f>Assumptions!N50*Assumptions!N53*Assumptions!N54*12</f>
        <v>617353.57728000009</v>
      </c>
      <c r="M23" s="1">
        <f>Assumptions!O50*Assumptions!O53*Assumptions!O54*12</f>
        <v>746997.82850880024</v>
      </c>
      <c r="N23" s="1">
        <f>Assumptions!P50*Assumptions!P53*Assumptions!P54*12</f>
        <v>903867.37249564822</v>
      </c>
      <c r="O23" s="1">
        <f>Assumptions!Q50*Assumptions!Q53*Assumptions!Q54*12</f>
        <v>1093679.5207197343</v>
      </c>
      <c r="P23" s="1">
        <f>Assumptions!R50*Assumptions!R53*Assumptions!R54*12</f>
        <v>1323352.2200708785</v>
      </c>
      <c r="Q23" s="1">
        <f>Assumptions!S50*Assumptions!S53*Assumptions!S54*12</f>
        <v>1601256.186285763</v>
      </c>
    </row>
    <row r="24" spans="1:17">
      <c r="A24" s="1" t="s">
        <v>30</v>
      </c>
      <c r="B24" s="1">
        <f>Assumptions!D50*Assumptions!D55*3</f>
        <v>48000</v>
      </c>
      <c r="C24" s="1">
        <f>Assumptions!E50*Assumptions!E55*3</f>
        <v>48000</v>
      </c>
      <c r="D24" s="1">
        <f>Assumptions!F50*Assumptions!F55*3</f>
        <v>48000</v>
      </c>
      <c r="E24" s="1">
        <f>Assumptions!G50*Assumptions!G55*3</f>
        <v>48000</v>
      </c>
      <c r="F24" s="1">
        <f>Assumptions!H50*Assumptions!H55*3</f>
        <v>52800</v>
      </c>
      <c r="G24" s="1">
        <f>Assumptions!I50*Assumptions!I55*3</f>
        <v>52800</v>
      </c>
      <c r="H24" s="1">
        <f>Assumptions!J50*Assumptions!J55*3</f>
        <v>52800</v>
      </c>
      <c r="I24" s="1">
        <f>Assumptions!K50*Assumptions!K55*3</f>
        <v>52800</v>
      </c>
      <c r="J24" s="1">
        <f>Assumptions!L50*Assumptions!L55*12</f>
        <v>232320.00000000006</v>
      </c>
      <c r="K24" s="1">
        <f>Assumptions!M50*Assumptions!M55*12</f>
        <v>255552.00000000006</v>
      </c>
      <c r="L24" s="1">
        <f>Assumptions!N50*Assumptions!N55*12</f>
        <v>281107.20000000001</v>
      </c>
      <c r="M24" s="1">
        <f>Assumptions!O50*Assumptions!O55*12</f>
        <v>309217.92000000004</v>
      </c>
      <c r="N24" s="1">
        <f>Assumptions!P50*Assumptions!P55*12</f>
        <v>340139.71200000006</v>
      </c>
      <c r="O24" s="1">
        <f>Assumptions!Q50*Assumptions!Q55*12</f>
        <v>374153.68320000003</v>
      </c>
      <c r="P24" s="1">
        <f>Assumptions!R50*Assumptions!R55*12</f>
        <v>411569.05152000004</v>
      </c>
      <c r="Q24" s="1">
        <f>Assumptions!S50*Assumptions!S55*12</f>
        <v>452725.95667200006</v>
      </c>
    </row>
    <row r="25" spans="1:17">
      <c r="A25" s="1" t="s">
        <v>31</v>
      </c>
      <c r="B25" s="1">
        <f>Assumptions!D50*Assumptions!D56*3</f>
        <v>0</v>
      </c>
      <c r="C25" s="1">
        <f>Assumptions!E50*Assumptions!E56*3</f>
        <v>0</v>
      </c>
      <c r="D25" s="1">
        <f>Assumptions!F50*Assumptions!F56*3</f>
        <v>0</v>
      </c>
      <c r="E25" s="1">
        <f>Assumptions!G50*Assumptions!G56*3</f>
        <v>0</v>
      </c>
      <c r="F25" s="1">
        <f>Assumptions!H50*Assumptions!H56*3</f>
        <v>0</v>
      </c>
      <c r="G25" s="1">
        <f>Assumptions!I50*Assumptions!I56*3</f>
        <v>0</v>
      </c>
      <c r="H25" s="1">
        <f>Assumptions!J50*Assumptions!J56*3</f>
        <v>0</v>
      </c>
      <c r="I25" s="1">
        <f>Assumptions!K50*Assumptions!K56*3</f>
        <v>0</v>
      </c>
      <c r="J25" s="1">
        <f>Assumptions!L50*Assumptions!L56*12</f>
        <v>0</v>
      </c>
      <c r="K25" s="1">
        <f>Assumptions!M50*Assumptions!M56*12</f>
        <v>0</v>
      </c>
      <c r="L25" s="1">
        <f>Assumptions!N50*Assumptions!N56*12</f>
        <v>0</v>
      </c>
      <c r="M25" s="1">
        <f>Assumptions!O50*Assumptions!O56*12</f>
        <v>0</v>
      </c>
      <c r="N25" s="1">
        <f>Assumptions!P50*Assumptions!P56*12</f>
        <v>0</v>
      </c>
      <c r="O25" s="1">
        <f>Assumptions!Q50*Assumptions!Q56*12</f>
        <v>0</v>
      </c>
      <c r="P25" s="1">
        <f>Assumptions!R50*Assumptions!R56*12</f>
        <v>0</v>
      </c>
      <c r="Q25" s="1">
        <f>Assumptions!S50*Assumptions!S56*12</f>
        <v>0</v>
      </c>
    </row>
    <row r="26" spans="1:17">
      <c r="A26" s="10" t="s">
        <v>18</v>
      </c>
    </row>
    <row r="27" spans="1:17">
      <c r="A27" s="1" t="s">
        <v>28</v>
      </c>
      <c r="B27" s="1">
        <f>Assumptions!D63*Assumptions!D64*Assumptions!D65*3</f>
        <v>360000</v>
      </c>
      <c r="C27" s="1">
        <f>Assumptions!E63*Assumptions!E64*Assumptions!E65*3</f>
        <v>360000</v>
      </c>
      <c r="D27" s="1">
        <f>Assumptions!F63*Assumptions!F64*Assumptions!F65*3</f>
        <v>360000</v>
      </c>
      <c r="E27" s="1">
        <f>Assumptions!G63*Assumptions!G64*Assumptions!G65*3</f>
        <v>360000</v>
      </c>
      <c r="F27" s="1">
        <f>Assumptions!H63*Assumptions!H64*Assumptions!H65*3</f>
        <v>435600</v>
      </c>
      <c r="G27" s="1">
        <f>Assumptions!I63*Assumptions!I64*Assumptions!I65*3</f>
        <v>435600</v>
      </c>
      <c r="H27" s="1">
        <f>Assumptions!J63*Assumptions!J64*Assumptions!J65*3</f>
        <v>435600</v>
      </c>
      <c r="I27" s="1">
        <f>Assumptions!K63*Assumptions!K64*Assumptions!K65*3</f>
        <v>435600</v>
      </c>
      <c r="J27" s="1">
        <f>Assumptions!L63*Assumptions!L64*Assumptions!L65*12</f>
        <v>2108304.0000000009</v>
      </c>
      <c r="K27" s="1">
        <f>Assumptions!M63*Assumptions!M64*Assumptions!M65*12</f>
        <v>2551047.8400000008</v>
      </c>
      <c r="L27" s="1">
        <f>Assumptions!N63*Assumptions!N64*Assumptions!N65*12</f>
        <v>3086767.8864000007</v>
      </c>
      <c r="M27" s="1">
        <f>Assumptions!O63*Assumptions!O64*Assumptions!O65*12</f>
        <v>3734989.1425440009</v>
      </c>
      <c r="N27" s="1">
        <f>Assumptions!P63*Assumptions!P64*Assumptions!P65*12</f>
        <v>4519336.8624782413</v>
      </c>
      <c r="O27" s="1">
        <f>Assumptions!Q63*Assumptions!Q64*Assumptions!Q65*12</f>
        <v>5468397.603598671</v>
      </c>
      <c r="P27" s="1">
        <f>Assumptions!R63*Assumptions!R64*Assumptions!R65*12</f>
        <v>6616761.1003543939</v>
      </c>
      <c r="Q27" s="1">
        <f>Assumptions!S63*Assumptions!S64*Assumptions!S65*12</f>
        <v>8006280.9314288143</v>
      </c>
    </row>
    <row r="28" spans="1:17">
      <c r="A28" s="1" t="s">
        <v>29</v>
      </c>
      <c r="B28" s="1">
        <f>Assumptions!D63*Assumptions!D66*Assumptions!D67*3</f>
        <v>30000</v>
      </c>
      <c r="C28" s="1">
        <f>Assumptions!E63*Assumptions!E66*Assumptions!E67*3</f>
        <v>30000</v>
      </c>
      <c r="D28" s="1">
        <f>Assumptions!F63*Assumptions!F66*Assumptions!F67*3</f>
        <v>30000</v>
      </c>
      <c r="E28" s="1">
        <f>Assumptions!G63*Assumptions!G66*Assumptions!G67*3</f>
        <v>30000</v>
      </c>
      <c r="F28" s="1">
        <f>Assumptions!H63*Assumptions!H66*Assumptions!H67*3</f>
        <v>36300</v>
      </c>
      <c r="G28" s="1">
        <f>Assumptions!I63*Assumptions!I66*Assumptions!I67*3</f>
        <v>36300</v>
      </c>
      <c r="H28" s="1">
        <f>Assumptions!J63*Assumptions!J66*Assumptions!J67*3</f>
        <v>36300</v>
      </c>
      <c r="I28" s="1">
        <f>Assumptions!K63*Assumptions!K66*Assumptions!K67*3</f>
        <v>36300</v>
      </c>
      <c r="J28" s="1">
        <f>Assumptions!L63*Assumptions!L66*Assumptions!L67*12</f>
        <v>175692.00000000006</v>
      </c>
      <c r="K28" s="1">
        <f>Assumptions!M63*Assumptions!M66*Assumptions!M67*12</f>
        <v>212587.32000000009</v>
      </c>
      <c r="L28" s="1">
        <f>Assumptions!N63*Assumptions!N66*Assumptions!N67*12</f>
        <v>257230.65720000005</v>
      </c>
      <c r="M28" s="1">
        <f>Assumptions!O63*Assumptions!O66*Assumptions!O67*12</f>
        <v>311249.09521200001</v>
      </c>
      <c r="N28" s="1">
        <f>Assumptions!P63*Assumptions!P66*Assumptions!P67*12</f>
        <v>376611.40520652011</v>
      </c>
      <c r="O28" s="1">
        <f>Assumptions!Q63*Assumptions!Q66*Assumptions!Q67*12</f>
        <v>455699.80029988918</v>
      </c>
      <c r="P28" s="1">
        <f>Assumptions!R63*Assumptions!R66*Assumptions!R67*12</f>
        <v>551396.75836286612</v>
      </c>
      <c r="Q28" s="1">
        <f>Assumptions!S63*Assumptions!S66*Assumptions!S67*12</f>
        <v>667190.07761906786</v>
      </c>
    </row>
    <row r="29" spans="1:17">
      <c r="A29" s="1" t="s">
        <v>30</v>
      </c>
      <c r="B29" s="1">
        <f>Assumptions!D63*Assumptions!D68*3</f>
        <v>60000</v>
      </c>
      <c r="C29" s="1">
        <f>Assumptions!E63*Assumptions!E68*3</f>
        <v>60000</v>
      </c>
      <c r="D29" s="1">
        <f>Assumptions!F63*Assumptions!F68*3</f>
        <v>60000</v>
      </c>
      <c r="E29" s="1">
        <f>Assumptions!G63*Assumptions!G68*3</f>
        <v>60000</v>
      </c>
      <c r="F29" s="1">
        <f>Assumptions!H63*Assumptions!H68*3</f>
        <v>66000</v>
      </c>
      <c r="G29" s="1">
        <f>Assumptions!I63*Assumptions!I68*3</f>
        <v>66000</v>
      </c>
      <c r="H29" s="1">
        <f>Assumptions!J63*Assumptions!J68*3</f>
        <v>66000</v>
      </c>
      <c r="I29" s="1">
        <f>Assumptions!K63*Assumptions!K68*3</f>
        <v>66000</v>
      </c>
      <c r="J29" s="1">
        <f>Assumptions!L63*Assumptions!L68*12</f>
        <v>290400.00000000006</v>
      </c>
      <c r="K29" s="1">
        <f>Assumptions!M63*Assumptions!M68*12</f>
        <v>319440.00000000006</v>
      </c>
      <c r="L29" s="1">
        <f>Assumptions!N63*Assumptions!N68*12</f>
        <v>351384.00000000006</v>
      </c>
      <c r="M29" s="1">
        <f>Assumptions!O63*Assumptions!O68*12</f>
        <v>386522.4</v>
      </c>
      <c r="N29" s="1">
        <f>Assumptions!P63*Assumptions!P68*12</f>
        <v>425174.64</v>
      </c>
      <c r="O29" s="1">
        <f>Assumptions!Q63*Assumptions!Q68*12</f>
        <v>467692.10400000005</v>
      </c>
      <c r="P29" s="1">
        <f>Assumptions!R63*Assumptions!R68*12</f>
        <v>514461.31440000009</v>
      </c>
      <c r="Q29" s="1">
        <f>Assumptions!S63*Assumptions!S68*12</f>
        <v>565907.44584000006</v>
      </c>
    </row>
    <row r="30" spans="1:17">
      <c r="A30" s="1" t="s">
        <v>31</v>
      </c>
      <c r="B30" s="1">
        <f>Assumptions!D63*Assumptions!D69*3</f>
        <v>0</v>
      </c>
      <c r="C30" s="1">
        <f>Assumptions!E63*Assumptions!E69*3</f>
        <v>0</v>
      </c>
      <c r="D30" s="1">
        <f>Assumptions!F63*Assumptions!F69*3</f>
        <v>0</v>
      </c>
      <c r="E30" s="1">
        <f>Assumptions!G63*Assumptions!G69*3</f>
        <v>0</v>
      </c>
      <c r="F30" s="1">
        <f>Assumptions!H63*Assumptions!H69*3</f>
        <v>0</v>
      </c>
      <c r="G30" s="1">
        <f>Assumptions!I63*Assumptions!I69*3</f>
        <v>0</v>
      </c>
      <c r="H30" s="1">
        <f>Assumptions!J63*Assumptions!J69*3</f>
        <v>0</v>
      </c>
      <c r="I30" s="1">
        <f>Assumptions!K63*Assumptions!K69*3</f>
        <v>0</v>
      </c>
      <c r="J30" s="1">
        <f>Assumptions!L63*Assumptions!L69*12</f>
        <v>0</v>
      </c>
      <c r="K30" s="1">
        <f>Assumptions!M63*Assumptions!M69*12</f>
        <v>0</v>
      </c>
      <c r="L30" s="1">
        <f>Assumptions!N63*Assumptions!N69*12</f>
        <v>0</v>
      </c>
      <c r="M30" s="1">
        <f>Assumptions!O63*Assumptions!O69*12</f>
        <v>0</v>
      </c>
      <c r="N30" s="1">
        <f>Assumptions!P63*Assumptions!P69*12</f>
        <v>0</v>
      </c>
      <c r="O30" s="1">
        <f>Assumptions!Q63*Assumptions!Q69*12</f>
        <v>0</v>
      </c>
      <c r="P30" s="1">
        <f>Assumptions!R63*Assumptions!R69*12</f>
        <v>0</v>
      </c>
      <c r="Q30" s="1">
        <f>Assumptions!S63*Assumptions!S69*12</f>
        <v>0</v>
      </c>
    </row>
    <row r="32" spans="1:17">
      <c r="A32" s="1" t="s">
        <v>34</v>
      </c>
      <c r="B32" s="13">
        <f>SUM(B7:B30)</f>
        <v>2080500</v>
      </c>
      <c r="C32" s="13">
        <f t="shared" ref="C32:Q32" si="0">SUM(C7:C30)</f>
        <v>2080500</v>
      </c>
      <c r="D32" s="13">
        <f t="shared" si="0"/>
        <v>2080500</v>
      </c>
      <c r="E32" s="13">
        <f t="shared" si="0"/>
        <v>2080500</v>
      </c>
      <c r="F32" s="13">
        <f t="shared" si="0"/>
        <v>2494305</v>
      </c>
      <c r="G32" s="13">
        <f t="shared" si="0"/>
        <v>2494305</v>
      </c>
      <c r="H32" s="13">
        <f t="shared" si="0"/>
        <v>2494305</v>
      </c>
      <c r="I32" s="13">
        <f t="shared" si="0"/>
        <v>2494305</v>
      </c>
      <c r="J32" s="13">
        <f t="shared" si="0"/>
        <v>11970796.200000003</v>
      </c>
      <c r="K32" s="13">
        <f t="shared" si="0"/>
        <v>14372859.402000006</v>
      </c>
      <c r="L32" s="13">
        <f t="shared" si="0"/>
        <v>17268175.47642</v>
      </c>
      <c r="M32" s="13">
        <f t="shared" si="0"/>
        <v>20759209.486468203</v>
      </c>
      <c r="N32" s="13">
        <f t="shared" si="0"/>
        <v>24969832.354626533</v>
      </c>
      <c r="O32" s="13">
        <f t="shared" si="0"/>
        <v>30049804.912698094</v>
      </c>
      <c r="P32" s="13">
        <f t="shared" si="0"/>
        <v>36180202.484324709</v>
      </c>
      <c r="Q32" s="13">
        <f t="shared" si="0"/>
        <v>43579977.399988875</v>
      </c>
    </row>
  </sheetData>
  <mergeCells count="2">
    <mergeCell ref="B2:E2"/>
    <mergeCell ref="F2:I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R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5" sqref="H5"/>
    </sheetView>
  </sheetViews>
  <sheetFormatPr defaultRowHeight="15"/>
  <cols>
    <col min="1" max="1" width="16.42578125" style="1" bestFit="1" customWidth="1"/>
    <col min="2" max="2" width="9.140625" style="1"/>
    <col min="3" max="10" width="9" style="1" bestFit="1" customWidth="1"/>
    <col min="11" max="16" width="10.5703125" style="1" bestFit="1" customWidth="1"/>
    <col min="17" max="19" width="11.5703125" style="1" bestFit="1" customWidth="1"/>
    <col min="20" max="16384" width="9.140625" style="1"/>
  </cols>
  <sheetData>
    <row r="2" spans="1:18">
      <c r="C2" s="2" t="s">
        <v>0</v>
      </c>
      <c r="D2" s="2"/>
      <c r="E2" s="2"/>
      <c r="F2" s="2"/>
      <c r="G2" s="2" t="s">
        <v>1</v>
      </c>
      <c r="H2" s="2"/>
      <c r="I2" s="2"/>
      <c r="J2" s="2"/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3" t="s">
        <v>7</v>
      </c>
      <c r="Q2" s="3" t="s">
        <v>8</v>
      </c>
      <c r="R2" s="3" t="s">
        <v>9</v>
      </c>
    </row>
    <row r="3" spans="1:18">
      <c r="C3" s="3" t="s">
        <v>10</v>
      </c>
      <c r="D3" s="3" t="s">
        <v>11</v>
      </c>
      <c r="E3" s="3" t="s">
        <v>12</v>
      </c>
      <c r="F3" s="3" t="s">
        <v>13</v>
      </c>
      <c r="G3" s="3" t="s">
        <v>10</v>
      </c>
      <c r="H3" s="3" t="s">
        <v>11</v>
      </c>
      <c r="I3" s="3" t="s">
        <v>12</v>
      </c>
      <c r="J3" s="3" t="s">
        <v>13</v>
      </c>
      <c r="K3" s="4"/>
      <c r="L3" s="4"/>
      <c r="M3" s="4"/>
      <c r="N3" s="4"/>
      <c r="O3" s="4"/>
      <c r="P3" s="4"/>
      <c r="Q3" s="4"/>
      <c r="R3" s="4"/>
    </row>
    <row r="5" spans="1:18">
      <c r="A5" s="11" t="s">
        <v>22</v>
      </c>
      <c r="B5" s="11"/>
    </row>
    <row r="6" spans="1:18">
      <c r="A6" s="6" t="s">
        <v>32</v>
      </c>
      <c r="B6" s="6"/>
      <c r="C6" s="1">
        <f>Assumptions!D10*(Assumptions!D12+Assumptions!D14)*Assumptions!D17*3</f>
        <v>50625</v>
      </c>
      <c r="D6" s="1">
        <f>Assumptions!E10*(Assumptions!E12+Assumptions!E14)*Assumptions!E17*3</f>
        <v>50625</v>
      </c>
      <c r="E6" s="1">
        <f>Assumptions!F10*(Assumptions!F12+Assumptions!F14)*Assumptions!F17*3</f>
        <v>50625</v>
      </c>
      <c r="F6" s="1">
        <f>Assumptions!G10*(Assumptions!G12+Assumptions!G14)*Assumptions!G17*3</f>
        <v>50625</v>
      </c>
      <c r="G6" s="1">
        <f>Assumptions!H10*(Assumptions!H12+Assumptions!H14)*Assumptions!H17*3</f>
        <v>61256.250000000015</v>
      </c>
      <c r="H6" s="1">
        <f>Assumptions!I10*(Assumptions!I12+Assumptions!I14)*Assumptions!I17*3</f>
        <v>61256.250000000015</v>
      </c>
      <c r="I6" s="1">
        <f>Assumptions!J10*(Assumptions!J12+Assumptions!J14)*Assumptions!J17*3</f>
        <v>61256.250000000015</v>
      </c>
      <c r="J6" s="1">
        <f>Assumptions!K10*(Assumptions!K12+Assumptions!K14)*Assumptions!K17*3</f>
        <v>61256.250000000015</v>
      </c>
      <c r="K6" s="1">
        <f>Assumptions!L10*(Assumptions!L12+Assumptions!L14)*Assumptions!L17*12</f>
        <v>296480.25000000012</v>
      </c>
      <c r="L6" s="1">
        <f>Assumptions!M10*(Assumptions!M12+Assumptions!M14)*Assumptions!M17*12</f>
        <v>358741.10250000015</v>
      </c>
      <c r="M6" s="1">
        <f>Assumptions!N10*(Assumptions!N12+Assumptions!N14)*Assumptions!N17*12</f>
        <v>434076.73402500007</v>
      </c>
      <c r="N6" s="1">
        <f>Assumptions!O10*(Assumptions!O12+Assumptions!O14)*Assumptions!O17*12</f>
        <v>525232.84817024996</v>
      </c>
      <c r="O6" s="1">
        <f>Assumptions!P10*(Assumptions!P12+Assumptions!P14)*Assumptions!P17*12</f>
        <v>635531.74628600269</v>
      </c>
      <c r="P6" s="1">
        <f>Assumptions!Q10*(Assumptions!Q12+Assumptions!Q14)*Assumptions!Q17*12</f>
        <v>768993.41300606309</v>
      </c>
      <c r="Q6" s="1">
        <f>Assumptions!R10*(Assumptions!R12+Assumptions!R14)*Assumptions!R17*12</f>
        <v>930482.02973733656</v>
      </c>
      <c r="R6" s="1">
        <f>Assumptions!S10*(Assumptions!S12+Assumptions!S14)*Assumptions!S17*12</f>
        <v>1125883.2559821769</v>
      </c>
    </row>
    <row r="7" spans="1:18">
      <c r="A7" s="6" t="s">
        <v>33</v>
      </c>
      <c r="B7" s="6"/>
      <c r="C7" s="1">
        <f>Assumptions!D10*Assumptions!D18*3</f>
        <v>36000</v>
      </c>
      <c r="D7" s="1">
        <f>Assumptions!E10*Assumptions!E18*3</f>
        <v>36000</v>
      </c>
      <c r="E7" s="1">
        <f>Assumptions!F10*Assumptions!F18*3</f>
        <v>36000</v>
      </c>
      <c r="F7" s="1">
        <f>Assumptions!G10*Assumptions!G18*3</f>
        <v>36000</v>
      </c>
      <c r="G7" s="1">
        <f>Assumptions!H10*Assumptions!H18*3</f>
        <v>39600.000000000007</v>
      </c>
      <c r="H7" s="1">
        <f>Assumptions!I10*Assumptions!I18*3</f>
        <v>39600.000000000007</v>
      </c>
      <c r="I7" s="1">
        <f>Assumptions!J10*Assumptions!J18*3</f>
        <v>39600.000000000007</v>
      </c>
      <c r="J7" s="1">
        <f>Assumptions!K10*Assumptions!K18*3</f>
        <v>39600.000000000007</v>
      </c>
      <c r="K7" s="1">
        <f>Assumptions!L10*Assumptions!L18*12</f>
        <v>174240.00000000003</v>
      </c>
      <c r="L7" s="1">
        <f>Assumptions!M10*Assumptions!M18*12</f>
        <v>191664.00000000003</v>
      </c>
      <c r="M7" s="1">
        <f>Assumptions!N10*Assumptions!N18*12</f>
        <v>210830.40000000002</v>
      </c>
      <c r="N7" s="1">
        <f>Assumptions!O10*Assumptions!O18*12</f>
        <v>231913.44000000003</v>
      </c>
      <c r="O7" s="1">
        <f>Assumptions!P10*Assumptions!P18*12</f>
        <v>255104.78400000004</v>
      </c>
      <c r="P7" s="1">
        <f>Assumptions!Q10*Assumptions!Q18*12</f>
        <v>280615.26240000001</v>
      </c>
      <c r="Q7" s="1">
        <f>Assumptions!R10*Assumptions!R18*12</f>
        <v>308676.78864000004</v>
      </c>
      <c r="R7" s="1">
        <f>Assumptions!S10*Assumptions!S18*12</f>
        <v>339544.467504</v>
      </c>
    </row>
    <row r="8" spans="1:18">
      <c r="A8" s="6" t="s">
        <v>27</v>
      </c>
      <c r="B8" s="6"/>
      <c r="C8" s="1">
        <f>Assumptions!D10*Assumptions!D19*3</f>
        <v>10500</v>
      </c>
      <c r="D8" s="1">
        <f>Assumptions!E10*Assumptions!E19*3</f>
        <v>10500</v>
      </c>
      <c r="E8" s="1">
        <f>Assumptions!F10*Assumptions!F19*3</f>
        <v>10500</v>
      </c>
      <c r="F8" s="1">
        <f>Assumptions!G10*Assumptions!G19*3</f>
        <v>10500</v>
      </c>
      <c r="G8" s="1">
        <f>Assumptions!H10*Assumptions!H19*3</f>
        <v>11550.000000000002</v>
      </c>
      <c r="H8" s="1">
        <f>Assumptions!I10*Assumptions!I19*3</f>
        <v>11550.000000000002</v>
      </c>
      <c r="I8" s="1">
        <f>Assumptions!J10*Assumptions!J19*3</f>
        <v>11550.000000000002</v>
      </c>
      <c r="J8" s="1">
        <f>Assumptions!K10*Assumptions!K19*3</f>
        <v>11550.000000000002</v>
      </c>
      <c r="K8" s="1">
        <f>Assumptions!L10*Assumptions!L19*12</f>
        <v>50820.000000000015</v>
      </c>
      <c r="L8" s="1">
        <f>Assumptions!M10*Assumptions!M19*12</f>
        <v>55902.000000000015</v>
      </c>
      <c r="M8" s="1">
        <f>Assumptions!N10*Assumptions!N19*12</f>
        <v>61492.200000000004</v>
      </c>
      <c r="N8" s="1">
        <f>Assumptions!O10*Assumptions!O19*12</f>
        <v>67641.420000000013</v>
      </c>
      <c r="O8" s="1">
        <f>Assumptions!P10*Assumptions!P19*12</f>
        <v>74405.562000000005</v>
      </c>
      <c r="P8" s="1">
        <f>Assumptions!Q10*Assumptions!Q19*12</f>
        <v>81846.118199999997</v>
      </c>
      <c r="Q8" s="1">
        <f>Assumptions!R10*Assumptions!R19*12</f>
        <v>90030.730020000017</v>
      </c>
      <c r="R8" s="1">
        <f>Assumptions!S10*Assumptions!S19*12</f>
        <v>99033.803022000007</v>
      </c>
    </row>
    <row r="9" spans="1:18">
      <c r="A9" s="11" t="s">
        <v>15</v>
      </c>
      <c r="B9" s="11"/>
    </row>
    <row r="10" spans="1:18">
      <c r="A10" s="6" t="s">
        <v>32</v>
      </c>
      <c r="B10" s="6"/>
      <c r="C10" s="1">
        <f>Assumptions!D24*(Assumptions!D26+Assumptions!D28)*Assumptions!D31*3</f>
        <v>60750</v>
      </c>
      <c r="D10" s="1">
        <f>Assumptions!E24*(Assumptions!E26+Assumptions!E28)*Assumptions!E31*3</f>
        <v>60750</v>
      </c>
      <c r="E10" s="1">
        <f>Assumptions!F24*(Assumptions!F26+Assumptions!F28)*Assumptions!F31*3</f>
        <v>60750</v>
      </c>
      <c r="F10" s="1">
        <f>Assumptions!G24*(Assumptions!G26+Assumptions!G28)*Assumptions!G31*3</f>
        <v>60750</v>
      </c>
      <c r="G10" s="1">
        <f>Assumptions!H24*(Assumptions!H26+Assumptions!H28)*Assumptions!H31*3</f>
        <v>73507.500000000015</v>
      </c>
      <c r="H10" s="1">
        <f>Assumptions!I24*(Assumptions!I26+Assumptions!I28)*Assumptions!I31*3</f>
        <v>73507.500000000015</v>
      </c>
      <c r="I10" s="1">
        <f>Assumptions!J24*(Assumptions!J26+Assumptions!J28)*Assumptions!J31*3</f>
        <v>73507.500000000015</v>
      </c>
      <c r="J10" s="1">
        <f>Assumptions!K24*(Assumptions!K26+Assumptions!K28)*Assumptions!K31*3</f>
        <v>73507.500000000015</v>
      </c>
      <c r="K10" s="1">
        <f>Assumptions!L24*(Assumptions!L26+Assumptions!L28)*Assumptions!L31*12</f>
        <v>355776.3000000001</v>
      </c>
      <c r="L10" s="1">
        <f>Assumptions!M24*(Assumptions!M26+Assumptions!M28)*Assumptions!M31*12</f>
        <v>430489.32300000015</v>
      </c>
      <c r="M10" s="1">
        <f>Assumptions!N24*(Assumptions!N26+Assumptions!N28)*Assumptions!N31*12</f>
        <v>520892.08083000011</v>
      </c>
      <c r="N10" s="1">
        <f>Assumptions!O24*(Assumptions!O26+Assumptions!O28)*Assumptions!O31*12</f>
        <v>630279.4178043002</v>
      </c>
      <c r="O10" s="1">
        <f>Assumptions!P24*(Assumptions!P26+Assumptions!P28)*Assumptions!P31*12</f>
        <v>762638.09554320329</v>
      </c>
      <c r="P10" s="1">
        <f>Assumptions!Q24*(Assumptions!Q26+Assumptions!Q28)*Assumptions!Q31*12</f>
        <v>922792.09560727584</v>
      </c>
      <c r="Q10" s="1">
        <f>Assumptions!R24*(Assumptions!R26+Assumptions!R28)*Assumptions!R31*12</f>
        <v>1116578.4356848036</v>
      </c>
      <c r="R10" s="1">
        <f>Assumptions!S24*(Assumptions!S26+Assumptions!S28)*Assumptions!S31*12</f>
        <v>1351059.9071786124</v>
      </c>
    </row>
    <row r="11" spans="1:18">
      <c r="A11" s="6" t="s">
        <v>33</v>
      </c>
      <c r="B11" s="6"/>
      <c r="C11" s="1">
        <f>Assumptions!D24*Assumptions!D32*3</f>
        <v>36000</v>
      </c>
      <c r="D11" s="1">
        <f>Assumptions!E24*Assumptions!E32*3</f>
        <v>36000</v>
      </c>
      <c r="E11" s="1">
        <f>Assumptions!F24*Assumptions!F32*3</f>
        <v>36000</v>
      </c>
      <c r="F11" s="1">
        <f>Assumptions!G24*Assumptions!G32*3</f>
        <v>36000</v>
      </c>
      <c r="G11" s="1">
        <f>Assumptions!H24*Assumptions!H32*3</f>
        <v>39600.000000000007</v>
      </c>
      <c r="H11" s="1">
        <f>Assumptions!I24*Assumptions!I32*3</f>
        <v>39600.000000000007</v>
      </c>
      <c r="I11" s="1">
        <f>Assumptions!J24*Assumptions!J32*3</f>
        <v>39600.000000000007</v>
      </c>
      <c r="J11" s="1">
        <f>Assumptions!K24*Assumptions!K32*3</f>
        <v>39600.000000000007</v>
      </c>
      <c r="K11" s="1">
        <f>Assumptions!L24*Assumptions!L32*12</f>
        <v>174240.00000000003</v>
      </c>
      <c r="L11" s="1">
        <f>Assumptions!M24*Assumptions!M32*12</f>
        <v>191664.00000000003</v>
      </c>
      <c r="M11" s="1">
        <f>Assumptions!N24*Assumptions!N32*12</f>
        <v>210830.40000000002</v>
      </c>
      <c r="N11" s="1">
        <f>Assumptions!O24*Assumptions!O32*12</f>
        <v>231913.44000000003</v>
      </c>
      <c r="O11" s="1">
        <f>Assumptions!P24*Assumptions!P32*12</f>
        <v>255104.78400000004</v>
      </c>
      <c r="P11" s="1">
        <f>Assumptions!Q24*Assumptions!Q32*12</f>
        <v>280615.26240000001</v>
      </c>
      <c r="Q11" s="1">
        <f>Assumptions!R24*Assumptions!R32*12</f>
        <v>308676.78864000004</v>
      </c>
      <c r="R11" s="1">
        <f>Assumptions!S24*Assumptions!S32*12</f>
        <v>339544.467504</v>
      </c>
    </row>
    <row r="12" spans="1:18">
      <c r="A12" s="6" t="s">
        <v>27</v>
      </c>
      <c r="B12" s="6"/>
      <c r="C12" s="1">
        <f>Assumptions!D24*Assumptions!D33*3</f>
        <v>12000</v>
      </c>
      <c r="D12" s="1">
        <f>Assumptions!E24*Assumptions!E33*3</f>
        <v>12000</v>
      </c>
      <c r="E12" s="1">
        <f>Assumptions!F24*Assumptions!F33*3</f>
        <v>12000</v>
      </c>
      <c r="F12" s="1">
        <f>Assumptions!G24*Assumptions!G33*3</f>
        <v>12000</v>
      </c>
      <c r="G12" s="1">
        <f>Assumptions!H24*Assumptions!H33*3</f>
        <v>13200</v>
      </c>
      <c r="H12" s="1">
        <f>Assumptions!I24*Assumptions!I33*3</f>
        <v>13200</v>
      </c>
      <c r="I12" s="1">
        <f>Assumptions!J24*Assumptions!J33*3</f>
        <v>13200</v>
      </c>
      <c r="J12" s="1">
        <f>Assumptions!K24*Assumptions!K33*3</f>
        <v>13200</v>
      </c>
      <c r="K12" s="1">
        <f>Assumptions!L24*Assumptions!L33*12</f>
        <v>58080.000000000015</v>
      </c>
      <c r="L12" s="1">
        <f>Assumptions!M24*Assumptions!M33*12</f>
        <v>63888.000000000015</v>
      </c>
      <c r="M12" s="1">
        <f>Assumptions!N24*Assumptions!N33*12</f>
        <v>70276.800000000003</v>
      </c>
      <c r="N12" s="1">
        <f>Assumptions!O24*Assumptions!O33*12</f>
        <v>77304.48000000001</v>
      </c>
      <c r="O12" s="1">
        <f>Assumptions!P24*Assumptions!P33*12</f>
        <v>85034.928000000014</v>
      </c>
      <c r="P12" s="1">
        <f>Assumptions!Q24*Assumptions!Q33*12</f>
        <v>93538.420800000007</v>
      </c>
      <c r="Q12" s="1">
        <f>Assumptions!R24*Assumptions!R33*12</f>
        <v>102892.26288000001</v>
      </c>
      <c r="R12" s="1">
        <f>Assumptions!S24*Assumptions!S33*12</f>
        <v>113181.48916800001</v>
      </c>
    </row>
    <row r="13" spans="1:18">
      <c r="A13" s="11" t="s">
        <v>16</v>
      </c>
      <c r="B13" s="11"/>
    </row>
    <row r="14" spans="1:18">
      <c r="A14" s="6" t="s">
        <v>32</v>
      </c>
      <c r="B14" s="6"/>
      <c r="C14" s="1">
        <f>Assumptions!D37*(Assumptions!D39+Assumptions!D41)*Assumptions!D44*3</f>
        <v>66000</v>
      </c>
      <c r="D14" s="1">
        <f>Assumptions!E37*(Assumptions!E39+Assumptions!E41)*Assumptions!E44*3</f>
        <v>66000</v>
      </c>
      <c r="E14" s="1">
        <f>Assumptions!F37*(Assumptions!F39+Assumptions!F41)*Assumptions!F44*3</f>
        <v>66000</v>
      </c>
      <c r="F14" s="1">
        <f>Assumptions!G37*(Assumptions!G39+Assumptions!G41)*Assumptions!G44*3</f>
        <v>66000</v>
      </c>
      <c r="G14" s="1">
        <f>Assumptions!H37*(Assumptions!H39+Assumptions!H41)*Assumptions!H44*3</f>
        <v>79860.000000000015</v>
      </c>
      <c r="H14" s="1">
        <f>Assumptions!I37*(Assumptions!I39+Assumptions!I41)*Assumptions!I44*3</f>
        <v>79860.000000000015</v>
      </c>
      <c r="I14" s="1">
        <f>Assumptions!J37*(Assumptions!J39+Assumptions!J41)*Assumptions!J44*3</f>
        <v>79860.000000000015</v>
      </c>
      <c r="J14" s="1">
        <f>Assumptions!K37*(Assumptions!K39+Assumptions!K41)*Assumptions!K44*3</f>
        <v>79860.000000000015</v>
      </c>
      <c r="K14" s="1">
        <f>Assumptions!L37*(Assumptions!L39+Assumptions!L41)*Assumptions!L44*12</f>
        <v>386522.40000000008</v>
      </c>
      <c r="L14" s="1">
        <f>Assumptions!M37*(Assumptions!M39+Assumptions!M41)*Assumptions!M44*12</f>
        <v>467692.10400000017</v>
      </c>
      <c r="M14" s="1">
        <f>Assumptions!N37*(Assumptions!N39+Assumptions!N41)*Assumptions!N44*12</f>
        <v>565907.44584000017</v>
      </c>
      <c r="N14" s="1">
        <f>Assumptions!O37*(Assumptions!O39+Assumptions!O41)*Assumptions!O44*12</f>
        <v>684748.00946640014</v>
      </c>
      <c r="O14" s="1">
        <f>Assumptions!P37*(Assumptions!P39+Assumptions!P41)*Assumptions!P44*12</f>
        <v>828545.0914543441</v>
      </c>
      <c r="P14" s="1">
        <f>Assumptions!Q37*(Assumptions!Q39+Assumptions!Q41)*Assumptions!Q44*12</f>
        <v>1002539.5606597565</v>
      </c>
      <c r="Q14" s="1">
        <f>Assumptions!R37*(Assumptions!R39+Assumptions!R41)*Assumptions!R44*12</f>
        <v>1213072.8683983055</v>
      </c>
      <c r="R14" s="1">
        <f>Assumptions!S37*(Assumptions!S39+Assumptions!S41)*Assumptions!S44*12</f>
        <v>1467818.1707619494</v>
      </c>
    </row>
    <row r="15" spans="1:18">
      <c r="A15" s="6" t="s">
        <v>33</v>
      </c>
      <c r="B15" s="6"/>
      <c r="C15" s="1">
        <f>Assumptions!D37*Assumptions!D45*3</f>
        <v>42000</v>
      </c>
      <c r="D15" s="1">
        <f>Assumptions!E37*Assumptions!E45*3</f>
        <v>42000</v>
      </c>
      <c r="E15" s="1">
        <f>Assumptions!F37*Assumptions!F45*3</f>
        <v>42000</v>
      </c>
      <c r="F15" s="1">
        <f>Assumptions!G37*Assumptions!G45*3</f>
        <v>42000</v>
      </c>
      <c r="G15" s="1">
        <f>Assumptions!H37*Assumptions!H45*3</f>
        <v>46200.000000000007</v>
      </c>
      <c r="H15" s="1">
        <f>Assumptions!I37*Assumptions!I45*3</f>
        <v>46200.000000000007</v>
      </c>
      <c r="I15" s="1">
        <f>Assumptions!J37*Assumptions!J45*3</f>
        <v>46200.000000000007</v>
      </c>
      <c r="J15" s="1">
        <f>Assumptions!K37*Assumptions!K45*3</f>
        <v>46200.000000000007</v>
      </c>
      <c r="K15" s="1">
        <f>Assumptions!L37*Assumptions!L45*12</f>
        <v>203280.00000000006</v>
      </c>
      <c r="L15" s="1">
        <f>Assumptions!M37*Assumptions!M45*12</f>
        <v>223608.00000000006</v>
      </c>
      <c r="M15" s="1">
        <f>Assumptions!N37*Assumptions!N45*12</f>
        <v>245968.80000000002</v>
      </c>
      <c r="N15" s="1">
        <f>Assumptions!O37*Assumptions!O45*12</f>
        <v>270565.68000000005</v>
      </c>
      <c r="O15" s="1">
        <f>Assumptions!P37*Assumptions!P45*12</f>
        <v>297622.24800000002</v>
      </c>
      <c r="P15" s="1">
        <f>Assumptions!Q37*Assumptions!Q45*12</f>
        <v>327384.47279999999</v>
      </c>
      <c r="Q15" s="1">
        <f>Assumptions!R37*Assumptions!R45*12</f>
        <v>360122.92008000007</v>
      </c>
      <c r="R15" s="1">
        <f>Assumptions!S37*Assumptions!S45*12</f>
        <v>396135.21208800003</v>
      </c>
    </row>
    <row r="16" spans="1:18">
      <c r="A16" s="6" t="s">
        <v>27</v>
      </c>
      <c r="B16" s="6"/>
      <c r="C16" s="1">
        <f>Assumptions!D37*Assumptions!D46*3</f>
        <v>18000</v>
      </c>
      <c r="D16" s="1">
        <f>Assumptions!E37*Assumptions!E46*3</f>
        <v>18000</v>
      </c>
      <c r="E16" s="1">
        <f>Assumptions!F37*Assumptions!F46*3</f>
        <v>18000</v>
      </c>
      <c r="F16" s="1">
        <f>Assumptions!G37*Assumptions!G46*3</f>
        <v>18000</v>
      </c>
      <c r="G16" s="1">
        <f>Assumptions!H37*Assumptions!H46*3</f>
        <v>19800.000000000004</v>
      </c>
      <c r="H16" s="1">
        <f>Assumptions!I37*Assumptions!I46*3</f>
        <v>19800.000000000004</v>
      </c>
      <c r="I16" s="1">
        <f>Assumptions!J37*Assumptions!J46*3</f>
        <v>19800.000000000004</v>
      </c>
      <c r="J16" s="1">
        <f>Assumptions!K37*Assumptions!K46*3</f>
        <v>19800.000000000004</v>
      </c>
      <c r="K16" s="1">
        <f>Assumptions!L37*Assumptions!L46*12</f>
        <v>87120.000000000015</v>
      </c>
      <c r="L16" s="1">
        <f>Assumptions!M37*Assumptions!M46*12</f>
        <v>95832.000000000015</v>
      </c>
      <c r="M16" s="1">
        <f>Assumptions!N37*Assumptions!N46*12</f>
        <v>105415.20000000001</v>
      </c>
      <c r="N16" s="1">
        <f>Assumptions!O37*Assumptions!O46*12</f>
        <v>115956.72000000002</v>
      </c>
      <c r="O16" s="1">
        <f>Assumptions!P37*Assumptions!P46*12</f>
        <v>127552.39200000002</v>
      </c>
      <c r="P16" s="1">
        <f>Assumptions!Q37*Assumptions!Q46*12</f>
        <v>140307.6312</v>
      </c>
      <c r="Q16" s="1">
        <f>Assumptions!R37*Assumptions!R46*12</f>
        <v>154338.39432000002</v>
      </c>
      <c r="R16" s="1">
        <f>Assumptions!S37*Assumptions!S46*12</f>
        <v>169772.233752</v>
      </c>
    </row>
    <row r="17" spans="1:18">
      <c r="A17" s="11" t="s">
        <v>17</v>
      </c>
      <c r="B17" s="11"/>
    </row>
    <row r="18" spans="1:18">
      <c r="A18" s="6" t="s">
        <v>32</v>
      </c>
      <c r="B18" s="6"/>
      <c r="C18" s="1">
        <f>Assumptions!D50*(Assumptions!D52+Assumptions!D54)*Assumptions!D57*3</f>
        <v>148500</v>
      </c>
      <c r="D18" s="1">
        <f>Assumptions!E50*(Assumptions!E52+Assumptions!E54)*Assumptions!E57*3</f>
        <v>148500</v>
      </c>
      <c r="E18" s="1">
        <f>Assumptions!F50*(Assumptions!F52+Assumptions!F54)*Assumptions!F57*3</f>
        <v>148500</v>
      </c>
      <c r="F18" s="1">
        <f>Assumptions!G50*(Assumptions!G52+Assumptions!G54)*Assumptions!G57*3</f>
        <v>148500</v>
      </c>
      <c r="G18" s="1">
        <f>Assumptions!H50*(Assumptions!H52+Assumptions!H54)*Assumptions!H57*3</f>
        <v>179685.00000000003</v>
      </c>
      <c r="H18" s="1">
        <f>Assumptions!I50*(Assumptions!I52+Assumptions!I54)*Assumptions!I57*3</f>
        <v>179685.00000000003</v>
      </c>
      <c r="I18" s="1">
        <f>Assumptions!J50*(Assumptions!J52+Assumptions!J54)*Assumptions!J57*3</f>
        <v>179685.00000000003</v>
      </c>
      <c r="J18" s="1">
        <f>Assumptions!K50*(Assumptions!K52+Assumptions!K54)*Assumptions!K57*3</f>
        <v>179685.00000000003</v>
      </c>
      <c r="K18" s="1">
        <f>Assumptions!L50*(Assumptions!L52+Assumptions!L54)*Assumptions!L57*12</f>
        <v>869675.40000000037</v>
      </c>
      <c r="L18" s="1">
        <f>Assumptions!M50*(Assumptions!M52+Assumptions!M54)*Assumptions!M57*12</f>
        <v>1052307.2340000002</v>
      </c>
      <c r="M18" s="1">
        <f>Assumptions!N50*(Assumptions!N52+Assumptions!N54)*Assumptions!N57*12</f>
        <v>1273291.7531400002</v>
      </c>
      <c r="N18" s="1">
        <f>Assumptions!O50*(Assumptions!O52+Assumptions!O54)*Assumptions!O57*12</f>
        <v>1540683.0212994004</v>
      </c>
      <c r="O18" s="1">
        <f>Assumptions!P50*(Assumptions!P52+Assumptions!P54)*Assumptions!P57*12</f>
        <v>1864226.4557722744</v>
      </c>
      <c r="P18" s="1">
        <f>Assumptions!Q50*(Assumptions!Q52+Assumptions!Q54)*Assumptions!Q57*12</f>
        <v>2255714.0114844516</v>
      </c>
      <c r="Q18" s="1">
        <f>Assumptions!R50*(Assumptions!R52+Assumptions!R54)*Assumptions!R57*12</f>
        <v>2729413.9538961872</v>
      </c>
      <c r="R18" s="1">
        <f>Assumptions!S50*(Assumptions!S52+Assumptions!S54)*Assumptions!S57*12</f>
        <v>3302590.8842143863</v>
      </c>
    </row>
    <row r="19" spans="1:18">
      <c r="A19" s="6" t="s">
        <v>33</v>
      </c>
      <c r="B19" s="6"/>
      <c r="C19" s="1">
        <f>Assumptions!D50*Assumptions!D58*3</f>
        <v>42000</v>
      </c>
      <c r="D19" s="1">
        <f>Assumptions!E50*Assumptions!E58*3</f>
        <v>42000</v>
      </c>
      <c r="E19" s="1">
        <f>Assumptions!F50*Assumptions!F58*3</f>
        <v>42000</v>
      </c>
      <c r="F19" s="1">
        <f>Assumptions!G50*Assumptions!G58*3</f>
        <v>42000</v>
      </c>
      <c r="G19" s="1">
        <f>Assumptions!H50*Assumptions!H58*3</f>
        <v>46200.000000000007</v>
      </c>
      <c r="H19" s="1">
        <f>Assumptions!I50*Assumptions!I58*3</f>
        <v>46200.000000000007</v>
      </c>
      <c r="I19" s="1">
        <f>Assumptions!J50*Assumptions!J58*3</f>
        <v>46200.000000000007</v>
      </c>
      <c r="J19" s="1">
        <f>Assumptions!K50*Assumptions!K58*3</f>
        <v>46200.000000000007</v>
      </c>
      <c r="K19" s="1">
        <f>Assumptions!L50*Assumptions!L58*12</f>
        <v>203280.00000000006</v>
      </c>
      <c r="L19" s="1">
        <f>Assumptions!M50*Assumptions!M58*12</f>
        <v>223608.00000000006</v>
      </c>
      <c r="M19" s="1">
        <f>Assumptions!N50*Assumptions!N58*12</f>
        <v>245968.80000000002</v>
      </c>
      <c r="N19" s="1">
        <f>Assumptions!O50*Assumptions!O58*12</f>
        <v>270565.68000000005</v>
      </c>
      <c r="O19" s="1">
        <f>Assumptions!P50*Assumptions!P58*12</f>
        <v>297622.24800000002</v>
      </c>
      <c r="P19" s="1">
        <f>Assumptions!Q50*Assumptions!Q58*12</f>
        <v>327384.47279999999</v>
      </c>
      <c r="Q19" s="1">
        <f>Assumptions!R50*Assumptions!R58*12</f>
        <v>360122.92008000007</v>
      </c>
      <c r="R19" s="1">
        <f>Assumptions!S50*Assumptions!S58*12</f>
        <v>396135.21208800003</v>
      </c>
    </row>
    <row r="20" spans="1:18">
      <c r="A20" s="6" t="s">
        <v>27</v>
      </c>
      <c r="B20" s="6"/>
      <c r="C20" s="1">
        <f>Assumptions!D50*Assumptions!D59*3</f>
        <v>24000</v>
      </c>
      <c r="D20" s="1">
        <f>Assumptions!E50*Assumptions!E59*3</f>
        <v>24000</v>
      </c>
      <c r="E20" s="1">
        <f>Assumptions!F50*Assumptions!F59*3</f>
        <v>24000</v>
      </c>
      <c r="F20" s="1">
        <f>Assumptions!G50*Assumptions!G59*3</f>
        <v>24000</v>
      </c>
      <c r="G20" s="1">
        <f>Assumptions!H50*Assumptions!H59*3</f>
        <v>26400</v>
      </c>
      <c r="H20" s="1">
        <f>Assumptions!I50*Assumptions!I59*3</f>
        <v>26400</v>
      </c>
      <c r="I20" s="1">
        <f>Assumptions!J50*Assumptions!J59*3</f>
        <v>26400</v>
      </c>
      <c r="J20" s="1">
        <f>Assumptions!K50*Assumptions!K59*3</f>
        <v>26400</v>
      </c>
      <c r="K20" s="1">
        <f>Assumptions!L50*Assumptions!L59*12</f>
        <v>116160.00000000003</v>
      </c>
      <c r="L20" s="1">
        <f>Assumptions!M50*Assumptions!M59*12</f>
        <v>127776.00000000003</v>
      </c>
      <c r="M20" s="1">
        <f>Assumptions!N50*Assumptions!N59*12</f>
        <v>140553.60000000001</v>
      </c>
      <c r="N20" s="1">
        <f>Assumptions!O50*Assumptions!O59*12</f>
        <v>154608.96000000002</v>
      </c>
      <c r="O20" s="1">
        <f>Assumptions!P50*Assumptions!P59*12</f>
        <v>170069.85600000003</v>
      </c>
      <c r="P20" s="1">
        <f>Assumptions!Q50*Assumptions!Q59*12</f>
        <v>187076.84160000001</v>
      </c>
      <c r="Q20" s="1">
        <f>Assumptions!R50*Assumptions!R59*12</f>
        <v>205784.52576000002</v>
      </c>
      <c r="R20" s="1">
        <f>Assumptions!S50*Assumptions!S59*12</f>
        <v>226362.97833600003</v>
      </c>
    </row>
    <row r="21" spans="1:18">
      <c r="A21" s="11" t="s">
        <v>18</v>
      </c>
      <c r="B21" s="11"/>
    </row>
    <row r="22" spans="1:18">
      <c r="A22" s="6" t="s">
        <v>32</v>
      </c>
      <c r="B22" s="6"/>
      <c r="C22" s="1">
        <f>Assumptions!D63*(Assumptions!D65+Assumptions!D67)*Assumptions!D70*3</f>
        <v>102000</v>
      </c>
      <c r="D22" s="1">
        <f>Assumptions!E63*(Assumptions!E65+Assumptions!E67)*Assumptions!E70*3</f>
        <v>102000</v>
      </c>
      <c r="E22" s="1">
        <f>Assumptions!F63*(Assumptions!F65+Assumptions!F67)*Assumptions!F70*3</f>
        <v>102000</v>
      </c>
      <c r="F22" s="1">
        <f>Assumptions!G63*(Assumptions!G65+Assumptions!G67)*Assumptions!G70*3</f>
        <v>102000</v>
      </c>
      <c r="G22" s="1">
        <f>Assumptions!H63*(Assumptions!H65+Assumptions!H67)*Assumptions!H70*3</f>
        <v>123420</v>
      </c>
      <c r="H22" s="1">
        <f>Assumptions!I63*(Assumptions!I65+Assumptions!I67)*Assumptions!I70*3</f>
        <v>123420</v>
      </c>
      <c r="I22" s="1">
        <f>Assumptions!J63*(Assumptions!J65+Assumptions!J67)*Assumptions!J70*3</f>
        <v>123420</v>
      </c>
      <c r="J22" s="1">
        <f>Assumptions!K63*(Assumptions!K65+Assumptions!K67)*Assumptions!K70*3</f>
        <v>123420</v>
      </c>
      <c r="K22" s="1">
        <f>Assumptions!L63*(Assumptions!L65+Assumptions!L67)*Assumptions!L70*12</f>
        <v>597352.80000000016</v>
      </c>
      <c r="L22" s="1">
        <f>Assumptions!M63*(Assumptions!M65+Assumptions!M67)*Assumptions!M70*12</f>
        <v>722796.88800000015</v>
      </c>
      <c r="M22" s="1">
        <f>Assumptions!N63*(Assumptions!N65+Assumptions!N67)*Assumptions!N70*12</f>
        <v>874584.2344800001</v>
      </c>
      <c r="N22" s="1">
        <f>Assumptions!O63*(Assumptions!O65+Assumptions!O67)*Assumptions!O70*12</f>
        <v>1058246.9237208003</v>
      </c>
      <c r="O22" s="1">
        <f>Assumptions!P63*(Assumptions!P65+Assumptions!P67)*Assumptions!P70*12</f>
        <v>1280478.7777021683</v>
      </c>
      <c r="P22" s="1">
        <f>Assumptions!Q63*(Assumptions!Q65+Assumptions!Q67)*Assumptions!Q70*12</f>
        <v>1549379.3210196234</v>
      </c>
      <c r="Q22" s="1">
        <f>Assumptions!R63*(Assumptions!R65+Assumptions!R67)*Assumptions!R70*12</f>
        <v>1874748.9784337445</v>
      </c>
      <c r="R22" s="1">
        <f>Assumptions!S63*(Assumptions!S65+Assumptions!S67)*Assumptions!S70*12</f>
        <v>2268446.2639048309</v>
      </c>
    </row>
    <row r="23" spans="1:18">
      <c r="A23" s="6" t="s">
        <v>33</v>
      </c>
      <c r="B23" s="6"/>
      <c r="C23" s="1">
        <f>Assumptions!D63*Assumptions!D71*3</f>
        <v>54000</v>
      </c>
      <c r="D23" s="1">
        <f>Assumptions!E63*Assumptions!E71*3</f>
        <v>54000</v>
      </c>
      <c r="E23" s="1">
        <f>Assumptions!F63*Assumptions!F71*3</f>
        <v>54000</v>
      </c>
      <c r="F23" s="1">
        <f>Assumptions!G63*Assumptions!G71*3</f>
        <v>54000</v>
      </c>
      <c r="G23" s="1">
        <f>Assumptions!H63*Assumptions!H71*3</f>
        <v>59400</v>
      </c>
      <c r="H23" s="1">
        <f>Assumptions!I63*Assumptions!I71*3</f>
        <v>59400</v>
      </c>
      <c r="I23" s="1">
        <f>Assumptions!J63*Assumptions!J71*3</f>
        <v>59400</v>
      </c>
      <c r="J23" s="1">
        <f>Assumptions!K63*Assumptions!K71*3</f>
        <v>59400</v>
      </c>
      <c r="K23" s="1">
        <f>Assumptions!L63*Assumptions!L71*12</f>
        <v>261360.00000000006</v>
      </c>
      <c r="L23" s="1">
        <f>Assumptions!M63*Assumptions!M71*12</f>
        <v>287496.00000000006</v>
      </c>
      <c r="M23" s="1">
        <f>Assumptions!N63*Assumptions!N71*12</f>
        <v>316245.60000000003</v>
      </c>
      <c r="N23" s="1">
        <f>Assumptions!O63*Assumptions!O71*12</f>
        <v>347870.16000000003</v>
      </c>
      <c r="O23" s="1">
        <f>Assumptions!P63*Assumptions!P71*12</f>
        <v>382657.17600000004</v>
      </c>
      <c r="P23" s="1">
        <f>Assumptions!Q63*Assumptions!Q71*12</f>
        <v>420922.89360000001</v>
      </c>
      <c r="Q23" s="1">
        <f>Assumptions!R63*Assumptions!R71*12</f>
        <v>463015.18296000006</v>
      </c>
      <c r="R23" s="1">
        <f>Assumptions!S63*Assumptions!S71*12</f>
        <v>509316.70125599997</v>
      </c>
    </row>
    <row r="24" spans="1:18">
      <c r="A24" s="6" t="s">
        <v>27</v>
      </c>
      <c r="B24" s="6"/>
      <c r="C24" s="1">
        <f>Assumptions!D63*Assumptions!D72*3</f>
        <v>36000</v>
      </c>
      <c r="D24" s="1">
        <f>Assumptions!E63*Assumptions!E72*3</f>
        <v>36000</v>
      </c>
      <c r="E24" s="1">
        <f>Assumptions!F63*Assumptions!F72*3</f>
        <v>36000</v>
      </c>
      <c r="F24" s="1">
        <f>Assumptions!G63*Assumptions!G72*3</f>
        <v>36000</v>
      </c>
      <c r="G24" s="1">
        <f>Assumptions!H63*Assumptions!H72*3</f>
        <v>39600.000000000007</v>
      </c>
      <c r="H24" s="1">
        <f>Assumptions!I63*Assumptions!I72*3</f>
        <v>39600.000000000007</v>
      </c>
      <c r="I24" s="1">
        <f>Assumptions!J63*Assumptions!J72*3</f>
        <v>39600.000000000007</v>
      </c>
      <c r="J24" s="1">
        <f>Assumptions!K63*Assumptions!K72*3</f>
        <v>39600.000000000007</v>
      </c>
      <c r="K24" s="1">
        <f>Assumptions!L63*Assumptions!L72*12</f>
        <v>174240.00000000003</v>
      </c>
      <c r="L24" s="1">
        <f>Assumptions!M63*Assumptions!M72*12</f>
        <v>191664.00000000003</v>
      </c>
      <c r="M24" s="1">
        <f>Assumptions!N63*Assumptions!N72*12</f>
        <v>210830.40000000002</v>
      </c>
      <c r="N24" s="1">
        <f>Assumptions!O63*Assumptions!O72*12</f>
        <v>231913.44000000003</v>
      </c>
      <c r="O24" s="1">
        <f>Assumptions!P63*Assumptions!P72*12</f>
        <v>255104.78400000004</v>
      </c>
      <c r="P24" s="1">
        <f>Assumptions!Q63*Assumptions!Q72*12</f>
        <v>280615.26240000001</v>
      </c>
      <c r="Q24" s="1">
        <f>Assumptions!R63*Assumptions!R72*12</f>
        <v>308676.78864000004</v>
      </c>
      <c r="R24" s="1">
        <f>Assumptions!S63*Assumptions!S72*12</f>
        <v>339544.467504</v>
      </c>
    </row>
    <row r="26" spans="1:18">
      <c r="C26" s="12">
        <f>SUM(C6:C24)</f>
        <v>738375</v>
      </c>
      <c r="D26" s="12">
        <f t="shared" ref="D26:R26" si="0">SUM(D6:D24)</f>
        <v>738375</v>
      </c>
      <c r="E26" s="12">
        <f t="shared" si="0"/>
        <v>738375</v>
      </c>
      <c r="F26" s="12">
        <f t="shared" si="0"/>
        <v>738375</v>
      </c>
      <c r="G26" s="12">
        <f t="shared" si="0"/>
        <v>859278.75000000012</v>
      </c>
      <c r="H26" s="12">
        <f t="shared" si="0"/>
        <v>859278.75000000012</v>
      </c>
      <c r="I26" s="12">
        <f t="shared" si="0"/>
        <v>859278.75000000012</v>
      </c>
      <c r="J26" s="12">
        <f t="shared" si="0"/>
        <v>859278.75000000012</v>
      </c>
      <c r="K26" s="12">
        <f t="shared" si="0"/>
        <v>4008627.1500000008</v>
      </c>
      <c r="L26" s="12">
        <f t="shared" si="0"/>
        <v>4685128.6515000006</v>
      </c>
      <c r="M26" s="12">
        <f t="shared" si="0"/>
        <v>5487164.4483150002</v>
      </c>
      <c r="N26" s="12">
        <f t="shared" si="0"/>
        <v>6439443.6404611515</v>
      </c>
      <c r="O26" s="12">
        <f t="shared" si="0"/>
        <v>7571698.9287579926</v>
      </c>
      <c r="P26" s="12">
        <f t="shared" si="0"/>
        <v>8919725.0399771687</v>
      </c>
      <c r="Q26" s="12">
        <f t="shared" si="0"/>
        <v>10526633.568170376</v>
      </c>
      <c r="R26" s="12">
        <f t="shared" si="0"/>
        <v>12444369.514263956</v>
      </c>
    </row>
    <row r="28" spans="1:18">
      <c r="A28" s="6" t="str">
        <f>Assumptions!A76</f>
        <v>Office Rent</v>
      </c>
      <c r="B28" s="6"/>
      <c r="C28" s="1">
        <f>Assumptions!D76*3</f>
        <v>45000</v>
      </c>
      <c r="D28" s="1">
        <f>Assumptions!E76*3</f>
        <v>45000</v>
      </c>
      <c r="E28" s="1">
        <f>Assumptions!F76*3</f>
        <v>45000</v>
      </c>
      <c r="F28" s="1">
        <f>Assumptions!G76*3</f>
        <v>45000</v>
      </c>
      <c r="G28" s="1">
        <f>Assumptions!H76*3</f>
        <v>49500</v>
      </c>
      <c r="H28" s="1">
        <f>Assumptions!I76*3</f>
        <v>49500</v>
      </c>
      <c r="I28" s="1">
        <f>Assumptions!J76*3</f>
        <v>49500</v>
      </c>
      <c r="J28" s="1">
        <f>Assumptions!K76*3</f>
        <v>49500</v>
      </c>
      <c r="K28" s="1">
        <f>Assumptions!L76*12</f>
        <v>217800.00000000006</v>
      </c>
      <c r="L28" s="1">
        <f>Assumptions!M76*12</f>
        <v>239580.00000000006</v>
      </c>
      <c r="M28" s="1">
        <f>Assumptions!N76*12</f>
        <v>263538.00000000006</v>
      </c>
      <c r="N28" s="1">
        <f>Assumptions!O76*12</f>
        <v>289891.80000000005</v>
      </c>
      <c r="O28" s="1">
        <f>Assumptions!P76*12</f>
        <v>318880.98</v>
      </c>
      <c r="P28" s="1">
        <f>Assumptions!Q76*12</f>
        <v>350769.07800000004</v>
      </c>
      <c r="Q28" s="1">
        <f>Assumptions!R76*12</f>
        <v>385845.98580000002</v>
      </c>
      <c r="R28" s="1">
        <f>Assumptions!S76*12</f>
        <v>424430.58438000001</v>
      </c>
    </row>
    <row r="29" spans="1:18">
      <c r="A29" s="6" t="str">
        <f>Assumptions!A77</f>
        <v>Commuications</v>
      </c>
      <c r="B29" s="6"/>
      <c r="C29" s="1">
        <f>Assumptions!D77*3</f>
        <v>75000</v>
      </c>
      <c r="D29" s="1">
        <f>Assumptions!E77*3</f>
        <v>75000</v>
      </c>
      <c r="E29" s="1">
        <f>Assumptions!F77*3</f>
        <v>75000</v>
      </c>
      <c r="F29" s="1">
        <f>Assumptions!G77*3</f>
        <v>75000</v>
      </c>
      <c r="G29" s="1">
        <f>Assumptions!H77*3</f>
        <v>82500.000000000015</v>
      </c>
      <c r="H29" s="1">
        <f>Assumptions!I77*3</f>
        <v>82500.000000000015</v>
      </c>
      <c r="I29" s="1">
        <f>Assumptions!J77*3</f>
        <v>82500.000000000015</v>
      </c>
      <c r="J29" s="1">
        <f>Assumptions!K77*3</f>
        <v>82500.000000000015</v>
      </c>
      <c r="K29" s="1">
        <f>Assumptions!L77*12</f>
        <v>363000.00000000006</v>
      </c>
      <c r="L29" s="1">
        <f>Assumptions!M77*12</f>
        <v>399300.00000000012</v>
      </c>
      <c r="M29" s="1">
        <f>Assumptions!N77*12</f>
        <v>439230.00000000012</v>
      </c>
      <c r="N29" s="1">
        <f>Assumptions!O77*12</f>
        <v>483153</v>
      </c>
      <c r="O29" s="1">
        <f>Assumptions!P77*12</f>
        <v>531468.30000000005</v>
      </c>
      <c r="P29" s="1">
        <f>Assumptions!Q77*12</f>
        <v>584615.13000000012</v>
      </c>
      <c r="Q29" s="1">
        <f>Assumptions!R77*12</f>
        <v>643076.64300000004</v>
      </c>
      <c r="R29" s="1">
        <f>Assumptions!S77*12</f>
        <v>707384.30729999999</v>
      </c>
    </row>
    <row r="30" spans="1:18">
      <c r="A30" s="6" t="str">
        <f>Assumptions!A78</f>
        <v>Staff Welfare</v>
      </c>
      <c r="B30" s="6"/>
      <c r="C30" s="1">
        <f>Assumptions!D78*3</f>
        <v>60000</v>
      </c>
      <c r="D30" s="1">
        <f>Assumptions!E78*3</f>
        <v>60000</v>
      </c>
      <c r="E30" s="1">
        <f>Assumptions!F78*3</f>
        <v>60000</v>
      </c>
      <c r="F30" s="1">
        <f>Assumptions!G78*3</f>
        <v>60000</v>
      </c>
      <c r="G30" s="1">
        <f>Assumptions!H78*3</f>
        <v>66000</v>
      </c>
      <c r="H30" s="1">
        <f>Assumptions!I78*3</f>
        <v>66000</v>
      </c>
      <c r="I30" s="1">
        <f>Assumptions!J78*3</f>
        <v>66000</v>
      </c>
      <c r="J30" s="1">
        <f>Assumptions!K78*3</f>
        <v>66000</v>
      </c>
      <c r="K30" s="1">
        <f>Assumptions!L78*12</f>
        <v>290400.00000000006</v>
      </c>
      <c r="L30" s="1">
        <f>Assumptions!M78*12</f>
        <v>319440.00000000006</v>
      </c>
      <c r="M30" s="1">
        <f>Assumptions!N78*12</f>
        <v>351384.00000000006</v>
      </c>
      <c r="N30" s="1">
        <f>Assumptions!O78*12</f>
        <v>386522.4</v>
      </c>
      <c r="O30" s="1">
        <f>Assumptions!P78*12</f>
        <v>425174.64</v>
      </c>
      <c r="P30" s="1">
        <f>Assumptions!Q78*12</f>
        <v>467692.10400000005</v>
      </c>
      <c r="Q30" s="1">
        <f>Assumptions!R78*12</f>
        <v>514461.31440000009</v>
      </c>
      <c r="R30" s="1">
        <f>Assumptions!S78*12</f>
        <v>565907.44584000006</v>
      </c>
    </row>
    <row r="31" spans="1:18">
      <c r="A31" s="6" t="str">
        <f>Assumptions!A79</f>
        <v>Accounts Exec</v>
      </c>
      <c r="B31" s="6"/>
      <c r="C31" s="1">
        <f>Assumptions!D79*3</f>
        <v>42000</v>
      </c>
      <c r="D31" s="1">
        <f>Assumptions!E79*3</f>
        <v>42000</v>
      </c>
      <c r="E31" s="1">
        <f>Assumptions!F79*3</f>
        <v>42000</v>
      </c>
      <c r="F31" s="1">
        <f>Assumptions!G79*3</f>
        <v>42000</v>
      </c>
      <c r="G31" s="1">
        <f>Assumptions!H79*3</f>
        <v>46200.000000000007</v>
      </c>
      <c r="H31" s="1">
        <f>Assumptions!I79*3</f>
        <v>46200.000000000007</v>
      </c>
      <c r="I31" s="1">
        <f>Assumptions!J79*3</f>
        <v>46200.000000000007</v>
      </c>
      <c r="J31" s="1">
        <f>Assumptions!K79*3</f>
        <v>46200.000000000007</v>
      </c>
      <c r="K31" s="1">
        <f>Assumptions!L79*12</f>
        <v>203280.00000000006</v>
      </c>
      <c r="L31" s="1">
        <f>Assumptions!M79*12</f>
        <v>223608.00000000006</v>
      </c>
      <c r="M31" s="1">
        <f>Assumptions!N79*12</f>
        <v>245968.80000000002</v>
      </c>
      <c r="N31" s="1">
        <f>Assumptions!O79*12</f>
        <v>270565.68000000005</v>
      </c>
      <c r="O31" s="1">
        <f>Assumptions!P79*12</f>
        <v>297622.24800000002</v>
      </c>
      <c r="P31" s="1">
        <f>Assumptions!Q79*12</f>
        <v>327384.47279999999</v>
      </c>
      <c r="Q31" s="1">
        <f>Assumptions!R79*12</f>
        <v>360122.92008000007</v>
      </c>
      <c r="R31" s="1">
        <f>Assumptions!S79*12</f>
        <v>396135.21208800003</v>
      </c>
    </row>
    <row r="32" spans="1:18">
      <c r="A32" s="6" t="str">
        <f>Assumptions!A80</f>
        <v>Fleet Manager</v>
      </c>
      <c r="B32" s="6"/>
      <c r="C32" s="1">
        <f>Assumptions!D80*3</f>
        <v>90000</v>
      </c>
      <c r="D32" s="1">
        <f>Assumptions!E80*3</f>
        <v>90000</v>
      </c>
      <c r="E32" s="1">
        <f>Assumptions!F80*3</f>
        <v>90000</v>
      </c>
      <c r="F32" s="1">
        <f>Assumptions!G80*3</f>
        <v>90000</v>
      </c>
      <c r="G32" s="1">
        <f>Assumptions!H80*3</f>
        <v>99000</v>
      </c>
      <c r="H32" s="1">
        <f>Assumptions!I80*3</f>
        <v>99000</v>
      </c>
      <c r="I32" s="1">
        <f>Assumptions!J80*3</f>
        <v>99000</v>
      </c>
      <c r="J32" s="1">
        <f>Assumptions!K80*3</f>
        <v>99000</v>
      </c>
      <c r="K32" s="1">
        <f>Assumptions!L80*12</f>
        <v>435600.00000000012</v>
      </c>
      <c r="L32" s="1">
        <f>Assumptions!M80*12</f>
        <v>479160.00000000012</v>
      </c>
      <c r="M32" s="1">
        <f>Assumptions!N80*12</f>
        <v>527076.00000000012</v>
      </c>
      <c r="N32" s="1">
        <f>Assumptions!O80*12</f>
        <v>579783.60000000009</v>
      </c>
      <c r="O32" s="1">
        <f>Assumptions!P80*12</f>
        <v>637761.96</v>
      </c>
      <c r="P32" s="1">
        <f>Assumptions!Q80*12</f>
        <v>701538.15600000008</v>
      </c>
      <c r="Q32" s="1">
        <f>Assumptions!R80*12</f>
        <v>771691.97160000005</v>
      </c>
      <c r="R32" s="1">
        <f>Assumptions!S80*12</f>
        <v>848861.16876000003</v>
      </c>
    </row>
    <row r="33" spans="1:18">
      <c r="A33" s="6" t="str">
        <f>Assumptions!A81</f>
        <v>MIS Exec</v>
      </c>
      <c r="B33" s="6"/>
      <c r="C33" s="1">
        <f>Assumptions!D81*3</f>
        <v>54000</v>
      </c>
      <c r="D33" s="1">
        <f>Assumptions!E81*3</f>
        <v>54000</v>
      </c>
      <c r="E33" s="1">
        <f>Assumptions!F81*3</f>
        <v>54000</v>
      </c>
      <c r="F33" s="1">
        <f>Assumptions!G81*3</f>
        <v>54000</v>
      </c>
      <c r="G33" s="1">
        <f>Assumptions!H81*3</f>
        <v>59400</v>
      </c>
      <c r="H33" s="1">
        <f>Assumptions!I81*3</f>
        <v>59400</v>
      </c>
      <c r="I33" s="1">
        <f>Assumptions!J81*3</f>
        <v>59400</v>
      </c>
      <c r="J33" s="1">
        <f>Assumptions!K81*3</f>
        <v>59400</v>
      </c>
      <c r="K33" s="1">
        <f>Assumptions!L81*12</f>
        <v>261360.00000000006</v>
      </c>
      <c r="L33" s="1">
        <f>Assumptions!M81*12</f>
        <v>287496.00000000006</v>
      </c>
      <c r="M33" s="1">
        <f>Assumptions!N81*12</f>
        <v>316245.60000000003</v>
      </c>
      <c r="N33" s="1">
        <f>Assumptions!O81*12</f>
        <v>347870.16000000003</v>
      </c>
      <c r="O33" s="1">
        <f>Assumptions!P81*12</f>
        <v>382657.17600000004</v>
      </c>
      <c r="P33" s="1">
        <f>Assumptions!Q81*12</f>
        <v>420922.89360000001</v>
      </c>
      <c r="Q33" s="1">
        <f>Assumptions!R81*12</f>
        <v>463015.18296000006</v>
      </c>
      <c r="R33" s="1">
        <f>Assumptions!S81*12</f>
        <v>509316.70125599997</v>
      </c>
    </row>
    <row r="34" spans="1:18">
      <c r="A34" s="6" t="str">
        <f>Assumptions!A82</f>
        <v xml:space="preserve">Electricity </v>
      </c>
      <c r="B34" s="6"/>
      <c r="C34" s="1">
        <f>Assumptions!D82*3</f>
        <v>54000</v>
      </c>
      <c r="D34" s="1">
        <f>Assumptions!E82*3</f>
        <v>54000</v>
      </c>
      <c r="E34" s="1">
        <f>Assumptions!F82*3</f>
        <v>54000</v>
      </c>
      <c r="F34" s="1">
        <f>Assumptions!G82*3</f>
        <v>54000</v>
      </c>
      <c r="G34" s="1">
        <f>Assumptions!H82*3</f>
        <v>59400</v>
      </c>
      <c r="H34" s="1">
        <f>Assumptions!I82*3</f>
        <v>59400</v>
      </c>
      <c r="I34" s="1">
        <f>Assumptions!J82*3</f>
        <v>59400</v>
      </c>
      <c r="J34" s="1">
        <f>Assumptions!K82*3</f>
        <v>59400</v>
      </c>
      <c r="K34" s="1">
        <f>Assumptions!L82*12</f>
        <v>261360.00000000006</v>
      </c>
      <c r="L34" s="1">
        <f>Assumptions!M82*12</f>
        <v>287496.00000000006</v>
      </c>
      <c r="M34" s="1">
        <f>Assumptions!N82*12</f>
        <v>316245.60000000003</v>
      </c>
      <c r="N34" s="1">
        <f>Assumptions!O82*12</f>
        <v>347870.16000000003</v>
      </c>
      <c r="O34" s="1">
        <f>Assumptions!P82*12</f>
        <v>382657.17600000004</v>
      </c>
      <c r="P34" s="1">
        <f>Assumptions!Q82*12</f>
        <v>420922.89360000001</v>
      </c>
      <c r="Q34" s="1">
        <f>Assumptions!R82*12</f>
        <v>463015.18296000006</v>
      </c>
      <c r="R34" s="1">
        <f>Assumptions!S82*12</f>
        <v>509316.70125599997</v>
      </c>
    </row>
    <row r="35" spans="1:18">
      <c r="A35" s="6" t="str">
        <f>Assumptions!A83</f>
        <v>Misc Cost</v>
      </c>
      <c r="B35" s="6"/>
      <c r="C35" s="1">
        <f>Assumptions!D83*3</f>
        <v>15000</v>
      </c>
      <c r="D35" s="1">
        <f>Assumptions!E83*3</f>
        <v>15000</v>
      </c>
      <c r="E35" s="1">
        <f>Assumptions!F83*3</f>
        <v>15000</v>
      </c>
      <c r="F35" s="1">
        <f>Assumptions!G83*3</f>
        <v>15000</v>
      </c>
      <c r="G35" s="1">
        <f>Assumptions!H83*3</f>
        <v>16500</v>
      </c>
      <c r="H35" s="1">
        <f>Assumptions!I83*3</f>
        <v>16500</v>
      </c>
      <c r="I35" s="1">
        <f>Assumptions!J83*3</f>
        <v>16500</v>
      </c>
      <c r="J35" s="1">
        <f>Assumptions!K83*3</f>
        <v>16500</v>
      </c>
      <c r="K35" s="1">
        <f>Assumptions!L83*12</f>
        <v>72600.000000000015</v>
      </c>
      <c r="L35" s="1">
        <f>Assumptions!M83*12</f>
        <v>79860.000000000015</v>
      </c>
      <c r="M35" s="1">
        <f>Assumptions!N83*12</f>
        <v>87846.000000000015</v>
      </c>
      <c r="N35" s="1">
        <f>Assumptions!O83*12</f>
        <v>96630.6</v>
      </c>
      <c r="O35" s="1">
        <f>Assumptions!P83*12</f>
        <v>106293.66</v>
      </c>
      <c r="P35" s="1">
        <f>Assumptions!Q83*12</f>
        <v>116923.02600000001</v>
      </c>
      <c r="Q35" s="1">
        <f>Assumptions!R83*12</f>
        <v>128615.32860000002</v>
      </c>
      <c r="R35" s="1">
        <f>Assumptions!S83*12</f>
        <v>141476.86146000001</v>
      </c>
    </row>
    <row r="36" spans="1:18">
      <c r="A36" s="1" t="s">
        <v>92</v>
      </c>
      <c r="C36" s="1">
        <f>Assumptions!D84*3</f>
        <v>120000</v>
      </c>
      <c r="D36" s="1">
        <f>Assumptions!E84*3</f>
        <v>120000</v>
      </c>
      <c r="E36" s="1">
        <f>Assumptions!F84*3</f>
        <v>120000</v>
      </c>
      <c r="F36" s="1">
        <f>Assumptions!G84*3</f>
        <v>120000</v>
      </c>
      <c r="G36" s="1">
        <f>Assumptions!H84*3</f>
        <v>132000</v>
      </c>
      <c r="H36" s="1">
        <f>Assumptions!I84*3</f>
        <v>132000</v>
      </c>
      <c r="I36" s="1">
        <f>Assumptions!J84*3</f>
        <v>132000</v>
      </c>
      <c r="J36" s="1">
        <f>Assumptions!K84*3</f>
        <v>132000</v>
      </c>
      <c r="K36" s="1">
        <f>Assumptions!L84*12</f>
        <v>580800.00000000012</v>
      </c>
      <c r="L36" s="1">
        <f>Assumptions!M84*12</f>
        <v>638880.00000000012</v>
      </c>
      <c r="M36" s="1">
        <f>Assumptions!N84*12</f>
        <v>702768.00000000012</v>
      </c>
      <c r="N36" s="1">
        <f>Assumptions!O84*12</f>
        <v>773044.8</v>
      </c>
      <c r="O36" s="1">
        <f>Assumptions!P84*12</f>
        <v>850349.28</v>
      </c>
      <c r="P36" s="1">
        <f>Assumptions!Q84*12</f>
        <v>935384.2080000001</v>
      </c>
      <c r="Q36" s="1">
        <f>Assumptions!R84*12</f>
        <v>1028922.6288000002</v>
      </c>
      <c r="R36" s="1">
        <f>Assumptions!S84*12</f>
        <v>1131814.8916800001</v>
      </c>
    </row>
    <row r="40" spans="1:18">
      <c r="A40" s="1" t="s">
        <v>91</v>
      </c>
      <c r="C40" s="1">
        <f>Assumptions!D88*(Assumptions!D9+Assumptions!D23+Assumptions!D36+Assumptions!D49+Assumptions!D62)</f>
        <v>40000</v>
      </c>
      <c r="D40" s="1">
        <f>Assumptions!E88*(Assumptions!E9+Assumptions!E23+Assumptions!E36+Assumptions!E49+Assumptions!E62)</f>
        <v>0</v>
      </c>
      <c r="E40" s="1">
        <f>Assumptions!F88*(Assumptions!F9+Assumptions!F23+Assumptions!F36+Assumptions!F49+Assumptions!F62)</f>
        <v>0</v>
      </c>
      <c r="F40" s="1">
        <f>Assumptions!G88*(Assumptions!G9+Assumptions!G23+Assumptions!G36+Assumptions!G49+Assumptions!G62)</f>
        <v>0</v>
      </c>
      <c r="G40" s="1">
        <f>Assumptions!H88*(Assumptions!H9+Assumptions!H23+Assumptions!H36+Assumptions!H49+Assumptions!H62)</f>
        <v>0</v>
      </c>
      <c r="H40" s="1">
        <f>Assumptions!I88*(Assumptions!I9+Assumptions!I23+Assumptions!I36+Assumptions!I49+Assumptions!I62)</f>
        <v>0</v>
      </c>
      <c r="I40" s="1">
        <f>Assumptions!J88*(Assumptions!J9+Assumptions!J23+Assumptions!J36+Assumptions!J49+Assumptions!J62)</f>
        <v>0</v>
      </c>
      <c r="J40" s="1">
        <f>Assumptions!K88*(Assumptions!K9+Assumptions!K23+Assumptions!K36+Assumptions!K49+Assumptions!K62)</f>
        <v>0</v>
      </c>
      <c r="K40" s="1">
        <f>Assumptions!L88*(Assumptions!L9+Assumptions!L23+Assumptions!L36+Assumptions!L49+Assumptions!L62)</f>
        <v>0</v>
      </c>
      <c r="L40" s="1">
        <f>Assumptions!M88*(Assumptions!M9+Assumptions!M23+Assumptions!M36+Assumptions!M49+Assumptions!M62)</f>
        <v>0</v>
      </c>
      <c r="M40" s="1">
        <f>Assumptions!N88*(Assumptions!N9+Assumptions!N23+Assumptions!N36+Assumptions!N49+Assumptions!N62)</f>
        <v>0</v>
      </c>
      <c r="N40" s="1">
        <f>Assumptions!O88*(Assumptions!O9+Assumptions!O23+Assumptions!O36+Assumptions!O49+Assumptions!O62)</f>
        <v>0</v>
      </c>
      <c r="O40" s="1">
        <f>Assumptions!P88*(Assumptions!P9+Assumptions!P23+Assumptions!P36+Assumptions!P49+Assumptions!P62)</f>
        <v>0</v>
      </c>
      <c r="P40" s="1">
        <f>Assumptions!Q88*(Assumptions!Q9+Assumptions!Q23+Assumptions!Q36+Assumptions!Q49+Assumptions!Q62)</f>
        <v>0</v>
      </c>
      <c r="Q40" s="1">
        <f>Assumptions!R88*(Assumptions!R9+Assumptions!R23+Assumptions!R36+Assumptions!R49+Assumptions!R62)</f>
        <v>0</v>
      </c>
      <c r="R40" s="1">
        <f>Assumptions!S88*(Assumptions!S9+Assumptions!S23+Assumptions!S36+Assumptions!S49+Assumptions!S62)</f>
        <v>0</v>
      </c>
    </row>
    <row r="43" spans="1:18">
      <c r="C43" s="12">
        <f>SUM(C28:C42)</f>
        <v>595000</v>
      </c>
      <c r="D43" s="12">
        <f t="shared" ref="D43:R43" si="1">SUM(D28:D42)</f>
        <v>555000</v>
      </c>
      <c r="E43" s="12">
        <f t="shared" si="1"/>
        <v>555000</v>
      </c>
      <c r="F43" s="12">
        <f t="shared" si="1"/>
        <v>555000</v>
      </c>
      <c r="G43" s="12">
        <f t="shared" si="1"/>
        <v>610500</v>
      </c>
      <c r="H43" s="12">
        <f t="shared" si="1"/>
        <v>610500</v>
      </c>
      <c r="I43" s="12">
        <f t="shared" si="1"/>
        <v>610500</v>
      </c>
      <c r="J43" s="12">
        <f t="shared" si="1"/>
        <v>610500</v>
      </c>
      <c r="K43" s="12">
        <f t="shared" si="1"/>
        <v>2686200.0000000005</v>
      </c>
      <c r="L43" s="12">
        <f t="shared" si="1"/>
        <v>2954820.0000000005</v>
      </c>
      <c r="M43" s="12">
        <f t="shared" si="1"/>
        <v>3250302.0000000005</v>
      </c>
      <c r="N43" s="12">
        <f t="shared" si="1"/>
        <v>3575332.2000000011</v>
      </c>
      <c r="O43" s="12">
        <f t="shared" si="1"/>
        <v>3932865.42</v>
      </c>
      <c r="P43" s="12">
        <f t="shared" si="1"/>
        <v>4326151.9620000003</v>
      </c>
      <c r="Q43" s="12">
        <f t="shared" si="1"/>
        <v>4758767.1582000004</v>
      </c>
      <c r="R43" s="12">
        <f t="shared" si="1"/>
        <v>5234643.87402</v>
      </c>
    </row>
  </sheetData>
  <mergeCells count="30">
    <mergeCell ref="A31:B31"/>
    <mergeCell ref="A32:B32"/>
    <mergeCell ref="A33:B33"/>
    <mergeCell ref="A34:B34"/>
    <mergeCell ref="A35:B35"/>
    <mergeCell ref="A23:B23"/>
    <mergeCell ref="A24:B24"/>
    <mergeCell ref="A28:B28"/>
    <mergeCell ref="A29:B29"/>
    <mergeCell ref="A30:B30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C2:F2"/>
    <mergeCell ref="G2:J2"/>
    <mergeCell ref="A5:B5"/>
    <mergeCell ref="A6:B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R14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5"/>
  <cols>
    <col min="1" max="1" width="11.7109375" style="1" bestFit="1" customWidth="1"/>
    <col min="2" max="2" width="9.140625" style="1"/>
    <col min="3" max="10" width="11.28515625" style="1" bestFit="1" customWidth="1"/>
    <col min="11" max="17" width="12.28515625" style="1" bestFit="1" customWidth="1"/>
    <col min="18" max="18" width="13.28515625" style="1" bestFit="1" customWidth="1"/>
    <col min="19" max="16384" width="9.140625" style="1"/>
  </cols>
  <sheetData>
    <row r="2" spans="1:18">
      <c r="C2" s="2" t="s">
        <v>0</v>
      </c>
      <c r="D2" s="2"/>
      <c r="E2" s="2"/>
      <c r="F2" s="2"/>
      <c r="G2" s="2" t="s">
        <v>1</v>
      </c>
      <c r="H2" s="2"/>
      <c r="I2" s="2"/>
      <c r="J2" s="2"/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3" t="s">
        <v>7</v>
      </c>
      <c r="Q2" s="3" t="s">
        <v>8</v>
      </c>
      <c r="R2" s="3" t="s">
        <v>9</v>
      </c>
    </row>
    <row r="3" spans="1:18">
      <c r="C3" s="3" t="s">
        <v>10</v>
      </c>
      <c r="D3" s="3" t="s">
        <v>11</v>
      </c>
      <c r="E3" s="3" t="s">
        <v>12</v>
      </c>
      <c r="F3" s="3" t="s">
        <v>13</v>
      </c>
      <c r="G3" s="3" t="s">
        <v>10</v>
      </c>
      <c r="H3" s="3" t="s">
        <v>11</v>
      </c>
      <c r="I3" s="3" t="s">
        <v>12</v>
      </c>
      <c r="J3" s="3" t="s">
        <v>13</v>
      </c>
      <c r="K3" s="4"/>
      <c r="L3" s="4"/>
      <c r="M3" s="4"/>
      <c r="N3" s="4"/>
      <c r="O3" s="4"/>
      <c r="P3" s="4"/>
      <c r="Q3" s="4"/>
      <c r="R3" s="4"/>
    </row>
    <row r="5" spans="1:18">
      <c r="A5" s="1" t="s">
        <v>35</v>
      </c>
      <c r="C5" s="1">
        <f>Revenue!B32</f>
        <v>2080500</v>
      </c>
      <c r="D5" s="1">
        <f>Revenue!C32</f>
        <v>2080500</v>
      </c>
      <c r="E5" s="1">
        <f>Revenue!D32</f>
        <v>2080500</v>
      </c>
      <c r="F5" s="1">
        <f>Revenue!E32</f>
        <v>2080500</v>
      </c>
      <c r="G5" s="1">
        <f>Revenue!F32</f>
        <v>2494305</v>
      </c>
      <c r="H5" s="1">
        <f>Revenue!G32</f>
        <v>2494305</v>
      </c>
      <c r="I5" s="1">
        <f>Revenue!H32</f>
        <v>2494305</v>
      </c>
      <c r="J5" s="1">
        <f>Revenue!I32</f>
        <v>2494305</v>
      </c>
      <c r="K5" s="1">
        <f>Revenue!J32</f>
        <v>11970796.200000003</v>
      </c>
      <c r="L5" s="1">
        <f>Revenue!K32</f>
        <v>14372859.402000006</v>
      </c>
      <c r="M5" s="1">
        <f>Revenue!L32</f>
        <v>17268175.47642</v>
      </c>
      <c r="N5" s="1">
        <f>Revenue!M32</f>
        <v>20759209.486468203</v>
      </c>
      <c r="O5" s="1">
        <f>Revenue!N32</f>
        <v>24969832.354626533</v>
      </c>
      <c r="P5" s="1">
        <f>Revenue!O32</f>
        <v>30049804.912698094</v>
      </c>
      <c r="Q5" s="1">
        <f>Revenue!P32</f>
        <v>36180202.484324709</v>
      </c>
      <c r="R5" s="1">
        <f>Revenue!Q32</f>
        <v>43579977.399988875</v>
      </c>
    </row>
    <row r="6" spans="1:18">
      <c r="A6" s="1" t="s">
        <v>36</v>
      </c>
      <c r="C6" s="1">
        <f>Expense!C26+Expense!C43</f>
        <v>1333375</v>
      </c>
      <c r="D6" s="1">
        <f>Expense!D26+Expense!D43</f>
        <v>1293375</v>
      </c>
      <c r="E6" s="1">
        <f>Expense!E26+Expense!E43</f>
        <v>1293375</v>
      </c>
      <c r="F6" s="1">
        <f>Expense!F26+Expense!F43</f>
        <v>1293375</v>
      </c>
      <c r="G6" s="1">
        <f>Expense!G26+Expense!G43</f>
        <v>1469778.75</v>
      </c>
      <c r="H6" s="1">
        <f>Expense!H26+Expense!H43</f>
        <v>1469778.75</v>
      </c>
      <c r="I6" s="1">
        <f>Expense!I26+Expense!I43</f>
        <v>1469778.75</v>
      </c>
      <c r="J6" s="1">
        <f>Expense!J26+Expense!J43</f>
        <v>1469778.75</v>
      </c>
      <c r="K6" s="1">
        <f>Expense!K26+Expense!K43</f>
        <v>6694827.1500000013</v>
      </c>
      <c r="L6" s="1">
        <f>Expense!L26+Expense!L43</f>
        <v>7639948.6515000015</v>
      </c>
      <c r="M6" s="1">
        <f>Expense!M26+Expense!M43</f>
        <v>8737466.4483150002</v>
      </c>
      <c r="N6" s="1">
        <f>Expense!N26+Expense!N43</f>
        <v>10014775.840461154</v>
      </c>
      <c r="O6" s="1">
        <f>Expense!O26+Expense!O43</f>
        <v>11504564.348757993</v>
      </c>
      <c r="P6" s="1">
        <f>Expense!P26+Expense!P43</f>
        <v>13245877.001977168</v>
      </c>
      <c r="Q6" s="1">
        <f>Expense!Q26+Expense!Q43</f>
        <v>15285400.726370376</v>
      </c>
      <c r="R6" s="1">
        <f>Expense!R26+Expense!R43</f>
        <v>17679013.388283957</v>
      </c>
    </row>
    <row r="7" spans="1:18">
      <c r="A7" s="1" t="s">
        <v>87</v>
      </c>
      <c r="C7" s="1">
        <f>'Capex &amp; Dep'!E54</f>
        <v>170000</v>
      </c>
      <c r="D7" s="1">
        <f>'Capex &amp; Dep'!F54</f>
        <v>127800</v>
      </c>
      <c r="E7" s="1">
        <f>'Capex &amp; Dep'!G54</f>
        <v>99600</v>
      </c>
      <c r="F7" s="1">
        <f>'Capex &amp; Dep'!H54</f>
        <v>80133</v>
      </c>
      <c r="G7" s="1">
        <f>'Capex &amp; Dep'!I54</f>
        <v>66198.75</v>
      </c>
      <c r="H7" s="1">
        <f>'Capex &amp; Dep'!J54</f>
        <v>55842.067500000005</v>
      </c>
      <c r="I7" s="1">
        <f>'Capex &amp; Dep'!K54</f>
        <v>47859.174375000002</v>
      </c>
      <c r="J7" s="1">
        <f>'Capex &amp; Dep'!L54</f>
        <v>41500.933518749996</v>
      </c>
      <c r="K7" s="1">
        <f>'Capex &amp; Dep'!M54</f>
        <v>36294.301260937493</v>
      </c>
      <c r="L7" s="1">
        <f>'Capex &amp; Dep'!N54</f>
        <v>31934.774664796874</v>
      </c>
      <c r="M7" s="1">
        <f>'Capex &amp; Dep'!O54</f>
        <v>28221.492158777342</v>
      </c>
      <c r="N7" s="1">
        <f>'Capex &amp; Dep'!P54</f>
        <v>25017.974835290734</v>
      </c>
      <c r="O7" s="1">
        <f>'Capex &amp; Dep'!Q54</f>
        <v>22228.294165894124</v>
      </c>
      <c r="P7" s="1">
        <f>'Capex &amp; Dep'!R54</f>
        <v>19782.531864677298</v>
      </c>
      <c r="Q7" s="1">
        <f>'Capex &amp; Dep'!S54</f>
        <v>17627.846420292273</v>
      </c>
      <c r="R7" s="1">
        <f>'Capex &amp; Dep'!T54</f>
        <v>15722.930775442952</v>
      </c>
    </row>
    <row r="8" spans="1:18">
      <c r="A8" s="1" t="s">
        <v>37</v>
      </c>
      <c r="C8" s="1">
        <f>C5-C6-C7</f>
        <v>577125</v>
      </c>
      <c r="D8" s="1">
        <f t="shared" ref="D8:R8" si="0">D5-D6-D7</f>
        <v>659325</v>
      </c>
      <c r="E8" s="1">
        <f t="shared" si="0"/>
        <v>687525</v>
      </c>
      <c r="F8" s="1">
        <f t="shared" si="0"/>
        <v>706992</v>
      </c>
      <c r="G8" s="1">
        <f t="shared" si="0"/>
        <v>958327.5</v>
      </c>
      <c r="H8" s="1">
        <f t="shared" si="0"/>
        <v>968684.1825</v>
      </c>
      <c r="I8" s="1">
        <f t="shared" si="0"/>
        <v>976667.07562500006</v>
      </c>
      <c r="J8" s="1">
        <f t="shared" si="0"/>
        <v>983025.31648124999</v>
      </c>
      <c r="K8" s="1">
        <f t="shared" si="0"/>
        <v>5239674.7487390637</v>
      </c>
      <c r="L8" s="1">
        <f t="shared" si="0"/>
        <v>6700975.9758352078</v>
      </c>
      <c r="M8" s="1">
        <f t="shared" si="0"/>
        <v>8502487.535946222</v>
      </c>
      <c r="N8" s="1">
        <f t="shared" si="0"/>
        <v>10719415.671171758</v>
      </c>
      <c r="O8" s="1">
        <f t="shared" si="0"/>
        <v>13443039.711702645</v>
      </c>
      <c r="P8" s="1">
        <f t="shared" si="0"/>
        <v>16784145.378856249</v>
      </c>
      <c r="Q8" s="1">
        <f t="shared" si="0"/>
        <v>20877173.911534041</v>
      </c>
      <c r="R8" s="1">
        <f t="shared" si="0"/>
        <v>25885241.080929477</v>
      </c>
    </row>
    <row r="9" spans="1:18">
      <c r="A9" s="1" t="s">
        <v>38</v>
      </c>
      <c r="C9" s="1">
        <f>C8*30.9%</f>
        <v>178331.625</v>
      </c>
      <c r="D9" s="1">
        <f t="shared" ref="D9:R9" si="1">D8*30.9%</f>
        <v>203731.42499999999</v>
      </c>
      <c r="E9" s="1">
        <f t="shared" si="1"/>
        <v>212445.22500000001</v>
      </c>
      <c r="F9" s="1">
        <f t="shared" si="1"/>
        <v>218460.52799999999</v>
      </c>
      <c r="G9" s="1">
        <f t="shared" si="1"/>
        <v>296123.19750000001</v>
      </c>
      <c r="H9" s="1">
        <f t="shared" si="1"/>
        <v>299323.41239249997</v>
      </c>
      <c r="I9" s="1">
        <f t="shared" si="1"/>
        <v>301790.12636812503</v>
      </c>
      <c r="J9" s="1">
        <f t="shared" si="1"/>
        <v>303754.82279270625</v>
      </c>
      <c r="K9" s="1">
        <f t="shared" si="1"/>
        <v>1619059.4973603706</v>
      </c>
      <c r="L9" s="1">
        <f t="shared" si="1"/>
        <v>2070601.5765330791</v>
      </c>
      <c r="M9" s="1">
        <f t="shared" si="1"/>
        <v>2627268.6486073826</v>
      </c>
      <c r="N9" s="1">
        <f t="shared" si="1"/>
        <v>3312299.4423920731</v>
      </c>
      <c r="O9" s="1">
        <f t="shared" si="1"/>
        <v>4153899.2709161174</v>
      </c>
      <c r="P9" s="1">
        <f t="shared" si="1"/>
        <v>5186300.9220665805</v>
      </c>
      <c r="Q9" s="1">
        <f t="shared" si="1"/>
        <v>6451046.7386640189</v>
      </c>
      <c r="R9" s="1">
        <f t="shared" si="1"/>
        <v>7998539.4940072084</v>
      </c>
    </row>
    <row r="10" spans="1:18">
      <c r="A10" s="1" t="s">
        <v>44</v>
      </c>
      <c r="C10" s="1">
        <f>C8-C9</f>
        <v>398793.375</v>
      </c>
      <c r="D10" s="1">
        <f t="shared" ref="D10:R10" si="2">D8-D9</f>
        <v>455593.57500000001</v>
      </c>
      <c r="E10" s="1">
        <f t="shared" si="2"/>
        <v>475079.77500000002</v>
      </c>
      <c r="F10" s="1">
        <f t="shared" si="2"/>
        <v>488531.47200000001</v>
      </c>
      <c r="G10" s="1">
        <f t="shared" si="2"/>
        <v>662204.30249999999</v>
      </c>
      <c r="H10" s="1">
        <f t="shared" si="2"/>
        <v>669360.77010750002</v>
      </c>
      <c r="I10" s="1">
        <f t="shared" si="2"/>
        <v>674876.94925687509</v>
      </c>
      <c r="J10" s="1">
        <f t="shared" si="2"/>
        <v>679270.49368854379</v>
      </c>
      <c r="K10" s="1">
        <f t="shared" si="2"/>
        <v>3620615.2513786932</v>
      </c>
      <c r="L10" s="1">
        <f t="shared" si="2"/>
        <v>4630374.3993021287</v>
      </c>
      <c r="M10" s="1">
        <f t="shared" si="2"/>
        <v>5875218.8873388395</v>
      </c>
      <c r="N10" s="1">
        <f t="shared" si="2"/>
        <v>7407116.2287796848</v>
      </c>
      <c r="O10" s="1">
        <f t="shared" si="2"/>
        <v>9289140.4407865275</v>
      </c>
      <c r="P10" s="1">
        <f t="shared" si="2"/>
        <v>11597844.456789669</v>
      </c>
      <c r="Q10" s="1">
        <f t="shared" si="2"/>
        <v>14426127.172870021</v>
      </c>
      <c r="R10" s="1">
        <f t="shared" si="2"/>
        <v>17886701.586922269</v>
      </c>
    </row>
    <row r="14" spans="1:18">
      <c r="A14" s="1" t="s">
        <v>45</v>
      </c>
      <c r="C14" s="1">
        <f>C10</f>
        <v>398793.375</v>
      </c>
      <c r="D14" s="1">
        <f>C14+D10</f>
        <v>854386.95</v>
      </c>
      <c r="E14" s="1">
        <f t="shared" ref="E14:R14" si="3">D14+E10</f>
        <v>1329466.7250000001</v>
      </c>
      <c r="F14" s="1">
        <f t="shared" si="3"/>
        <v>1817998.1970000002</v>
      </c>
      <c r="G14" s="1">
        <f t="shared" si="3"/>
        <v>2480202.4994999999</v>
      </c>
      <c r="H14" s="1">
        <f t="shared" si="3"/>
        <v>3149563.2696075002</v>
      </c>
      <c r="I14" s="1">
        <f t="shared" si="3"/>
        <v>3824440.2188643753</v>
      </c>
      <c r="J14" s="1">
        <f t="shared" si="3"/>
        <v>4503710.7125529191</v>
      </c>
      <c r="K14" s="1">
        <f t="shared" si="3"/>
        <v>8124325.9639316127</v>
      </c>
      <c r="L14" s="1">
        <f t="shared" si="3"/>
        <v>12754700.363233741</v>
      </c>
      <c r="M14" s="1">
        <f t="shared" si="3"/>
        <v>18629919.250572581</v>
      </c>
      <c r="N14" s="1">
        <f t="shared" si="3"/>
        <v>26037035.479352266</v>
      </c>
      <c r="O14" s="1">
        <f t="shared" si="3"/>
        <v>35326175.920138791</v>
      </c>
      <c r="P14" s="1">
        <f t="shared" si="3"/>
        <v>46924020.376928464</v>
      </c>
      <c r="Q14" s="1">
        <f t="shared" si="3"/>
        <v>61350147.549798489</v>
      </c>
      <c r="R14" s="1">
        <f t="shared" si="3"/>
        <v>79236849.136720762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Q17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D22" sqref="D22"/>
    </sheetView>
  </sheetViews>
  <sheetFormatPr defaultRowHeight="15"/>
  <cols>
    <col min="1" max="1" width="19.5703125" style="1" bestFit="1" customWidth="1"/>
    <col min="2" max="2" width="10.140625" style="1" bestFit="1" customWidth="1"/>
    <col min="3" max="9" width="11.140625" style="1" bestFit="1" customWidth="1"/>
    <col min="10" max="16" width="12.140625" style="1" bestFit="1" customWidth="1"/>
    <col min="17" max="17" width="13.28515625" style="1" bestFit="1" customWidth="1"/>
    <col min="18" max="16384" width="9.140625" style="1"/>
  </cols>
  <sheetData>
    <row r="2" spans="1:17">
      <c r="B2" s="2" t="s">
        <v>0</v>
      </c>
      <c r="C2" s="2"/>
      <c r="D2" s="2"/>
      <c r="E2" s="2"/>
      <c r="F2" s="2" t="s">
        <v>1</v>
      </c>
      <c r="G2" s="2"/>
      <c r="H2" s="2"/>
      <c r="I2" s="2"/>
      <c r="J2" s="3" t="s">
        <v>2</v>
      </c>
      <c r="K2" s="3" t="s">
        <v>3</v>
      </c>
      <c r="L2" s="3" t="s">
        <v>4</v>
      </c>
      <c r="M2" s="3" t="s">
        <v>5</v>
      </c>
      <c r="N2" s="3" t="s">
        <v>6</v>
      </c>
      <c r="O2" s="3" t="s">
        <v>7</v>
      </c>
      <c r="P2" s="3" t="s">
        <v>8</v>
      </c>
      <c r="Q2" s="3" t="s">
        <v>9</v>
      </c>
    </row>
    <row r="3" spans="1:17">
      <c r="B3" s="3" t="s">
        <v>10</v>
      </c>
      <c r="C3" s="3" t="s">
        <v>11</v>
      </c>
      <c r="D3" s="3" t="s">
        <v>12</v>
      </c>
      <c r="E3" s="3" t="s">
        <v>13</v>
      </c>
      <c r="F3" s="3" t="s">
        <v>10</v>
      </c>
      <c r="G3" s="3" t="s">
        <v>11</v>
      </c>
      <c r="H3" s="3" t="s">
        <v>12</v>
      </c>
      <c r="I3" s="3" t="s">
        <v>13</v>
      </c>
      <c r="J3" s="4"/>
      <c r="K3" s="4"/>
      <c r="L3" s="4"/>
      <c r="M3" s="4"/>
      <c r="N3" s="4"/>
      <c r="O3" s="4"/>
      <c r="P3" s="4"/>
      <c r="Q3" s="4"/>
    </row>
    <row r="5" spans="1:17">
      <c r="A5" s="1" t="s">
        <v>45</v>
      </c>
      <c r="B5" s="1">
        <f>'P &amp; L'!C14</f>
        <v>398793.375</v>
      </c>
      <c r="C5" s="1">
        <f>'P &amp; L'!D14</f>
        <v>854386.95</v>
      </c>
      <c r="D5" s="1">
        <f>'P &amp; L'!E14</f>
        <v>1329466.7250000001</v>
      </c>
      <c r="E5" s="1">
        <f>'P &amp; L'!F14</f>
        <v>1817998.1970000002</v>
      </c>
      <c r="F5" s="1">
        <f>'P &amp; L'!G14</f>
        <v>2480202.4994999999</v>
      </c>
      <c r="G5" s="1">
        <f>'P &amp; L'!H14</f>
        <v>3149563.2696075002</v>
      </c>
      <c r="H5" s="1">
        <f>'P &amp; L'!I14</f>
        <v>3824440.2188643753</v>
      </c>
      <c r="I5" s="1">
        <f>'P &amp; L'!J14</f>
        <v>4503710.7125529191</v>
      </c>
      <c r="J5" s="1">
        <f>'P &amp; L'!K14</f>
        <v>8124325.9639316127</v>
      </c>
      <c r="K5" s="1">
        <f>'P &amp; L'!L14</f>
        <v>12754700.363233741</v>
      </c>
      <c r="L5" s="1">
        <f>'P &amp; L'!M14</f>
        <v>18629919.250572581</v>
      </c>
      <c r="M5" s="1">
        <f>'P &amp; L'!N14</f>
        <v>26037035.479352266</v>
      </c>
      <c r="N5" s="1">
        <f>'P &amp; L'!O14</f>
        <v>35326175.920138791</v>
      </c>
      <c r="O5" s="1">
        <f>'P &amp; L'!P14</f>
        <v>46924020.376928464</v>
      </c>
      <c r="P5" s="1">
        <f>'P &amp; L'!Q14</f>
        <v>61350147.549798489</v>
      </c>
      <c r="Q5" s="1">
        <f>'P &amp; L'!R14</f>
        <v>79236849.136720762</v>
      </c>
    </row>
    <row r="7" spans="1:17">
      <c r="B7" s="12">
        <f>B5</f>
        <v>398793.375</v>
      </c>
      <c r="C7" s="12">
        <f t="shared" ref="C7:Q7" si="0">C5</f>
        <v>854386.95</v>
      </c>
      <c r="D7" s="12">
        <f t="shared" si="0"/>
        <v>1329466.7250000001</v>
      </c>
      <c r="E7" s="12">
        <f t="shared" si="0"/>
        <v>1817998.1970000002</v>
      </c>
      <c r="F7" s="12">
        <f t="shared" si="0"/>
        <v>2480202.4994999999</v>
      </c>
      <c r="G7" s="12">
        <f t="shared" si="0"/>
        <v>3149563.2696075002</v>
      </c>
      <c r="H7" s="12">
        <f t="shared" si="0"/>
        <v>3824440.2188643753</v>
      </c>
      <c r="I7" s="12">
        <f t="shared" si="0"/>
        <v>4503710.7125529191</v>
      </c>
      <c r="J7" s="12">
        <f t="shared" si="0"/>
        <v>8124325.9639316127</v>
      </c>
      <c r="K7" s="12">
        <f t="shared" si="0"/>
        <v>12754700.363233741</v>
      </c>
      <c r="L7" s="12">
        <f t="shared" si="0"/>
        <v>18629919.250572581</v>
      </c>
      <c r="M7" s="12">
        <f t="shared" si="0"/>
        <v>26037035.479352266</v>
      </c>
      <c r="N7" s="12">
        <f t="shared" si="0"/>
        <v>35326175.920138791</v>
      </c>
      <c r="O7" s="12">
        <f t="shared" si="0"/>
        <v>46924020.376928464</v>
      </c>
      <c r="P7" s="12">
        <f t="shared" si="0"/>
        <v>61350147.549798489</v>
      </c>
      <c r="Q7" s="12">
        <f t="shared" si="0"/>
        <v>79236849.136720762</v>
      </c>
    </row>
    <row r="11" spans="1:17">
      <c r="A11" s="1" t="s">
        <v>46</v>
      </c>
      <c r="B11" s="1">
        <f>'Cash Flow'!C24</f>
        <v>-451206.625</v>
      </c>
      <c r="C11" s="1">
        <f>'Cash Flow'!D24</f>
        <v>132186.94999999995</v>
      </c>
      <c r="D11" s="1">
        <f>'Cash Flow'!E24</f>
        <v>706866.72499999998</v>
      </c>
      <c r="E11" s="1">
        <f>'Cash Flow'!F24</f>
        <v>1275531.1970000002</v>
      </c>
      <c r="F11" s="1">
        <f>'Cash Flow'!G24</f>
        <v>2003934.2495000002</v>
      </c>
      <c r="G11" s="1">
        <f>'Cash Flow'!H24</f>
        <v>2729137.0871075001</v>
      </c>
      <c r="H11" s="1">
        <f>'Cash Flow'!I24</f>
        <v>3451873.2107393751</v>
      </c>
      <c r="I11" s="1">
        <f>'Cash Flow'!J24</f>
        <v>4172644.637946669</v>
      </c>
      <c r="J11" s="1">
        <f>'Cash Flow'!K24</f>
        <v>7829554.1905863006</v>
      </c>
      <c r="K11" s="1">
        <f>'Cash Flow'!L24</f>
        <v>12491863.364553226</v>
      </c>
      <c r="L11" s="1">
        <f>'Cash Flow'!M24</f>
        <v>18395303.744050846</v>
      </c>
      <c r="M11" s="1">
        <f>'Cash Flow'!N24</f>
        <v>25827437.947665822</v>
      </c>
      <c r="N11" s="1">
        <f>'Cash Flow'!O24</f>
        <v>35138806.682618245</v>
      </c>
      <c r="O11" s="1">
        <f>'Cash Flow'!P24</f>
        <v>46756433.671272591</v>
      </c>
      <c r="P11" s="1">
        <f>'Cash Flow'!Q24</f>
        <v>61200188.690562904</v>
      </c>
      <c r="Q11" s="1">
        <f>'Cash Flow'!R24</f>
        <v>79102613.208260611</v>
      </c>
    </row>
    <row r="12" spans="1:17">
      <c r="A12" s="1" t="s">
        <v>89</v>
      </c>
      <c r="B12" s="1">
        <f>'Capex &amp; Dep'!E56</f>
        <v>850000</v>
      </c>
      <c r="C12" s="1">
        <f>'Capex &amp; Dep'!F56</f>
        <v>722200</v>
      </c>
      <c r="D12" s="1">
        <f>'Capex &amp; Dep'!G56</f>
        <v>622600</v>
      </c>
      <c r="E12" s="1">
        <f>'Capex &amp; Dep'!H56</f>
        <v>542467</v>
      </c>
      <c r="F12" s="1">
        <f>'Capex &amp; Dep'!I56</f>
        <v>476268.25</v>
      </c>
      <c r="G12" s="1">
        <f>'Capex &amp; Dep'!J56</f>
        <v>420426.1825</v>
      </c>
      <c r="H12" s="1">
        <f>'Capex &amp; Dep'!K56</f>
        <v>372567.00812499999</v>
      </c>
      <c r="I12" s="1">
        <f>'Capex &amp; Dep'!L56</f>
        <v>331066.07460624987</v>
      </c>
      <c r="J12" s="1">
        <f>'Capex &amp; Dep'!M56</f>
        <v>294771.77334531245</v>
      </c>
      <c r="K12" s="1">
        <f>'Capex &amp; Dep'!N56</f>
        <v>262836.99868051556</v>
      </c>
      <c r="L12" s="1">
        <f>'Capex &amp; Dep'!O56</f>
        <v>234615.50652173819</v>
      </c>
      <c r="M12" s="1">
        <f>'Capex &amp; Dep'!P56</f>
        <v>209597.53168644744</v>
      </c>
      <c r="N12" s="1">
        <f>'Capex &amp; Dep'!Q56</f>
        <v>187369.23752055332</v>
      </c>
      <c r="O12" s="1">
        <f>'Capex &amp; Dep'!R56</f>
        <v>167586.70565587602</v>
      </c>
      <c r="P12" s="1">
        <f>'Capex &amp; Dep'!S56</f>
        <v>149958.85923558375</v>
      </c>
      <c r="Q12" s="1">
        <f>'Capex &amp; Dep'!T56</f>
        <v>134235.92846014077</v>
      </c>
    </row>
    <row r="14" spans="1:17">
      <c r="B14" s="12">
        <f>B11+B12</f>
        <v>398793.375</v>
      </c>
      <c r="C14" s="12">
        <f t="shared" ref="C14:Q14" si="1">C11+C12</f>
        <v>854386.95</v>
      </c>
      <c r="D14" s="12">
        <f t="shared" si="1"/>
        <v>1329466.7250000001</v>
      </c>
      <c r="E14" s="12">
        <f t="shared" si="1"/>
        <v>1817998.1970000002</v>
      </c>
      <c r="F14" s="12">
        <f t="shared" si="1"/>
        <v>2480202.4994999999</v>
      </c>
      <c r="G14" s="12">
        <f t="shared" si="1"/>
        <v>3149563.2696075002</v>
      </c>
      <c r="H14" s="12">
        <f t="shared" si="1"/>
        <v>3824440.2188643753</v>
      </c>
      <c r="I14" s="12">
        <f t="shared" si="1"/>
        <v>4503710.7125529191</v>
      </c>
      <c r="J14" s="12">
        <f t="shared" si="1"/>
        <v>8124325.9639316127</v>
      </c>
      <c r="K14" s="12">
        <f t="shared" si="1"/>
        <v>12754700.363233741</v>
      </c>
      <c r="L14" s="12">
        <f t="shared" si="1"/>
        <v>18629919.250572585</v>
      </c>
      <c r="M14" s="12">
        <f t="shared" si="1"/>
        <v>26037035.479352269</v>
      </c>
      <c r="N14" s="12">
        <f t="shared" si="1"/>
        <v>35326175.920138799</v>
      </c>
      <c r="O14" s="12">
        <f t="shared" si="1"/>
        <v>46924020.376928464</v>
      </c>
      <c r="P14" s="12">
        <f t="shared" si="1"/>
        <v>61350147.549798489</v>
      </c>
      <c r="Q14" s="12">
        <f t="shared" si="1"/>
        <v>79236849.136720747</v>
      </c>
    </row>
    <row r="17" spans="1:17">
      <c r="A17" s="1" t="s">
        <v>47</v>
      </c>
      <c r="B17" s="1">
        <f>B7-B14</f>
        <v>0</v>
      </c>
      <c r="C17" s="1">
        <f t="shared" ref="C17:Q17" si="2">C7-C14</f>
        <v>0</v>
      </c>
      <c r="D17" s="1">
        <f t="shared" si="2"/>
        <v>0</v>
      </c>
      <c r="E17" s="1">
        <f t="shared" si="2"/>
        <v>0</v>
      </c>
      <c r="F17" s="1">
        <f t="shared" si="2"/>
        <v>0</v>
      </c>
      <c r="G17" s="1">
        <f t="shared" si="2"/>
        <v>0</v>
      </c>
      <c r="H17" s="1">
        <f t="shared" si="2"/>
        <v>0</v>
      </c>
      <c r="I17" s="1">
        <f t="shared" si="2"/>
        <v>0</v>
      </c>
      <c r="J17" s="1">
        <f t="shared" si="2"/>
        <v>0</v>
      </c>
      <c r="K17" s="1">
        <f t="shared" si="2"/>
        <v>0</v>
      </c>
      <c r="L17" s="1">
        <f t="shared" si="2"/>
        <v>0</v>
      </c>
      <c r="M17" s="1">
        <f t="shared" si="2"/>
        <v>0</v>
      </c>
      <c r="N17" s="1">
        <f t="shared" si="2"/>
        <v>0</v>
      </c>
      <c r="O17" s="1">
        <f t="shared" si="2"/>
        <v>0</v>
      </c>
      <c r="P17" s="1">
        <f t="shared" si="2"/>
        <v>0</v>
      </c>
      <c r="Q17" s="1">
        <f t="shared" si="2"/>
        <v>0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4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27" sqref="N27"/>
    </sheetView>
  </sheetViews>
  <sheetFormatPr defaultRowHeight="15"/>
  <cols>
    <col min="1" max="1" width="13.85546875" style="1" bestFit="1" customWidth="1"/>
    <col min="2" max="2" width="9.140625" style="1"/>
    <col min="3" max="3" width="12" style="1" bestFit="1" customWidth="1"/>
    <col min="4" max="10" width="11.5703125" style="1" bestFit="1" customWidth="1"/>
    <col min="11" max="13" width="12.42578125" style="1" bestFit="1" customWidth="1"/>
    <col min="14" max="15" width="13.140625" style="1" bestFit="1" customWidth="1"/>
    <col min="16" max="16" width="12.85546875" style="1" bestFit="1" customWidth="1"/>
    <col min="17" max="17" width="13.5703125" style="1" bestFit="1" customWidth="1"/>
    <col min="18" max="18" width="13.42578125" style="1" bestFit="1" customWidth="1"/>
    <col min="19" max="16384" width="9.140625" style="1"/>
  </cols>
  <sheetData>
    <row r="2" spans="1:18">
      <c r="C2" s="2" t="s">
        <v>0</v>
      </c>
      <c r="D2" s="2"/>
      <c r="E2" s="2"/>
      <c r="F2" s="2"/>
      <c r="G2" s="2" t="s">
        <v>1</v>
      </c>
      <c r="H2" s="2"/>
      <c r="I2" s="2"/>
      <c r="J2" s="2"/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3" t="s">
        <v>7</v>
      </c>
      <c r="Q2" s="3" t="s">
        <v>8</v>
      </c>
      <c r="R2" s="3" t="s">
        <v>9</v>
      </c>
    </row>
    <row r="3" spans="1:18">
      <c r="C3" s="3" t="s">
        <v>10</v>
      </c>
      <c r="D3" s="3" t="s">
        <v>11</v>
      </c>
      <c r="E3" s="3" t="s">
        <v>12</v>
      </c>
      <c r="F3" s="3" t="s">
        <v>13</v>
      </c>
      <c r="G3" s="3" t="s">
        <v>10</v>
      </c>
      <c r="H3" s="3" t="s">
        <v>11</v>
      </c>
      <c r="I3" s="3" t="s">
        <v>12</v>
      </c>
      <c r="J3" s="3" t="s">
        <v>13</v>
      </c>
      <c r="K3" s="4"/>
      <c r="L3" s="4"/>
      <c r="M3" s="4"/>
      <c r="N3" s="4"/>
      <c r="O3" s="4"/>
      <c r="P3" s="4"/>
      <c r="Q3" s="4"/>
      <c r="R3" s="4"/>
    </row>
    <row r="5" spans="1:18">
      <c r="A5" s="1" t="s">
        <v>40</v>
      </c>
    </row>
    <row r="6" spans="1:18">
      <c r="A6" s="6" t="s">
        <v>41</v>
      </c>
      <c r="B6" s="6"/>
    </row>
    <row r="7" spans="1:18">
      <c r="A7" s="1" t="s">
        <v>37</v>
      </c>
      <c r="C7" s="1">
        <f>'P &amp; L'!C8</f>
        <v>577125</v>
      </c>
      <c r="D7" s="1">
        <f>'P &amp; L'!D8</f>
        <v>659325</v>
      </c>
      <c r="E7" s="1">
        <f>'P &amp; L'!E8</f>
        <v>687525</v>
      </c>
      <c r="F7" s="1">
        <f>'P &amp; L'!F8</f>
        <v>706992</v>
      </c>
      <c r="G7" s="1">
        <f>'P &amp; L'!G8</f>
        <v>958327.5</v>
      </c>
      <c r="H7" s="1">
        <f>'P &amp; L'!H8</f>
        <v>968684.1825</v>
      </c>
      <c r="I7" s="1">
        <f>'P &amp; L'!I8</f>
        <v>976667.07562500006</v>
      </c>
      <c r="J7" s="1">
        <f>'P &amp; L'!J8</f>
        <v>983025.31648124999</v>
      </c>
      <c r="K7" s="1">
        <f>'P &amp; L'!K8</f>
        <v>5239674.7487390637</v>
      </c>
      <c r="L7" s="1">
        <f>'P &amp; L'!L8</f>
        <v>6700975.9758352078</v>
      </c>
      <c r="M7" s="1">
        <f>'P &amp; L'!M8</f>
        <v>8502487.535946222</v>
      </c>
      <c r="N7" s="1">
        <f>'P &amp; L'!N8</f>
        <v>10719415.671171758</v>
      </c>
      <c r="O7" s="1">
        <f>'P &amp; L'!O8</f>
        <v>13443039.711702645</v>
      </c>
      <c r="P7" s="1">
        <f>'P &amp; L'!P8</f>
        <v>16784145.378856249</v>
      </c>
      <c r="Q7" s="1">
        <f>'P &amp; L'!Q8</f>
        <v>20877173.911534041</v>
      </c>
      <c r="R7" s="1">
        <f>'P &amp; L'!R8</f>
        <v>25885241.080929477</v>
      </c>
    </row>
    <row r="8" spans="1:18">
      <c r="A8" s="1" t="s">
        <v>88</v>
      </c>
      <c r="C8" s="1">
        <f>'P &amp; L'!C7</f>
        <v>170000</v>
      </c>
      <c r="D8" s="1">
        <f>'P &amp; L'!D7</f>
        <v>127800</v>
      </c>
      <c r="E8" s="1">
        <f>'P &amp; L'!E7</f>
        <v>99600</v>
      </c>
      <c r="F8" s="1">
        <f>'P &amp; L'!F7</f>
        <v>80133</v>
      </c>
      <c r="G8" s="1">
        <f>'P &amp; L'!G7</f>
        <v>66198.75</v>
      </c>
      <c r="H8" s="1">
        <f>'P &amp; L'!H7</f>
        <v>55842.067500000005</v>
      </c>
      <c r="I8" s="1">
        <f>'P &amp; L'!I7</f>
        <v>47859.174375000002</v>
      </c>
      <c r="J8" s="1">
        <f>'P &amp; L'!J7</f>
        <v>41500.933518749996</v>
      </c>
      <c r="K8" s="1">
        <f>'P &amp; L'!K7</f>
        <v>36294.301260937493</v>
      </c>
      <c r="L8" s="1">
        <f>'P &amp; L'!L7</f>
        <v>31934.774664796874</v>
      </c>
      <c r="M8" s="1">
        <f>'P &amp; L'!M7</f>
        <v>28221.492158777342</v>
      </c>
      <c r="N8" s="1">
        <f>'P &amp; L'!N7</f>
        <v>25017.974835290734</v>
      </c>
      <c r="O8" s="1">
        <f>'P &amp; L'!O7</f>
        <v>22228.294165894124</v>
      </c>
      <c r="P8" s="1">
        <f>'P &amp; L'!P7</f>
        <v>19782.531864677298</v>
      </c>
      <c r="Q8" s="1">
        <f>'P &amp; L'!Q7</f>
        <v>17627.846420292273</v>
      </c>
      <c r="R8" s="1">
        <f>'P &amp; L'!R7</f>
        <v>15722.930775442952</v>
      </c>
    </row>
    <row r="9" spans="1:18">
      <c r="A9" s="1" t="s">
        <v>39</v>
      </c>
      <c r="C9" s="1">
        <f>'P &amp; L'!C9</f>
        <v>178331.625</v>
      </c>
      <c r="D9" s="1">
        <f>'P &amp; L'!D9</f>
        <v>203731.42499999999</v>
      </c>
      <c r="E9" s="1">
        <f>'P &amp; L'!E9</f>
        <v>212445.22500000001</v>
      </c>
      <c r="F9" s="1">
        <f>'P &amp; L'!F9</f>
        <v>218460.52799999999</v>
      </c>
      <c r="G9" s="1">
        <f>'P &amp; L'!G9</f>
        <v>296123.19750000001</v>
      </c>
      <c r="H9" s="1">
        <f>'P &amp; L'!H9</f>
        <v>299323.41239249997</v>
      </c>
      <c r="I9" s="1">
        <f>'P &amp; L'!I9</f>
        <v>301790.12636812503</v>
      </c>
      <c r="J9" s="1">
        <f>'P &amp; L'!J9</f>
        <v>303754.82279270625</v>
      </c>
      <c r="K9" s="1">
        <f>'P &amp; L'!K9</f>
        <v>1619059.4973603706</v>
      </c>
      <c r="L9" s="1">
        <f>'P &amp; L'!L9</f>
        <v>2070601.5765330791</v>
      </c>
      <c r="M9" s="1">
        <f>'P &amp; L'!M9</f>
        <v>2627268.6486073826</v>
      </c>
      <c r="N9" s="1">
        <f>'P &amp; L'!N9</f>
        <v>3312299.4423920731</v>
      </c>
      <c r="O9" s="1">
        <f>'P &amp; L'!O9</f>
        <v>4153899.2709161174</v>
      </c>
      <c r="P9" s="1">
        <f>'P &amp; L'!P9</f>
        <v>5186300.9220665805</v>
      </c>
      <c r="Q9" s="1">
        <f>'P &amp; L'!Q9</f>
        <v>6451046.7386640189</v>
      </c>
      <c r="R9" s="1">
        <f>'P &amp; L'!R9</f>
        <v>7998539.4940072084</v>
      </c>
    </row>
    <row r="10" spans="1:18">
      <c r="C10" s="12">
        <f>C7+C8-C9</f>
        <v>568793.375</v>
      </c>
      <c r="D10" s="12">
        <f t="shared" ref="D10:R10" si="0">D7+D8-D9</f>
        <v>583393.57499999995</v>
      </c>
      <c r="E10" s="12">
        <f t="shared" si="0"/>
        <v>574679.77500000002</v>
      </c>
      <c r="F10" s="12">
        <f t="shared" si="0"/>
        <v>568664.47200000007</v>
      </c>
      <c r="G10" s="12">
        <f t="shared" si="0"/>
        <v>728403.05249999999</v>
      </c>
      <c r="H10" s="12">
        <f t="shared" si="0"/>
        <v>725202.83760750003</v>
      </c>
      <c r="I10" s="12">
        <f t="shared" si="0"/>
        <v>722736.12363187503</v>
      </c>
      <c r="J10" s="12">
        <f t="shared" si="0"/>
        <v>720771.42720729369</v>
      </c>
      <c r="K10" s="12">
        <f t="shared" si="0"/>
        <v>3656909.5526396311</v>
      </c>
      <c r="L10" s="12">
        <f t="shared" si="0"/>
        <v>4662309.1739669256</v>
      </c>
      <c r="M10" s="12">
        <f t="shared" si="0"/>
        <v>5903440.3794976175</v>
      </c>
      <c r="N10" s="12">
        <f t="shared" si="0"/>
        <v>7432134.2036149763</v>
      </c>
      <c r="O10" s="12">
        <f t="shared" si="0"/>
        <v>9311368.7349524219</v>
      </c>
      <c r="P10" s="12">
        <f t="shared" si="0"/>
        <v>11617626.988654345</v>
      </c>
      <c r="Q10" s="12">
        <f t="shared" si="0"/>
        <v>14443755.019290313</v>
      </c>
      <c r="R10" s="12">
        <f t="shared" si="0"/>
        <v>17902424.517697711</v>
      </c>
    </row>
    <row r="12" spans="1:18">
      <c r="A12" s="8" t="s">
        <v>42</v>
      </c>
      <c r="B12" s="8"/>
      <c r="C12" s="1">
        <f>-'Capex &amp; Dep'!E26</f>
        <v>-1020000</v>
      </c>
      <c r="D12" s="1">
        <f>-'Capex &amp; Dep'!F26</f>
        <v>0</v>
      </c>
      <c r="E12" s="1">
        <f>-'Capex &amp; Dep'!G26</f>
        <v>0</v>
      </c>
      <c r="F12" s="1">
        <f>-'Capex &amp; Dep'!H26</f>
        <v>0</v>
      </c>
      <c r="G12" s="1">
        <f>-'Capex &amp; Dep'!I26</f>
        <v>0</v>
      </c>
      <c r="H12" s="1">
        <f>-'Capex &amp; Dep'!J26</f>
        <v>0</v>
      </c>
      <c r="I12" s="1">
        <f>-'Capex &amp; Dep'!K26</f>
        <v>0</v>
      </c>
      <c r="J12" s="1">
        <f>-'Capex &amp; Dep'!L26</f>
        <v>0</v>
      </c>
      <c r="K12" s="1">
        <f>-'Capex &amp; Dep'!M26</f>
        <v>0</v>
      </c>
      <c r="L12" s="1">
        <f>-'Capex &amp; Dep'!N26</f>
        <v>0</v>
      </c>
      <c r="M12" s="1">
        <f>-'Capex &amp; Dep'!O26</f>
        <v>0</v>
      </c>
      <c r="N12" s="1">
        <f>-'Capex &amp; Dep'!P26</f>
        <v>0</v>
      </c>
      <c r="O12" s="1">
        <f>-'Capex &amp; Dep'!Q26</f>
        <v>0</v>
      </c>
      <c r="P12" s="1">
        <f>-'Capex &amp; Dep'!R26</f>
        <v>0</v>
      </c>
      <c r="Q12" s="1">
        <f>-'Capex &amp; Dep'!S26</f>
        <v>0</v>
      </c>
      <c r="R12" s="1">
        <f>-'Capex &amp; Dep'!T26</f>
        <v>0</v>
      </c>
    </row>
    <row r="14" spans="1:18">
      <c r="C14" s="12">
        <f>C12</f>
        <v>-1020000</v>
      </c>
      <c r="D14" s="12">
        <f t="shared" ref="D14:R14" si="1">D12</f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0</v>
      </c>
      <c r="I14" s="12">
        <f t="shared" si="1"/>
        <v>0</v>
      </c>
      <c r="J14" s="12">
        <f t="shared" si="1"/>
        <v>0</v>
      </c>
      <c r="K14" s="12">
        <f t="shared" si="1"/>
        <v>0</v>
      </c>
      <c r="L14" s="12">
        <f t="shared" si="1"/>
        <v>0</v>
      </c>
      <c r="M14" s="12">
        <f t="shared" si="1"/>
        <v>0</v>
      </c>
      <c r="N14" s="12">
        <f t="shared" si="1"/>
        <v>0</v>
      </c>
      <c r="O14" s="12">
        <f t="shared" si="1"/>
        <v>0</v>
      </c>
      <c r="P14" s="12">
        <f t="shared" si="1"/>
        <v>0</v>
      </c>
      <c r="Q14" s="12">
        <f t="shared" si="1"/>
        <v>0</v>
      </c>
      <c r="R14" s="12">
        <f t="shared" si="1"/>
        <v>0</v>
      </c>
    </row>
    <row r="16" spans="1:18">
      <c r="A16" s="6" t="s">
        <v>43</v>
      </c>
      <c r="B16" s="6"/>
    </row>
    <row r="18" spans="1:18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21" spans="1:18">
      <c r="A21" s="1" t="s">
        <v>48</v>
      </c>
      <c r="C21" s="12">
        <f>C10+C14+C18</f>
        <v>-451206.625</v>
      </c>
      <c r="D21" s="12">
        <f t="shared" ref="D21:R21" si="2">D10+D14+D18</f>
        <v>583393.57499999995</v>
      </c>
      <c r="E21" s="12">
        <f t="shared" si="2"/>
        <v>574679.77500000002</v>
      </c>
      <c r="F21" s="12">
        <f t="shared" si="2"/>
        <v>568664.47200000007</v>
      </c>
      <c r="G21" s="12">
        <f t="shared" si="2"/>
        <v>728403.05249999999</v>
      </c>
      <c r="H21" s="12">
        <f t="shared" si="2"/>
        <v>725202.83760750003</v>
      </c>
      <c r="I21" s="12">
        <f t="shared" si="2"/>
        <v>722736.12363187503</v>
      </c>
      <c r="J21" s="12">
        <f t="shared" si="2"/>
        <v>720771.42720729369</v>
      </c>
      <c r="K21" s="12">
        <f t="shared" si="2"/>
        <v>3656909.5526396311</v>
      </c>
      <c r="L21" s="12">
        <f t="shared" si="2"/>
        <v>4662309.1739669256</v>
      </c>
      <c r="M21" s="12">
        <f t="shared" si="2"/>
        <v>5903440.3794976175</v>
      </c>
      <c r="N21" s="12">
        <f t="shared" si="2"/>
        <v>7432134.2036149763</v>
      </c>
      <c r="O21" s="12">
        <f t="shared" si="2"/>
        <v>9311368.7349524219</v>
      </c>
      <c r="P21" s="12">
        <f t="shared" si="2"/>
        <v>11617626.988654345</v>
      </c>
      <c r="Q21" s="12">
        <f t="shared" si="2"/>
        <v>14443755.019290313</v>
      </c>
      <c r="R21" s="12">
        <f t="shared" si="2"/>
        <v>17902424.517697711</v>
      </c>
    </row>
    <row r="24" spans="1:18">
      <c r="A24" s="1" t="s">
        <v>49</v>
      </c>
      <c r="C24" s="1">
        <f>C21</f>
        <v>-451206.625</v>
      </c>
      <c r="D24" s="1">
        <f>C24+D21</f>
        <v>132186.94999999995</v>
      </c>
      <c r="E24" s="1">
        <f t="shared" ref="E24:R24" si="3">D24+E21</f>
        <v>706866.72499999998</v>
      </c>
      <c r="F24" s="1">
        <f t="shared" si="3"/>
        <v>1275531.1970000002</v>
      </c>
      <c r="G24" s="1">
        <f t="shared" si="3"/>
        <v>2003934.2495000002</v>
      </c>
      <c r="H24" s="1">
        <f t="shared" si="3"/>
        <v>2729137.0871075001</v>
      </c>
      <c r="I24" s="1">
        <f t="shared" si="3"/>
        <v>3451873.2107393751</v>
      </c>
      <c r="J24" s="1">
        <f t="shared" si="3"/>
        <v>4172644.637946669</v>
      </c>
      <c r="K24" s="1">
        <f t="shared" si="3"/>
        <v>7829554.1905863006</v>
      </c>
      <c r="L24" s="1">
        <f t="shared" si="3"/>
        <v>12491863.364553226</v>
      </c>
      <c r="M24" s="1">
        <f t="shared" si="3"/>
        <v>18395303.744050846</v>
      </c>
      <c r="N24" s="1">
        <f t="shared" si="3"/>
        <v>25827437.947665822</v>
      </c>
      <c r="O24" s="1">
        <f t="shared" si="3"/>
        <v>35138806.682618245</v>
      </c>
      <c r="P24" s="1">
        <f t="shared" si="3"/>
        <v>46756433.671272591</v>
      </c>
      <c r="Q24" s="1">
        <f t="shared" si="3"/>
        <v>61200188.690562904</v>
      </c>
      <c r="R24" s="1">
        <f t="shared" si="3"/>
        <v>79102613.208260611</v>
      </c>
    </row>
  </sheetData>
  <mergeCells count="5">
    <mergeCell ref="C2:F2"/>
    <mergeCell ref="G2:J2"/>
    <mergeCell ref="A6:B6"/>
    <mergeCell ref="A12:B12"/>
    <mergeCell ref="A16:B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Y56"/>
  <sheetViews>
    <sheetView topLeftCell="B1" zoomScale="80" zoomScaleNormal="80" workbookViewId="0">
      <pane xSplit="3" ySplit="4" topLeftCell="E40" activePane="bottomRight" state="frozen"/>
      <selection activeCell="B1" sqref="B1"/>
      <selection pane="topRight" activeCell="E1" sqref="E1"/>
      <selection pane="bottomLeft" activeCell="B5" sqref="B5"/>
      <selection pane="bottomRight" activeCell="G64" sqref="G64"/>
    </sheetView>
  </sheetViews>
  <sheetFormatPr defaultRowHeight="15"/>
  <cols>
    <col min="1" max="1" width="0" style="19" hidden="1" customWidth="1"/>
    <col min="2" max="2" width="26.42578125" style="19" bestFit="1" customWidth="1"/>
    <col min="3" max="3" width="7.42578125" style="19" bestFit="1" customWidth="1"/>
    <col min="4" max="4" width="13.5703125" style="19" bestFit="1" customWidth="1"/>
    <col min="5" max="19" width="11.140625" style="19" bestFit="1" customWidth="1"/>
    <col min="20" max="20" width="11.28515625" style="19" bestFit="1" customWidth="1"/>
    <col min="21" max="21" width="8" style="19" bestFit="1" customWidth="1"/>
    <col min="22" max="22" width="9.140625" style="19"/>
    <col min="23" max="23" width="27.42578125" style="19" customWidth="1"/>
    <col min="24" max="24" width="30.5703125" style="19" customWidth="1"/>
    <col min="25" max="25" width="37.42578125" style="19" customWidth="1"/>
    <col min="26" max="26" width="9.140625" style="19" customWidth="1"/>
    <col min="27" max="16384" width="9.140625" style="19"/>
  </cols>
  <sheetData>
    <row r="1" spans="2:25">
      <c r="E1" s="2" t="s">
        <v>0</v>
      </c>
      <c r="F1" s="2"/>
      <c r="G1" s="2"/>
      <c r="H1" s="2"/>
      <c r="I1" s="2" t="s">
        <v>1</v>
      </c>
      <c r="J1" s="2"/>
      <c r="K1" s="2"/>
      <c r="L1" s="2"/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7</v>
      </c>
      <c r="S1" s="3" t="s">
        <v>8</v>
      </c>
      <c r="T1" s="3" t="s">
        <v>9</v>
      </c>
    </row>
    <row r="2" spans="2:25">
      <c r="C2" s="20"/>
      <c r="D2" s="20"/>
      <c r="E2" s="3" t="s">
        <v>10</v>
      </c>
      <c r="F2" s="3" t="s">
        <v>11</v>
      </c>
      <c r="G2" s="3" t="s">
        <v>12</v>
      </c>
      <c r="H2" s="3" t="s">
        <v>13</v>
      </c>
      <c r="I2" s="3" t="s">
        <v>10</v>
      </c>
      <c r="J2" s="3" t="s">
        <v>11</v>
      </c>
      <c r="K2" s="3" t="s">
        <v>12</v>
      </c>
      <c r="L2" s="3" t="s">
        <v>13</v>
      </c>
      <c r="M2" s="4"/>
      <c r="N2" s="4"/>
      <c r="O2" s="4"/>
      <c r="P2" s="4"/>
      <c r="Q2" s="4"/>
      <c r="R2" s="4"/>
      <c r="S2" s="4"/>
      <c r="T2" s="4"/>
    </row>
    <row r="3" spans="2:25">
      <c r="C3" s="20"/>
      <c r="D3" s="20"/>
      <c r="E3" s="18"/>
      <c r="F3" s="18"/>
      <c r="G3" s="18"/>
      <c r="H3" s="18"/>
      <c r="I3" s="18"/>
      <c r="J3" s="18"/>
      <c r="K3" s="18"/>
      <c r="L3" s="18"/>
      <c r="M3" s="14"/>
      <c r="N3" s="14"/>
      <c r="O3" s="14"/>
      <c r="P3" s="14"/>
      <c r="Q3" s="14"/>
      <c r="R3" s="14"/>
      <c r="S3" s="14"/>
      <c r="T3" s="14"/>
    </row>
    <row r="4" spans="2:25" s="40" customFormat="1">
      <c r="B4" s="41" t="s">
        <v>61</v>
      </c>
      <c r="C4" s="42"/>
      <c r="D4" s="42"/>
      <c r="E4" s="43">
        <f>Assumptions!D5</f>
        <v>1</v>
      </c>
      <c r="F4" s="43">
        <f>Assumptions!E5</f>
        <v>1</v>
      </c>
      <c r="G4" s="43">
        <f>Assumptions!F5</f>
        <v>1</v>
      </c>
      <c r="H4" s="43">
        <f>Assumptions!G5</f>
        <v>1</v>
      </c>
      <c r="I4" s="43">
        <f>Assumptions!H5</f>
        <v>1.1000000000000001</v>
      </c>
      <c r="J4" s="43">
        <f>Assumptions!I5</f>
        <v>1.1000000000000001</v>
      </c>
      <c r="K4" s="43">
        <f>Assumptions!J5</f>
        <v>1.1000000000000001</v>
      </c>
      <c r="L4" s="43">
        <f>Assumptions!K5</f>
        <v>1.1000000000000001</v>
      </c>
      <c r="M4" s="43">
        <f>Assumptions!L5</f>
        <v>1.2100000000000002</v>
      </c>
      <c r="N4" s="43">
        <f>Assumptions!M5</f>
        <v>1.3310000000000002</v>
      </c>
      <c r="O4" s="43">
        <f>Assumptions!N5</f>
        <v>1.4641000000000002</v>
      </c>
      <c r="P4" s="43">
        <f>Assumptions!O5</f>
        <v>1.6105100000000001</v>
      </c>
      <c r="Q4" s="43">
        <f>Assumptions!P5</f>
        <v>1.7715610000000002</v>
      </c>
      <c r="R4" s="43">
        <f>Assumptions!Q5</f>
        <v>1.9487171000000001</v>
      </c>
      <c r="S4" s="43">
        <f>Assumptions!R5</f>
        <v>2.1435888100000002</v>
      </c>
      <c r="T4" s="43">
        <f>Assumptions!S5</f>
        <v>2.3579476910000001</v>
      </c>
    </row>
    <row r="5" spans="2:2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2:25">
      <c r="B6" s="24" t="s">
        <v>62</v>
      </c>
      <c r="C6" s="25" t="s">
        <v>63</v>
      </c>
      <c r="D6" s="26" t="s">
        <v>64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2:25">
      <c r="B7" s="21" t="s">
        <v>65</v>
      </c>
      <c r="C7" s="25">
        <v>1200</v>
      </c>
      <c r="D7" s="27">
        <v>500</v>
      </c>
      <c r="E7" s="23">
        <f>C7*D7*E4</f>
        <v>600000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>
        <v>0</v>
      </c>
    </row>
    <row r="8" spans="2:25"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2:25">
      <c r="C9" s="20" t="s">
        <v>66</v>
      </c>
      <c r="D9" s="20" t="s">
        <v>67</v>
      </c>
      <c r="E9" s="21"/>
      <c r="F9" s="21"/>
      <c r="G9" s="21"/>
      <c r="H9" s="21"/>
    </row>
    <row r="10" spans="2:25">
      <c r="B10" s="24" t="s">
        <v>68</v>
      </c>
      <c r="C10" s="23"/>
      <c r="D10" s="23"/>
      <c r="W10" s="28"/>
      <c r="X10" s="29"/>
      <c r="Y10" s="30"/>
    </row>
    <row r="11" spans="2:25">
      <c r="B11" s="19" t="s">
        <v>69</v>
      </c>
      <c r="C11" s="31">
        <v>7</v>
      </c>
      <c r="D11" s="31">
        <v>5000</v>
      </c>
      <c r="E11" s="21">
        <f>C11*D11*E4</f>
        <v>35000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</row>
    <row r="12" spans="2:25">
      <c r="B12" s="19" t="s">
        <v>70</v>
      </c>
      <c r="C12" s="31">
        <v>10</v>
      </c>
      <c r="D12" s="31">
        <v>2500</v>
      </c>
      <c r="E12" s="21">
        <f>C12*D12*E4</f>
        <v>25000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</row>
    <row r="13" spans="2:25">
      <c r="B13" s="23" t="s">
        <v>34</v>
      </c>
      <c r="E13" s="21">
        <f>SUM(E11:E12)</f>
        <v>60000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</row>
    <row r="14" spans="2:25">
      <c r="E14" s="21"/>
      <c r="F14" s="21"/>
      <c r="G14" s="21"/>
      <c r="H14" s="21"/>
      <c r="I14" s="21"/>
      <c r="J14" s="21"/>
      <c r="K14" s="21"/>
      <c r="L14" s="21"/>
    </row>
    <row r="15" spans="2:25">
      <c r="B15" s="24" t="s">
        <v>71</v>
      </c>
      <c r="E15" s="21"/>
      <c r="F15" s="21"/>
      <c r="G15" s="21"/>
      <c r="H15" s="21"/>
      <c r="I15" s="21"/>
      <c r="J15" s="21"/>
      <c r="K15" s="21"/>
      <c r="L15" s="21"/>
    </row>
    <row r="16" spans="2:25">
      <c r="B16" s="21" t="s">
        <v>60</v>
      </c>
      <c r="C16" s="32">
        <v>4</v>
      </c>
      <c r="D16" s="32">
        <v>30000</v>
      </c>
      <c r="E16" s="21">
        <f>C16*D16*E4</f>
        <v>120000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</row>
    <row r="17" spans="2:20">
      <c r="B17" s="21" t="s">
        <v>72</v>
      </c>
      <c r="C17" s="32">
        <v>2</v>
      </c>
      <c r="D17" s="32">
        <v>15000</v>
      </c>
      <c r="E17" s="21">
        <f>C17*D17*E4</f>
        <v>30000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</row>
    <row r="18" spans="2:20">
      <c r="B18" s="21" t="s">
        <v>73</v>
      </c>
      <c r="C18" s="32">
        <v>1</v>
      </c>
      <c r="D18" s="32">
        <v>50000</v>
      </c>
      <c r="E18" s="21">
        <f>C18*D18*E4</f>
        <v>50000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</row>
    <row r="19" spans="2:20">
      <c r="B19" s="23" t="s">
        <v>34</v>
      </c>
      <c r="C19" s="32"/>
      <c r="D19" s="32"/>
      <c r="E19" s="21">
        <f>SUM(E16:E18)</f>
        <v>200000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1" spans="2:20">
      <c r="B21" s="24" t="s">
        <v>74</v>
      </c>
    </row>
    <row r="22" spans="2:20">
      <c r="B22" s="21" t="s">
        <v>75</v>
      </c>
      <c r="C22" s="31">
        <v>2</v>
      </c>
      <c r="D22" s="31">
        <v>30000</v>
      </c>
      <c r="E22" s="21">
        <f>C22*D22*E4</f>
        <v>60000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2:20">
      <c r="B23" s="21" t="s">
        <v>76</v>
      </c>
      <c r="C23" s="31">
        <v>1</v>
      </c>
      <c r="D23" s="31">
        <v>100000</v>
      </c>
      <c r="E23" s="21">
        <f>C23*D23*E4</f>
        <v>100000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</row>
    <row r="24" spans="2:20">
      <c r="B24" s="22" t="s">
        <v>34</v>
      </c>
      <c r="E24" s="21">
        <f>SUM(E22:E23)</f>
        <v>160000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2:20">
      <c r="B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2:20" s="33" customFormat="1">
      <c r="B26" s="34" t="s">
        <v>77</v>
      </c>
      <c r="E26" s="35">
        <f>E7+E13+E19+E24</f>
        <v>1020000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</row>
    <row r="27" spans="2:20">
      <c r="B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2:20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2:20">
      <c r="B29" s="38" t="str">
        <f>B6</f>
        <v>Land &amp; Building</v>
      </c>
      <c r="C29" s="37"/>
      <c r="D29" s="37"/>
      <c r="E29" s="37">
        <f>E7</f>
        <v>600000</v>
      </c>
      <c r="F29" s="37">
        <f>E29+F7</f>
        <v>600000</v>
      </c>
      <c r="G29" s="37">
        <f t="shared" ref="G29:T29" si="0">F29+G7</f>
        <v>600000</v>
      </c>
      <c r="H29" s="37">
        <f t="shared" si="0"/>
        <v>600000</v>
      </c>
      <c r="I29" s="37">
        <f t="shared" si="0"/>
        <v>600000</v>
      </c>
      <c r="J29" s="37">
        <f t="shared" si="0"/>
        <v>600000</v>
      </c>
      <c r="K29" s="37">
        <f t="shared" si="0"/>
        <v>600000</v>
      </c>
      <c r="L29" s="37">
        <f t="shared" si="0"/>
        <v>600000</v>
      </c>
      <c r="M29" s="37">
        <f t="shared" si="0"/>
        <v>600000</v>
      </c>
      <c r="N29" s="37">
        <f t="shared" si="0"/>
        <v>600000</v>
      </c>
      <c r="O29" s="37">
        <f t="shared" si="0"/>
        <v>600000</v>
      </c>
      <c r="P29" s="37">
        <f t="shared" si="0"/>
        <v>600000</v>
      </c>
      <c r="Q29" s="37">
        <f t="shared" si="0"/>
        <v>600000</v>
      </c>
      <c r="R29" s="37">
        <f t="shared" si="0"/>
        <v>600000</v>
      </c>
      <c r="S29" s="37">
        <f t="shared" si="0"/>
        <v>600000</v>
      </c>
      <c r="T29" s="37">
        <f t="shared" si="0"/>
        <v>600000</v>
      </c>
    </row>
    <row r="30" spans="2:20">
      <c r="B30" s="39" t="s">
        <v>78</v>
      </c>
      <c r="C30" s="37"/>
      <c r="D30" s="37"/>
      <c r="E30" s="37">
        <f>E7</f>
        <v>600000</v>
      </c>
      <c r="F30" s="37">
        <f>E33</f>
        <v>540000</v>
      </c>
      <c r="G30" s="37">
        <f t="shared" ref="G30:T30" si="1">F33</f>
        <v>486000</v>
      </c>
      <c r="H30" s="37">
        <f t="shared" si="1"/>
        <v>437400</v>
      </c>
      <c r="I30" s="37">
        <f t="shared" si="1"/>
        <v>393660</v>
      </c>
      <c r="J30" s="37">
        <f t="shared" si="1"/>
        <v>354294</v>
      </c>
      <c r="K30" s="37">
        <f t="shared" si="1"/>
        <v>318864.59999999998</v>
      </c>
      <c r="L30" s="37">
        <f t="shared" si="1"/>
        <v>286978.13999999996</v>
      </c>
      <c r="M30" s="37">
        <f t="shared" si="1"/>
        <v>258280.32599999994</v>
      </c>
      <c r="N30" s="37">
        <f t="shared" si="1"/>
        <v>232452.29339999997</v>
      </c>
      <c r="O30" s="37">
        <f t="shared" si="1"/>
        <v>209207.06405999995</v>
      </c>
      <c r="P30" s="37">
        <f t="shared" si="1"/>
        <v>188286.35765399993</v>
      </c>
      <c r="Q30" s="37">
        <f t="shared" si="1"/>
        <v>169457.72188859992</v>
      </c>
      <c r="R30" s="37">
        <f t="shared" si="1"/>
        <v>152511.94969973993</v>
      </c>
      <c r="S30" s="37">
        <f t="shared" si="1"/>
        <v>137260.75472976593</v>
      </c>
      <c r="T30" s="37">
        <f t="shared" si="1"/>
        <v>123534.67925678933</v>
      </c>
    </row>
    <row r="31" spans="2:20">
      <c r="B31" s="37" t="s">
        <v>85</v>
      </c>
      <c r="C31" s="37"/>
      <c r="D31" s="37"/>
      <c r="E31" s="37">
        <f>E30*10%</f>
        <v>60000</v>
      </c>
      <c r="F31" s="37">
        <f t="shared" ref="F31:T31" si="2">F30*10%</f>
        <v>54000</v>
      </c>
      <c r="G31" s="37">
        <f t="shared" si="2"/>
        <v>48600</v>
      </c>
      <c r="H31" s="37">
        <f t="shared" si="2"/>
        <v>43740</v>
      </c>
      <c r="I31" s="37">
        <f t="shared" si="2"/>
        <v>39366</v>
      </c>
      <c r="J31" s="37">
        <f t="shared" si="2"/>
        <v>35429.4</v>
      </c>
      <c r="K31" s="37">
        <f t="shared" si="2"/>
        <v>31886.46</v>
      </c>
      <c r="L31" s="37">
        <f t="shared" si="2"/>
        <v>28697.813999999998</v>
      </c>
      <c r="M31" s="37">
        <f t="shared" si="2"/>
        <v>25828.032599999995</v>
      </c>
      <c r="N31" s="37">
        <f t="shared" si="2"/>
        <v>23245.229339999998</v>
      </c>
      <c r="O31" s="37">
        <f t="shared" si="2"/>
        <v>20920.706405999998</v>
      </c>
      <c r="P31" s="37">
        <f t="shared" si="2"/>
        <v>18828.635765399995</v>
      </c>
      <c r="Q31" s="37">
        <f t="shared" si="2"/>
        <v>16945.772188859992</v>
      </c>
      <c r="R31" s="37">
        <f t="shared" si="2"/>
        <v>15251.194969973993</v>
      </c>
      <c r="S31" s="37">
        <f t="shared" si="2"/>
        <v>13726.075472976594</v>
      </c>
      <c r="T31" s="37">
        <f t="shared" si="2"/>
        <v>12353.467925678933</v>
      </c>
    </row>
    <row r="32" spans="2:20">
      <c r="B32" s="37" t="s">
        <v>79</v>
      </c>
      <c r="C32" s="37"/>
      <c r="D32" s="37"/>
      <c r="E32" s="37">
        <f>D32+E31</f>
        <v>60000</v>
      </c>
      <c r="F32" s="37">
        <f t="shared" ref="F32:T32" si="3">E32+F31</f>
        <v>114000</v>
      </c>
      <c r="G32" s="37">
        <f t="shared" si="3"/>
        <v>162600</v>
      </c>
      <c r="H32" s="37">
        <f t="shared" si="3"/>
        <v>206340</v>
      </c>
      <c r="I32" s="37">
        <f t="shared" si="3"/>
        <v>245706</v>
      </c>
      <c r="J32" s="37">
        <f t="shared" si="3"/>
        <v>281135.40000000002</v>
      </c>
      <c r="K32" s="37">
        <f t="shared" si="3"/>
        <v>313021.86000000004</v>
      </c>
      <c r="L32" s="37">
        <f t="shared" si="3"/>
        <v>341719.67400000006</v>
      </c>
      <c r="M32" s="37">
        <f t="shared" si="3"/>
        <v>367547.70660000003</v>
      </c>
      <c r="N32" s="37">
        <f t="shared" si="3"/>
        <v>390792.93594000005</v>
      </c>
      <c r="O32" s="37">
        <f t="shared" si="3"/>
        <v>411713.64234600007</v>
      </c>
      <c r="P32" s="37">
        <f t="shared" si="3"/>
        <v>430542.27811140008</v>
      </c>
      <c r="Q32" s="37">
        <f t="shared" si="3"/>
        <v>447488.05030026007</v>
      </c>
      <c r="R32" s="37">
        <f t="shared" si="3"/>
        <v>462739.24527023407</v>
      </c>
      <c r="S32" s="37">
        <f t="shared" si="3"/>
        <v>476465.32074321067</v>
      </c>
      <c r="T32" s="37">
        <f t="shared" si="3"/>
        <v>488818.78866888961</v>
      </c>
    </row>
    <row r="33" spans="2:20">
      <c r="B33" s="37" t="s">
        <v>80</v>
      </c>
      <c r="C33" s="37"/>
      <c r="D33" s="37"/>
      <c r="E33" s="37">
        <f>E29-E32</f>
        <v>540000</v>
      </c>
      <c r="F33" s="37">
        <f t="shared" ref="F33:T33" si="4">F29-F32</f>
        <v>486000</v>
      </c>
      <c r="G33" s="37">
        <f t="shared" si="4"/>
        <v>437400</v>
      </c>
      <c r="H33" s="37">
        <f t="shared" si="4"/>
        <v>393660</v>
      </c>
      <c r="I33" s="37">
        <f t="shared" si="4"/>
        <v>354294</v>
      </c>
      <c r="J33" s="37">
        <f t="shared" si="4"/>
        <v>318864.59999999998</v>
      </c>
      <c r="K33" s="37">
        <f t="shared" si="4"/>
        <v>286978.13999999996</v>
      </c>
      <c r="L33" s="37">
        <f t="shared" si="4"/>
        <v>258280.32599999994</v>
      </c>
      <c r="M33" s="37">
        <f t="shared" si="4"/>
        <v>232452.29339999997</v>
      </c>
      <c r="N33" s="37">
        <f t="shared" si="4"/>
        <v>209207.06405999995</v>
      </c>
      <c r="O33" s="37">
        <f t="shared" si="4"/>
        <v>188286.35765399993</v>
      </c>
      <c r="P33" s="37">
        <f t="shared" si="4"/>
        <v>169457.72188859992</v>
      </c>
      <c r="Q33" s="37">
        <f t="shared" si="4"/>
        <v>152511.94969973993</v>
      </c>
      <c r="R33" s="37">
        <f t="shared" si="4"/>
        <v>137260.75472976593</v>
      </c>
      <c r="S33" s="37">
        <f t="shared" si="4"/>
        <v>123534.67925678933</v>
      </c>
      <c r="T33" s="37">
        <f t="shared" si="4"/>
        <v>111181.21133111039</v>
      </c>
    </row>
    <row r="34" spans="2:20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  <row r="35" spans="2:20">
      <c r="B35" s="38" t="str">
        <f>B10</f>
        <v>Furniture &amp; Fixtures</v>
      </c>
      <c r="C35" s="37"/>
      <c r="D35" s="37"/>
      <c r="E35" s="37">
        <f>E13</f>
        <v>60000</v>
      </c>
      <c r="F35" s="37">
        <f>E35+F13</f>
        <v>60000</v>
      </c>
      <c r="G35" s="37">
        <f t="shared" ref="G35:T35" si="5">F35+G13</f>
        <v>60000</v>
      </c>
      <c r="H35" s="37">
        <f t="shared" si="5"/>
        <v>60000</v>
      </c>
      <c r="I35" s="37">
        <f t="shared" si="5"/>
        <v>60000</v>
      </c>
      <c r="J35" s="37">
        <f t="shared" si="5"/>
        <v>60000</v>
      </c>
      <c r="K35" s="37">
        <f t="shared" si="5"/>
        <v>60000</v>
      </c>
      <c r="L35" s="37">
        <f t="shared" si="5"/>
        <v>60000</v>
      </c>
      <c r="M35" s="37">
        <f t="shared" si="5"/>
        <v>60000</v>
      </c>
      <c r="N35" s="37">
        <f t="shared" si="5"/>
        <v>60000</v>
      </c>
      <c r="O35" s="37">
        <f t="shared" si="5"/>
        <v>60000</v>
      </c>
      <c r="P35" s="37">
        <f t="shared" si="5"/>
        <v>60000</v>
      </c>
      <c r="Q35" s="37">
        <f t="shared" si="5"/>
        <v>60000</v>
      </c>
      <c r="R35" s="37">
        <f t="shared" si="5"/>
        <v>60000</v>
      </c>
      <c r="S35" s="37">
        <f t="shared" si="5"/>
        <v>60000</v>
      </c>
      <c r="T35" s="37">
        <f t="shared" si="5"/>
        <v>60000</v>
      </c>
    </row>
    <row r="36" spans="2:20">
      <c r="B36" s="39" t="s">
        <v>78</v>
      </c>
      <c r="C36" s="37"/>
      <c r="D36" s="37"/>
      <c r="E36" s="37">
        <f>E13</f>
        <v>60000</v>
      </c>
      <c r="F36" s="37">
        <f>E39</f>
        <v>54000</v>
      </c>
      <c r="G36" s="37">
        <f t="shared" ref="G36:T36" si="6">F39</f>
        <v>48600</v>
      </c>
      <c r="H36" s="37">
        <f t="shared" si="6"/>
        <v>43740</v>
      </c>
      <c r="I36" s="37">
        <f t="shared" si="6"/>
        <v>39366</v>
      </c>
      <c r="J36" s="37">
        <f t="shared" si="6"/>
        <v>35429.4</v>
      </c>
      <c r="K36" s="37">
        <f t="shared" si="6"/>
        <v>31886.46</v>
      </c>
      <c r="L36" s="37">
        <f t="shared" si="6"/>
        <v>28697.813999999998</v>
      </c>
      <c r="M36" s="37">
        <f t="shared" si="6"/>
        <v>25828.032599999999</v>
      </c>
      <c r="N36" s="37">
        <f t="shared" si="6"/>
        <v>23245.229339999998</v>
      </c>
      <c r="O36" s="37">
        <f t="shared" si="6"/>
        <v>20920.706405999998</v>
      </c>
      <c r="P36" s="37">
        <f t="shared" si="6"/>
        <v>18828.635765399995</v>
      </c>
      <c r="Q36" s="37">
        <f t="shared" si="6"/>
        <v>16945.772188859992</v>
      </c>
      <c r="R36" s="37">
        <f t="shared" si="6"/>
        <v>15251.194969973993</v>
      </c>
      <c r="S36" s="37">
        <f t="shared" si="6"/>
        <v>13726.07547297659</v>
      </c>
      <c r="T36" s="37">
        <f t="shared" si="6"/>
        <v>12353.467925678931</v>
      </c>
    </row>
    <row r="37" spans="2:20">
      <c r="B37" s="37" t="s">
        <v>85</v>
      </c>
      <c r="C37" s="37"/>
      <c r="D37" s="37"/>
      <c r="E37" s="37">
        <f>E36*10%</f>
        <v>6000</v>
      </c>
      <c r="F37" s="37">
        <f t="shared" ref="F37" si="7">F36*10%</f>
        <v>5400</v>
      </c>
      <c r="G37" s="37">
        <f t="shared" ref="G37" si="8">G36*10%</f>
        <v>4860</v>
      </c>
      <c r="H37" s="37">
        <f t="shared" ref="H37" si="9">H36*10%</f>
        <v>4374</v>
      </c>
      <c r="I37" s="37">
        <f t="shared" ref="I37" si="10">I36*10%</f>
        <v>3936.6000000000004</v>
      </c>
      <c r="J37" s="37">
        <f t="shared" ref="J37" si="11">J36*10%</f>
        <v>3542.9400000000005</v>
      </c>
      <c r="K37" s="37">
        <f t="shared" ref="K37" si="12">K36*10%</f>
        <v>3188.6460000000002</v>
      </c>
      <c r="L37" s="37">
        <f t="shared" ref="L37" si="13">L36*10%</f>
        <v>2869.7813999999998</v>
      </c>
      <c r="M37" s="37">
        <f t="shared" ref="M37" si="14">M36*10%</f>
        <v>2582.8032600000001</v>
      </c>
      <c r="N37" s="37">
        <f t="shared" ref="N37" si="15">N36*10%</f>
        <v>2324.5229340000001</v>
      </c>
      <c r="O37" s="37">
        <f t="shared" ref="O37" si="16">O36*10%</f>
        <v>2092.0706405999999</v>
      </c>
      <c r="P37" s="37">
        <f t="shared" ref="P37" si="17">P36*10%</f>
        <v>1882.8635765399995</v>
      </c>
      <c r="Q37" s="37">
        <f t="shared" ref="Q37" si="18">Q36*10%</f>
        <v>1694.5772188859992</v>
      </c>
      <c r="R37" s="37">
        <f t="shared" ref="R37" si="19">R36*10%</f>
        <v>1525.1194969973994</v>
      </c>
      <c r="S37" s="37">
        <f t="shared" ref="S37" si="20">S36*10%</f>
        <v>1372.607547297659</v>
      </c>
      <c r="T37" s="37">
        <f t="shared" ref="T37" si="21">T36*10%</f>
        <v>1235.3467925678933</v>
      </c>
    </row>
    <row r="38" spans="2:20">
      <c r="B38" s="37" t="s">
        <v>79</v>
      </c>
      <c r="C38" s="37"/>
      <c r="D38" s="37"/>
      <c r="E38" s="37">
        <f>D38+E37</f>
        <v>6000</v>
      </c>
      <c r="F38" s="37">
        <f t="shared" ref="F38" si="22">E38+F37</f>
        <v>11400</v>
      </c>
      <c r="G38" s="37">
        <f t="shared" ref="G38" si="23">F38+G37</f>
        <v>16260</v>
      </c>
      <c r="H38" s="37">
        <f t="shared" ref="H38" si="24">G38+H37</f>
        <v>20634</v>
      </c>
      <c r="I38" s="37">
        <f t="shared" ref="I38" si="25">H38+I37</f>
        <v>24570.6</v>
      </c>
      <c r="J38" s="37">
        <f t="shared" ref="J38" si="26">I38+J37</f>
        <v>28113.54</v>
      </c>
      <c r="K38" s="37">
        <f t="shared" ref="K38" si="27">J38+K37</f>
        <v>31302.186000000002</v>
      </c>
      <c r="L38" s="37">
        <f t="shared" ref="L38" si="28">K38+L37</f>
        <v>34171.967400000001</v>
      </c>
      <c r="M38" s="37">
        <f t="shared" ref="M38" si="29">L38+M37</f>
        <v>36754.770660000002</v>
      </c>
      <c r="N38" s="37">
        <f t="shared" ref="N38" si="30">M38+N37</f>
        <v>39079.293594000002</v>
      </c>
      <c r="O38" s="37">
        <f t="shared" ref="O38" si="31">N38+O37</f>
        <v>41171.364234600005</v>
      </c>
      <c r="P38" s="37">
        <f t="shared" ref="P38" si="32">O38+P37</f>
        <v>43054.227811140008</v>
      </c>
      <c r="Q38" s="37">
        <f t="shared" ref="Q38" si="33">P38+Q37</f>
        <v>44748.805030026007</v>
      </c>
      <c r="R38" s="37">
        <f t="shared" ref="R38" si="34">Q38+R37</f>
        <v>46273.92452702341</v>
      </c>
      <c r="S38" s="37">
        <f t="shared" ref="S38" si="35">R38+S37</f>
        <v>47646.532074321069</v>
      </c>
      <c r="T38" s="37">
        <f t="shared" ref="T38" si="36">S38+T37</f>
        <v>48881.878866888961</v>
      </c>
    </row>
    <row r="39" spans="2:20">
      <c r="B39" s="37" t="s">
        <v>80</v>
      </c>
      <c r="C39" s="37"/>
      <c r="D39" s="37"/>
      <c r="E39" s="37">
        <f>E35-E38</f>
        <v>54000</v>
      </c>
      <c r="F39" s="37">
        <f t="shared" ref="F39" si="37">F35-F38</f>
        <v>48600</v>
      </c>
      <c r="G39" s="37">
        <f t="shared" ref="G39" si="38">G35-G38</f>
        <v>43740</v>
      </c>
      <c r="H39" s="37">
        <f t="shared" ref="H39" si="39">H35-H38</f>
        <v>39366</v>
      </c>
      <c r="I39" s="37">
        <f t="shared" ref="I39" si="40">I35-I38</f>
        <v>35429.4</v>
      </c>
      <c r="J39" s="37">
        <f t="shared" ref="J39" si="41">J35-J38</f>
        <v>31886.46</v>
      </c>
      <c r="K39" s="37">
        <f t="shared" ref="K39" si="42">K35-K38</f>
        <v>28697.813999999998</v>
      </c>
      <c r="L39" s="37">
        <f t="shared" ref="L39" si="43">L35-L38</f>
        <v>25828.032599999999</v>
      </c>
      <c r="M39" s="37">
        <f t="shared" ref="M39" si="44">M35-M38</f>
        <v>23245.229339999998</v>
      </c>
      <c r="N39" s="37">
        <f t="shared" ref="N39" si="45">N35-N38</f>
        <v>20920.706405999998</v>
      </c>
      <c r="O39" s="37">
        <f t="shared" ref="O39" si="46">O35-O38</f>
        <v>18828.635765399995</v>
      </c>
      <c r="P39" s="37">
        <f t="shared" ref="P39" si="47">P35-P38</f>
        <v>16945.772188859992</v>
      </c>
      <c r="Q39" s="37">
        <f t="shared" ref="Q39" si="48">Q35-Q38</f>
        <v>15251.194969973993</v>
      </c>
      <c r="R39" s="37">
        <f t="shared" ref="R39" si="49">R35-R38</f>
        <v>13726.07547297659</v>
      </c>
      <c r="S39" s="37">
        <f t="shared" ref="S39" si="50">S35-S38</f>
        <v>12353.467925678931</v>
      </c>
      <c r="T39" s="37">
        <f t="shared" ref="T39" si="51">T35-T38</f>
        <v>11118.121133111039</v>
      </c>
    </row>
    <row r="40" spans="2:20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2:20">
      <c r="B41" s="38" t="str">
        <f>B15</f>
        <v>IT Equipments</v>
      </c>
      <c r="C41" s="37"/>
      <c r="D41" s="37"/>
      <c r="E41" s="37">
        <f>E19</f>
        <v>200000</v>
      </c>
      <c r="F41" s="37">
        <f>E41+F19</f>
        <v>200000</v>
      </c>
      <c r="G41" s="37">
        <f t="shared" ref="G41:T41" si="52">F41+G19</f>
        <v>200000</v>
      </c>
      <c r="H41" s="37">
        <f t="shared" si="52"/>
        <v>200000</v>
      </c>
      <c r="I41" s="37">
        <f t="shared" si="52"/>
        <v>200000</v>
      </c>
      <c r="J41" s="37">
        <f t="shared" si="52"/>
        <v>200000</v>
      </c>
      <c r="K41" s="37">
        <f t="shared" si="52"/>
        <v>200000</v>
      </c>
      <c r="L41" s="37">
        <f t="shared" si="52"/>
        <v>200000</v>
      </c>
      <c r="M41" s="37">
        <f t="shared" si="52"/>
        <v>200000</v>
      </c>
      <c r="N41" s="37">
        <f t="shared" si="52"/>
        <v>200000</v>
      </c>
      <c r="O41" s="37">
        <f t="shared" si="52"/>
        <v>200000</v>
      </c>
      <c r="P41" s="37">
        <f t="shared" si="52"/>
        <v>200000</v>
      </c>
      <c r="Q41" s="37">
        <f t="shared" si="52"/>
        <v>200000</v>
      </c>
      <c r="R41" s="37">
        <f t="shared" si="52"/>
        <v>200000</v>
      </c>
      <c r="S41" s="37">
        <f t="shared" si="52"/>
        <v>200000</v>
      </c>
      <c r="T41" s="37">
        <f t="shared" si="52"/>
        <v>200000</v>
      </c>
    </row>
    <row r="42" spans="2:20">
      <c r="B42" s="39" t="s">
        <v>78</v>
      </c>
      <c r="C42" s="37"/>
      <c r="D42" s="37"/>
      <c r="E42" s="37">
        <f>E19</f>
        <v>200000</v>
      </c>
      <c r="F42" s="37">
        <f>E45</f>
        <v>120000</v>
      </c>
      <c r="G42" s="37">
        <f t="shared" ref="G42:T42" si="53">F45</f>
        <v>72000</v>
      </c>
      <c r="H42" s="37">
        <f t="shared" si="53"/>
        <v>43200</v>
      </c>
      <c r="I42" s="37">
        <f t="shared" si="53"/>
        <v>25920</v>
      </c>
      <c r="J42" s="37">
        <f t="shared" si="53"/>
        <v>15552</v>
      </c>
      <c r="K42" s="37">
        <f t="shared" si="53"/>
        <v>9331.2000000000116</v>
      </c>
      <c r="L42" s="37">
        <f t="shared" si="53"/>
        <v>5598.7200000000012</v>
      </c>
      <c r="M42" s="37">
        <f t="shared" si="53"/>
        <v>3359.2319999999891</v>
      </c>
      <c r="N42" s="37">
        <f t="shared" si="53"/>
        <v>2015.5391999999993</v>
      </c>
      <c r="O42" s="37">
        <f t="shared" si="53"/>
        <v>1209.3235200000054</v>
      </c>
      <c r="P42" s="37">
        <f t="shared" si="53"/>
        <v>725.59411199999158</v>
      </c>
      <c r="Q42" s="37">
        <f t="shared" si="53"/>
        <v>435.35646720000659</v>
      </c>
      <c r="R42" s="37">
        <f t="shared" si="53"/>
        <v>261.21388031999231</v>
      </c>
      <c r="S42" s="37">
        <f t="shared" si="53"/>
        <v>156.72832819199539</v>
      </c>
      <c r="T42" s="37">
        <f t="shared" si="53"/>
        <v>94.036996915208874</v>
      </c>
    </row>
    <row r="43" spans="2:20">
      <c r="B43" s="37" t="s">
        <v>81</v>
      </c>
      <c r="C43" s="37"/>
      <c r="D43" s="37"/>
      <c r="E43" s="37">
        <f>E42*40%</f>
        <v>80000</v>
      </c>
      <c r="F43" s="37">
        <f t="shared" ref="F43:T43" si="54">F42*40%</f>
        <v>48000</v>
      </c>
      <c r="G43" s="37">
        <f t="shared" si="54"/>
        <v>28800</v>
      </c>
      <c r="H43" s="37">
        <f t="shared" si="54"/>
        <v>17280</v>
      </c>
      <c r="I43" s="37">
        <f t="shared" si="54"/>
        <v>10368</v>
      </c>
      <c r="J43" s="37">
        <f t="shared" si="54"/>
        <v>6220.8</v>
      </c>
      <c r="K43" s="37">
        <f t="shared" si="54"/>
        <v>3732.480000000005</v>
      </c>
      <c r="L43" s="37">
        <f t="shared" si="54"/>
        <v>2239.4880000000007</v>
      </c>
      <c r="M43" s="37">
        <f t="shared" si="54"/>
        <v>1343.6927999999957</v>
      </c>
      <c r="N43" s="37">
        <f t="shared" si="54"/>
        <v>806.21567999999979</v>
      </c>
      <c r="O43" s="37">
        <f t="shared" si="54"/>
        <v>483.72940800000219</v>
      </c>
      <c r="P43" s="37">
        <f t="shared" si="54"/>
        <v>290.23764479999664</v>
      </c>
      <c r="Q43" s="37">
        <f t="shared" si="54"/>
        <v>174.14258688000265</v>
      </c>
      <c r="R43" s="37">
        <f t="shared" si="54"/>
        <v>104.48555212799693</v>
      </c>
      <c r="S43" s="37">
        <f t="shared" si="54"/>
        <v>62.691331276798159</v>
      </c>
      <c r="T43" s="37">
        <f t="shared" si="54"/>
        <v>37.614798766083553</v>
      </c>
    </row>
    <row r="44" spans="2:20">
      <c r="B44" s="37" t="s">
        <v>79</v>
      </c>
      <c r="C44" s="37"/>
      <c r="D44" s="37"/>
      <c r="E44" s="37">
        <f>D44+E43</f>
        <v>80000</v>
      </c>
      <c r="F44" s="37">
        <f t="shared" ref="F44" si="55">E44+F43</f>
        <v>128000</v>
      </c>
      <c r="G44" s="37">
        <f t="shared" ref="G44" si="56">F44+G43</f>
        <v>156800</v>
      </c>
      <c r="H44" s="37">
        <f t="shared" ref="H44" si="57">G44+H43</f>
        <v>174080</v>
      </c>
      <c r="I44" s="37">
        <f t="shared" ref="I44" si="58">H44+I43</f>
        <v>184448</v>
      </c>
      <c r="J44" s="37">
        <f t="shared" ref="J44" si="59">I44+J43</f>
        <v>190668.79999999999</v>
      </c>
      <c r="K44" s="37">
        <f t="shared" ref="K44" si="60">J44+K43</f>
        <v>194401.28</v>
      </c>
      <c r="L44" s="37">
        <f t="shared" ref="L44" si="61">K44+L43</f>
        <v>196640.76800000001</v>
      </c>
      <c r="M44" s="37">
        <f t="shared" ref="M44" si="62">L44+M43</f>
        <v>197984.4608</v>
      </c>
      <c r="N44" s="37">
        <f t="shared" ref="N44" si="63">M44+N43</f>
        <v>198790.67647999999</v>
      </c>
      <c r="O44" s="37">
        <f t="shared" ref="O44" si="64">N44+O43</f>
        <v>199274.40588800001</v>
      </c>
      <c r="P44" s="37">
        <f t="shared" ref="P44" si="65">O44+P43</f>
        <v>199564.64353279999</v>
      </c>
      <c r="Q44" s="37">
        <f t="shared" ref="Q44" si="66">P44+Q43</f>
        <v>199738.78611968001</v>
      </c>
      <c r="R44" s="37">
        <f t="shared" ref="R44" si="67">Q44+R43</f>
        <v>199843.271671808</v>
      </c>
      <c r="S44" s="37">
        <f t="shared" ref="S44" si="68">R44+S43</f>
        <v>199905.96300308479</v>
      </c>
      <c r="T44" s="37">
        <f t="shared" ref="T44" si="69">S44+T43</f>
        <v>199943.57780185089</v>
      </c>
    </row>
    <row r="45" spans="2:20">
      <c r="B45" s="37" t="s">
        <v>80</v>
      </c>
      <c r="C45" s="37"/>
      <c r="D45" s="37"/>
      <c r="E45" s="37">
        <f>E41-E44</f>
        <v>120000</v>
      </c>
      <c r="F45" s="37">
        <f t="shared" ref="F45" si="70">F41-F44</f>
        <v>72000</v>
      </c>
      <c r="G45" s="37">
        <f t="shared" ref="G45" si="71">G41-G44</f>
        <v>43200</v>
      </c>
      <c r="H45" s="37">
        <f t="shared" ref="H45" si="72">H41-H44</f>
        <v>25920</v>
      </c>
      <c r="I45" s="37">
        <f t="shared" ref="I45" si="73">I41-I44</f>
        <v>15552</v>
      </c>
      <c r="J45" s="37">
        <f t="shared" ref="J45" si="74">J41-J44</f>
        <v>9331.2000000000116</v>
      </c>
      <c r="K45" s="37">
        <f t="shared" ref="K45" si="75">K41-K44</f>
        <v>5598.7200000000012</v>
      </c>
      <c r="L45" s="37">
        <f t="shared" ref="L45" si="76">L41-L44</f>
        <v>3359.2319999999891</v>
      </c>
      <c r="M45" s="37">
        <f t="shared" ref="M45" si="77">M41-M44</f>
        <v>2015.5391999999993</v>
      </c>
      <c r="N45" s="37">
        <f t="shared" ref="N45" si="78">N41-N44</f>
        <v>1209.3235200000054</v>
      </c>
      <c r="O45" s="37">
        <f t="shared" ref="O45" si="79">O41-O44</f>
        <v>725.59411199999158</v>
      </c>
      <c r="P45" s="37">
        <f t="shared" ref="P45" si="80">P41-P44</f>
        <v>435.35646720000659</v>
      </c>
      <c r="Q45" s="37">
        <f t="shared" ref="Q45" si="81">Q41-Q44</f>
        <v>261.21388031999231</v>
      </c>
      <c r="R45" s="37">
        <f t="shared" ref="R45" si="82">R41-R44</f>
        <v>156.72832819199539</v>
      </c>
      <c r="S45" s="37">
        <f t="shared" ref="S45" si="83">S41-S44</f>
        <v>94.036996915208874</v>
      </c>
      <c r="T45" s="37">
        <f t="shared" ref="T45" si="84">T41-T44</f>
        <v>56.422198149113683</v>
      </c>
    </row>
    <row r="46" spans="2:20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2:20">
      <c r="B47" s="38" t="str">
        <f>B21</f>
        <v>Plant &amp; Machinery</v>
      </c>
      <c r="C47" s="37"/>
      <c r="D47" s="37"/>
      <c r="E47" s="37">
        <f>E24</f>
        <v>160000</v>
      </c>
      <c r="F47" s="37">
        <f>E47+F24</f>
        <v>160000</v>
      </c>
      <c r="G47" s="37">
        <f t="shared" ref="G47:T47" si="85">F47+G24</f>
        <v>160000</v>
      </c>
      <c r="H47" s="37">
        <f t="shared" si="85"/>
        <v>160000</v>
      </c>
      <c r="I47" s="37">
        <f t="shared" si="85"/>
        <v>160000</v>
      </c>
      <c r="J47" s="37">
        <f t="shared" si="85"/>
        <v>160000</v>
      </c>
      <c r="K47" s="37">
        <f t="shared" si="85"/>
        <v>160000</v>
      </c>
      <c r="L47" s="37">
        <f t="shared" si="85"/>
        <v>160000</v>
      </c>
      <c r="M47" s="37">
        <f t="shared" si="85"/>
        <v>160000</v>
      </c>
      <c r="N47" s="37">
        <f t="shared" si="85"/>
        <v>160000</v>
      </c>
      <c r="O47" s="37">
        <f t="shared" si="85"/>
        <v>160000</v>
      </c>
      <c r="P47" s="37">
        <f t="shared" si="85"/>
        <v>160000</v>
      </c>
      <c r="Q47" s="37">
        <f t="shared" si="85"/>
        <v>160000</v>
      </c>
      <c r="R47" s="37">
        <f t="shared" si="85"/>
        <v>160000</v>
      </c>
      <c r="S47" s="37">
        <f t="shared" si="85"/>
        <v>160000</v>
      </c>
      <c r="T47" s="37">
        <f t="shared" si="85"/>
        <v>160000</v>
      </c>
    </row>
    <row r="48" spans="2:20">
      <c r="B48" s="39" t="s">
        <v>78</v>
      </c>
      <c r="C48" s="37"/>
      <c r="D48" s="37"/>
      <c r="E48" s="37">
        <f>E24</f>
        <v>160000</v>
      </c>
      <c r="F48" s="37">
        <f>E51</f>
        <v>136000</v>
      </c>
      <c r="G48" s="37">
        <f t="shared" ref="G48:T48" si="86">F51</f>
        <v>115600</v>
      </c>
      <c r="H48" s="37">
        <f t="shared" si="86"/>
        <v>98260</v>
      </c>
      <c r="I48" s="37">
        <f t="shared" si="86"/>
        <v>83521</v>
      </c>
      <c r="J48" s="37">
        <f t="shared" si="86"/>
        <v>70992.850000000006</v>
      </c>
      <c r="K48" s="37">
        <f t="shared" si="86"/>
        <v>60343.922500000001</v>
      </c>
      <c r="L48" s="37">
        <f t="shared" si="86"/>
        <v>51292.334124999994</v>
      </c>
      <c r="M48" s="37">
        <f t="shared" si="86"/>
        <v>43598.484006250001</v>
      </c>
      <c r="N48" s="37">
        <f t="shared" si="86"/>
        <v>37058.711405312497</v>
      </c>
      <c r="O48" s="37">
        <f t="shared" si="86"/>
        <v>31499.90469451563</v>
      </c>
      <c r="P48" s="37">
        <f t="shared" si="86"/>
        <v>26774.918990338279</v>
      </c>
      <c r="Q48" s="37">
        <f t="shared" si="86"/>
        <v>22758.681141787529</v>
      </c>
      <c r="R48" s="37">
        <f t="shared" si="86"/>
        <v>19344.878970519407</v>
      </c>
      <c r="S48" s="37">
        <f t="shared" si="86"/>
        <v>16443.14712494149</v>
      </c>
      <c r="T48" s="37">
        <f t="shared" si="86"/>
        <v>13976.675056200271</v>
      </c>
    </row>
    <row r="49" spans="2:20">
      <c r="B49" s="37" t="s">
        <v>86</v>
      </c>
      <c r="C49" s="37"/>
      <c r="D49" s="37"/>
      <c r="E49" s="37">
        <f>E48*15%</f>
        <v>24000</v>
      </c>
      <c r="F49" s="37">
        <f t="shared" ref="F49:T49" si="87">F48*15%</f>
        <v>20400</v>
      </c>
      <c r="G49" s="37">
        <f t="shared" si="87"/>
        <v>17340</v>
      </c>
      <c r="H49" s="37">
        <f t="shared" si="87"/>
        <v>14739</v>
      </c>
      <c r="I49" s="37">
        <f t="shared" si="87"/>
        <v>12528.15</v>
      </c>
      <c r="J49" s="37">
        <f t="shared" si="87"/>
        <v>10648.9275</v>
      </c>
      <c r="K49" s="37">
        <f t="shared" si="87"/>
        <v>9051.5883749999994</v>
      </c>
      <c r="L49" s="37">
        <f t="shared" si="87"/>
        <v>7693.8501187499987</v>
      </c>
      <c r="M49" s="37">
        <f t="shared" si="87"/>
        <v>6539.7726009375001</v>
      </c>
      <c r="N49" s="37">
        <f t="shared" si="87"/>
        <v>5558.8067107968745</v>
      </c>
      <c r="O49" s="37">
        <f t="shared" si="87"/>
        <v>4724.9857041773439</v>
      </c>
      <c r="P49" s="37">
        <f t="shared" si="87"/>
        <v>4016.2378485507415</v>
      </c>
      <c r="Q49" s="37">
        <f t="shared" si="87"/>
        <v>3413.8021712681293</v>
      </c>
      <c r="R49" s="37">
        <f t="shared" si="87"/>
        <v>2901.7318455779109</v>
      </c>
      <c r="S49" s="37">
        <f t="shared" si="87"/>
        <v>2466.4720687412232</v>
      </c>
      <c r="T49" s="37">
        <f t="shared" si="87"/>
        <v>2096.5012584300407</v>
      </c>
    </row>
    <row r="50" spans="2:20">
      <c r="B50" s="37" t="s">
        <v>79</v>
      </c>
      <c r="C50" s="37"/>
      <c r="D50" s="37"/>
      <c r="E50" s="37">
        <f>D50+E49</f>
        <v>24000</v>
      </c>
      <c r="F50" s="37">
        <f t="shared" ref="F50" si="88">E50+F49</f>
        <v>44400</v>
      </c>
      <c r="G50" s="37">
        <f t="shared" ref="G50" si="89">F50+G49</f>
        <v>61740</v>
      </c>
      <c r="H50" s="37">
        <f t="shared" ref="H50" si="90">G50+H49</f>
        <v>76479</v>
      </c>
      <c r="I50" s="37">
        <f t="shared" ref="I50" si="91">H50+I49</f>
        <v>89007.15</v>
      </c>
      <c r="J50" s="37">
        <f t="shared" ref="J50" si="92">I50+J49</f>
        <v>99656.077499999999</v>
      </c>
      <c r="K50" s="37">
        <f t="shared" ref="K50" si="93">J50+K49</f>
        <v>108707.66587500001</v>
      </c>
      <c r="L50" s="37">
        <f t="shared" ref="L50" si="94">K50+L49</f>
        <v>116401.51599375</v>
      </c>
      <c r="M50" s="37">
        <f t="shared" ref="M50" si="95">L50+M49</f>
        <v>122941.2885946875</v>
      </c>
      <c r="N50" s="37">
        <f t="shared" ref="N50" si="96">M50+N49</f>
        <v>128500.09530548437</v>
      </c>
      <c r="O50" s="37">
        <f t="shared" ref="O50" si="97">N50+O49</f>
        <v>133225.08100966172</v>
      </c>
      <c r="P50" s="37">
        <f t="shared" ref="P50" si="98">O50+P49</f>
        <v>137241.31885821247</v>
      </c>
      <c r="Q50" s="37">
        <f t="shared" ref="Q50" si="99">P50+Q49</f>
        <v>140655.12102948059</v>
      </c>
      <c r="R50" s="37">
        <f t="shared" ref="R50" si="100">Q50+R49</f>
        <v>143556.85287505851</v>
      </c>
      <c r="S50" s="37">
        <f t="shared" ref="S50" si="101">R50+S49</f>
        <v>146023.32494379973</v>
      </c>
      <c r="T50" s="37">
        <f t="shared" ref="T50" si="102">S50+T49</f>
        <v>148119.82620222977</v>
      </c>
    </row>
    <row r="51" spans="2:20">
      <c r="B51" s="37" t="s">
        <v>80</v>
      </c>
      <c r="C51" s="37"/>
      <c r="D51" s="37"/>
      <c r="E51" s="37">
        <f>E47-E50</f>
        <v>136000</v>
      </c>
      <c r="F51" s="37">
        <f t="shared" ref="F51" si="103">F47-F50</f>
        <v>115600</v>
      </c>
      <c r="G51" s="37">
        <f t="shared" ref="G51" si="104">G47-G50</f>
        <v>98260</v>
      </c>
      <c r="H51" s="37">
        <f t="shared" ref="H51" si="105">H47-H50</f>
        <v>83521</v>
      </c>
      <c r="I51" s="37">
        <f t="shared" ref="I51" si="106">I47-I50</f>
        <v>70992.850000000006</v>
      </c>
      <c r="J51" s="37">
        <f t="shared" ref="J51" si="107">J47-J50</f>
        <v>60343.922500000001</v>
      </c>
      <c r="K51" s="37">
        <f t="shared" ref="K51" si="108">K47-K50</f>
        <v>51292.334124999994</v>
      </c>
      <c r="L51" s="37">
        <f t="shared" ref="L51" si="109">L47-L50</f>
        <v>43598.484006250001</v>
      </c>
      <c r="M51" s="37">
        <f t="shared" ref="M51" si="110">M47-M50</f>
        <v>37058.711405312497</v>
      </c>
      <c r="N51" s="37">
        <f t="shared" ref="N51" si="111">N47-N50</f>
        <v>31499.90469451563</v>
      </c>
      <c r="O51" s="37">
        <f t="shared" ref="O51" si="112">O47-O50</f>
        <v>26774.918990338279</v>
      </c>
      <c r="P51" s="37">
        <f t="shared" ref="P51" si="113">P47-P50</f>
        <v>22758.681141787529</v>
      </c>
      <c r="Q51" s="37">
        <f t="shared" ref="Q51" si="114">Q47-Q50</f>
        <v>19344.878970519407</v>
      </c>
      <c r="R51" s="37">
        <f t="shared" ref="R51" si="115">R47-R50</f>
        <v>16443.14712494149</v>
      </c>
      <c r="S51" s="37">
        <f t="shared" ref="S51" si="116">S47-S50</f>
        <v>13976.675056200271</v>
      </c>
      <c r="T51" s="37">
        <f t="shared" ref="T51" si="117">T47-T50</f>
        <v>11880.173797770229</v>
      </c>
    </row>
    <row r="52" spans="2:20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2:20">
      <c r="B53" s="38" t="s">
        <v>82</v>
      </c>
      <c r="C53" s="38"/>
      <c r="D53" s="38"/>
      <c r="E53" s="38">
        <f>E29+E35+E41+E47</f>
        <v>1020000</v>
      </c>
      <c r="F53" s="38">
        <f>F29+F35+F41+F47</f>
        <v>1020000</v>
      </c>
      <c r="G53" s="38">
        <f>G29+G35+G41+G47</f>
        <v>1020000</v>
      </c>
      <c r="H53" s="38">
        <f>H29+H35+H41+H47</f>
        <v>1020000</v>
      </c>
      <c r="I53" s="38">
        <f>I29+I35+I41+I47</f>
        <v>1020000</v>
      </c>
      <c r="J53" s="38">
        <f>J29+J35+J41+J47</f>
        <v>1020000</v>
      </c>
      <c r="K53" s="38">
        <f>K29+K35+K41+K47</f>
        <v>1020000</v>
      </c>
      <c r="L53" s="38">
        <f>L29+L35+L41+L47</f>
        <v>1020000</v>
      </c>
      <c r="M53" s="38">
        <f>M29+M35+M41+M47</f>
        <v>1020000</v>
      </c>
      <c r="N53" s="38">
        <f>N29+N35+N41+N47</f>
        <v>1020000</v>
      </c>
      <c r="O53" s="38">
        <f>O29+O35+O41+O47</f>
        <v>1020000</v>
      </c>
      <c r="P53" s="38">
        <f>P29+P35+P41+P47</f>
        <v>1020000</v>
      </c>
      <c r="Q53" s="38">
        <f>Q29+Q35+Q41+Q47</f>
        <v>1020000</v>
      </c>
      <c r="R53" s="38">
        <f>R29+R35+R41+R47</f>
        <v>1020000</v>
      </c>
      <c r="S53" s="38">
        <f>S29+S35+S41+S47</f>
        <v>1020000</v>
      </c>
      <c r="T53" s="38">
        <f>T29+T35+T41+T47</f>
        <v>1020000</v>
      </c>
    </row>
    <row r="54" spans="2:20">
      <c r="B54" s="38" t="s">
        <v>83</v>
      </c>
      <c r="C54" s="38"/>
      <c r="D54" s="38"/>
      <c r="E54" s="38">
        <f>E31+E37+E43+E49</f>
        <v>170000</v>
      </c>
      <c r="F54" s="38">
        <f>F31+F37+F43+F49</f>
        <v>127800</v>
      </c>
      <c r="G54" s="38">
        <f>G31+G37+G43+G49</f>
        <v>99600</v>
      </c>
      <c r="H54" s="38">
        <f>H31+H37+H43+H49</f>
        <v>80133</v>
      </c>
      <c r="I54" s="38">
        <f>I31+I37+I43+I49</f>
        <v>66198.75</v>
      </c>
      <c r="J54" s="38">
        <f>J31+J37+J43+J49</f>
        <v>55842.067500000005</v>
      </c>
      <c r="K54" s="38">
        <f>K31+K37+K43+K49</f>
        <v>47859.174375000002</v>
      </c>
      <c r="L54" s="38">
        <f>L31+L37+L43+L49</f>
        <v>41500.933518749996</v>
      </c>
      <c r="M54" s="38">
        <f>M31+M37+M43+M49</f>
        <v>36294.301260937493</v>
      </c>
      <c r="N54" s="38">
        <f>N31+N37+N43+N49</f>
        <v>31934.774664796874</v>
      </c>
      <c r="O54" s="38">
        <f>O31+O37+O43+O49</f>
        <v>28221.492158777342</v>
      </c>
      <c r="P54" s="38">
        <f>P31+P37+P43+P49</f>
        <v>25017.974835290734</v>
      </c>
      <c r="Q54" s="38">
        <f>Q31+Q37+Q43+Q49</f>
        <v>22228.294165894124</v>
      </c>
      <c r="R54" s="38">
        <f>R31+R37+R43+R49</f>
        <v>19782.531864677298</v>
      </c>
      <c r="S54" s="38">
        <f>S31+S37+S43+S49</f>
        <v>17627.846420292273</v>
      </c>
      <c r="T54" s="38">
        <f>T31+T37+T43+T49</f>
        <v>15722.930775442952</v>
      </c>
    </row>
    <row r="55" spans="2:20">
      <c r="B55" s="38" t="s">
        <v>79</v>
      </c>
      <c r="C55" s="38"/>
      <c r="D55" s="38"/>
      <c r="E55" s="38">
        <f>D55+E54</f>
        <v>170000</v>
      </c>
      <c r="F55" s="38">
        <f t="shared" ref="F55:T55" si="118">E55+F54</f>
        <v>297800</v>
      </c>
      <c r="G55" s="38">
        <f t="shared" si="118"/>
        <v>397400</v>
      </c>
      <c r="H55" s="38">
        <f t="shared" si="118"/>
        <v>477533</v>
      </c>
      <c r="I55" s="38">
        <f t="shared" si="118"/>
        <v>543731.75</v>
      </c>
      <c r="J55" s="38">
        <f t="shared" si="118"/>
        <v>599573.8175</v>
      </c>
      <c r="K55" s="38">
        <f t="shared" si="118"/>
        <v>647432.99187500007</v>
      </c>
      <c r="L55" s="38">
        <f t="shared" si="118"/>
        <v>688933.92539375008</v>
      </c>
      <c r="M55" s="38">
        <f t="shared" si="118"/>
        <v>725228.22665468755</v>
      </c>
      <c r="N55" s="38">
        <f t="shared" si="118"/>
        <v>757163.00131948444</v>
      </c>
      <c r="O55" s="38">
        <f t="shared" si="118"/>
        <v>785384.49347826175</v>
      </c>
      <c r="P55" s="38">
        <f t="shared" si="118"/>
        <v>810402.46831355244</v>
      </c>
      <c r="Q55" s="38">
        <f t="shared" si="118"/>
        <v>832630.7624794466</v>
      </c>
      <c r="R55" s="38">
        <f t="shared" si="118"/>
        <v>852413.29434412392</v>
      </c>
      <c r="S55" s="38">
        <f t="shared" si="118"/>
        <v>870041.1407644162</v>
      </c>
      <c r="T55" s="38">
        <f t="shared" si="118"/>
        <v>885764.07153985917</v>
      </c>
    </row>
    <row r="56" spans="2:20">
      <c r="B56" s="38" t="s">
        <v>84</v>
      </c>
      <c r="C56" s="38"/>
      <c r="D56" s="38"/>
      <c r="E56" s="38">
        <f>E33+E39+E45+E51</f>
        <v>850000</v>
      </c>
      <c r="F56" s="38">
        <f>F33+F39+F45+F51</f>
        <v>722200</v>
      </c>
      <c r="G56" s="38">
        <f>G33+G39+G45+G51</f>
        <v>622600</v>
      </c>
      <c r="H56" s="38">
        <f>H33+H39+H45+H51</f>
        <v>542467</v>
      </c>
      <c r="I56" s="38">
        <f>I33+I39+I45+I51</f>
        <v>476268.25</v>
      </c>
      <c r="J56" s="38">
        <f>J33+J39+J45+J51</f>
        <v>420426.1825</v>
      </c>
      <c r="K56" s="38">
        <f>K33+K39+K45+K51</f>
        <v>372567.00812499999</v>
      </c>
      <c r="L56" s="38">
        <f>L33+L39+L45+L51</f>
        <v>331066.07460624987</v>
      </c>
      <c r="M56" s="38">
        <f>M33+M39+M45+M51</f>
        <v>294771.77334531245</v>
      </c>
      <c r="N56" s="38">
        <f>N33+N39+N45+N51</f>
        <v>262836.99868051556</v>
      </c>
      <c r="O56" s="38">
        <f>O33+O39+O45+O51</f>
        <v>234615.50652173819</v>
      </c>
      <c r="P56" s="38">
        <f>P33+P39+P45+P51</f>
        <v>209597.53168644744</v>
      </c>
      <c r="Q56" s="38">
        <f>Q33+Q39+Q45+Q51</f>
        <v>187369.23752055332</v>
      </c>
      <c r="R56" s="38">
        <f>R33+R39+R45+R51</f>
        <v>167586.70565587602</v>
      </c>
      <c r="S56" s="38">
        <f>S33+S39+S45+S51</f>
        <v>149958.85923558375</v>
      </c>
      <c r="T56" s="38">
        <f>T33+T39+T45+T51</f>
        <v>134235.92846014077</v>
      </c>
    </row>
  </sheetData>
  <mergeCells count="2">
    <mergeCell ref="E1:H1"/>
    <mergeCell ref="I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Assumptions</vt:lpstr>
      <vt:lpstr>Revenue</vt:lpstr>
      <vt:lpstr>Expense</vt:lpstr>
      <vt:lpstr>P &amp; L</vt:lpstr>
      <vt:lpstr>Bal Sheet</vt:lpstr>
      <vt:lpstr>Cash Flow</vt:lpstr>
      <vt:lpstr>Capex &amp; Dep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2014-04-12T08:56:40Z</dcterms:modified>
</cp:coreProperties>
</file>