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9420" windowHeight="10110" firstSheet="1" activeTab="1"/>
  </bookViews>
  <sheets>
    <sheet name="CTC" sheetId="2" state="hidden" r:id="rId1"/>
    <sheet name="CTC 6lakh" sheetId="3" r:id="rId2"/>
    <sheet name="CTC 18lakh" sheetId="4" state="hidden" r:id="rId3"/>
  </sheets>
  <externalReferences>
    <externalReference r:id="rId4"/>
    <externalReference r:id="rId5"/>
  </externalReferences>
  <definedNames>
    <definedName name="Employee_Code">'[1]PAY SHEET APR13'!$A$4:$A$23</definedName>
    <definedName name="EMPNO">[2]Working!$A$4:$A$382</definedName>
  </definedNames>
  <calcPr calcId="125725"/>
</workbook>
</file>

<file path=xl/calcChain.xml><?xml version="1.0" encoding="utf-8"?>
<calcChain xmlns="http://schemas.openxmlformats.org/spreadsheetml/2006/main">
  <c r="K11" i="3"/>
  <c r="K12"/>
  <c r="E27"/>
  <c r="K40" i="4"/>
  <c r="K27"/>
  <c r="K38" s="1"/>
  <c r="M49" s="1"/>
  <c r="E27"/>
  <c r="C27"/>
  <c r="B24" s="1"/>
  <c r="C24" s="1"/>
  <c r="E24" s="1"/>
  <c r="C26"/>
  <c r="E25"/>
  <c r="E36" s="1"/>
  <c r="K23"/>
  <c r="B23"/>
  <c r="C23" s="1"/>
  <c r="E20"/>
  <c r="K10"/>
  <c r="R9"/>
  <c r="R10" s="1"/>
  <c r="R10" i="3"/>
  <c r="E23" i="4" l="1"/>
  <c r="K12"/>
  <c r="R11"/>
  <c r="B22"/>
  <c r="C22" s="1"/>
  <c r="C25"/>
  <c r="E29"/>
  <c r="E33"/>
  <c r="R11" i="3"/>
  <c r="E31" i="4" l="1"/>
  <c r="K17" s="1"/>
  <c r="K18" s="1"/>
  <c r="E22"/>
  <c r="K11"/>
  <c r="R12"/>
  <c r="M7"/>
  <c r="C17"/>
  <c r="R12" i="3"/>
  <c r="C18" i="4" l="1"/>
  <c r="E17"/>
  <c r="R13"/>
  <c r="C19"/>
  <c r="E19" s="1"/>
  <c r="R13" i="3"/>
  <c r="R14" i="4" l="1"/>
  <c r="E30"/>
  <c r="Q9"/>
  <c r="E18"/>
  <c r="S9" s="1"/>
  <c r="D18"/>
  <c r="R14" i="3"/>
  <c r="R15" s="1"/>
  <c r="S10" i="4" l="1"/>
  <c r="E37"/>
  <c r="E38" s="1"/>
  <c r="C38" s="1"/>
  <c r="E34"/>
  <c r="U9"/>
  <c r="Q10"/>
  <c r="T9"/>
  <c r="R15"/>
  <c r="R16" i="3"/>
  <c r="V9" i="4" l="1"/>
  <c r="R16"/>
  <c r="Q11"/>
  <c r="U10"/>
  <c r="T10"/>
  <c r="S11"/>
  <c r="V10"/>
  <c r="R17" i="3"/>
  <c r="U11" i="4" l="1"/>
  <c r="Q12"/>
  <c r="T11"/>
  <c r="V11" s="1"/>
  <c r="S12"/>
  <c r="R17"/>
  <c r="R18" i="3"/>
  <c r="R18" i="4" l="1"/>
  <c r="S13"/>
  <c r="Q13"/>
  <c r="U12"/>
  <c r="T12"/>
  <c r="V12" s="1"/>
  <c r="R19" i="3"/>
  <c r="U13" i="4" l="1"/>
  <c r="Q14"/>
  <c r="T13"/>
  <c r="S14"/>
  <c r="V13"/>
  <c r="R19"/>
  <c r="R20" i="3"/>
  <c r="K10"/>
  <c r="K40"/>
  <c r="K27"/>
  <c r="K38" s="1"/>
  <c r="K23"/>
  <c r="E25"/>
  <c r="E36" s="1"/>
  <c r="C26"/>
  <c r="E20"/>
  <c r="C24" i="2"/>
  <c r="C25"/>
  <c r="S15" i="4" l="1"/>
  <c r="Q15"/>
  <c r="U14"/>
  <c r="T14"/>
  <c r="V14" s="1"/>
  <c r="R20"/>
  <c r="M49" i="3"/>
  <c r="R21"/>
  <c r="C27"/>
  <c r="B23" s="1"/>
  <c r="C23" s="1"/>
  <c r="C25"/>
  <c r="E29"/>
  <c r="E33"/>
  <c r="B22" i="2"/>
  <c r="C22" s="1"/>
  <c r="E22" s="1"/>
  <c r="E23"/>
  <c r="E18"/>
  <c r="Q16" i="4" l="1"/>
  <c r="U15"/>
  <c r="T15"/>
  <c r="V15" s="1"/>
  <c r="R21"/>
  <c r="S16"/>
  <c r="B24" i="3"/>
  <c r="C24" s="1"/>
  <c r="E24" s="1"/>
  <c r="B22"/>
  <c r="C22" s="1"/>
  <c r="C17"/>
  <c r="M7"/>
  <c r="E23"/>
  <c r="E31"/>
  <c r="K17" s="1"/>
  <c r="K18" s="1"/>
  <c r="E31" i="2"/>
  <c r="E34"/>
  <c r="C23"/>
  <c r="E27"/>
  <c r="E29" s="1"/>
  <c r="B20"/>
  <c r="C20" s="1"/>
  <c r="E20" s="1"/>
  <c r="B21"/>
  <c r="C21" s="1"/>
  <c r="E21" s="1"/>
  <c r="S17" i="4" l="1"/>
  <c r="Q17"/>
  <c r="U16"/>
  <c r="T16"/>
  <c r="V16" s="1"/>
  <c r="E22" i="3"/>
  <c r="E17"/>
  <c r="C18"/>
  <c r="C15" i="2"/>
  <c r="Q18" i="4" l="1"/>
  <c r="U17"/>
  <c r="T17"/>
  <c r="S18"/>
  <c r="V17"/>
  <c r="E30" i="3"/>
  <c r="E37" s="1"/>
  <c r="E38" s="1"/>
  <c r="C38" s="1"/>
  <c r="Q9"/>
  <c r="D18"/>
  <c r="E18"/>
  <c r="S9" s="1"/>
  <c r="C19"/>
  <c r="E19" s="1"/>
  <c r="E15" i="2"/>
  <c r="C16"/>
  <c r="U18" i="4" l="1"/>
  <c r="Q19"/>
  <c r="T18"/>
  <c r="V18" s="1"/>
  <c r="S19"/>
  <c r="S10" i="3"/>
  <c r="Q10"/>
  <c r="U9"/>
  <c r="T9"/>
  <c r="C17" i="2"/>
  <c r="E17" s="1"/>
  <c r="E28"/>
  <c r="E16"/>
  <c r="D16"/>
  <c r="S20" i="4" l="1"/>
  <c r="Q20"/>
  <c r="U19"/>
  <c r="T19"/>
  <c r="V19" s="1"/>
  <c r="V9" i="3"/>
  <c r="Q11"/>
  <c r="U10"/>
  <c r="T10"/>
  <c r="S11"/>
  <c r="E32" i="2"/>
  <c r="E35"/>
  <c r="E36" s="1"/>
  <c r="C36" s="1"/>
  <c r="U20" i="4" l="1"/>
  <c r="U21" s="1"/>
  <c r="T20"/>
  <c r="T21" s="1"/>
  <c r="Q21"/>
  <c r="V20"/>
  <c r="V21" s="1"/>
  <c r="S21"/>
  <c r="V10" i="3"/>
  <c r="S12"/>
  <c r="Q12"/>
  <c r="U11"/>
  <c r="T11"/>
  <c r="U23" i="4" l="1"/>
  <c r="K9" s="1"/>
  <c r="K13" s="1"/>
  <c r="M14" s="1"/>
  <c r="M19" s="1"/>
  <c r="M24" s="1"/>
  <c r="M50" s="1"/>
  <c r="M51" s="1"/>
  <c r="M52" s="1"/>
  <c r="V11" i="3"/>
  <c r="S13"/>
  <c r="U12"/>
  <c r="Q13"/>
  <c r="T12"/>
  <c r="V12" s="1"/>
  <c r="M53" i="4" l="1"/>
  <c r="M55" s="1"/>
  <c r="Q14" i="3"/>
  <c r="U13"/>
  <c r="T13"/>
  <c r="S14"/>
  <c r="K57" i="4" l="1"/>
  <c r="M58" s="1"/>
  <c r="V13" i="3"/>
  <c r="U14"/>
  <c r="Q15"/>
  <c r="T14"/>
  <c r="S15"/>
  <c r="V14" l="1"/>
  <c r="S16"/>
  <c r="Q16"/>
  <c r="U15"/>
  <c r="T15"/>
  <c r="V15" l="1"/>
  <c r="S17"/>
  <c r="U16"/>
  <c r="Q17"/>
  <c r="T16"/>
  <c r="V16" l="1"/>
  <c r="Q18"/>
  <c r="U17"/>
  <c r="T17"/>
  <c r="S18"/>
  <c r="V17" l="1"/>
  <c r="S19"/>
  <c r="U18"/>
  <c r="Q19"/>
  <c r="T18"/>
  <c r="V18" l="1"/>
  <c r="S20"/>
  <c r="Q20"/>
  <c r="U19"/>
  <c r="T19"/>
  <c r="V19" l="1"/>
  <c r="U20"/>
  <c r="U21" s="1"/>
  <c r="T20"/>
  <c r="T21" s="1"/>
  <c r="Q21"/>
  <c r="S21"/>
  <c r="V20" l="1"/>
  <c r="V21" s="1"/>
  <c r="U23" s="1"/>
  <c r="K9" s="1"/>
  <c r="K13" s="1"/>
  <c r="M14" s="1"/>
  <c r="M19" s="1"/>
  <c r="M24" s="1"/>
  <c r="M50" s="1"/>
  <c r="M51" l="1"/>
  <c r="M52" s="1"/>
  <c r="M53" l="1"/>
  <c r="M55" s="1"/>
  <c r="K57" l="1"/>
  <c r="M58" s="1"/>
  <c r="E32" s="1"/>
  <c r="E34" s="1"/>
</calcChain>
</file>

<file path=xl/comments1.xml><?xml version="1.0" encoding="utf-8"?>
<comments xmlns="http://schemas.openxmlformats.org/spreadsheetml/2006/main">
  <authors>
    <author>Anil</author>
  </authors>
  <commentList>
    <comment ref="E27" authorId="0">
      <text>
        <r>
          <rPr>
            <b/>
            <sz val="9"/>
            <color indexed="81"/>
            <rFont val="Tahoma"/>
            <family val="2"/>
          </rPr>
          <t>Anil:</t>
        </r>
        <r>
          <rPr>
            <sz val="9"/>
            <color indexed="81"/>
            <rFont val="Tahoma"/>
            <family val="2"/>
          </rPr>
          <t xml:space="preserve">
Enter the Monthly Salary Amout only</t>
        </r>
      </text>
    </comment>
  </commentList>
</comments>
</file>

<file path=xl/comments2.xml><?xml version="1.0" encoding="utf-8"?>
<comments xmlns="http://schemas.openxmlformats.org/spreadsheetml/2006/main">
  <authors>
    <author>Anil</author>
  </authors>
  <commentList>
    <comment ref="E27" authorId="0">
      <text>
        <r>
          <rPr>
            <b/>
            <sz val="9"/>
            <color indexed="81"/>
            <rFont val="Tahoma"/>
            <family val="2"/>
          </rPr>
          <t>Anil:</t>
        </r>
        <r>
          <rPr>
            <sz val="9"/>
            <color indexed="81"/>
            <rFont val="Tahoma"/>
            <family val="2"/>
          </rPr>
          <t xml:space="preserve">
Enter the Monthly Salary Amout only</t>
        </r>
      </text>
    </comment>
  </commentList>
</comments>
</file>

<file path=xl/sharedStrings.xml><?xml version="1.0" encoding="utf-8"?>
<sst xmlns="http://schemas.openxmlformats.org/spreadsheetml/2006/main" count="232" uniqueCount="100">
  <si>
    <t>Conveyance</t>
  </si>
  <si>
    <t>ESTIMATED CTC STATEMENT</t>
  </si>
  <si>
    <t>COMPENSATION DETAILS</t>
  </si>
  <si>
    <t>NAME OF THE EMPLOYEE</t>
  </si>
  <si>
    <t>DESIGNATION</t>
  </si>
  <si>
    <t>DATE OF START OF EMPLOYMENT</t>
  </si>
  <si>
    <t xml:space="preserve">EMPLOYEE ID </t>
  </si>
  <si>
    <t>Description of salary component</t>
  </si>
  <si>
    <t>Required</t>
  </si>
  <si>
    <t>PER ANNUM</t>
  </si>
  <si>
    <t>PER MONTH</t>
  </si>
  <si>
    <t>Or Not</t>
  </si>
  <si>
    <t>Salary Component/Allowances</t>
  </si>
  <si>
    <t>Basic Salary</t>
  </si>
  <si>
    <t>House Rent Allowance</t>
  </si>
  <si>
    <t>Special Allowance</t>
  </si>
  <si>
    <t>Reimbursements</t>
  </si>
  <si>
    <t>Medical Expenses</t>
  </si>
  <si>
    <t xml:space="preserve">Leave Travel Allowance </t>
  </si>
  <si>
    <t>Telephone and Internet Expenses</t>
  </si>
  <si>
    <t>INCENTIVES</t>
  </si>
  <si>
    <t>TAKE HOME SALARY PER MONTH</t>
  </si>
  <si>
    <t>MONTHLY GROSS SALARY</t>
  </si>
  <si>
    <t>LESS: PROVIDENT FUND EMPLOYEE</t>
  </si>
  <si>
    <t>LESS: PROFESSION TAX</t>
  </si>
  <si>
    <t>LESS: INCOME TAX</t>
  </si>
  <si>
    <t>At Actuals</t>
  </si>
  <si>
    <t>Less: ESIC</t>
  </si>
  <si>
    <t xml:space="preserve">NET CASH PAY before TDS </t>
  </si>
  <si>
    <t>Total Earnings</t>
  </si>
  <si>
    <t>GROSS EARNINGS</t>
  </si>
  <si>
    <t>Employer Share of ESIC</t>
  </si>
  <si>
    <t>Employer Share of PF</t>
  </si>
  <si>
    <t>Total Cost to the company</t>
  </si>
  <si>
    <t>Note: Please enter the values in yellow coloured cells only</t>
  </si>
  <si>
    <t>CTC</t>
  </si>
  <si>
    <t>Gross Salary</t>
  </si>
  <si>
    <t>Less: Allowances Exempt Under Section 10</t>
  </si>
  <si>
    <t>a. House Rent Allowance</t>
  </si>
  <si>
    <t>b. Conveyance</t>
  </si>
  <si>
    <t>c. Medical Reimbursement</t>
  </si>
  <si>
    <t>d. Other</t>
  </si>
  <si>
    <t>e. Total [a to d]</t>
  </si>
  <si>
    <t>Balance (1-2)</t>
  </si>
  <si>
    <t>Deductions:</t>
  </si>
  <si>
    <t>a. Entertainment Allowance</t>
  </si>
  <si>
    <t>b. Tax on Employment</t>
  </si>
  <si>
    <t>Aggregate of 4 (a to b)</t>
  </si>
  <si>
    <t>Income chargeable under the head 'Salaries' (3-5)</t>
  </si>
  <si>
    <t xml:space="preserve">Any other income reported by the employee </t>
  </si>
  <si>
    <t>a. Income from House property</t>
  </si>
  <si>
    <t>b. Income from other sources</t>
  </si>
  <si>
    <t>c. Total [ a to b ]</t>
  </si>
  <si>
    <t>Gross total income (6+7)</t>
  </si>
  <si>
    <t>Deductions under Chapter VI-A</t>
  </si>
  <si>
    <t>(A) Section 80C, 80CCC and 80CCD</t>
  </si>
  <si>
    <t xml:space="preserve">  (a) Section 80 C</t>
  </si>
  <si>
    <t xml:space="preserve">        a. Provident Fund</t>
  </si>
  <si>
    <t xml:space="preserve">        b. Life Insurance Premium</t>
  </si>
  <si>
    <t xml:space="preserve">        c. Public Provident Fund</t>
  </si>
  <si>
    <t xml:space="preserve">        d. N.S.C. &amp; Interest</t>
  </si>
  <si>
    <t xml:space="preserve">        e. Housing Loan Principal</t>
  </si>
  <si>
    <t xml:space="preserve">        f. Children Education</t>
  </si>
  <si>
    <t xml:space="preserve">        g. ULIP/MFs</t>
  </si>
  <si>
    <t xml:space="preserve">        h. Others</t>
  </si>
  <si>
    <t xml:space="preserve">  (b) Section 80 CCC</t>
  </si>
  <si>
    <t xml:space="preserve">  (c) Section 80 CCD</t>
  </si>
  <si>
    <t>Total of Section 80C, 80CCC and 80CCD</t>
  </si>
  <si>
    <t>(B) Other Sections (for e.g. 80E, 80G etc.) under Chapter VI-A</t>
  </si>
  <si>
    <t xml:space="preserve">        a. Section 80 G</t>
  </si>
  <si>
    <t xml:space="preserve">        b. Section 80 GG</t>
  </si>
  <si>
    <t xml:space="preserve">        c. Section 80 D (Mediclaim)</t>
  </si>
  <si>
    <t xml:space="preserve">        d. Section 80 U (Handicapped)</t>
  </si>
  <si>
    <t xml:space="preserve">        e. Section 80 DD (Hand.Depnt.)</t>
  </si>
  <si>
    <t xml:space="preserve">        f. Section 80 E (Education Loan)</t>
  </si>
  <si>
    <t>Aggregate of deductible amount under Chapter VIA</t>
  </si>
  <si>
    <t>Total Income (8-10)</t>
  </si>
  <si>
    <t>Tax on total income</t>
  </si>
  <si>
    <t>Tax payable and surcharge thereon</t>
  </si>
  <si>
    <t>Add: Education CESS 3.00% on (13)</t>
  </si>
  <si>
    <t>Less: Rebate Under Section 89</t>
  </si>
  <si>
    <t>Total Tax Liability (13+14-15)</t>
  </si>
  <si>
    <t xml:space="preserve">Less: Tax deducted at source  </t>
  </si>
  <si>
    <t>Tax payable (16-17)</t>
  </si>
  <si>
    <t>FOR FY 2013-2014</t>
  </si>
  <si>
    <t>Less: Rebate In Tax ( applicable if the Salary is less than Rs.500000)</t>
  </si>
  <si>
    <t>HRA Calculation</t>
  </si>
  <si>
    <t>Basic</t>
  </si>
  <si>
    <t>Rent paid</t>
  </si>
  <si>
    <t>HRA received</t>
  </si>
  <si>
    <t>Rent paid-10%of salary</t>
  </si>
  <si>
    <t>40%of salary</t>
  </si>
  <si>
    <t>Least</t>
  </si>
  <si>
    <t>A</t>
  </si>
  <si>
    <t>B</t>
  </si>
  <si>
    <t>C</t>
  </si>
  <si>
    <t>Least of A , B &amp; C is Exempt HRA</t>
  </si>
  <si>
    <r>
      <t>Step 1::</t>
    </r>
    <r>
      <rPr>
        <sz val="11"/>
        <color rgb="FFFF0000"/>
        <rFont val="Century Gothic"/>
        <family val="2"/>
      </rPr>
      <t xml:space="preserve">  ENTER The Value Of Gross Salary per Month                                                           (E27)</t>
    </r>
  </si>
  <si>
    <r>
      <t>Step 2::</t>
    </r>
    <r>
      <rPr>
        <sz val="11"/>
        <color rgb="FFFF0000"/>
        <rFont val="Century Gothic"/>
        <family val="2"/>
      </rPr>
      <t xml:space="preserve">  ENTER The Value Of Exemptions Per Year Including the Reimbursements       (K11,K12&amp; K28)</t>
    </r>
  </si>
  <si>
    <r>
      <t>Step 3::</t>
    </r>
    <r>
      <rPr>
        <sz val="11"/>
        <color rgb="FFFF0000"/>
        <rFont val="Century Gothic"/>
        <family val="2"/>
      </rPr>
      <t xml:space="preserve">  ENTER The Value Of Rent Paid or Payable per Month for HRA Calculation        (R9)</t>
    </r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</si>
</sst>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"/>
    <numFmt numFmtId="167" formatCode="?0.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ook Antiqua"/>
      <family val="1"/>
    </font>
    <font>
      <b/>
      <u/>
      <sz val="10"/>
      <name val="Book Antiqua"/>
      <family val="1"/>
    </font>
    <font>
      <b/>
      <sz val="10"/>
      <name val="Book Antiqua"/>
      <family val="1"/>
    </font>
    <font>
      <i/>
      <sz val="10"/>
      <name val="Book Antiqua"/>
      <family val="1"/>
    </font>
    <font>
      <b/>
      <i/>
      <sz val="10"/>
      <name val="Book Antiqua"/>
      <family val="1"/>
    </font>
    <font>
      <b/>
      <sz val="11"/>
      <name val="Book Antiqua"/>
      <family val="1"/>
    </font>
    <font>
      <b/>
      <sz val="10"/>
      <color rgb="FF00B050"/>
      <name val="Book Antiqua"/>
      <family val="1"/>
    </font>
    <font>
      <b/>
      <i/>
      <sz val="10"/>
      <color rgb="FF0000FF"/>
      <name val="Book Antiqua"/>
      <family val="1"/>
    </font>
    <font>
      <b/>
      <u/>
      <sz val="10"/>
      <color rgb="FF0000FF"/>
      <name val="Book Antiqua"/>
      <family val="1"/>
    </font>
    <font>
      <b/>
      <sz val="10"/>
      <color rgb="FF0000FF"/>
      <name val="Book Antiqua"/>
      <family val="1"/>
    </font>
    <font>
      <b/>
      <sz val="12"/>
      <color rgb="FF0000FF"/>
      <name val="Bodoni MT"/>
      <family val="1"/>
    </font>
    <font>
      <sz val="11"/>
      <color theme="1"/>
      <name val="Book Antiqua"/>
      <family val="1"/>
    </font>
    <font>
      <b/>
      <sz val="12"/>
      <name val="Book Antiqua"/>
      <family val="1"/>
    </font>
    <font>
      <b/>
      <sz val="11"/>
      <color rgb="FF00B050"/>
      <name val="Book Antiqua"/>
      <family val="1"/>
    </font>
    <font>
      <sz val="11"/>
      <name val="Book Antiqua"/>
      <family val="1"/>
    </font>
    <font>
      <b/>
      <i/>
      <sz val="11"/>
      <color theme="1"/>
      <name val="Times New Roman"/>
      <family val="1"/>
    </font>
    <font>
      <b/>
      <sz val="11"/>
      <color theme="1"/>
      <name val="Book Antiqu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rgb="FFFF0000"/>
      <name val="Century Gothic"/>
      <family val="2"/>
    </font>
    <font>
      <sz val="11"/>
      <color rgb="FFFF0000"/>
      <name val="Century Gothic"/>
      <family val="2"/>
    </font>
    <font>
      <sz val="11"/>
      <color theme="1"/>
      <name val="Century Gothic"/>
      <family val="2"/>
    </font>
    <font>
      <i/>
      <u/>
      <sz val="11"/>
      <color theme="1"/>
      <name val="Century Gothic"/>
      <family val="2"/>
    </font>
    <font>
      <b/>
      <i/>
      <sz val="15"/>
      <color theme="1"/>
      <name val="Century Gothic"/>
      <family val="2"/>
    </font>
    <font>
      <sz val="15"/>
      <color theme="1"/>
      <name val="Century Gothic"/>
      <family val="2"/>
    </font>
    <font>
      <b/>
      <sz val="11"/>
      <name val="Century Gothic"/>
      <family val="2"/>
    </font>
    <font>
      <sz val="10"/>
      <color rgb="FF000000"/>
      <name val="Century Gothic"/>
      <family val="2"/>
    </font>
    <font>
      <sz val="7"/>
      <color theme="1"/>
      <name val="Century Gothic"/>
      <family val="2"/>
    </font>
    <font>
      <b/>
      <sz val="12"/>
      <color rgb="FF0000FF"/>
      <name val="Century Gothic"/>
      <family val="2"/>
    </font>
    <font>
      <i/>
      <sz val="11"/>
      <name val="Century Gothic"/>
      <family val="2"/>
    </font>
    <font>
      <b/>
      <u/>
      <sz val="10"/>
      <name val="Century Gothic"/>
      <family val="2"/>
    </font>
    <font>
      <sz val="11"/>
      <name val="Century Gothic"/>
      <family val="2"/>
    </font>
    <font>
      <b/>
      <sz val="10"/>
      <color rgb="FF0000FF"/>
      <name val="Century Gothic"/>
      <family val="2"/>
    </font>
    <font>
      <b/>
      <sz val="10"/>
      <name val="Century Gothic"/>
      <family val="2"/>
    </font>
    <font>
      <b/>
      <sz val="10"/>
      <color rgb="FF00B050"/>
      <name val="Century Gothic"/>
      <family val="2"/>
    </font>
    <font>
      <b/>
      <sz val="11"/>
      <color rgb="FF00B050"/>
      <name val="Century Gothic"/>
      <family val="2"/>
    </font>
    <font>
      <sz val="10"/>
      <name val="Century Gothic"/>
      <family val="2"/>
    </font>
    <font>
      <b/>
      <i/>
      <sz val="10"/>
      <color rgb="FF0000FF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b/>
      <u/>
      <sz val="10"/>
      <color rgb="FF0000FF"/>
      <name val="Century Gothic"/>
      <family val="2"/>
    </font>
    <font>
      <b/>
      <sz val="12"/>
      <name val="Century Gothic"/>
      <family val="2"/>
    </font>
    <font>
      <b/>
      <sz val="11"/>
      <color theme="1"/>
      <name val="Century Gothic"/>
      <family val="2"/>
    </font>
    <font>
      <b/>
      <i/>
      <sz val="11"/>
      <name val="Century Gothic"/>
      <family val="2"/>
    </font>
    <font>
      <b/>
      <sz val="11"/>
      <color rgb="FFFF000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79998168889431442"/>
        <bgColor indexed="65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  <xf numFmtId="0" fontId="1" fillId="11" borderId="0" applyNumberFormat="0" applyBorder="0" applyAlignment="0" applyProtection="0"/>
  </cellStyleXfs>
  <cellXfs count="238">
    <xf numFmtId="0" fontId="0" fillId="0" borderId="0" xfId="0"/>
    <xf numFmtId="0" fontId="3" fillId="0" borderId="11" xfId="0" applyFont="1" applyFill="1" applyBorder="1" applyProtection="1">
      <protection hidden="1"/>
    </xf>
    <xf numFmtId="165" fontId="3" fillId="0" borderId="11" xfId="2" applyNumberFormat="1" applyFont="1" applyFill="1" applyBorder="1" applyProtection="1">
      <protection hidden="1"/>
    </xf>
    <xf numFmtId="9" fontId="6" fillId="0" borderId="11" xfId="1" applyFont="1" applyFill="1" applyBorder="1" applyProtection="1">
      <protection hidden="1"/>
    </xf>
    <xf numFmtId="165" fontId="6" fillId="0" borderId="11" xfId="2" applyNumberFormat="1" applyFont="1" applyFill="1" applyBorder="1" applyProtection="1">
      <protection hidden="1"/>
    </xf>
    <xf numFmtId="0" fontId="3" fillId="0" borderId="11" xfId="0" applyFont="1" applyFill="1" applyBorder="1" applyAlignment="1" applyProtection="1">
      <alignment horizontal="center"/>
      <protection locked="0"/>
    </xf>
    <xf numFmtId="0" fontId="5" fillId="0" borderId="11" xfId="0" applyFont="1" applyFill="1" applyBorder="1" applyProtection="1"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165" fontId="5" fillId="0" borderId="11" xfId="2" applyNumberFormat="1" applyFont="1" applyFill="1" applyBorder="1" applyProtection="1">
      <protection hidden="1"/>
    </xf>
    <xf numFmtId="165" fontId="7" fillId="0" borderId="11" xfId="2" applyNumberFormat="1" applyFont="1" applyFill="1" applyBorder="1" applyProtection="1">
      <protection hidden="1"/>
    </xf>
    <xf numFmtId="2" fontId="5" fillId="0" borderId="12" xfId="0" applyNumberFormat="1" applyFont="1" applyFill="1" applyBorder="1" applyAlignment="1" applyProtection="1">
      <alignment horizontal="right"/>
      <protection hidden="1"/>
    </xf>
    <xf numFmtId="0" fontId="5" fillId="0" borderId="18" xfId="0" applyFont="1" applyFill="1" applyBorder="1" applyAlignment="1" applyProtection="1">
      <alignment horizontal="center"/>
      <protection hidden="1"/>
    </xf>
    <xf numFmtId="0" fontId="5" fillId="0" borderId="20" xfId="0" applyFont="1" applyFill="1" applyBorder="1" applyAlignment="1" applyProtection="1">
      <alignment horizontal="center"/>
      <protection hidden="1"/>
    </xf>
    <xf numFmtId="0" fontId="3" fillId="0" borderId="30" xfId="0" applyFont="1" applyFill="1" applyBorder="1" applyAlignment="1" applyProtection="1">
      <alignment horizontal="right"/>
      <protection hidden="1"/>
    </xf>
    <xf numFmtId="0" fontId="3" fillId="0" borderId="33" xfId="0" applyFont="1" applyFill="1" applyBorder="1" applyAlignment="1" applyProtection="1">
      <alignment horizontal="right"/>
      <protection hidden="1"/>
    </xf>
    <xf numFmtId="0" fontId="3" fillId="0" borderId="34" xfId="0" applyFont="1" applyFill="1" applyBorder="1" applyProtection="1">
      <protection hidden="1"/>
    </xf>
    <xf numFmtId="0" fontId="5" fillId="0" borderId="4" xfId="0" applyFont="1" applyFill="1" applyBorder="1" applyProtection="1">
      <protection hidden="1"/>
    </xf>
    <xf numFmtId="0" fontId="5" fillId="0" borderId="18" xfId="0" applyFont="1" applyFill="1" applyBorder="1" applyProtection="1">
      <protection hidden="1"/>
    </xf>
    <xf numFmtId="0" fontId="5" fillId="0" borderId="1" xfId="0" applyFont="1" applyFill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5" fillId="0" borderId="35" xfId="0" applyFont="1" applyFill="1" applyBorder="1" applyProtection="1">
      <protection hidden="1"/>
    </xf>
    <xf numFmtId="0" fontId="5" fillId="0" borderId="3" xfId="0" applyFont="1" applyFill="1" applyBorder="1" applyProtection="1">
      <protection hidden="1"/>
    </xf>
    <xf numFmtId="43" fontId="5" fillId="0" borderId="12" xfId="0" applyNumberFormat="1" applyFont="1" applyFill="1" applyBorder="1" applyAlignment="1" applyProtection="1">
      <alignment horizontal="center"/>
      <protection hidden="1"/>
    </xf>
    <xf numFmtId="0" fontId="5" fillId="0" borderId="26" xfId="0" applyFont="1" applyFill="1" applyBorder="1" applyProtection="1">
      <protection hidden="1"/>
    </xf>
    <xf numFmtId="0" fontId="5" fillId="0" borderId="28" xfId="0" applyFont="1" applyFill="1" applyBorder="1" applyProtection="1">
      <protection hidden="1"/>
    </xf>
    <xf numFmtId="0" fontId="5" fillId="0" borderId="27" xfId="0" applyFont="1" applyFill="1" applyBorder="1" applyProtection="1"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right"/>
      <protection hidden="1"/>
    </xf>
    <xf numFmtId="0" fontId="3" fillId="4" borderId="0" xfId="0" applyFont="1" applyFill="1" applyBorder="1" applyAlignment="1" applyProtection="1">
      <alignment horizontal="right"/>
      <protection hidden="1"/>
    </xf>
    <xf numFmtId="0" fontId="5" fillId="0" borderId="36" xfId="0" applyFont="1" applyFill="1" applyBorder="1" applyAlignment="1" applyProtection="1">
      <alignment horizontal="center"/>
      <protection hidden="1"/>
    </xf>
    <xf numFmtId="0" fontId="5" fillId="0" borderId="39" xfId="0" applyFont="1" applyFill="1" applyBorder="1" applyAlignment="1" applyProtection="1">
      <alignment horizontal="left"/>
      <protection hidden="1"/>
    </xf>
    <xf numFmtId="0" fontId="5" fillId="0" borderId="40" xfId="0" applyFont="1" applyFill="1" applyBorder="1" applyAlignment="1" applyProtection="1">
      <alignment horizontal="right"/>
      <protection hidden="1"/>
    </xf>
    <xf numFmtId="0" fontId="5" fillId="0" borderId="41" xfId="0" applyFont="1" applyFill="1" applyBorder="1" applyAlignment="1" applyProtection="1">
      <alignment horizontal="right"/>
      <protection hidden="1"/>
    </xf>
    <xf numFmtId="0" fontId="5" fillId="0" borderId="13" xfId="0" applyFont="1" applyFill="1" applyBorder="1" applyAlignment="1" applyProtection="1">
      <alignment horizontal="left"/>
      <protection hidden="1"/>
    </xf>
    <xf numFmtId="0" fontId="5" fillId="0" borderId="14" xfId="0" applyFont="1" applyFill="1" applyBorder="1" applyAlignment="1" applyProtection="1">
      <alignment horizontal="right"/>
      <protection hidden="1"/>
    </xf>
    <xf numFmtId="0" fontId="5" fillId="0" borderId="15" xfId="0" applyFont="1" applyFill="1" applyBorder="1" applyAlignment="1" applyProtection="1">
      <alignment horizontal="right"/>
      <protection hidden="1"/>
    </xf>
    <xf numFmtId="165" fontId="5" fillId="0" borderId="34" xfId="2" applyNumberFormat="1" applyFont="1" applyFill="1" applyBorder="1" applyProtection="1">
      <protection locked="0"/>
    </xf>
    <xf numFmtId="165" fontId="7" fillId="0" borderId="34" xfId="2" applyNumberFormat="1" applyFont="1" applyFill="1" applyBorder="1" applyProtection="1">
      <protection hidden="1"/>
    </xf>
    <xf numFmtId="0" fontId="14" fillId="2" borderId="11" xfId="5" applyFont="1" applyBorder="1" applyAlignment="1" applyProtection="1">
      <alignment horizontal="center"/>
      <protection locked="0"/>
    </xf>
    <xf numFmtId="165" fontId="14" fillId="2" borderId="11" xfId="5" applyNumberFormat="1" applyFont="1" applyBorder="1" applyProtection="1">
      <protection hidden="1"/>
    </xf>
    <xf numFmtId="9" fontId="14" fillId="2" borderId="11" xfId="5" applyNumberFormat="1" applyFont="1" applyBorder="1" applyProtection="1">
      <protection hidden="1"/>
    </xf>
    <xf numFmtId="4" fontId="5" fillId="0" borderId="12" xfId="0" applyNumberFormat="1" applyFont="1" applyFill="1" applyBorder="1" applyProtection="1">
      <protection hidden="1"/>
    </xf>
    <xf numFmtId="4" fontId="5" fillId="0" borderId="9" xfId="0" applyNumberFormat="1" applyFont="1" applyFill="1" applyBorder="1" applyProtection="1">
      <protection hidden="1"/>
    </xf>
    <xf numFmtId="4" fontId="5" fillId="0" borderId="10" xfId="0" applyNumberFormat="1" applyFont="1" applyFill="1" applyBorder="1" applyAlignment="1" applyProtection="1">
      <alignment horizontal="right"/>
      <protection hidden="1"/>
    </xf>
    <xf numFmtId="4" fontId="15" fillId="9" borderId="16" xfId="0" applyNumberFormat="1" applyFont="1" applyFill="1" applyBorder="1" applyProtection="1">
      <protection hidden="1"/>
    </xf>
    <xf numFmtId="0" fontId="12" fillId="0" borderId="24" xfId="0" applyFont="1" applyFill="1" applyBorder="1" applyAlignment="1" applyProtection="1">
      <alignment horizontal="left"/>
      <protection hidden="1"/>
    </xf>
    <xf numFmtId="0" fontId="12" fillId="0" borderId="3" xfId="0" applyFont="1" applyFill="1" applyBorder="1" applyAlignment="1" applyProtection="1">
      <alignment horizontal="left"/>
      <protection hidden="1"/>
    </xf>
    <xf numFmtId="0" fontId="12" fillId="0" borderId="7" xfId="0" applyFont="1" applyFill="1" applyBorder="1" applyAlignment="1" applyProtection="1">
      <alignment horizontal="left"/>
      <protection hidden="1"/>
    </xf>
    <xf numFmtId="0" fontId="0" fillId="0" borderId="8" xfId="0" applyFont="1" applyBorder="1"/>
    <xf numFmtId="0" fontId="0" fillId="0" borderId="36" xfId="0" applyFont="1" applyBorder="1"/>
    <xf numFmtId="0" fontId="8" fillId="3" borderId="22" xfId="0" applyFont="1" applyFill="1" applyBorder="1" applyProtection="1">
      <protection hidden="1"/>
    </xf>
    <xf numFmtId="0" fontId="0" fillId="3" borderId="23" xfId="0" applyFont="1" applyFill="1" applyBorder="1"/>
    <xf numFmtId="4" fontId="14" fillId="3" borderId="16" xfId="0" applyNumberFormat="1" applyFont="1" applyFill="1" applyBorder="1"/>
    <xf numFmtId="4" fontId="17" fillId="0" borderId="42" xfId="0" applyNumberFormat="1" applyFont="1" applyFill="1" applyBorder="1" applyAlignment="1" applyProtection="1">
      <alignment horizontal="right"/>
      <protection hidden="1"/>
    </xf>
    <xf numFmtId="0" fontId="5" fillId="8" borderId="40" xfId="0" applyFont="1" applyFill="1" applyBorder="1" applyAlignment="1" applyProtection="1">
      <alignment horizontal="center"/>
      <protection hidden="1"/>
    </xf>
    <xf numFmtId="0" fontId="5" fillId="8" borderId="14" xfId="0" applyFont="1" applyFill="1" applyBorder="1" applyAlignment="1" applyProtection="1">
      <alignment horizontal="center"/>
      <protection hidden="1"/>
    </xf>
    <xf numFmtId="0" fontId="12" fillId="9" borderId="32" xfId="0" applyFont="1" applyFill="1" applyBorder="1" applyProtection="1">
      <protection hidden="1"/>
    </xf>
    <xf numFmtId="0" fontId="5" fillId="9" borderId="33" xfId="0" applyFont="1" applyFill="1" applyBorder="1" applyProtection="1">
      <protection hidden="1"/>
    </xf>
    <xf numFmtId="0" fontId="10" fillId="4" borderId="43" xfId="0" applyFont="1" applyFill="1" applyBorder="1" applyAlignment="1" applyProtection="1">
      <alignment horizontal="left"/>
      <protection hidden="1"/>
    </xf>
    <xf numFmtId="0" fontId="5" fillId="4" borderId="44" xfId="0" applyFont="1" applyFill="1" applyBorder="1" applyAlignment="1" applyProtection="1">
      <alignment horizontal="right"/>
      <protection hidden="1"/>
    </xf>
    <xf numFmtId="0" fontId="5" fillId="0" borderId="45" xfId="0" applyFont="1" applyFill="1" applyBorder="1" applyProtection="1">
      <protection hidden="1"/>
    </xf>
    <xf numFmtId="43" fontId="3" fillId="0" borderId="12" xfId="0" applyNumberFormat="1" applyFont="1" applyFill="1" applyBorder="1" applyProtection="1">
      <protection hidden="1"/>
    </xf>
    <xf numFmtId="0" fontId="10" fillId="0" borderId="45" xfId="0" applyFont="1" applyFill="1" applyBorder="1" applyProtection="1">
      <protection hidden="1"/>
    </xf>
    <xf numFmtId="0" fontId="3" fillId="0" borderId="12" xfId="0" applyFont="1" applyFill="1" applyBorder="1" applyProtection="1">
      <protection hidden="1"/>
    </xf>
    <xf numFmtId="0" fontId="14" fillId="2" borderId="45" xfId="5" applyFont="1" applyBorder="1" applyProtection="1">
      <protection hidden="1"/>
    </xf>
    <xf numFmtId="43" fontId="14" fillId="2" borderId="12" xfId="5" applyNumberFormat="1" applyFont="1" applyBorder="1" applyProtection="1">
      <protection hidden="1"/>
    </xf>
    <xf numFmtId="0" fontId="5" fillId="0" borderId="45" xfId="0" applyFont="1" applyFill="1" applyBorder="1" applyAlignment="1" applyProtection="1">
      <alignment vertical="center" wrapText="1"/>
      <protection hidden="1"/>
    </xf>
    <xf numFmtId="43" fontId="5" fillId="0" borderId="12" xfId="0" applyNumberFormat="1" applyFont="1" applyFill="1" applyBorder="1" applyProtection="1">
      <protection hidden="1"/>
    </xf>
    <xf numFmtId="0" fontId="0" fillId="0" borderId="43" xfId="0" applyBorder="1"/>
    <xf numFmtId="0" fontId="0" fillId="0" borderId="0" xfId="0" applyBorder="1"/>
    <xf numFmtId="0" fontId="0" fillId="0" borderId="44" xfId="0" applyBorder="1"/>
    <xf numFmtId="0" fontId="8" fillId="0" borderId="7" xfId="0" applyFont="1" applyFill="1" applyBorder="1" applyProtection="1">
      <protection hidden="1"/>
    </xf>
    <xf numFmtId="4" fontId="14" fillId="0" borderId="42" xfId="0" applyNumberFormat="1" applyFont="1" applyBorder="1"/>
    <xf numFmtId="43" fontId="9" fillId="6" borderId="12" xfId="0" applyNumberFormat="1" applyFont="1" applyFill="1" applyBorder="1" applyProtection="1">
      <protection locked="0"/>
    </xf>
    <xf numFmtId="43" fontId="9" fillId="6" borderId="42" xfId="0" applyNumberFormat="1" applyFont="1" applyFill="1" applyBorder="1" applyProtection="1">
      <protection locked="0"/>
    </xf>
    <xf numFmtId="0" fontId="18" fillId="0" borderId="0" xfId="0" applyFont="1"/>
    <xf numFmtId="4" fontId="19" fillId="3" borderId="16" xfId="0" applyNumberFormat="1" applyFont="1" applyFill="1" applyBorder="1"/>
    <xf numFmtId="0" fontId="22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4" fillId="0" borderId="11" xfId="0" applyFont="1" applyBorder="1"/>
    <xf numFmtId="166" fontId="28" fillId="0" borderId="0" xfId="6" applyNumberFormat="1" applyFont="1" applyFill="1" applyBorder="1" applyAlignment="1">
      <alignment horizontal="right" vertical="top"/>
    </xf>
    <xf numFmtId="0" fontId="28" fillId="0" borderId="0" xfId="6" applyNumberFormat="1" applyFont="1" applyFill="1" applyBorder="1" applyAlignment="1">
      <alignment horizontal="left" vertical="top"/>
    </xf>
    <xf numFmtId="0" fontId="29" fillId="0" borderId="0" xfId="0" applyFont="1"/>
    <xf numFmtId="4" fontId="24" fillId="0" borderId="16" xfId="7" applyNumberFormat="1" applyFont="1" applyFill="1" applyBorder="1" applyAlignment="1"/>
    <xf numFmtId="0" fontId="24" fillId="0" borderId="34" xfId="0" applyFont="1" applyBorder="1"/>
    <xf numFmtId="0" fontId="32" fillId="0" borderId="0" xfId="6" applyNumberFormat="1" applyFont="1" applyFill="1" applyBorder="1" applyAlignment="1">
      <alignment horizontal="left" vertical="top"/>
    </xf>
    <xf numFmtId="0" fontId="24" fillId="0" borderId="49" xfId="0" applyFont="1" applyBorder="1"/>
    <xf numFmtId="0" fontId="34" fillId="0" borderId="0" xfId="6" applyNumberFormat="1" applyFont="1" applyFill="1" applyBorder="1" applyAlignment="1">
      <alignment horizontal="left" vertical="top"/>
    </xf>
    <xf numFmtId="1" fontId="24" fillId="0" borderId="11" xfId="0" applyNumberFormat="1" applyFont="1" applyFill="1" applyBorder="1"/>
    <xf numFmtId="1" fontId="24" fillId="0" borderId="11" xfId="0" applyNumberFormat="1" applyFont="1" applyBorder="1"/>
    <xf numFmtId="0" fontId="24" fillId="6" borderId="11" xfId="0" applyFont="1" applyFill="1" applyBorder="1" applyProtection="1">
      <protection locked="0"/>
    </xf>
    <xf numFmtId="0" fontId="35" fillId="0" borderId="24" xfId="0" applyFont="1" applyFill="1" applyBorder="1" applyAlignment="1" applyProtection="1">
      <alignment horizontal="left"/>
      <protection hidden="1"/>
    </xf>
    <xf numFmtId="0" fontId="36" fillId="0" borderId="20" xfId="0" applyFont="1" applyFill="1" applyBorder="1" applyAlignment="1" applyProtection="1">
      <alignment horizontal="center"/>
      <protection hidden="1"/>
    </xf>
    <xf numFmtId="165" fontId="24" fillId="0" borderId="11" xfId="0" applyNumberFormat="1" applyFont="1" applyFill="1" applyBorder="1"/>
    <xf numFmtId="0" fontId="24" fillId="0" borderId="11" xfId="0" applyFont="1" applyBorder="1" applyProtection="1">
      <protection locked="0"/>
    </xf>
    <xf numFmtId="0" fontId="35" fillId="0" borderId="3" xfId="0" applyFont="1" applyFill="1" applyBorder="1" applyAlignment="1" applyProtection="1">
      <alignment horizontal="left"/>
      <protection hidden="1"/>
    </xf>
    <xf numFmtId="0" fontId="36" fillId="0" borderId="18" xfId="0" applyFont="1" applyFill="1" applyBorder="1" applyAlignment="1" applyProtection="1">
      <alignment horizontal="center"/>
      <protection hidden="1"/>
    </xf>
    <xf numFmtId="165" fontId="24" fillId="6" borderId="11" xfId="0" applyNumberFormat="1" applyFont="1" applyFill="1" applyBorder="1" applyProtection="1">
      <protection locked="0"/>
    </xf>
    <xf numFmtId="0" fontId="35" fillId="0" borderId="7" xfId="0" applyFont="1" applyFill="1" applyBorder="1" applyAlignment="1" applyProtection="1">
      <alignment horizontal="left"/>
      <protection hidden="1"/>
    </xf>
    <xf numFmtId="0" fontId="36" fillId="0" borderId="36" xfId="0" applyFont="1" applyFill="1" applyBorder="1" applyAlignment="1" applyProtection="1">
      <alignment horizontal="center"/>
      <protection hidden="1"/>
    </xf>
    <xf numFmtId="0" fontId="36" fillId="0" borderId="39" xfId="0" applyFont="1" applyFill="1" applyBorder="1" applyAlignment="1" applyProtection="1">
      <alignment horizontal="left"/>
      <protection hidden="1"/>
    </xf>
    <xf numFmtId="0" fontId="36" fillId="8" borderId="40" xfId="0" applyFont="1" applyFill="1" applyBorder="1" applyAlignment="1" applyProtection="1">
      <alignment horizontal="center"/>
      <protection hidden="1"/>
    </xf>
    <xf numFmtId="0" fontId="36" fillId="0" borderId="40" xfId="0" applyFont="1" applyFill="1" applyBorder="1" applyAlignment="1" applyProtection="1">
      <alignment horizontal="right"/>
      <protection hidden="1"/>
    </xf>
    <xf numFmtId="0" fontId="39" fillId="0" borderId="30" xfId="0" applyFont="1" applyFill="1" applyBorder="1" applyAlignment="1" applyProtection="1">
      <alignment horizontal="right"/>
      <protection hidden="1"/>
    </xf>
    <xf numFmtId="0" fontId="36" fillId="0" borderId="41" xfId="0" applyFont="1" applyFill="1" applyBorder="1" applyAlignment="1" applyProtection="1">
      <alignment horizontal="right"/>
      <protection hidden="1"/>
    </xf>
    <xf numFmtId="0" fontId="36" fillId="0" borderId="13" xfId="0" applyFont="1" applyFill="1" applyBorder="1" applyAlignment="1" applyProtection="1">
      <alignment horizontal="left"/>
      <protection hidden="1"/>
    </xf>
    <xf numFmtId="0" fontId="36" fillId="8" borderId="14" xfId="0" applyFont="1" applyFill="1" applyBorder="1" applyAlignment="1" applyProtection="1">
      <alignment horizontal="center"/>
      <protection hidden="1"/>
    </xf>
    <xf numFmtId="0" fontId="36" fillId="0" borderId="14" xfId="0" applyFont="1" applyFill="1" applyBorder="1" applyAlignment="1" applyProtection="1">
      <alignment horizontal="right"/>
      <protection hidden="1"/>
    </xf>
    <xf numFmtId="0" fontId="39" fillId="0" borderId="33" xfId="0" applyFont="1" applyFill="1" applyBorder="1" applyAlignment="1" applyProtection="1">
      <alignment horizontal="right"/>
      <protection hidden="1"/>
    </xf>
    <xf numFmtId="0" fontId="36" fillId="0" borderId="15" xfId="0" applyFont="1" applyFill="1" applyBorder="1" applyAlignment="1" applyProtection="1">
      <alignment horizontal="right"/>
      <protection hidden="1"/>
    </xf>
    <xf numFmtId="0" fontId="40" fillId="4" borderId="43" xfId="0" applyFont="1" applyFill="1" applyBorder="1" applyAlignment="1" applyProtection="1">
      <alignment horizontal="left"/>
      <protection hidden="1"/>
    </xf>
    <xf numFmtId="0" fontId="36" fillId="4" borderId="0" xfId="0" applyFont="1" applyFill="1" applyBorder="1" applyAlignment="1" applyProtection="1">
      <alignment horizontal="center"/>
      <protection hidden="1"/>
    </xf>
    <xf numFmtId="0" fontId="36" fillId="4" borderId="0" xfId="0" applyFont="1" applyFill="1" applyBorder="1" applyAlignment="1" applyProtection="1">
      <alignment horizontal="right"/>
      <protection hidden="1"/>
    </xf>
    <xf numFmtId="0" fontId="39" fillId="4" borderId="0" xfId="0" applyFont="1" applyFill="1" applyBorder="1" applyAlignment="1" applyProtection="1">
      <alignment horizontal="right"/>
      <protection hidden="1"/>
    </xf>
    <xf numFmtId="0" fontId="36" fillId="4" borderId="44" xfId="0" applyFont="1" applyFill="1" applyBorder="1" applyAlignment="1" applyProtection="1">
      <alignment horizontal="right"/>
      <protection hidden="1"/>
    </xf>
    <xf numFmtId="0" fontId="36" fillId="0" borderId="45" xfId="0" applyFont="1" applyFill="1" applyBorder="1" applyProtection="1">
      <protection hidden="1"/>
    </xf>
    <xf numFmtId="0" fontId="39" fillId="0" borderId="11" xfId="0" applyFont="1" applyFill="1" applyBorder="1" applyProtection="1">
      <protection hidden="1"/>
    </xf>
    <xf numFmtId="165" fontId="39" fillId="0" borderId="11" xfId="2" applyNumberFormat="1" applyFont="1" applyFill="1" applyBorder="1" applyProtection="1">
      <protection hidden="1"/>
    </xf>
    <xf numFmtId="9" fontId="41" fillId="0" borderId="11" xfId="1" applyFont="1" applyFill="1" applyBorder="1" applyProtection="1">
      <protection hidden="1"/>
    </xf>
    <xf numFmtId="43" fontId="39" fillId="0" borderId="12" xfId="0" applyNumberFormat="1" applyFont="1" applyFill="1" applyBorder="1" applyProtection="1">
      <protection hidden="1"/>
    </xf>
    <xf numFmtId="165" fontId="41" fillId="0" borderId="11" xfId="2" applyNumberFormat="1" applyFont="1" applyFill="1" applyBorder="1" applyProtection="1">
      <protection hidden="1"/>
    </xf>
    <xf numFmtId="0" fontId="40" fillId="0" borderId="45" xfId="0" applyFont="1" applyFill="1" applyBorder="1" applyProtection="1">
      <protection hidden="1"/>
    </xf>
    <xf numFmtId="0" fontId="36" fillId="0" borderId="11" xfId="0" applyFont="1" applyFill="1" applyBorder="1" applyProtection="1">
      <protection locked="0"/>
    </xf>
    <xf numFmtId="0" fontId="39" fillId="0" borderId="12" xfId="0" applyFont="1" applyFill="1" applyBorder="1" applyProtection="1">
      <protection hidden="1"/>
    </xf>
    <xf numFmtId="1" fontId="24" fillId="0" borderId="32" xfId="0" applyNumberFormat="1" applyFont="1" applyBorder="1"/>
    <xf numFmtId="0" fontId="24" fillId="0" borderId="33" xfId="0" applyFont="1" applyBorder="1"/>
    <xf numFmtId="1" fontId="24" fillId="0" borderId="33" xfId="0" applyNumberFormat="1" applyFont="1" applyBorder="1"/>
    <xf numFmtId="1" fontId="24" fillId="0" borderId="51" xfId="0" applyNumberFormat="1" applyFont="1" applyBorder="1"/>
    <xf numFmtId="0" fontId="24" fillId="2" borderId="45" xfId="5" applyFont="1" applyBorder="1" applyProtection="1">
      <protection hidden="1"/>
    </xf>
    <xf numFmtId="0" fontId="24" fillId="2" borderId="11" xfId="5" applyFont="1" applyBorder="1" applyAlignment="1" applyProtection="1">
      <alignment horizontal="center"/>
      <protection locked="0"/>
    </xf>
    <xf numFmtId="165" fontId="24" fillId="2" borderId="11" xfId="5" applyNumberFormat="1" applyFont="1" applyBorder="1" applyProtection="1">
      <protection hidden="1"/>
    </xf>
    <xf numFmtId="43" fontId="24" fillId="2" borderId="12" xfId="5" applyNumberFormat="1" applyFont="1" applyBorder="1" applyProtection="1">
      <protection hidden="1"/>
    </xf>
    <xf numFmtId="9" fontId="24" fillId="2" borderId="11" xfId="5" applyNumberFormat="1" applyFont="1" applyBorder="1" applyProtection="1">
      <protection hidden="1"/>
    </xf>
    <xf numFmtId="0" fontId="24" fillId="0" borderId="5" xfId="0" applyFont="1" applyBorder="1"/>
    <xf numFmtId="0" fontId="24" fillId="0" borderId="4" xfId="0" applyFont="1" applyBorder="1"/>
    <xf numFmtId="1" fontId="24" fillId="0" borderId="18" xfId="0" applyNumberFormat="1" applyFont="1" applyBorder="1"/>
    <xf numFmtId="0" fontId="36" fillId="0" borderId="45" xfId="0" applyFont="1" applyFill="1" applyBorder="1" applyAlignment="1" applyProtection="1">
      <alignment vertical="center" wrapText="1"/>
      <protection hidden="1"/>
    </xf>
    <xf numFmtId="0" fontId="36" fillId="0" borderId="11" xfId="0" applyFont="1" applyFill="1" applyBorder="1" applyAlignment="1" applyProtection="1">
      <alignment horizontal="center" vertical="center" wrapText="1"/>
      <protection locked="0"/>
    </xf>
    <xf numFmtId="165" fontId="36" fillId="0" borderId="11" xfId="2" applyNumberFormat="1" applyFont="1" applyFill="1" applyBorder="1" applyProtection="1">
      <protection hidden="1"/>
    </xf>
    <xf numFmtId="165" fontId="42" fillId="0" borderId="11" xfId="2" applyNumberFormat="1" applyFont="1" applyFill="1" applyBorder="1" applyProtection="1">
      <protection hidden="1"/>
    </xf>
    <xf numFmtId="43" fontId="36" fillId="0" borderId="12" xfId="0" applyNumberFormat="1" applyFont="1" applyFill="1" applyBorder="1" applyProtection="1">
      <protection hidden="1"/>
    </xf>
    <xf numFmtId="0" fontId="39" fillId="0" borderId="11" xfId="0" applyFont="1" applyFill="1" applyBorder="1" applyAlignment="1" applyProtection="1">
      <alignment horizontal="center"/>
      <protection locked="0"/>
    </xf>
    <xf numFmtId="43" fontId="37" fillId="6" borderId="12" xfId="0" applyNumberFormat="1" applyFont="1" applyFill="1" applyBorder="1" applyProtection="1">
      <protection locked="0"/>
    </xf>
    <xf numFmtId="0" fontId="39" fillId="0" borderId="34" xfId="0" applyFont="1" applyFill="1" applyBorder="1" applyProtection="1">
      <protection hidden="1"/>
    </xf>
    <xf numFmtId="165" fontId="36" fillId="0" borderId="34" xfId="2" applyNumberFormat="1" applyFont="1" applyFill="1" applyBorder="1" applyProtection="1">
      <protection locked="0"/>
    </xf>
    <xf numFmtId="165" fontId="42" fillId="0" borderId="34" xfId="2" applyNumberFormat="1" applyFont="1" applyFill="1" applyBorder="1" applyProtection="1">
      <protection hidden="1"/>
    </xf>
    <xf numFmtId="43" fontId="37" fillId="6" borderId="42" xfId="0" applyNumberFormat="1" applyFont="1" applyFill="1" applyBorder="1" applyProtection="1">
      <protection locked="0"/>
    </xf>
    <xf numFmtId="0" fontId="24" fillId="6" borderId="0" xfId="0" applyFont="1" applyFill="1" applyProtection="1">
      <protection locked="0"/>
    </xf>
    <xf numFmtId="0" fontId="36" fillId="0" borderId="1" xfId="0" applyFont="1" applyFill="1" applyBorder="1" applyProtection="1">
      <protection hidden="1"/>
    </xf>
    <xf numFmtId="0" fontId="36" fillId="0" borderId="2" xfId="0" applyFont="1" applyFill="1" applyBorder="1" applyProtection="1">
      <protection hidden="1"/>
    </xf>
    <xf numFmtId="0" fontId="36" fillId="0" borderId="35" xfId="0" applyFont="1" applyFill="1" applyBorder="1" applyProtection="1">
      <protection hidden="1"/>
    </xf>
    <xf numFmtId="4" fontId="36" fillId="0" borderId="9" xfId="0" applyNumberFormat="1" applyFont="1" applyFill="1" applyBorder="1" applyProtection="1">
      <protection hidden="1"/>
    </xf>
    <xf numFmtId="0" fontId="36" fillId="0" borderId="3" xfId="0" applyFont="1" applyFill="1" applyBorder="1" applyProtection="1">
      <protection hidden="1"/>
    </xf>
    <xf numFmtId="0" fontId="36" fillId="0" borderId="4" xfId="0" applyFont="1" applyFill="1" applyBorder="1" applyProtection="1">
      <protection hidden="1"/>
    </xf>
    <xf numFmtId="0" fontId="36" fillId="0" borderId="18" xfId="0" applyFont="1" applyFill="1" applyBorder="1" applyProtection="1">
      <protection hidden="1"/>
    </xf>
    <xf numFmtId="4" fontId="36" fillId="0" borderId="12" xfId="0" applyNumberFormat="1" applyFont="1" applyFill="1" applyBorder="1" applyProtection="1">
      <protection hidden="1"/>
    </xf>
    <xf numFmtId="2" fontId="36" fillId="0" borderId="12" xfId="0" applyNumberFormat="1" applyFont="1" applyFill="1" applyBorder="1" applyAlignment="1" applyProtection="1">
      <alignment horizontal="right"/>
      <protection hidden="1"/>
    </xf>
    <xf numFmtId="43" fontId="36" fillId="0" borderId="12" xfId="0" applyNumberFormat="1" applyFont="1" applyFill="1" applyBorder="1" applyAlignment="1" applyProtection="1">
      <alignment horizontal="center"/>
      <protection hidden="1"/>
    </xf>
    <xf numFmtId="0" fontId="36" fillId="0" borderId="26" xfId="0" applyFont="1" applyFill="1" applyBorder="1" applyProtection="1">
      <protection hidden="1"/>
    </xf>
    <xf numFmtId="0" fontId="36" fillId="0" borderId="28" xfId="0" applyFont="1" applyFill="1" applyBorder="1" applyProtection="1">
      <protection hidden="1"/>
    </xf>
    <xf numFmtId="0" fontId="36" fillId="0" borderId="27" xfId="0" applyFont="1" applyFill="1" applyBorder="1" applyProtection="1">
      <protection hidden="1"/>
    </xf>
    <xf numFmtId="4" fontId="36" fillId="0" borderId="10" xfId="0" applyNumberFormat="1" applyFont="1" applyFill="1" applyBorder="1" applyAlignment="1" applyProtection="1">
      <alignment horizontal="right"/>
      <protection hidden="1"/>
    </xf>
    <xf numFmtId="0" fontId="35" fillId="9" borderId="32" xfId="0" applyFont="1" applyFill="1" applyBorder="1" applyProtection="1">
      <protection hidden="1"/>
    </xf>
    <xf numFmtId="0" fontId="36" fillId="9" borderId="33" xfId="0" applyFont="1" applyFill="1" applyBorder="1" applyProtection="1">
      <protection hidden="1"/>
    </xf>
    <xf numFmtId="4" fontId="44" fillId="9" borderId="16" xfId="0" applyNumberFormat="1" applyFont="1" applyFill="1" applyBorder="1" applyProtection="1">
      <protection hidden="1"/>
    </xf>
    <xf numFmtId="0" fontId="24" fillId="0" borderId="43" xfId="0" applyFont="1" applyBorder="1"/>
    <xf numFmtId="0" fontId="24" fillId="0" borderId="0" xfId="0" applyFont="1" applyBorder="1"/>
    <xf numFmtId="0" fontId="24" fillId="0" borderId="44" xfId="0" applyFont="1" applyBorder="1"/>
    <xf numFmtId="0" fontId="28" fillId="0" borderId="7" xfId="0" applyFont="1" applyFill="1" applyBorder="1" applyProtection="1">
      <protection hidden="1"/>
    </xf>
    <xf numFmtId="0" fontId="24" fillId="0" borderId="8" xfId="0" applyFont="1" applyBorder="1"/>
    <xf numFmtId="0" fontId="24" fillId="0" borderId="36" xfId="0" applyFont="1" applyBorder="1"/>
    <xf numFmtId="4" fontId="34" fillId="0" borderId="42" xfId="0" applyNumberFormat="1" applyFont="1" applyFill="1" applyBorder="1" applyAlignment="1" applyProtection="1">
      <alignment horizontal="right"/>
      <protection hidden="1"/>
    </xf>
    <xf numFmtId="4" fontId="24" fillId="0" borderId="42" xfId="0" applyNumberFormat="1" applyFont="1" applyBorder="1"/>
    <xf numFmtId="0" fontId="28" fillId="3" borderId="22" xfId="0" applyFont="1" applyFill="1" applyBorder="1" applyProtection="1">
      <protection hidden="1"/>
    </xf>
    <xf numFmtId="0" fontId="24" fillId="3" borderId="23" xfId="0" applyFont="1" applyFill="1" applyBorder="1"/>
    <xf numFmtId="4" fontId="45" fillId="3" borderId="16" xfId="0" applyNumberFormat="1" applyFont="1" applyFill="1" applyBorder="1"/>
    <xf numFmtId="4" fontId="24" fillId="3" borderId="16" xfId="0" applyNumberFormat="1" applyFont="1" applyFill="1" applyBorder="1"/>
    <xf numFmtId="167" fontId="28" fillId="0" borderId="0" xfId="6" applyNumberFormat="1" applyFont="1" applyFill="1" applyBorder="1" applyAlignment="1">
      <alignment horizontal="right" vertical="top"/>
    </xf>
    <xf numFmtId="0" fontId="46" fillId="0" borderId="0" xfId="6" applyNumberFormat="1" applyFont="1" applyFill="1" applyBorder="1" applyAlignment="1">
      <alignment horizontal="left" vertical="top"/>
    </xf>
    <xf numFmtId="167" fontId="47" fillId="0" borderId="0" xfId="6" applyNumberFormat="1" applyFont="1" applyFill="1" applyBorder="1" applyAlignment="1">
      <alignment horizontal="right" vertical="top"/>
    </xf>
    <xf numFmtId="0" fontId="47" fillId="0" borderId="0" xfId="6" applyNumberFormat="1" applyFont="1" applyFill="1" applyBorder="1" applyAlignment="1">
      <alignment horizontal="left" vertical="top"/>
    </xf>
    <xf numFmtId="0" fontId="47" fillId="0" borderId="0" xfId="0" applyFont="1" applyFill="1"/>
    <xf numFmtId="4" fontId="39" fillId="0" borderId="0" xfId="0" applyNumberFormat="1" applyFont="1" applyBorder="1"/>
    <xf numFmtId="0" fontId="13" fillId="7" borderId="22" xfId="0" applyFont="1" applyFill="1" applyBorder="1" applyAlignment="1" applyProtection="1">
      <alignment horizontal="center"/>
      <protection hidden="1"/>
    </xf>
    <xf numFmtId="0" fontId="13" fillId="7" borderId="23" xfId="0" applyFont="1" applyFill="1" applyBorder="1" applyAlignment="1" applyProtection="1">
      <alignment horizontal="center"/>
      <protection hidden="1"/>
    </xf>
    <xf numFmtId="0" fontId="13" fillId="7" borderId="17" xfId="0" applyFont="1" applyFill="1" applyBorder="1" applyAlignment="1" applyProtection="1">
      <alignment horizontal="center"/>
      <protection hidden="1"/>
    </xf>
    <xf numFmtId="0" fontId="11" fillId="5" borderId="29" xfId="0" applyFont="1" applyFill="1" applyBorder="1" applyAlignment="1" applyProtection="1">
      <alignment horizontal="left"/>
      <protection hidden="1"/>
    </xf>
    <xf numFmtId="0" fontId="11" fillId="5" borderId="30" xfId="0" applyFont="1" applyFill="1" applyBorder="1" applyAlignment="1" applyProtection="1">
      <alignment horizontal="left"/>
      <protection hidden="1"/>
    </xf>
    <xf numFmtId="0" fontId="11" fillId="5" borderId="31" xfId="0" applyFont="1" applyFill="1" applyBorder="1" applyAlignment="1" applyProtection="1">
      <alignment horizontal="left"/>
      <protection hidden="1"/>
    </xf>
    <xf numFmtId="0" fontId="4" fillId="10" borderId="22" xfId="0" applyFont="1" applyFill="1" applyBorder="1" applyAlignment="1" applyProtection="1">
      <alignment horizontal="center"/>
      <protection hidden="1"/>
    </xf>
    <xf numFmtId="0" fontId="4" fillId="10" borderId="23" xfId="0" applyFont="1" applyFill="1" applyBorder="1" applyAlignment="1" applyProtection="1">
      <alignment horizontal="center"/>
      <protection hidden="1"/>
    </xf>
    <xf numFmtId="0" fontId="4" fillId="10" borderId="17" xfId="0" applyFont="1" applyFill="1" applyBorder="1" applyAlignment="1" applyProtection="1">
      <alignment horizontal="center"/>
      <protection hidden="1"/>
    </xf>
    <xf numFmtId="0" fontId="9" fillId="6" borderId="19" xfId="0" applyFont="1" applyFill="1" applyBorder="1" applyAlignment="1" applyProtection="1">
      <alignment horizontal="center"/>
      <protection locked="0"/>
    </xf>
    <xf numFmtId="0" fontId="9" fillId="6" borderId="21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9" fillId="6" borderId="5" xfId="0" applyFont="1" applyFill="1" applyBorder="1" applyAlignment="1" applyProtection="1">
      <alignment horizontal="center"/>
      <protection locked="0"/>
    </xf>
    <xf numFmtId="0" fontId="9" fillId="6" borderId="4" xfId="0" applyFont="1" applyFill="1" applyBorder="1" applyAlignment="1" applyProtection="1">
      <alignment horizontal="center"/>
      <protection locked="0"/>
    </xf>
    <xf numFmtId="0" fontId="9" fillId="6" borderId="6" xfId="0" applyFont="1" applyFill="1" applyBorder="1" applyAlignment="1" applyProtection="1">
      <alignment horizontal="center"/>
      <protection locked="0"/>
    </xf>
    <xf numFmtId="14" fontId="16" fillId="6" borderId="5" xfId="0" applyNumberFormat="1" applyFont="1" applyFill="1" applyBorder="1" applyAlignment="1" applyProtection="1">
      <alignment horizontal="center"/>
      <protection locked="0"/>
    </xf>
    <xf numFmtId="14" fontId="16" fillId="6" borderId="4" xfId="0" applyNumberFormat="1" applyFont="1" applyFill="1" applyBorder="1" applyAlignment="1" applyProtection="1">
      <alignment horizontal="center"/>
      <protection locked="0"/>
    </xf>
    <xf numFmtId="14" fontId="16" fillId="6" borderId="6" xfId="0" applyNumberFormat="1" applyFont="1" applyFill="1" applyBorder="1" applyAlignment="1" applyProtection="1">
      <alignment horizontal="center"/>
      <protection locked="0"/>
    </xf>
    <xf numFmtId="0" fontId="9" fillId="6" borderId="37" xfId="0" applyFont="1" applyFill="1" applyBorder="1" applyAlignment="1" applyProtection="1">
      <alignment horizontal="center"/>
      <protection locked="0"/>
    </xf>
    <xf numFmtId="0" fontId="9" fillId="6" borderId="8" xfId="0" applyFont="1" applyFill="1" applyBorder="1" applyAlignment="1" applyProtection="1">
      <alignment horizontal="center"/>
      <protection locked="0"/>
    </xf>
    <xf numFmtId="0" fontId="9" fillId="6" borderId="38" xfId="0" applyFont="1" applyFill="1" applyBorder="1" applyAlignment="1" applyProtection="1">
      <alignment horizontal="center"/>
      <protection locked="0"/>
    </xf>
    <xf numFmtId="0" fontId="24" fillId="0" borderId="48" xfId="0" applyFont="1" applyBorder="1" applyAlignment="1">
      <alignment horizontal="center" wrapText="1"/>
    </xf>
    <xf numFmtId="0" fontId="24" fillId="0" borderId="50" xfId="0" applyFont="1" applyBorder="1" applyAlignment="1">
      <alignment horizontal="center" wrapText="1"/>
    </xf>
    <xf numFmtId="0" fontId="30" fillId="0" borderId="34" xfId="0" applyFont="1" applyBorder="1" applyAlignment="1">
      <alignment horizontal="center" wrapText="1"/>
    </xf>
    <xf numFmtId="0" fontId="30" fillId="0" borderId="49" xfId="0" applyFont="1" applyBorder="1" applyAlignment="1">
      <alignment horizontal="center" wrapText="1"/>
    </xf>
    <xf numFmtId="0" fontId="24" fillId="0" borderId="30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46" xfId="0" applyFont="1" applyBorder="1" applyAlignment="1">
      <alignment horizontal="center" wrapText="1"/>
    </xf>
    <xf numFmtId="0" fontId="24" fillId="0" borderId="47" xfId="0" applyFont="1" applyBorder="1" applyAlignment="1">
      <alignment horizontal="center" wrapText="1"/>
    </xf>
    <xf numFmtId="0" fontId="43" fillId="5" borderId="29" xfId="0" applyFont="1" applyFill="1" applyBorder="1" applyAlignment="1" applyProtection="1">
      <alignment horizontal="left"/>
      <protection hidden="1"/>
    </xf>
    <xf numFmtId="0" fontId="43" fillId="5" borderId="30" xfId="0" applyFont="1" applyFill="1" applyBorder="1" applyAlignment="1" applyProtection="1">
      <alignment horizontal="left"/>
      <protection hidden="1"/>
    </xf>
    <xf numFmtId="0" fontId="43" fillId="5" borderId="31" xfId="0" applyFont="1" applyFill="1" applyBorder="1" applyAlignment="1" applyProtection="1">
      <alignment horizontal="left"/>
      <protection hidden="1"/>
    </xf>
    <xf numFmtId="0" fontId="31" fillId="7" borderId="22" xfId="0" applyFont="1" applyFill="1" applyBorder="1" applyAlignment="1" applyProtection="1">
      <alignment horizontal="center"/>
      <protection hidden="1"/>
    </xf>
    <xf numFmtId="0" fontId="31" fillId="7" borderId="23" xfId="0" applyFont="1" applyFill="1" applyBorder="1" applyAlignment="1" applyProtection="1">
      <alignment horizontal="center"/>
      <protection hidden="1"/>
    </xf>
    <xf numFmtId="0" fontId="31" fillId="7" borderId="17" xfId="0" applyFont="1" applyFill="1" applyBorder="1" applyAlignment="1" applyProtection="1">
      <alignment horizontal="center"/>
      <protection hidden="1"/>
    </xf>
    <xf numFmtId="0" fontId="33" fillId="10" borderId="22" xfId="0" applyFont="1" applyFill="1" applyBorder="1" applyAlignment="1" applyProtection="1">
      <alignment horizontal="center"/>
      <protection hidden="1"/>
    </xf>
    <xf numFmtId="0" fontId="33" fillId="10" borderId="23" xfId="0" applyFont="1" applyFill="1" applyBorder="1" applyAlignment="1" applyProtection="1">
      <alignment horizontal="center"/>
      <protection hidden="1"/>
    </xf>
    <xf numFmtId="0" fontId="33" fillId="10" borderId="17" xfId="0" applyFont="1" applyFill="1" applyBorder="1" applyAlignment="1" applyProtection="1">
      <alignment horizontal="center"/>
      <protection hidden="1"/>
    </xf>
    <xf numFmtId="0" fontId="37" fillId="6" borderId="19" xfId="0" applyFont="1" applyFill="1" applyBorder="1" applyAlignment="1" applyProtection="1">
      <alignment horizontal="center"/>
      <protection locked="0"/>
    </xf>
    <xf numFmtId="0" fontId="37" fillId="6" borderId="21" xfId="0" applyFont="1" applyFill="1" applyBorder="1" applyAlignment="1" applyProtection="1">
      <alignment horizontal="center"/>
      <protection locked="0"/>
    </xf>
    <xf numFmtId="0" fontId="37" fillId="6" borderId="25" xfId="0" applyFont="1" applyFill="1" applyBorder="1" applyAlignment="1" applyProtection="1">
      <alignment horizontal="center"/>
      <protection locked="0"/>
    </xf>
    <xf numFmtId="0" fontId="37" fillId="6" borderId="5" xfId="0" applyFont="1" applyFill="1" applyBorder="1" applyAlignment="1" applyProtection="1">
      <alignment horizontal="center"/>
      <protection locked="0"/>
    </xf>
    <xf numFmtId="0" fontId="37" fillId="6" borderId="4" xfId="0" applyFont="1" applyFill="1" applyBorder="1" applyAlignment="1" applyProtection="1">
      <alignment horizontal="center"/>
      <protection locked="0"/>
    </xf>
    <xf numFmtId="0" fontId="37" fillId="6" borderId="6" xfId="0" applyFont="1" applyFill="1" applyBorder="1" applyAlignment="1" applyProtection="1">
      <alignment horizontal="center"/>
      <protection locked="0"/>
    </xf>
    <xf numFmtId="14" fontId="38" fillId="6" borderId="5" xfId="0" applyNumberFormat="1" applyFont="1" applyFill="1" applyBorder="1" applyAlignment="1" applyProtection="1">
      <alignment horizontal="center"/>
      <protection locked="0"/>
    </xf>
    <xf numFmtId="14" fontId="38" fillId="6" borderId="4" xfId="0" applyNumberFormat="1" applyFont="1" applyFill="1" applyBorder="1" applyAlignment="1" applyProtection="1">
      <alignment horizontal="center"/>
      <protection locked="0"/>
    </xf>
    <xf numFmtId="14" fontId="38" fillId="6" borderId="6" xfId="0" applyNumberFormat="1" applyFont="1" applyFill="1" applyBorder="1" applyAlignment="1" applyProtection="1">
      <alignment horizontal="center"/>
      <protection locked="0"/>
    </xf>
    <xf numFmtId="0" fontId="37" fillId="6" borderId="37" xfId="0" applyFont="1" applyFill="1" applyBorder="1" applyAlignment="1" applyProtection="1">
      <alignment horizontal="center"/>
      <protection locked="0"/>
    </xf>
    <xf numFmtId="0" fontId="37" fillId="6" borderId="8" xfId="0" applyFont="1" applyFill="1" applyBorder="1" applyAlignment="1" applyProtection="1">
      <alignment horizontal="center"/>
      <protection locked="0"/>
    </xf>
    <xf numFmtId="0" fontId="37" fillId="6" borderId="38" xfId="0" applyFont="1" applyFill="1" applyBorder="1" applyAlignment="1" applyProtection="1">
      <alignment horizontal="center"/>
      <protection locked="0"/>
    </xf>
    <xf numFmtId="165" fontId="36" fillId="0" borderId="12" xfId="0" applyNumberFormat="1" applyFont="1" applyFill="1" applyBorder="1" applyAlignment="1" applyProtection="1">
      <alignment horizontal="center"/>
      <protection hidden="1"/>
    </xf>
    <xf numFmtId="3" fontId="44" fillId="9" borderId="16" xfId="0" applyNumberFormat="1" applyFont="1" applyFill="1" applyBorder="1" applyProtection="1">
      <protection hidden="1"/>
    </xf>
  </cellXfs>
  <cellStyles count="8">
    <cellStyle name="20% - Accent6" xfId="7" builtinId="50"/>
    <cellStyle name="40% - Accent6" xfId="5" builtinId="51"/>
    <cellStyle name="Comma" xfId="6" builtinId="3"/>
    <cellStyle name="Comma 2" xfId="2"/>
    <cellStyle name="Normal" xfId="0" builtinId="0"/>
    <cellStyle name="Normal 2" xfId="3"/>
    <cellStyle name="Normal 3" xfId="4"/>
    <cellStyle name="Percent" xfId="1" builtinId="5"/>
  </cellStyles>
  <dxfs count="0"/>
  <tableStyles count="0" defaultTableStyle="TableStyleMedium9" defaultPivotStyle="PivotStyleLight16"/>
  <colors>
    <mruColors>
      <color rgb="FFFFCCFF"/>
      <color rgb="FF99FFCC"/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umohan\Salary%20Structure\RESOURC%20ONE\PAYROLL\PAY\RESOURCE%20ONE%20PAY%20REGISTER%20APR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SIRIUS%20TRANSACT%20PVT%20LTD\SIRIUS%20PAY%20REGISTER%20DRAF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PAY SHEET APR13"/>
      <sheetName val="DATA"/>
      <sheetName val="IT"/>
      <sheetName val="Cost Sheet"/>
      <sheetName val="CTC"/>
      <sheetName val="Sheet1"/>
      <sheetName val="PaySlip"/>
    </sheetNames>
    <sheetDataSet>
      <sheetData sheetId="0"/>
      <sheetData sheetId="1">
        <row r="4">
          <cell r="A4">
            <v>2011001</v>
          </cell>
        </row>
        <row r="5">
          <cell r="A5">
            <v>2012001</v>
          </cell>
        </row>
        <row r="6">
          <cell r="A6">
            <v>2012002</v>
          </cell>
        </row>
        <row r="7">
          <cell r="A7">
            <v>2012003</v>
          </cell>
        </row>
        <row r="8">
          <cell r="A8">
            <v>2012004</v>
          </cell>
        </row>
        <row r="9">
          <cell r="A9">
            <v>2012005</v>
          </cell>
        </row>
        <row r="10">
          <cell r="A10">
            <v>2012006</v>
          </cell>
        </row>
        <row r="11">
          <cell r="A11">
            <v>2012007</v>
          </cell>
        </row>
        <row r="12">
          <cell r="A12">
            <v>2012008</v>
          </cell>
        </row>
        <row r="13">
          <cell r="A13">
            <v>2012009</v>
          </cell>
        </row>
        <row r="14">
          <cell r="A14">
            <v>2012010</v>
          </cell>
        </row>
        <row r="15">
          <cell r="A15">
            <v>2012011</v>
          </cell>
        </row>
        <row r="16">
          <cell r="A16">
            <v>2012012</v>
          </cell>
        </row>
        <row r="17">
          <cell r="A17">
            <v>2012013</v>
          </cell>
        </row>
        <row r="18">
          <cell r="A18">
            <v>2013001</v>
          </cell>
        </row>
        <row r="19">
          <cell r="A19">
            <v>2013002</v>
          </cell>
        </row>
        <row r="20">
          <cell r="A20">
            <v>2013003</v>
          </cell>
        </row>
        <row r="21">
          <cell r="A21">
            <v>2013004</v>
          </cell>
        </row>
        <row r="22">
          <cell r="A22">
            <v>2013005</v>
          </cell>
        </row>
        <row r="23">
          <cell r="A23">
            <v>2013006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PR_13"/>
      <sheetName val="Working"/>
      <sheetName val="Input"/>
      <sheetName val="Cost Sheet"/>
      <sheetName val="MAR-salary"/>
      <sheetName val="MAR-salary (2)"/>
    </sheetNames>
    <sheetDataSet>
      <sheetData sheetId="0"/>
      <sheetData sheetId="1">
        <row r="4">
          <cell r="A4">
            <v>10002</v>
          </cell>
        </row>
        <row r="5">
          <cell r="A5">
            <v>10005</v>
          </cell>
        </row>
        <row r="6">
          <cell r="A6">
            <v>10006</v>
          </cell>
        </row>
        <row r="7">
          <cell r="A7">
            <v>10012</v>
          </cell>
        </row>
        <row r="8">
          <cell r="A8">
            <v>10014</v>
          </cell>
        </row>
        <row r="9">
          <cell r="A9">
            <v>10015</v>
          </cell>
        </row>
        <row r="10">
          <cell r="A10">
            <v>10016</v>
          </cell>
        </row>
        <row r="11">
          <cell r="A11">
            <v>10018</v>
          </cell>
        </row>
        <row r="12">
          <cell r="A12">
            <v>10022</v>
          </cell>
        </row>
        <row r="13">
          <cell r="A13">
            <v>10023</v>
          </cell>
        </row>
        <row r="14">
          <cell r="A14">
            <v>10024</v>
          </cell>
        </row>
        <row r="15">
          <cell r="A15">
            <v>10025</v>
          </cell>
        </row>
        <row r="16">
          <cell r="A16">
            <v>10027</v>
          </cell>
        </row>
        <row r="17">
          <cell r="A17">
            <v>10028</v>
          </cell>
        </row>
        <row r="18">
          <cell r="A18">
            <v>10034</v>
          </cell>
        </row>
        <row r="19">
          <cell r="A19">
            <v>10036</v>
          </cell>
        </row>
        <row r="20">
          <cell r="A20">
            <v>10037</v>
          </cell>
        </row>
        <row r="21">
          <cell r="A21">
            <v>10038</v>
          </cell>
        </row>
        <row r="22">
          <cell r="A22">
            <v>10039</v>
          </cell>
        </row>
        <row r="23">
          <cell r="A23">
            <v>10040</v>
          </cell>
        </row>
        <row r="24">
          <cell r="A24">
            <v>10041</v>
          </cell>
        </row>
        <row r="25">
          <cell r="A25">
            <v>10042</v>
          </cell>
        </row>
        <row r="26">
          <cell r="A26">
            <v>10043</v>
          </cell>
        </row>
        <row r="27">
          <cell r="A27">
            <v>10044</v>
          </cell>
        </row>
        <row r="28">
          <cell r="A28">
            <v>10046</v>
          </cell>
        </row>
        <row r="29">
          <cell r="A29">
            <v>10047</v>
          </cell>
        </row>
        <row r="30">
          <cell r="A30">
            <v>10048</v>
          </cell>
        </row>
        <row r="31">
          <cell r="A31">
            <v>10049</v>
          </cell>
        </row>
        <row r="32">
          <cell r="A32">
            <v>10050</v>
          </cell>
        </row>
        <row r="33">
          <cell r="A33">
            <v>10053</v>
          </cell>
        </row>
        <row r="34">
          <cell r="A34">
            <v>10055</v>
          </cell>
        </row>
        <row r="35">
          <cell r="A35">
            <v>10056</v>
          </cell>
        </row>
        <row r="36">
          <cell r="A36">
            <v>10057</v>
          </cell>
        </row>
        <row r="37">
          <cell r="A37">
            <v>10058</v>
          </cell>
        </row>
        <row r="38">
          <cell r="A38">
            <v>10059</v>
          </cell>
        </row>
        <row r="39">
          <cell r="A39">
            <v>10060</v>
          </cell>
        </row>
        <row r="40">
          <cell r="A40">
            <v>10061</v>
          </cell>
        </row>
        <row r="41">
          <cell r="A41">
            <v>10062</v>
          </cell>
        </row>
        <row r="42">
          <cell r="A42">
            <v>10063</v>
          </cell>
        </row>
        <row r="43">
          <cell r="A43">
            <v>10067</v>
          </cell>
        </row>
        <row r="44">
          <cell r="A44">
            <v>10069</v>
          </cell>
        </row>
        <row r="45">
          <cell r="A45">
            <v>10072</v>
          </cell>
        </row>
        <row r="46">
          <cell r="A46">
            <v>10076</v>
          </cell>
        </row>
        <row r="47">
          <cell r="A47">
            <v>10077</v>
          </cell>
        </row>
        <row r="48">
          <cell r="A48">
            <v>10080</v>
          </cell>
        </row>
        <row r="49">
          <cell r="A49">
            <v>10081</v>
          </cell>
        </row>
        <row r="50">
          <cell r="A50">
            <v>10082</v>
          </cell>
        </row>
        <row r="51">
          <cell r="A51">
            <v>10083</v>
          </cell>
        </row>
        <row r="52">
          <cell r="A52">
            <v>10084</v>
          </cell>
        </row>
        <row r="53">
          <cell r="A53">
            <v>10085</v>
          </cell>
        </row>
        <row r="54">
          <cell r="A54">
            <v>10087</v>
          </cell>
        </row>
        <row r="55">
          <cell r="A55">
            <v>10088</v>
          </cell>
        </row>
        <row r="56">
          <cell r="A56">
            <v>10089</v>
          </cell>
        </row>
        <row r="57">
          <cell r="A57">
            <v>10090</v>
          </cell>
        </row>
        <row r="58">
          <cell r="A58">
            <v>10091</v>
          </cell>
        </row>
        <row r="59">
          <cell r="A59">
            <v>10093</v>
          </cell>
        </row>
        <row r="60">
          <cell r="A60">
            <v>10098</v>
          </cell>
        </row>
        <row r="61">
          <cell r="A61">
            <v>10100</v>
          </cell>
        </row>
        <row r="62">
          <cell r="A62">
            <v>10101</v>
          </cell>
        </row>
        <row r="63">
          <cell r="A63">
            <v>10103</v>
          </cell>
        </row>
        <row r="64">
          <cell r="A64">
            <v>10109</v>
          </cell>
        </row>
        <row r="65">
          <cell r="A65">
            <v>10110</v>
          </cell>
        </row>
        <row r="66">
          <cell r="A66">
            <v>10111</v>
          </cell>
        </row>
        <row r="67">
          <cell r="A67">
            <v>10112</v>
          </cell>
        </row>
        <row r="68">
          <cell r="A68">
            <v>10114</v>
          </cell>
        </row>
        <row r="69">
          <cell r="A69">
            <v>10116</v>
          </cell>
        </row>
        <row r="70">
          <cell r="A70">
            <v>10117</v>
          </cell>
        </row>
        <row r="71">
          <cell r="A71">
            <v>10118</v>
          </cell>
        </row>
        <row r="72">
          <cell r="A72">
            <v>10126</v>
          </cell>
        </row>
        <row r="73">
          <cell r="A73">
            <v>10128</v>
          </cell>
        </row>
        <row r="74">
          <cell r="A74">
            <v>10129</v>
          </cell>
        </row>
        <row r="75">
          <cell r="A75">
            <v>10130</v>
          </cell>
        </row>
        <row r="76">
          <cell r="A76">
            <v>10131</v>
          </cell>
        </row>
        <row r="77">
          <cell r="A77">
            <v>10132</v>
          </cell>
        </row>
        <row r="78">
          <cell r="A78">
            <v>10133</v>
          </cell>
        </row>
        <row r="79">
          <cell r="A79">
            <v>10134</v>
          </cell>
        </row>
        <row r="80">
          <cell r="A80">
            <v>10135</v>
          </cell>
        </row>
        <row r="81">
          <cell r="A81">
            <v>10136</v>
          </cell>
        </row>
        <row r="82">
          <cell r="A82">
            <v>10137</v>
          </cell>
        </row>
        <row r="83">
          <cell r="A83">
            <v>10138</v>
          </cell>
        </row>
        <row r="84">
          <cell r="A84">
            <v>10141</v>
          </cell>
        </row>
        <row r="85">
          <cell r="A85">
            <v>10142</v>
          </cell>
        </row>
        <row r="86">
          <cell r="A86">
            <v>10144</v>
          </cell>
        </row>
        <row r="87">
          <cell r="A87">
            <v>10146</v>
          </cell>
        </row>
        <row r="88">
          <cell r="A88">
            <v>10147</v>
          </cell>
        </row>
        <row r="89">
          <cell r="A89">
            <v>10149</v>
          </cell>
        </row>
        <row r="90">
          <cell r="A90">
            <v>10150</v>
          </cell>
        </row>
        <row r="91">
          <cell r="A91">
            <v>10151</v>
          </cell>
        </row>
        <row r="92">
          <cell r="A92">
            <v>10153</v>
          </cell>
        </row>
        <row r="93">
          <cell r="A93">
            <v>10156</v>
          </cell>
        </row>
        <row r="94">
          <cell r="A94">
            <v>10157</v>
          </cell>
        </row>
        <row r="95">
          <cell r="A95">
            <v>10158</v>
          </cell>
        </row>
        <row r="96">
          <cell r="A96">
            <v>10160</v>
          </cell>
        </row>
        <row r="97">
          <cell r="A97">
            <v>10161</v>
          </cell>
        </row>
        <row r="98">
          <cell r="A98">
            <v>10162</v>
          </cell>
        </row>
        <row r="99">
          <cell r="A99">
            <v>10163</v>
          </cell>
        </row>
        <row r="100">
          <cell r="A100">
            <v>10164</v>
          </cell>
        </row>
        <row r="101">
          <cell r="A101">
            <v>10165</v>
          </cell>
        </row>
        <row r="102">
          <cell r="A102">
            <v>10166</v>
          </cell>
        </row>
        <row r="103">
          <cell r="A103">
            <v>10169</v>
          </cell>
        </row>
        <row r="104">
          <cell r="A104">
            <v>10170</v>
          </cell>
        </row>
        <row r="105">
          <cell r="A105">
            <v>10171</v>
          </cell>
        </row>
        <row r="106">
          <cell r="A106">
            <v>10174</v>
          </cell>
        </row>
        <row r="107">
          <cell r="A107">
            <v>10175</v>
          </cell>
        </row>
        <row r="108">
          <cell r="A108">
            <v>10179</v>
          </cell>
        </row>
        <row r="109">
          <cell r="A109">
            <v>10182</v>
          </cell>
        </row>
        <row r="110">
          <cell r="A110">
            <v>10185</v>
          </cell>
        </row>
        <row r="111">
          <cell r="A111">
            <v>10187</v>
          </cell>
        </row>
        <row r="112">
          <cell r="A112">
            <v>10188</v>
          </cell>
        </row>
        <row r="113">
          <cell r="A113">
            <v>10189</v>
          </cell>
        </row>
        <row r="114">
          <cell r="A114">
            <v>10190</v>
          </cell>
        </row>
        <row r="115">
          <cell r="A115">
            <v>10191</v>
          </cell>
        </row>
        <row r="116">
          <cell r="A116">
            <v>10192</v>
          </cell>
        </row>
        <row r="117">
          <cell r="A117">
            <v>10193</v>
          </cell>
        </row>
        <row r="118">
          <cell r="A118">
            <v>10200</v>
          </cell>
        </row>
        <row r="119">
          <cell r="A119">
            <v>10202</v>
          </cell>
        </row>
        <row r="120">
          <cell r="A120">
            <v>10203</v>
          </cell>
        </row>
        <row r="121">
          <cell r="A121">
            <v>10204</v>
          </cell>
        </row>
        <row r="122">
          <cell r="A122">
            <v>10206</v>
          </cell>
        </row>
        <row r="123">
          <cell r="A123">
            <v>10208</v>
          </cell>
        </row>
        <row r="124">
          <cell r="A124">
            <v>10210</v>
          </cell>
        </row>
        <row r="125">
          <cell r="A125">
            <v>10211</v>
          </cell>
        </row>
        <row r="126">
          <cell r="A126">
            <v>10213</v>
          </cell>
        </row>
        <row r="127">
          <cell r="A127">
            <v>10217</v>
          </cell>
        </row>
        <row r="128">
          <cell r="A128">
            <v>10223</v>
          </cell>
        </row>
        <row r="129">
          <cell r="A129">
            <v>10225</v>
          </cell>
        </row>
        <row r="130">
          <cell r="A130">
            <v>10226</v>
          </cell>
        </row>
        <row r="131">
          <cell r="A131">
            <v>10234</v>
          </cell>
        </row>
        <row r="132">
          <cell r="A132">
            <v>10235</v>
          </cell>
        </row>
        <row r="133">
          <cell r="A133">
            <v>10236</v>
          </cell>
        </row>
        <row r="134">
          <cell r="A134">
            <v>10237</v>
          </cell>
        </row>
        <row r="135">
          <cell r="A135">
            <v>10238</v>
          </cell>
        </row>
        <row r="136">
          <cell r="A136">
            <v>10239</v>
          </cell>
        </row>
        <row r="137">
          <cell r="A137">
            <v>10241</v>
          </cell>
        </row>
        <row r="138">
          <cell r="A138">
            <v>10242</v>
          </cell>
        </row>
        <row r="139">
          <cell r="A139">
            <v>10243</v>
          </cell>
        </row>
        <row r="140">
          <cell r="A140">
            <v>10248</v>
          </cell>
        </row>
        <row r="141">
          <cell r="A141">
            <v>10249</v>
          </cell>
        </row>
        <row r="142">
          <cell r="A142">
            <v>10251</v>
          </cell>
        </row>
        <row r="143">
          <cell r="A143">
            <v>10253</v>
          </cell>
        </row>
        <row r="144">
          <cell r="A144">
            <v>10255</v>
          </cell>
        </row>
        <row r="145">
          <cell r="A145">
            <v>10256</v>
          </cell>
        </row>
        <row r="146">
          <cell r="A146">
            <v>10257</v>
          </cell>
        </row>
        <row r="147">
          <cell r="A147">
            <v>10265</v>
          </cell>
        </row>
        <row r="148">
          <cell r="A148">
            <v>10266</v>
          </cell>
        </row>
        <row r="149">
          <cell r="A149">
            <v>10268</v>
          </cell>
        </row>
        <row r="150">
          <cell r="A150">
            <v>10269</v>
          </cell>
        </row>
        <row r="151">
          <cell r="A151">
            <v>10272</v>
          </cell>
        </row>
        <row r="152">
          <cell r="A152">
            <v>10276</v>
          </cell>
        </row>
        <row r="153">
          <cell r="A153">
            <v>10278</v>
          </cell>
        </row>
        <row r="154">
          <cell r="A154">
            <v>10279</v>
          </cell>
        </row>
        <row r="155">
          <cell r="A155">
            <v>10282</v>
          </cell>
        </row>
        <row r="156">
          <cell r="A156">
            <v>10284</v>
          </cell>
        </row>
        <row r="157">
          <cell r="A157">
            <v>10285</v>
          </cell>
        </row>
        <row r="158">
          <cell r="A158">
            <v>10286</v>
          </cell>
        </row>
        <row r="159">
          <cell r="A159">
            <v>10288</v>
          </cell>
        </row>
        <row r="160">
          <cell r="A160">
            <v>10289</v>
          </cell>
        </row>
        <row r="161">
          <cell r="A161">
            <v>10290</v>
          </cell>
        </row>
        <row r="162">
          <cell r="A162">
            <v>10291</v>
          </cell>
        </row>
        <row r="163">
          <cell r="A163">
            <v>10292</v>
          </cell>
        </row>
        <row r="164">
          <cell r="A164">
            <v>10293</v>
          </cell>
        </row>
        <row r="165">
          <cell r="A165">
            <v>10294</v>
          </cell>
        </row>
        <row r="166">
          <cell r="A166">
            <v>10295</v>
          </cell>
        </row>
        <row r="167">
          <cell r="A167">
            <v>10298</v>
          </cell>
        </row>
        <row r="168">
          <cell r="A168">
            <v>10299</v>
          </cell>
        </row>
        <row r="169">
          <cell r="A169">
            <v>10300</v>
          </cell>
        </row>
        <row r="170">
          <cell r="A170">
            <v>10301</v>
          </cell>
        </row>
        <row r="171">
          <cell r="A171">
            <v>10306</v>
          </cell>
        </row>
        <row r="172">
          <cell r="A172">
            <v>10307</v>
          </cell>
        </row>
        <row r="173">
          <cell r="A173">
            <v>10308</v>
          </cell>
        </row>
        <row r="174">
          <cell r="A174">
            <v>10309</v>
          </cell>
        </row>
        <row r="175">
          <cell r="A175">
            <v>10310</v>
          </cell>
        </row>
        <row r="176">
          <cell r="A176">
            <v>10311</v>
          </cell>
        </row>
        <row r="177">
          <cell r="A177">
            <v>10312</v>
          </cell>
        </row>
        <row r="178">
          <cell r="A178">
            <v>10314</v>
          </cell>
        </row>
        <row r="179">
          <cell r="A179">
            <v>10315</v>
          </cell>
        </row>
        <row r="180">
          <cell r="A180">
            <v>10316</v>
          </cell>
        </row>
        <row r="181">
          <cell r="A181">
            <v>10317</v>
          </cell>
        </row>
        <row r="182">
          <cell r="A182">
            <v>10318</v>
          </cell>
        </row>
        <row r="183">
          <cell r="A183">
            <v>10321</v>
          </cell>
        </row>
        <row r="184">
          <cell r="A184">
            <v>10322</v>
          </cell>
        </row>
        <row r="185">
          <cell r="A185">
            <v>10323</v>
          </cell>
        </row>
        <row r="186">
          <cell r="A186">
            <v>10324</v>
          </cell>
        </row>
        <row r="187">
          <cell r="A187">
            <v>10325</v>
          </cell>
        </row>
        <row r="188">
          <cell r="A188">
            <v>10327</v>
          </cell>
        </row>
        <row r="189">
          <cell r="A189">
            <v>10329</v>
          </cell>
        </row>
        <row r="190">
          <cell r="A190">
            <v>10331</v>
          </cell>
        </row>
        <row r="191">
          <cell r="A191">
            <v>10332</v>
          </cell>
        </row>
        <row r="192">
          <cell r="A192">
            <v>10333</v>
          </cell>
        </row>
        <row r="193">
          <cell r="A193">
            <v>10334</v>
          </cell>
        </row>
        <row r="194">
          <cell r="A194">
            <v>10335</v>
          </cell>
        </row>
        <row r="195">
          <cell r="A195">
            <v>10337</v>
          </cell>
        </row>
        <row r="196">
          <cell r="A196">
            <v>10338</v>
          </cell>
        </row>
        <row r="197">
          <cell r="A197">
            <v>10339</v>
          </cell>
        </row>
        <row r="198">
          <cell r="A198">
            <v>10341</v>
          </cell>
        </row>
        <row r="199">
          <cell r="A199">
            <v>10342</v>
          </cell>
        </row>
        <row r="200">
          <cell r="A200">
            <v>10345</v>
          </cell>
        </row>
        <row r="201">
          <cell r="A201">
            <v>10347</v>
          </cell>
        </row>
        <row r="202">
          <cell r="A202">
            <v>10349</v>
          </cell>
        </row>
        <row r="203">
          <cell r="A203">
            <v>10350</v>
          </cell>
        </row>
        <row r="204">
          <cell r="A204">
            <v>10351</v>
          </cell>
        </row>
        <row r="205">
          <cell r="A205">
            <v>10352</v>
          </cell>
        </row>
        <row r="206">
          <cell r="A206">
            <v>10353</v>
          </cell>
        </row>
        <row r="207">
          <cell r="A207">
            <v>10355</v>
          </cell>
        </row>
        <row r="208">
          <cell r="A208">
            <v>10356</v>
          </cell>
        </row>
        <row r="209">
          <cell r="A209">
            <v>10357</v>
          </cell>
        </row>
        <row r="210">
          <cell r="A210">
            <v>10358</v>
          </cell>
        </row>
        <row r="211">
          <cell r="A211">
            <v>10359</v>
          </cell>
        </row>
        <row r="212">
          <cell r="A212">
            <v>10360</v>
          </cell>
        </row>
        <row r="213">
          <cell r="A213">
            <v>10361</v>
          </cell>
        </row>
        <row r="214">
          <cell r="A214">
            <v>10362</v>
          </cell>
        </row>
        <row r="215">
          <cell r="A215">
            <v>10367</v>
          </cell>
        </row>
        <row r="216">
          <cell r="A216">
            <v>10368</v>
          </cell>
        </row>
        <row r="217">
          <cell r="A217">
            <v>10369</v>
          </cell>
        </row>
        <row r="218">
          <cell r="A218">
            <v>10370</v>
          </cell>
        </row>
        <row r="219">
          <cell r="A219">
            <v>10372</v>
          </cell>
        </row>
        <row r="220">
          <cell r="A220">
            <v>10374</v>
          </cell>
        </row>
        <row r="221">
          <cell r="A221">
            <v>10375</v>
          </cell>
        </row>
        <row r="222">
          <cell r="A222">
            <v>10376</v>
          </cell>
        </row>
        <row r="223">
          <cell r="A223">
            <v>10377</v>
          </cell>
        </row>
        <row r="224">
          <cell r="A224">
            <v>10378</v>
          </cell>
        </row>
        <row r="225">
          <cell r="A225">
            <v>10379</v>
          </cell>
        </row>
        <row r="226">
          <cell r="A226">
            <v>10382</v>
          </cell>
        </row>
        <row r="227">
          <cell r="A227">
            <v>10383</v>
          </cell>
        </row>
        <row r="228">
          <cell r="A228">
            <v>10385</v>
          </cell>
        </row>
        <row r="229">
          <cell r="A229">
            <v>10386</v>
          </cell>
        </row>
        <row r="230">
          <cell r="A230">
            <v>10387</v>
          </cell>
        </row>
        <row r="231">
          <cell r="A231">
            <v>10388</v>
          </cell>
        </row>
        <row r="232">
          <cell r="A232">
            <v>10390</v>
          </cell>
        </row>
        <row r="233">
          <cell r="A233">
            <v>10391</v>
          </cell>
        </row>
        <row r="234">
          <cell r="A234">
            <v>10393</v>
          </cell>
        </row>
        <row r="235">
          <cell r="A235">
            <v>10394</v>
          </cell>
        </row>
        <row r="236">
          <cell r="A236">
            <v>10395</v>
          </cell>
        </row>
        <row r="237">
          <cell r="A237">
            <v>10396</v>
          </cell>
        </row>
        <row r="238">
          <cell r="A238">
            <v>10397</v>
          </cell>
        </row>
        <row r="239">
          <cell r="A239">
            <v>10401</v>
          </cell>
        </row>
        <row r="240">
          <cell r="A240">
            <v>10403</v>
          </cell>
        </row>
        <row r="241">
          <cell r="A241">
            <v>10405</v>
          </cell>
        </row>
        <row r="242">
          <cell r="A242">
            <v>10408</v>
          </cell>
        </row>
        <row r="243">
          <cell r="A243">
            <v>10410</v>
          </cell>
        </row>
        <row r="244">
          <cell r="A244">
            <v>10411</v>
          </cell>
        </row>
        <row r="245">
          <cell r="A245">
            <v>10416</v>
          </cell>
        </row>
        <row r="246">
          <cell r="A246">
            <v>10417</v>
          </cell>
        </row>
        <row r="247">
          <cell r="A247">
            <v>10418</v>
          </cell>
        </row>
        <row r="248">
          <cell r="A248">
            <v>10420</v>
          </cell>
        </row>
        <row r="249">
          <cell r="A249">
            <v>10421</v>
          </cell>
        </row>
        <row r="250">
          <cell r="A250">
            <v>10423</v>
          </cell>
        </row>
        <row r="251">
          <cell r="A251">
            <v>10424</v>
          </cell>
        </row>
        <row r="252">
          <cell r="A252">
            <v>10426</v>
          </cell>
        </row>
        <row r="253">
          <cell r="A253">
            <v>10427</v>
          </cell>
        </row>
        <row r="254">
          <cell r="A254">
            <v>10428</v>
          </cell>
        </row>
        <row r="255">
          <cell r="A255">
            <v>10429</v>
          </cell>
        </row>
        <row r="256">
          <cell r="A256">
            <v>10430</v>
          </cell>
        </row>
        <row r="257">
          <cell r="A257">
            <v>10431</v>
          </cell>
        </row>
        <row r="258">
          <cell r="A258">
            <v>10432</v>
          </cell>
        </row>
        <row r="259">
          <cell r="A259">
            <v>10433</v>
          </cell>
        </row>
        <row r="260">
          <cell r="A260">
            <v>10436</v>
          </cell>
        </row>
        <row r="261">
          <cell r="A261">
            <v>10437</v>
          </cell>
        </row>
        <row r="262">
          <cell r="A262">
            <v>10439</v>
          </cell>
        </row>
        <row r="263">
          <cell r="A263">
            <v>10440</v>
          </cell>
        </row>
        <row r="264">
          <cell r="A264">
            <v>10441</v>
          </cell>
        </row>
        <row r="265">
          <cell r="A265">
            <v>10442</v>
          </cell>
        </row>
        <row r="266">
          <cell r="A266">
            <v>10444</v>
          </cell>
        </row>
        <row r="267">
          <cell r="A267">
            <v>10445</v>
          </cell>
        </row>
        <row r="268">
          <cell r="A268">
            <v>10446</v>
          </cell>
        </row>
        <row r="269">
          <cell r="A269">
            <v>10447</v>
          </cell>
        </row>
        <row r="270">
          <cell r="A270">
            <v>10449</v>
          </cell>
        </row>
        <row r="271">
          <cell r="A271">
            <v>10450</v>
          </cell>
        </row>
        <row r="272">
          <cell r="A272">
            <v>10451</v>
          </cell>
        </row>
        <row r="273">
          <cell r="A273">
            <v>10452</v>
          </cell>
        </row>
        <row r="274">
          <cell r="A274">
            <v>10453</v>
          </cell>
        </row>
        <row r="275">
          <cell r="A275">
            <v>10454</v>
          </cell>
        </row>
        <row r="276">
          <cell r="A276">
            <v>10455</v>
          </cell>
        </row>
        <row r="277">
          <cell r="A277">
            <v>10460</v>
          </cell>
        </row>
        <row r="278">
          <cell r="A278">
            <v>10461</v>
          </cell>
        </row>
        <row r="279">
          <cell r="A279">
            <v>10462</v>
          </cell>
        </row>
        <row r="280">
          <cell r="A280">
            <v>10463</v>
          </cell>
        </row>
        <row r="281">
          <cell r="A281">
            <v>10464</v>
          </cell>
        </row>
        <row r="282">
          <cell r="A282">
            <v>10465</v>
          </cell>
        </row>
        <row r="283">
          <cell r="A283">
            <v>10468</v>
          </cell>
        </row>
        <row r="284">
          <cell r="A284">
            <v>10469</v>
          </cell>
        </row>
        <row r="285">
          <cell r="A285">
            <v>10470</v>
          </cell>
        </row>
        <row r="286">
          <cell r="A286">
            <v>10471</v>
          </cell>
        </row>
        <row r="287">
          <cell r="A287">
            <v>10472</v>
          </cell>
        </row>
        <row r="288">
          <cell r="A288">
            <v>10473</v>
          </cell>
        </row>
        <row r="289">
          <cell r="A289">
            <v>10474</v>
          </cell>
        </row>
        <row r="290">
          <cell r="A290">
            <v>10476</v>
          </cell>
        </row>
        <row r="291">
          <cell r="A291">
            <v>10477</v>
          </cell>
        </row>
        <row r="292">
          <cell r="A292">
            <v>10478</v>
          </cell>
        </row>
        <row r="293">
          <cell r="A293">
            <v>10479</v>
          </cell>
        </row>
        <row r="294">
          <cell r="A294">
            <v>10480</v>
          </cell>
        </row>
        <row r="295">
          <cell r="A295">
            <v>10481</v>
          </cell>
        </row>
        <row r="296">
          <cell r="A296">
            <v>10482</v>
          </cell>
        </row>
        <row r="297">
          <cell r="A297">
            <v>10483</v>
          </cell>
        </row>
        <row r="298">
          <cell r="A298">
            <v>10484</v>
          </cell>
        </row>
        <row r="299">
          <cell r="A299">
            <v>10485</v>
          </cell>
        </row>
        <row r="300">
          <cell r="A300">
            <v>10487</v>
          </cell>
        </row>
        <row r="301">
          <cell r="A301">
            <v>10489</v>
          </cell>
        </row>
        <row r="302">
          <cell r="A302">
            <v>10491</v>
          </cell>
        </row>
        <row r="303">
          <cell r="A303">
            <v>10495</v>
          </cell>
        </row>
        <row r="304">
          <cell r="A304">
            <v>10497</v>
          </cell>
        </row>
        <row r="305">
          <cell r="A305">
            <v>10499</v>
          </cell>
        </row>
        <row r="306">
          <cell r="A306">
            <v>10500</v>
          </cell>
        </row>
        <row r="307">
          <cell r="A307">
            <v>10501</v>
          </cell>
        </row>
        <row r="308">
          <cell r="A308">
            <v>10503</v>
          </cell>
        </row>
        <row r="309">
          <cell r="A309">
            <v>10504</v>
          </cell>
        </row>
        <row r="310">
          <cell r="A310">
            <v>10505</v>
          </cell>
        </row>
        <row r="311">
          <cell r="A311">
            <v>10506</v>
          </cell>
        </row>
        <row r="312">
          <cell r="A312">
            <v>10508</v>
          </cell>
        </row>
        <row r="313">
          <cell r="A313">
            <v>10509</v>
          </cell>
        </row>
        <row r="314">
          <cell r="A314">
            <v>10511</v>
          </cell>
        </row>
        <row r="315">
          <cell r="A315">
            <v>10512</v>
          </cell>
        </row>
        <row r="316">
          <cell r="A316">
            <v>10515</v>
          </cell>
        </row>
        <row r="317">
          <cell r="A317">
            <v>10516</v>
          </cell>
        </row>
        <row r="318">
          <cell r="A318">
            <v>10517</v>
          </cell>
        </row>
        <row r="319">
          <cell r="A319">
            <v>10518</v>
          </cell>
        </row>
        <row r="320">
          <cell r="A320">
            <v>10520</v>
          </cell>
        </row>
        <row r="321">
          <cell r="A321">
            <v>10521</v>
          </cell>
        </row>
        <row r="322">
          <cell r="A322">
            <v>10523</v>
          </cell>
        </row>
        <row r="323">
          <cell r="A323">
            <v>10524</v>
          </cell>
        </row>
        <row r="324">
          <cell r="A324">
            <v>10525</v>
          </cell>
        </row>
        <row r="325">
          <cell r="A325">
            <v>10526</v>
          </cell>
        </row>
        <row r="326">
          <cell r="A326">
            <v>10528</v>
          </cell>
        </row>
        <row r="327">
          <cell r="A327">
            <v>10529</v>
          </cell>
        </row>
        <row r="328">
          <cell r="A328">
            <v>10530</v>
          </cell>
        </row>
        <row r="329">
          <cell r="A329">
            <v>10531</v>
          </cell>
        </row>
        <row r="330">
          <cell r="A330">
            <v>10532</v>
          </cell>
        </row>
        <row r="331">
          <cell r="A331">
            <v>10533</v>
          </cell>
        </row>
        <row r="332">
          <cell r="A332">
            <v>10534</v>
          </cell>
        </row>
        <row r="333">
          <cell r="A333">
            <v>10535</v>
          </cell>
        </row>
        <row r="334">
          <cell r="A334">
            <v>10536</v>
          </cell>
        </row>
        <row r="335">
          <cell r="A335">
            <v>10537</v>
          </cell>
        </row>
        <row r="336">
          <cell r="A336">
            <v>10538</v>
          </cell>
        </row>
        <row r="337">
          <cell r="A337">
            <v>10539</v>
          </cell>
        </row>
        <row r="338">
          <cell r="A338">
            <v>10540</v>
          </cell>
        </row>
        <row r="339">
          <cell r="A339">
            <v>10541</v>
          </cell>
        </row>
        <row r="340">
          <cell r="A340">
            <v>10543</v>
          </cell>
        </row>
        <row r="341">
          <cell r="A341">
            <v>10544</v>
          </cell>
        </row>
        <row r="342">
          <cell r="A342">
            <v>10546</v>
          </cell>
        </row>
        <row r="343">
          <cell r="A343">
            <v>10547</v>
          </cell>
        </row>
        <row r="344">
          <cell r="A344">
            <v>10548</v>
          </cell>
        </row>
        <row r="345">
          <cell r="A345">
            <v>10549</v>
          </cell>
        </row>
        <row r="346">
          <cell r="A346">
            <v>10550</v>
          </cell>
        </row>
        <row r="347">
          <cell r="A347">
            <v>10551</v>
          </cell>
        </row>
        <row r="348">
          <cell r="A348">
            <v>10553</v>
          </cell>
        </row>
        <row r="349">
          <cell r="A349">
            <v>10554</v>
          </cell>
        </row>
        <row r="350">
          <cell r="A350">
            <v>10556</v>
          </cell>
        </row>
        <row r="351">
          <cell r="A351">
            <v>10557</v>
          </cell>
        </row>
        <row r="352">
          <cell r="A352">
            <v>10558</v>
          </cell>
        </row>
        <row r="353">
          <cell r="A353">
            <v>10560</v>
          </cell>
        </row>
        <row r="354">
          <cell r="A354">
            <v>10563</v>
          </cell>
        </row>
        <row r="355">
          <cell r="A355">
            <v>10564</v>
          </cell>
        </row>
        <row r="356">
          <cell r="A356">
            <v>10565</v>
          </cell>
        </row>
        <row r="357">
          <cell r="A357">
            <v>10566</v>
          </cell>
        </row>
        <row r="358">
          <cell r="A358">
            <v>10568</v>
          </cell>
        </row>
        <row r="359">
          <cell r="A359">
            <v>10569</v>
          </cell>
        </row>
        <row r="360">
          <cell r="A360">
            <v>10570</v>
          </cell>
        </row>
        <row r="361">
          <cell r="A361">
            <v>10572</v>
          </cell>
        </row>
        <row r="362">
          <cell r="A362">
            <v>10573</v>
          </cell>
        </row>
        <row r="363">
          <cell r="A363" t="str">
            <v>C10001</v>
          </cell>
        </row>
        <row r="364">
          <cell r="A364" t="str">
            <v>C10002</v>
          </cell>
        </row>
        <row r="365">
          <cell r="A365" t="str">
            <v>C10003</v>
          </cell>
        </row>
        <row r="366">
          <cell r="A366" t="str">
            <v>C10007</v>
          </cell>
        </row>
        <row r="367">
          <cell r="A367" t="str">
            <v>C10008</v>
          </cell>
        </row>
        <row r="368">
          <cell r="A368" t="str">
            <v>T10001</v>
          </cell>
        </row>
        <row r="369">
          <cell r="A369" t="str">
            <v>T10002</v>
          </cell>
        </row>
        <row r="370">
          <cell r="A370" t="str">
            <v>T10003</v>
          </cell>
        </row>
        <row r="371">
          <cell r="A371" t="str">
            <v>T10004</v>
          </cell>
        </row>
        <row r="372">
          <cell r="A372" t="str">
            <v>T10005</v>
          </cell>
        </row>
        <row r="373">
          <cell r="A373" t="str">
            <v>T10006</v>
          </cell>
        </row>
        <row r="374">
          <cell r="A374" t="str">
            <v>T10007</v>
          </cell>
        </row>
        <row r="375">
          <cell r="A375" t="str">
            <v>T10008</v>
          </cell>
        </row>
        <row r="376">
          <cell r="A376" t="str">
            <v>T10009</v>
          </cell>
        </row>
        <row r="377">
          <cell r="A377" t="str">
            <v>T10010</v>
          </cell>
        </row>
        <row r="378">
          <cell r="A378" t="str">
            <v>T10011</v>
          </cell>
        </row>
        <row r="379">
          <cell r="A379" t="str">
            <v>T10012</v>
          </cell>
        </row>
        <row r="380">
          <cell r="A380" t="str">
            <v>T10013</v>
          </cell>
        </row>
        <row r="381">
          <cell r="A381" t="str">
            <v>T10014</v>
          </cell>
        </row>
        <row r="382">
          <cell r="A382" t="str">
            <v>T10015</v>
          </cell>
        </row>
      </sheetData>
      <sheetData sheetId="2">
        <row r="3">
          <cell r="C3">
            <v>10002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36"/>
  <sheetViews>
    <sheetView showGridLines="0" topLeftCell="A16" workbookViewId="0">
      <selection activeCell="J18" sqref="J18"/>
    </sheetView>
  </sheetViews>
  <sheetFormatPr defaultRowHeight="15"/>
  <cols>
    <col min="1" max="1" width="40" bestFit="1" customWidth="1"/>
    <col min="2" max="2" width="9.28515625" bestFit="1" customWidth="1"/>
    <col min="3" max="3" width="14" customWidth="1"/>
    <col min="4" max="4" width="7.85546875" bestFit="1" customWidth="1"/>
    <col min="5" max="5" width="14.28515625" customWidth="1"/>
  </cols>
  <sheetData>
    <row r="4" spans="1:5">
      <c r="A4" s="75" t="s">
        <v>34</v>
      </c>
    </row>
    <row r="5" spans="1:5" ht="15.75" thickBot="1"/>
    <row r="6" spans="1:5" ht="17.25" thickBot="1">
      <c r="A6" s="186" t="s">
        <v>1</v>
      </c>
      <c r="B6" s="187"/>
      <c r="C6" s="187"/>
      <c r="D6" s="187"/>
      <c r="E6" s="188"/>
    </row>
    <row r="7" spans="1:5" ht="16.5" thickBot="1">
      <c r="A7" s="192" t="s">
        <v>2</v>
      </c>
      <c r="B7" s="193"/>
      <c r="C7" s="193"/>
      <c r="D7" s="193"/>
      <c r="E7" s="194"/>
    </row>
    <row r="8" spans="1:5" ht="15.75">
      <c r="A8" s="45" t="s">
        <v>3</v>
      </c>
      <c r="B8" s="12"/>
      <c r="C8" s="195"/>
      <c r="D8" s="196"/>
      <c r="E8" s="197"/>
    </row>
    <row r="9" spans="1:5" ht="15.75">
      <c r="A9" s="46" t="s">
        <v>4</v>
      </c>
      <c r="B9" s="11"/>
      <c r="C9" s="198"/>
      <c r="D9" s="199"/>
      <c r="E9" s="200"/>
    </row>
    <row r="10" spans="1:5" ht="15.75">
      <c r="A10" s="46" t="s">
        <v>5</v>
      </c>
      <c r="B10" s="11"/>
      <c r="C10" s="201"/>
      <c r="D10" s="202"/>
      <c r="E10" s="203"/>
    </row>
    <row r="11" spans="1:5" ht="16.5" thickBot="1">
      <c r="A11" s="47" t="s">
        <v>6</v>
      </c>
      <c r="B11" s="29"/>
      <c r="C11" s="204"/>
      <c r="D11" s="205"/>
      <c r="E11" s="206"/>
    </row>
    <row r="12" spans="1:5" ht="15.75">
      <c r="A12" s="30" t="s">
        <v>7</v>
      </c>
      <c r="B12" s="54" t="s">
        <v>8</v>
      </c>
      <c r="C12" s="31" t="s">
        <v>9</v>
      </c>
      <c r="D12" s="13"/>
      <c r="E12" s="32" t="s">
        <v>10</v>
      </c>
    </row>
    <row r="13" spans="1:5" ht="16.5" thickBot="1">
      <c r="A13" s="33"/>
      <c r="B13" s="55" t="s">
        <v>11</v>
      </c>
      <c r="C13" s="34"/>
      <c r="D13" s="14"/>
      <c r="E13" s="35"/>
    </row>
    <row r="14" spans="1:5" ht="15.75">
      <c r="A14" s="58" t="s">
        <v>12</v>
      </c>
      <c r="B14" s="26"/>
      <c r="C14" s="27"/>
      <c r="D14" s="28"/>
      <c r="E14" s="59"/>
    </row>
    <row r="15" spans="1:5" ht="15.75">
      <c r="A15" s="60" t="s">
        <v>13</v>
      </c>
      <c r="B15" s="1"/>
      <c r="C15" s="2">
        <f>C23*0.3</f>
        <v>54000</v>
      </c>
      <c r="D15" s="3">
        <v>0.3</v>
      </c>
      <c r="E15" s="61">
        <f>ROUND(C15/12,0)</f>
        <v>4500</v>
      </c>
    </row>
    <row r="16" spans="1:5" ht="15.75">
      <c r="A16" s="60" t="s">
        <v>14</v>
      </c>
      <c r="B16" s="1"/>
      <c r="C16" s="2">
        <f>C15*40%</f>
        <v>21600</v>
      </c>
      <c r="D16" s="3">
        <f>C16/C15</f>
        <v>0.4</v>
      </c>
      <c r="E16" s="61">
        <f>ROUND(C16/12,0)</f>
        <v>1800</v>
      </c>
    </row>
    <row r="17" spans="1:5" ht="15.75">
      <c r="A17" s="60" t="s">
        <v>15</v>
      </c>
      <c r="B17" s="1"/>
      <c r="C17" s="2">
        <f>C23-C15-C16-C18-C20-C21-C22</f>
        <v>94800</v>
      </c>
      <c r="D17" s="3"/>
      <c r="E17" s="61">
        <f>ROUND(C17/12,0)</f>
        <v>7900</v>
      </c>
    </row>
    <row r="18" spans="1:5" ht="15.75">
      <c r="A18" s="60" t="s">
        <v>0</v>
      </c>
      <c r="B18" s="1"/>
      <c r="C18" s="2">
        <v>9600</v>
      </c>
      <c r="D18" s="4"/>
      <c r="E18" s="61">
        <f>ROUND(C18/12,0)</f>
        <v>800</v>
      </c>
    </row>
    <row r="19" spans="1:5" ht="15.75">
      <c r="A19" s="62" t="s">
        <v>16</v>
      </c>
      <c r="B19" s="6"/>
      <c r="C19" s="2"/>
      <c r="D19" s="4"/>
      <c r="E19" s="63"/>
    </row>
    <row r="20" spans="1:5" ht="16.5">
      <c r="A20" s="64" t="s">
        <v>17</v>
      </c>
      <c r="B20" s="38" t="str">
        <f>IF(C25&gt;=360000,"YES","-")</f>
        <v>-</v>
      </c>
      <c r="C20" s="39">
        <f>IF(B20="YES",15000,0)</f>
        <v>0</v>
      </c>
      <c r="D20" s="39"/>
      <c r="E20" s="65">
        <f>ROUND(C20/12,0)</f>
        <v>0</v>
      </c>
    </row>
    <row r="21" spans="1:5" ht="16.5">
      <c r="A21" s="64" t="s">
        <v>18</v>
      </c>
      <c r="B21" s="38" t="str">
        <f>IF(C25&gt;=360000,"YES","-")</f>
        <v>-</v>
      </c>
      <c r="C21" s="39">
        <f>IF(B21="YES",IF(C25&lt;=360000,24000,IF(C25&lt;=999999999,40000)),0)</f>
        <v>0</v>
      </c>
      <c r="D21" s="40"/>
      <c r="E21" s="65">
        <f>ROUND(C21/12,0)</f>
        <v>0</v>
      </c>
    </row>
    <row r="22" spans="1:5" ht="16.5">
      <c r="A22" s="64" t="s">
        <v>19</v>
      </c>
      <c r="B22" s="38" t="str">
        <f>IF(C25&gt;=360000,"YES","-")</f>
        <v>-</v>
      </c>
      <c r="C22" s="39">
        <f>IF(B22="YES",15000,0)</f>
        <v>0</v>
      </c>
      <c r="D22" s="40"/>
      <c r="E22" s="65">
        <f>ROUND(C22/12,0)</f>
        <v>0</v>
      </c>
    </row>
    <row r="23" spans="1:5" ht="15.75">
      <c r="A23" s="66" t="s">
        <v>29</v>
      </c>
      <c r="B23" s="7"/>
      <c r="C23" s="8">
        <f>E23*12</f>
        <v>180000</v>
      </c>
      <c r="D23" s="9"/>
      <c r="E23" s="67">
        <f>E25-E24</f>
        <v>15000</v>
      </c>
    </row>
    <row r="24" spans="1:5" ht="15.75">
      <c r="A24" s="60" t="s">
        <v>20</v>
      </c>
      <c r="B24" s="5"/>
      <c r="C24" s="8">
        <f>ROUND(E24*12,0)</f>
        <v>36000</v>
      </c>
      <c r="D24" s="4"/>
      <c r="E24" s="73">
        <v>3000</v>
      </c>
    </row>
    <row r="25" spans="1:5" ht="16.5" thickBot="1">
      <c r="A25" s="60" t="s">
        <v>30</v>
      </c>
      <c r="B25" s="15"/>
      <c r="C25" s="36">
        <f>ROUND(E25*12,0)</f>
        <v>216000</v>
      </c>
      <c r="D25" s="37"/>
      <c r="E25" s="74">
        <v>18000</v>
      </c>
    </row>
    <row r="26" spans="1:5" ht="16.5" thickBot="1">
      <c r="A26" s="189" t="s">
        <v>21</v>
      </c>
      <c r="B26" s="190"/>
      <c r="C26" s="190"/>
      <c r="D26" s="190"/>
      <c r="E26" s="191"/>
    </row>
    <row r="27" spans="1:5" ht="15.75">
      <c r="A27" s="18" t="s">
        <v>22</v>
      </c>
      <c r="B27" s="19"/>
      <c r="C27" s="19"/>
      <c r="D27" s="20"/>
      <c r="E27" s="42">
        <f>E23+E24</f>
        <v>18000</v>
      </c>
    </row>
    <row r="28" spans="1:5" ht="15.75">
      <c r="A28" s="21" t="s">
        <v>23</v>
      </c>
      <c r="B28" s="16"/>
      <c r="C28" s="16"/>
      <c r="D28" s="17"/>
      <c r="E28" s="41">
        <f>ROUND(E15*12%,0)</f>
        <v>540</v>
      </c>
    </row>
    <row r="29" spans="1:5" ht="15.75">
      <c r="A29" s="21" t="s">
        <v>24</v>
      </c>
      <c r="B29" s="16"/>
      <c r="C29" s="16"/>
      <c r="D29" s="17"/>
      <c r="E29" s="10">
        <f>IF(E27&lt;=15000,0)+IF(E27&gt;=15001,150,0)*AND(E27&lt;=20000)+IF(E27&gt;=20001,200)</f>
        <v>150</v>
      </c>
    </row>
    <row r="30" spans="1:5" ht="15.75">
      <c r="A30" s="21" t="s">
        <v>25</v>
      </c>
      <c r="B30" s="16"/>
      <c r="C30" s="16"/>
      <c r="D30" s="17"/>
      <c r="E30" s="22" t="s">
        <v>26</v>
      </c>
    </row>
    <row r="31" spans="1:5" ht="16.5" thickBot="1">
      <c r="A31" s="23" t="s">
        <v>27</v>
      </c>
      <c r="B31" s="24"/>
      <c r="C31" s="24"/>
      <c r="D31" s="25"/>
      <c r="E31" s="43">
        <f>IF(E23&lt;15001,ROUND(E23*1.75%,0)+1,0)</f>
        <v>264</v>
      </c>
    </row>
    <row r="32" spans="1:5" ht="17.25" thickBot="1">
      <c r="A32" s="56" t="s">
        <v>28</v>
      </c>
      <c r="B32" s="57"/>
      <c r="C32" s="57"/>
      <c r="D32" s="57"/>
      <c r="E32" s="44">
        <f>E27-E28-E29-E31</f>
        <v>17046</v>
      </c>
    </row>
    <row r="33" spans="1:5">
      <c r="A33" s="68"/>
      <c r="B33" s="69"/>
      <c r="C33" s="69"/>
      <c r="D33" s="69"/>
      <c r="E33" s="70"/>
    </row>
    <row r="34" spans="1:5" ht="16.5">
      <c r="A34" s="71" t="s">
        <v>31</v>
      </c>
      <c r="B34" s="48"/>
      <c r="C34" s="48"/>
      <c r="D34" s="49"/>
      <c r="E34" s="53">
        <f>IF(E23&lt;15001,ROUND(E23*4.75%,0),0)</f>
        <v>713</v>
      </c>
    </row>
    <row r="35" spans="1:5" ht="17.25" thickBot="1">
      <c r="A35" s="71" t="s">
        <v>32</v>
      </c>
      <c r="B35" s="48"/>
      <c r="C35" s="48"/>
      <c r="D35" s="48"/>
      <c r="E35" s="72">
        <f>E28</f>
        <v>540</v>
      </c>
    </row>
    <row r="36" spans="1:5" ht="17.25" thickBot="1">
      <c r="A36" s="50" t="s">
        <v>33</v>
      </c>
      <c r="B36" s="51"/>
      <c r="C36" s="76">
        <f>E36*12</f>
        <v>231036</v>
      </c>
      <c r="D36" s="51"/>
      <c r="E36" s="52">
        <f>E25+E34+E35</f>
        <v>19253</v>
      </c>
    </row>
  </sheetData>
  <sheetProtection selectLockedCells="1"/>
  <protectedRanges>
    <protectedRange sqref="C25" name="Range1_1"/>
  </protectedRanges>
  <mergeCells count="7">
    <mergeCell ref="A6:E6"/>
    <mergeCell ref="A26:E26"/>
    <mergeCell ref="A7:E7"/>
    <mergeCell ref="C8:E8"/>
    <mergeCell ref="C9:E9"/>
    <mergeCell ref="C10:E10"/>
    <mergeCell ref="C11:E11"/>
  </mergeCells>
  <dataValidations count="1">
    <dataValidation type="list" allowBlank="1" showInputMessage="1" showErrorMessage="1" sqref="C11:E11">
      <formula1>EMPNO</formula1>
    </dataValidation>
  </dataValidations>
  <pageMargins left="0.9055118110236221" right="0.70866141732283472" top="0.74803149606299213" bottom="0.74803149606299213" header="0.31496062992125984" footer="0.31496062992125984"/>
  <pageSetup orientation="portrait" horizontalDpi="4294967292" verticalDpi="0" r:id="rId1"/>
  <ignoredErrors>
    <ignoredError sqref="B20:B22 C25" unlockedFormula="1"/>
    <ignoredError sqref="C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V59"/>
  <sheetViews>
    <sheetView showGridLines="0" tabSelected="1" topLeftCell="A34" zoomScale="85" zoomScaleNormal="85" workbookViewId="0">
      <selection activeCell="K11" sqref="K11"/>
    </sheetView>
  </sheetViews>
  <sheetFormatPr defaultRowHeight="16.5"/>
  <cols>
    <col min="1" max="1" width="40" style="78" bestFit="1" customWidth="1"/>
    <col min="2" max="2" width="9.28515625" style="78" bestFit="1" customWidth="1"/>
    <col min="3" max="3" width="14" style="78" customWidth="1"/>
    <col min="4" max="4" width="7.85546875" style="78" bestFit="1" customWidth="1"/>
    <col min="5" max="5" width="14.28515625" style="78" customWidth="1"/>
    <col min="6" max="6" width="9.140625" style="78"/>
    <col min="7" max="7" width="4.42578125" style="78" customWidth="1"/>
    <col min="8" max="9" width="9.140625" style="78"/>
    <col min="10" max="10" width="48.5703125" style="78" customWidth="1"/>
    <col min="11" max="11" width="14.28515625" style="78" customWidth="1"/>
    <col min="12" max="12" width="6.7109375" style="78" customWidth="1"/>
    <col min="13" max="13" width="13.42578125" style="78" customWidth="1"/>
    <col min="14" max="16" width="9.140625" style="78"/>
    <col min="17" max="17" width="0" style="78" hidden="1" customWidth="1"/>
    <col min="18" max="18" width="15.140625" style="78" customWidth="1"/>
    <col min="19" max="16384" width="9.140625" style="78"/>
  </cols>
  <sheetData>
    <row r="1" spans="1:22">
      <c r="A1" s="77" t="s">
        <v>97</v>
      </c>
    </row>
    <row r="2" spans="1:22">
      <c r="A2" s="77" t="s">
        <v>98</v>
      </c>
    </row>
    <row r="3" spans="1:22">
      <c r="A3" s="77" t="s">
        <v>99</v>
      </c>
    </row>
    <row r="5" spans="1:22">
      <c r="H5" s="79" t="s">
        <v>84</v>
      </c>
    </row>
    <row r="6" spans="1:22" ht="20.25" thickBot="1">
      <c r="A6" s="80" t="s">
        <v>34</v>
      </c>
      <c r="B6" s="81"/>
      <c r="C6" s="81"/>
      <c r="D6" s="81"/>
      <c r="E6" s="81"/>
      <c r="R6" s="82" t="s">
        <v>86</v>
      </c>
      <c r="T6" s="78" t="s">
        <v>93</v>
      </c>
      <c r="U6" s="78" t="s">
        <v>94</v>
      </c>
      <c r="V6" s="78" t="s">
        <v>95</v>
      </c>
    </row>
    <row r="7" spans="1:22" ht="15.75" customHeight="1" thickBot="1">
      <c r="G7" s="83">
        <v>1</v>
      </c>
      <c r="H7" s="84" t="s">
        <v>36</v>
      </c>
      <c r="I7" s="85"/>
      <c r="J7" s="85"/>
      <c r="K7" s="85"/>
      <c r="L7" s="85"/>
      <c r="M7" s="86">
        <f>C25</f>
        <v>600000</v>
      </c>
      <c r="Q7" s="87" t="s">
        <v>87</v>
      </c>
      <c r="R7" s="87" t="s">
        <v>88</v>
      </c>
      <c r="S7" s="207" t="s">
        <v>89</v>
      </c>
      <c r="T7" s="209" t="s">
        <v>90</v>
      </c>
      <c r="U7" s="211" t="s">
        <v>91</v>
      </c>
      <c r="V7" s="213" t="s">
        <v>92</v>
      </c>
    </row>
    <row r="8" spans="1:22" ht="17.25" thickBot="1">
      <c r="A8" s="218" t="s">
        <v>1</v>
      </c>
      <c r="B8" s="219"/>
      <c r="C8" s="219"/>
      <c r="D8" s="219"/>
      <c r="E8" s="220"/>
      <c r="G8" s="83">
        <v>2</v>
      </c>
      <c r="H8" s="88" t="s">
        <v>37</v>
      </c>
      <c r="I8" s="85"/>
      <c r="J8" s="85"/>
      <c r="K8" s="85"/>
      <c r="L8" s="85"/>
      <c r="M8" s="85"/>
      <c r="Q8" s="89"/>
      <c r="R8" s="89"/>
      <c r="S8" s="208"/>
      <c r="T8" s="210"/>
      <c r="U8" s="212"/>
      <c r="V8" s="214"/>
    </row>
    <row r="9" spans="1:22" ht="17.25" thickBot="1">
      <c r="A9" s="221" t="s">
        <v>2</v>
      </c>
      <c r="B9" s="222"/>
      <c r="C9" s="222"/>
      <c r="D9" s="222"/>
      <c r="E9" s="223"/>
      <c r="G9" s="85"/>
      <c r="H9" s="90" t="s">
        <v>38</v>
      </c>
      <c r="I9" s="85"/>
      <c r="J9" s="85"/>
      <c r="K9" s="91">
        <f>U23</f>
        <v>75996</v>
      </c>
      <c r="L9" s="85"/>
      <c r="M9" s="85"/>
      <c r="Q9" s="92">
        <f>E17</f>
        <v>20000</v>
      </c>
      <c r="R9" s="93">
        <v>8333</v>
      </c>
      <c r="S9" s="92">
        <f>E18</f>
        <v>8000</v>
      </c>
      <c r="T9" s="82">
        <f>ROUND(IF(R9-(Q9*10%)&gt;0,(R9-(Q9*10%)),0),0)</f>
        <v>6333</v>
      </c>
      <c r="U9" s="82">
        <f>ROUND(Q9*40%,0)</f>
        <v>8000</v>
      </c>
      <c r="V9" s="92">
        <f>MIN(S9:U9)</f>
        <v>6333</v>
      </c>
    </row>
    <row r="10" spans="1:22">
      <c r="A10" s="94" t="s">
        <v>3</v>
      </c>
      <c r="B10" s="95"/>
      <c r="C10" s="224"/>
      <c r="D10" s="225"/>
      <c r="E10" s="226"/>
      <c r="G10" s="85"/>
      <c r="H10" s="90" t="s">
        <v>39</v>
      </c>
      <c r="I10" s="85"/>
      <c r="J10" s="85"/>
      <c r="K10" s="96">
        <f>C20</f>
        <v>9600</v>
      </c>
      <c r="L10" s="85"/>
      <c r="M10" s="85"/>
      <c r="Q10" s="92">
        <f>Q9</f>
        <v>20000</v>
      </c>
      <c r="R10" s="97">
        <f>R9</f>
        <v>8333</v>
      </c>
      <c r="S10" s="92">
        <f>S9</f>
        <v>8000</v>
      </c>
      <c r="T10" s="82">
        <f t="shared" ref="T10:T20" si="0">ROUND(IF(R10-(Q10*10%)&gt;0,(R10-(Q10*10%)),0),0)</f>
        <v>6333</v>
      </c>
      <c r="U10" s="82">
        <f t="shared" ref="U10:U20" si="1">ROUND(Q10*40%,0)</f>
        <v>8000</v>
      </c>
      <c r="V10" s="92">
        <f t="shared" ref="V10:V20" si="2">MIN(S10:U10)</f>
        <v>6333</v>
      </c>
    </row>
    <row r="11" spans="1:22">
      <c r="A11" s="98" t="s">
        <v>4</v>
      </c>
      <c r="B11" s="99"/>
      <c r="C11" s="227"/>
      <c r="D11" s="228"/>
      <c r="E11" s="229"/>
      <c r="G11" s="85"/>
      <c r="H11" s="90" t="s">
        <v>40</v>
      </c>
      <c r="I11" s="85"/>
      <c r="J11" s="85"/>
      <c r="K11" s="100">
        <f>C22</f>
        <v>15000</v>
      </c>
      <c r="L11" s="85"/>
      <c r="M11" s="85"/>
      <c r="Q11" s="92">
        <f t="shared" ref="Q11:Q20" si="3">Q10</f>
        <v>20000</v>
      </c>
      <c r="R11" s="97">
        <f t="shared" ref="R11:R18" si="4">R10</f>
        <v>8333</v>
      </c>
      <c r="S11" s="92">
        <f t="shared" ref="S11:S20" si="5">S10</f>
        <v>8000</v>
      </c>
      <c r="T11" s="82">
        <f t="shared" si="0"/>
        <v>6333</v>
      </c>
      <c r="U11" s="82">
        <f t="shared" si="1"/>
        <v>8000</v>
      </c>
      <c r="V11" s="92">
        <f t="shared" si="2"/>
        <v>6333</v>
      </c>
    </row>
    <row r="12" spans="1:22">
      <c r="A12" s="98" t="s">
        <v>5</v>
      </c>
      <c r="B12" s="99"/>
      <c r="C12" s="230"/>
      <c r="D12" s="231"/>
      <c r="E12" s="232"/>
      <c r="G12" s="85"/>
      <c r="H12" s="90" t="s">
        <v>41</v>
      </c>
      <c r="I12" s="85"/>
      <c r="J12" s="85"/>
      <c r="K12" s="100">
        <f>C23+C24</f>
        <v>55000</v>
      </c>
      <c r="L12" s="85"/>
      <c r="M12" s="85"/>
      <c r="Q12" s="92">
        <f t="shared" si="3"/>
        <v>20000</v>
      </c>
      <c r="R12" s="97">
        <f t="shared" si="4"/>
        <v>8333</v>
      </c>
      <c r="S12" s="92">
        <f t="shared" si="5"/>
        <v>8000</v>
      </c>
      <c r="T12" s="82">
        <f t="shared" si="0"/>
        <v>6333</v>
      </c>
      <c r="U12" s="82">
        <f t="shared" si="1"/>
        <v>8000</v>
      </c>
      <c r="V12" s="92">
        <f t="shared" si="2"/>
        <v>6333</v>
      </c>
    </row>
    <row r="13" spans="1:22" ht="17.25" thickBot="1">
      <c r="A13" s="101" t="s">
        <v>6</v>
      </c>
      <c r="B13" s="102"/>
      <c r="C13" s="233"/>
      <c r="D13" s="234"/>
      <c r="E13" s="235"/>
      <c r="G13" s="85"/>
      <c r="H13" s="90" t="s">
        <v>42</v>
      </c>
      <c r="I13" s="85"/>
      <c r="J13" s="85"/>
      <c r="K13" s="92">
        <f>SUM(K9:K12)</f>
        <v>155596</v>
      </c>
      <c r="L13" s="85"/>
      <c r="M13" s="85"/>
      <c r="Q13" s="92">
        <f t="shared" si="3"/>
        <v>20000</v>
      </c>
      <c r="R13" s="97">
        <f t="shared" si="4"/>
        <v>8333</v>
      </c>
      <c r="S13" s="92">
        <f t="shared" si="5"/>
        <v>8000</v>
      </c>
      <c r="T13" s="82">
        <f t="shared" si="0"/>
        <v>6333</v>
      </c>
      <c r="U13" s="82">
        <f t="shared" si="1"/>
        <v>8000</v>
      </c>
      <c r="V13" s="92">
        <f t="shared" si="2"/>
        <v>6333</v>
      </c>
    </row>
    <row r="14" spans="1:22">
      <c r="A14" s="103" t="s">
        <v>7</v>
      </c>
      <c r="B14" s="104" t="s">
        <v>8</v>
      </c>
      <c r="C14" s="105" t="s">
        <v>9</v>
      </c>
      <c r="D14" s="106"/>
      <c r="E14" s="107" t="s">
        <v>10</v>
      </c>
      <c r="G14" s="83">
        <v>3</v>
      </c>
      <c r="H14" s="84" t="s">
        <v>43</v>
      </c>
      <c r="I14" s="85"/>
      <c r="J14" s="85"/>
      <c r="K14" s="85"/>
      <c r="L14" s="85"/>
      <c r="M14" s="82">
        <f>M7-K13</f>
        <v>444404</v>
      </c>
      <c r="Q14" s="92">
        <f t="shared" si="3"/>
        <v>20000</v>
      </c>
      <c r="R14" s="97">
        <f t="shared" si="4"/>
        <v>8333</v>
      </c>
      <c r="S14" s="92">
        <f t="shared" si="5"/>
        <v>8000</v>
      </c>
      <c r="T14" s="82">
        <f t="shared" si="0"/>
        <v>6333</v>
      </c>
      <c r="U14" s="82">
        <f t="shared" si="1"/>
        <v>8000</v>
      </c>
      <c r="V14" s="92">
        <f t="shared" si="2"/>
        <v>6333</v>
      </c>
    </row>
    <row r="15" spans="1:22" ht="17.25" thickBot="1">
      <c r="A15" s="108"/>
      <c r="B15" s="109" t="s">
        <v>11</v>
      </c>
      <c r="C15" s="110"/>
      <c r="D15" s="111"/>
      <c r="E15" s="112"/>
      <c r="G15" s="83">
        <v>4</v>
      </c>
      <c r="H15" s="88" t="s">
        <v>44</v>
      </c>
      <c r="I15" s="85"/>
      <c r="J15" s="85"/>
      <c r="K15" s="85"/>
      <c r="L15" s="85"/>
      <c r="M15" s="85"/>
      <c r="Q15" s="92">
        <f t="shared" si="3"/>
        <v>20000</v>
      </c>
      <c r="R15" s="97">
        <f>R14</f>
        <v>8333</v>
      </c>
      <c r="S15" s="92">
        <f t="shared" si="5"/>
        <v>8000</v>
      </c>
      <c r="T15" s="82">
        <f t="shared" si="0"/>
        <v>6333</v>
      </c>
      <c r="U15" s="82">
        <f t="shared" si="1"/>
        <v>8000</v>
      </c>
      <c r="V15" s="92">
        <f t="shared" si="2"/>
        <v>6333</v>
      </c>
    </row>
    <row r="16" spans="1:22">
      <c r="A16" s="113" t="s">
        <v>12</v>
      </c>
      <c r="B16" s="114"/>
      <c r="C16" s="115"/>
      <c r="D16" s="116"/>
      <c r="E16" s="117"/>
      <c r="G16" s="85"/>
      <c r="H16" s="90" t="s">
        <v>45</v>
      </c>
      <c r="I16" s="85"/>
      <c r="J16" s="85"/>
      <c r="K16" s="78">
        <v>0</v>
      </c>
      <c r="L16" s="85"/>
      <c r="M16" s="85"/>
      <c r="Q16" s="92">
        <f t="shared" si="3"/>
        <v>20000</v>
      </c>
      <c r="R16" s="97">
        <f t="shared" si="4"/>
        <v>8333</v>
      </c>
      <c r="S16" s="92">
        <f t="shared" si="5"/>
        <v>8000</v>
      </c>
      <c r="T16" s="82">
        <f t="shared" si="0"/>
        <v>6333</v>
      </c>
      <c r="U16" s="82">
        <f t="shared" si="1"/>
        <v>8000</v>
      </c>
      <c r="V16" s="92">
        <f t="shared" si="2"/>
        <v>6333</v>
      </c>
    </row>
    <row r="17" spans="1:22">
      <c r="A17" s="118" t="s">
        <v>13</v>
      </c>
      <c r="B17" s="119"/>
      <c r="C17" s="120">
        <f>C25*D17</f>
        <v>240000</v>
      </c>
      <c r="D17" s="121">
        <v>0.4</v>
      </c>
      <c r="E17" s="122">
        <f>ROUND(C17/12,0)</f>
        <v>20000</v>
      </c>
      <c r="G17" s="85"/>
      <c r="H17" s="90" t="s">
        <v>46</v>
      </c>
      <c r="I17" s="85"/>
      <c r="J17" s="85"/>
      <c r="K17" s="78">
        <f>E31*12</f>
        <v>2400</v>
      </c>
      <c r="L17" s="85"/>
      <c r="M17" s="85"/>
      <c r="Q17" s="92">
        <f t="shared" si="3"/>
        <v>20000</v>
      </c>
      <c r="R17" s="97">
        <f t="shared" si="4"/>
        <v>8333</v>
      </c>
      <c r="S17" s="92">
        <f t="shared" si="5"/>
        <v>8000</v>
      </c>
      <c r="T17" s="82">
        <f t="shared" si="0"/>
        <v>6333</v>
      </c>
      <c r="U17" s="82">
        <f t="shared" si="1"/>
        <v>8000</v>
      </c>
      <c r="V17" s="92">
        <f t="shared" si="2"/>
        <v>6333</v>
      </c>
    </row>
    <row r="18" spans="1:22">
      <c r="A18" s="118" t="s">
        <v>14</v>
      </c>
      <c r="B18" s="119"/>
      <c r="C18" s="120">
        <f>C17*40%</f>
        <v>96000</v>
      </c>
      <c r="D18" s="121">
        <f>C18/C17</f>
        <v>0.4</v>
      </c>
      <c r="E18" s="122">
        <f>ROUND(C18/12,0)</f>
        <v>8000</v>
      </c>
      <c r="G18" s="83">
        <v>5</v>
      </c>
      <c r="H18" s="84" t="s">
        <v>47</v>
      </c>
      <c r="I18" s="85"/>
      <c r="J18" s="85"/>
      <c r="K18" s="82">
        <f>SUM(K16:K17)</f>
        <v>2400</v>
      </c>
      <c r="L18" s="85"/>
      <c r="M18" s="85"/>
      <c r="Q18" s="92">
        <f t="shared" si="3"/>
        <v>20000</v>
      </c>
      <c r="R18" s="97">
        <f t="shared" si="4"/>
        <v>8333</v>
      </c>
      <c r="S18" s="92">
        <f t="shared" si="5"/>
        <v>8000</v>
      </c>
      <c r="T18" s="82">
        <f t="shared" si="0"/>
        <v>6333</v>
      </c>
      <c r="U18" s="82">
        <f t="shared" si="1"/>
        <v>8000</v>
      </c>
      <c r="V18" s="92">
        <f t="shared" si="2"/>
        <v>6333</v>
      </c>
    </row>
    <row r="19" spans="1:22">
      <c r="A19" s="118" t="s">
        <v>15</v>
      </c>
      <c r="B19" s="119"/>
      <c r="C19" s="120">
        <f>C25-C17-C18-C20-C22-C23-C24</f>
        <v>184400</v>
      </c>
      <c r="D19" s="121"/>
      <c r="E19" s="122">
        <f>ROUND(C19/12,0)</f>
        <v>15367</v>
      </c>
      <c r="G19" s="83">
        <v>6</v>
      </c>
      <c r="H19" s="90" t="s">
        <v>48</v>
      </c>
      <c r="I19" s="85"/>
      <c r="J19" s="85"/>
      <c r="K19" s="85"/>
      <c r="L19" s="85"/>
      <c r="M19" s="82">
        <f>M14-K18</f>
        <v>442004</v>
      </c>
      <c r="Q19" s="92">
        <f t="shared" si="3"/>
        <v>20000</v>
      </c>
      <c r="R19" s="97">
        <f>R18</f>
        <v>8333</v>
      </c>
      <c r="S19" s="92">
        <f t="shared" si="5"/>
        <v>8000</v>
      </c>
      <c r="T19" s="82">
        <f t="shared" si="0"/>
        <v>6333</v>
      </c>
      <c r="U19" s="82">
        <f t="shared" si="1"/>
        <v>8000</v>
      </c>
      <c r="V19" s="92">
        <f t="shared" si="2"/>
        <v>6333</v>
      </c>
    </row>
    <row r="20" spans="1:22">
      <c r="A20" s="118" t="s">
        <v>0</v>
      </c>
      <c r="B20" s="119"/>
      <c r="C20" s="120">
        <v>9600</v>
      </c>
      <c r="D20" s="123"/>
      <c r="E20" s="122">
        <f>ROUND(C20/12,0)</f>
        <v>800</v>
      </c>
      <c r="G20" s="83">
        <v>7</v>
      </c>
      <c r="H20" s="84" t="s">
        <v>49</v>
      </c>
      <c r="I20" s="85"/>
      <c r="J20" s="85"/>
      <c r="K20" s="85"/>
      <c r="L20" s="85"/>
      <c r="M20" s="85"/>
      <c r="Q20" s="92">
        <f t="shared" si="3"/>
        <v>20000</v>
      </c>
      <c r="R20" s="97">
        <f>R19</f>
        <v>8333</v>
      </c>
      <c r="S20" s="92">
        <f t="shared" si="5"/>
        <v>8000</v>
      </c>
      <c r="T20" s="82">
        <f t="shared" si="0"/>
        <v>6333</v>
      </c>
      <c r="U20" s="82">
        <f t="shared" si="1"/>
        <v>8000</v>
      </c>
      <c r="V20" s="92">
        <f t="shared" si="2"/>
        <v>6333</v>
      </c>
    </row>
    <row r="21" spans="1:22" ht="17.25" thickBot="1">
      <c r="A21" s="124" t="s">
        <v>16</v>
      </c>
      <c r="B21" s="125"/>
      <c r="C21" s="120"/>
      <c r="D21" s="123"/>
      <c r="E21" s="126"/>
      <c r="G21" s="85"/>
      <c r="H21" s="90" t="s">
        <v>50</v>
      </c>
      <c r="I21" s="85"/>
      <c r="J21" s="85"/>
      <c r="K21" s="78">
        <v>0</v>
      </c>
      <c r="L21" s="85"/>
      <c r="M21" s="85"/>
      <c r="Q21" s="127">
        <f t="shared" ref="Q21:V21" si="6">SUM(Q9:Q20)</f>
        <v>240000</v>
      </c>
      <c r="R21" s="128">
        <f t="shared" si="6"/>
        <v>99996</v>
      </c>
      <c r="S21" s="129">
        <f t="shared" si="6"/>
        <v>96000</v>
      </c>
      <c r="T21" s="128">
        <f t="shared" si="6"/>
        <v>75996</v>
      </c>
      <c r="U21" s="129">
        <f t="shared" si="6"/>
        <v>96000</v>
      </c>
      <c r="V21" s="130">
        <f t="shared" si="6"/>
        <v>75996</v>
      </c>
    </row>
    <row r="22" spans="1:22">
      <c r="A22" s="131" t="s">
        <v>17</v>
      </c>
      <c r="B22" s="132" t="str">
        <f>IF(C27&gt;=360000,"YES","-")</f>
        <v>YES</v>
      </c>
      <c r="C22" s="133">
        <f>IF(B22="YES",15000,0)</f>
        <v>15000</v>
      </c>
      <c r="D22" s="133"/>
      <c r="E22" s="134">
        <f>ROUND(C22/12,0)</f>
        <v>1250</v>
      </c>
      <c r="G22" s="85"/>
      <c r="H22" s="90" t="s">
        <v>51</v>
      </c>
      <c r="I22" s="85"/>
      <c r="J22" s="85"/>
      <c r="K22" s="78">
        <v>0</v>
      </c>
      <c r="L22" s="85"/>
      <c r="M22" s="85"/>
    </row>
    <row r="23" spans="1:22">
      <c r="A23" s="131" t="s">
        <v>18</v>
      </c>
      <c r="B23" s="132" t="str">
        <f>IF(C27&gt;=360000,"YES","-")</f>
        <v>YES</v>
      </c>
      <c r="C23" s="133">
        <f>IF(B23="YES",IF(C27&lt;=360000,24000,IF(C27&lt;=999999999,40000)),0)</f>
        <v>40000</v>
      </c>
      <c r="D23" s="135"/>
      <c r="E23" s="134">
        <f>ROUND(C23/12,0)</f>
        <v>3333</v>
      </c>
      <c r="G23" s="85"/>
      <c r="H23" s="90" t="s">
        <v>52</v>
      </c>
      <c r="I23" s="85"/>
      <c r="J23" s="85"/>
      <c r="K23" s="82">
        <f>SUM(K21:K22)</f>
        <v>0</v>
      </c>
      <c r="L23" s="85"/>
      <c r="M23" s="85"/>
      <c r="R23" s="136" t="s">
        <v>96</v>
      </c>
      <c r="S23" s="137"/>
      <c r="T23" s="137"/>
      <c r="U23" s="138">
        <f>MIN(T21,U21,V21)</f>
        <v>75996</v>
      </c>
    </row>
    <row r="24" spans="1:22">
      <c r="A24" s="131" t="s">
        <v>19</v>
      </c>
      <c r="B24" s="132" t="str">
        <f>IF(C27&gt;=360000,"YES","-")</f>
        <v>YES</v>
      </c>
      <c r="C24" s="133">
        <f>IF(B24="YES",15000,0)</f>
        <v>15000</v>
      </c>
      <c r="D24" s="135"/>
      <c r="E24" s="134">
        <f>ROUND(C24/12,0)</f>
        <v>1250</v>
      </c>
      <c r="G24" s="83">
        <v>8</v>
      </c>
      <c r="H24" s="84" t="s">
        <v>53</v>
      </c>
      <c r="I24" s="85"/>
      <c r="J24" s="85"/>
      <c r="K24" s="85"/>
      <c r="L24" s="85"/>
      <c r="M24" s="82">
        <f>M19+K23</f>
        <v>442004</v>
      </c>
    </row>
    <row r="25" spans="1:22">
      <c r="A25" s="139" t="s">
        <v>29</v>
      </c>
      <c r="B25" s="140"/>
      <c r="C25" s="141">
        <f>E25*12</f>
        <v>600000</v>
      </c>
      <c r="D25" s="142"/>
      <c r="E25" s="143">
        <f>E27-E26</f>
        <v>50000</v>
      </c>
      <c r="G25" s="83">
        <v>9</v>
      </c>
      <c r="H25" s="84" t="s">
        <v>54</v>
      </c>
      <c r="I25" s="85"/>
      <c r="J25" s="85"/>
      <c r="K25" s="85"/>
      <c r="L25" s="85"/>
      <c r="M25" s="85"/>
    </row>
    <row r="26" spans="1:22">
      <c r="A26" s="118" t="s">
        <v>20</v>
      </c>
      <c r="B26" s="144"/>
      <c r="C26" s="141">
        <f>ROUND(E26*12,0)</f>
        <v>0</v>
      </c>
      <c r="D26" s="123"/>
      <c r="E26" s="145">
        <v>0</v>
      </c>
      <c r="G26" s="85"/>
      <c r="H26" s="88" t="s">
        <v>55</v>
      </c>
      <c r="I26" s="85"/>
      <c r="J26" s="85"/>
      <c r="K26" s="85"/>
      <c r="L26" s="85"/>
      <c r="M26" s="85"/>
    </row>
    <row r="27" spans="1:22" ht="17.25" thickBot="1">
      <c r="A27" s="118" t="s">
        <v>35</v>
      </c>
      <c r="B27" s="146"/>
      <c r="C27" s="147">
        <f>ROUND(E27*12,0)</f>
        <v>600000</v>
      </c>
      <c r="D27" s="148"/>
      <c r="E27" s="149">
        <f>600000/12</f>
        <v>50000</v>
      </c>
      <c r="G27" s="85"/>
      <c r="H27" s="90" t="s">
        <v>56</v>
      </c>
      <c r="I27" s="85"/>
      <c r="J27" s="85"/>
      <c r="K27" s="82">
        <f>SUM(K28:K35)</f>
        <v>0</v>
      </c>
      <c r="L27" s="85"/>
      <c r="M27" s="85"/>
    </row>
    <row r="28" spans="1:22" ht="17.25" thickBot="1">
      <c r="A28" s="215" t="s">
        <v>21</v>
      </c>
      <c r="B28" s="216"/>
      <c r="C28" s="216"/>
      <c r="D28" s="216"/>
      <c r="E28" s="217"/>
      <c r="G28" s="85"/>
      <c r="H28" s="90" t="s">
        <v>57</v>
      </c>
      <c r="I28" s="85"/>
      <c r="J28" s="85"/>
      <c r="K28" s="150">
        <v>0</v>
      </c>
      <c r="L28" s="85"/>
      <c r="M28" s="85"/>
    </row>
    <row r="29" spans="1:22">
      <c r="A29" s="151" t="s">
        <v>22</v>
      </c>
      <c r="B29" s="152"/>
      <c r="C29" s="152"/>
      <c r="D29" s="153"/>
      <c r="E29" s="154">
        <f>E25+E26</f>
        <v>50000</v>
      </c>
      <c r="G29" s="85"/>
      <c r="H29" s="90" t="s">
        <v>58</v>
      </c>
      <c r="I29" s="85"/>
      <c r="J29" s="85"/>
      <c r="K29" s="150">
        <v>0</v>
      </c>
      <c r="L29" s="85"/>
      <c r="M29" s="85"/>
    </row>
    <row r="30" spans="1:22">
      <c r="A30" s="155" t="s">
        <v>23</v>
      </c>
      <c r="B30" s="156"/>
      <c r="C30" s="156"/>
      <c r="D30" s="157"/>
      <c r="E30" s="158">
        <f>ROUND(E17*12%,0)</f>
        <v>2400</v>
      </c>
      <c r="G30" s="85"/>
      <c r="H30" s="90" t="s">
        <v>59</v>
      </c>
      <c r="I30" s="85"/>
      <c r="J30" s="85"/>
      <c r="K30" s="150">
        <v>0</v>
      </c>
      <c r="L30" s="85"/>
      <c r="M30" s="85"/>
    </row>
    <row r="31" spans="1:22">
      <c r="A31" s="155" t="s">
        <v>24</v>
      </c>
      <c r="B31" s="156"/>
      <c r="C31" s="156"/>
      <c r="D31" s="157"/>
      <c r="E31" s="159">
        <f>IF(E29&lt;=15000,0)+IF(E29&gt;=15001,150,0)*AND(E29&lt;=20000)+IF(E29&gt;=20001,200)</f>
        <v>200</v>
      </c>
      <c r="G31" s="85"/>
      <c r="H31" s="90" t="s">
        <v>60</v>
      </c>
      <c r="I31" s="85"/>
      <c r="J31" s="85"/>
      <c r="K31" s="150">
        <v>0</v>
      </c>
      <c r="L31" s="85"/>
      <c r="M31" s="85"/>
    </row>
    <row r="32" spans="1:22">
      <c r="A32" s="155" t="s">
        <v>25</v>
      </c>
      <c r="B32" s="156"/>
      <c r="C32" s="156"/>
      <c r="D32" s="157"/>
      <c r="E32" s="236">
        <f>M58/12</f>
        <v>1910.5</v>
      </c>
      <c r="G32" s="85"/>
      <c r="H32" s="90" t="s">
        <v>61</v>
      </c>
      <c r="I32" s="85"/>
      <c r="J32" s="85"/>
      <c r="K32" s="150">
        <v>0</v>
      </c>
      <c r="L32" s="85"/>
      <c r="M32" s="85"/>
    </row>
    <row r="33" spans="1:13" ht="17.25" thickBot="1">
      <c r="A33" s="161" t="s">
        <v>27</v>
      </c>
      <c r="B33" s="162"/>
      <c r="C33" s="162"/>
      <c r="D33" s="163"/>
      <c r="E33" s="164">
        <f>IF(E25&lt;15001,ROUND(E25*1.75%,0)+1,0)</f>
        <v>0</v>
      </c>
      <c r="G33" s="85"/>
      <c r="H33" s="90" t="s">
        <v>62</v>
      </c>
      <c r="I33" s="85"/>
      <c r="J33" s="85"/>
      <c r="K33" s="150">
        <v>0</v>
      </c>
      <c r="L33" s="85"/>
      <c r="M33" s="85"/>
    </row>
    <row r="34" spans="1:13" ht="17.25" thickBot="1">
      <c r="A34" s="165" t="s">
        <v>28</v>
      </c>
      <c r="B34" s="166"/>
      <c r="C34" s="166"/>
      <c r="D34" s="166"/>
      <c r="E34" s="237">
        <f>E29-E30-E31-E33-E32</f>
        <v>45489.5</v>
      </c>
      <c r="G34" s="85"/>
      <c r="H34" s="90" t="s">
        <v>63</v>
      </c>
      <c r="I34" s="85"/>
      <c r="J34" s="85"/>
      <c r="K34" s="150">
        <v>0</v>
      </c>
      <c r="L34" s="85"/>
      <c r="M34" s="85"/>
    </row>
    <row r="35" spans="1:13" hidden="1">
      <c r="A35" s="168"/>
      <c r="B35" s="169"/>
      <c r="C35" s="169"/>
      <c r="D35" s="169"/>
      <c r="E35" s="170"/>
      <c r="G35" s="85"/>
      <c r="H35" s="90" t="s">
        <v>64</v>
      </c>
      <c r="I35" s="85"/>
      <c r="J35" s="85"/>
      <c r="K35" s="78">
        <v>0</v>
      </c>
      <c r="L35" s="85"/>
      <c r="M35" s="85"/>
    </row>
    <row r="36" spans="1:13" hidden="1">
      <c r="A36" s="171" t="s">
        <v>31</v>
      </c>
      <c r="B36" s="172"/>
      <c r="C36" s="172"/>
      <c r="D36" s="173"/>
      <c r="E36" s="174">
        <f>IF(E25&lt;15001,ROUND(E25*4.75%,0),0)</f>
        <v>0</v>
      </c>
      <c r="G36" s="85"/>
      <c r="H36" s="90" t="s">
        <v>65</v>
      </c>
      <c r="I36" s="85"/>
      <c r="J36" s="85"/>
      <c r="K36" s="82"/>
      <c r="L36" s="85"/>
      <c r="M36" s="85"/>
    </row>
    <row r="37" spans="1:13" hidden="1">
      <c r="A37" s="171" t="s">
        <v>32</v>
      </c>
      <c r="B37" s="172"/>
      <c r="C37" s="172"/>
      <c r="D37" s="172"/>
      <c r="E37" s="175">
        <f>E30</f>
        <v>2400</v>
      </c>
      <c r="G37" s="85"/>
      <c r="H37" s="90" t="s">
        <v>66</v>
      </c>
      <c r="I37" s="85"/>
      <c r="J37" s="85"/>
      <c r="K37" s="82"/>
      <c r="L37" s="85"/>
      <c r="M37" s="85"/>
    </row>
    <row r="38" spans="1:13" ht="17.25" hidden="1" thickBot="1">
      <c r="A38" s="176" t="s">
        <v>33</v>
      </c>
      <c r="B38" s="177"/>
      <c r="C38" s="178">
        <f>E38*12</f>
        <v>628800</v>
      </c>
      <c r="D38" s="177"/>
      <c r="E38" s="179">
        <f>E27+E36+E37</f>
        <v>52400</v>
      </c>
      <c r="G38" s="85"/>
      <c r="H38" s="90" t="s">
        <v>67</v>
      </c>
      <c r="I38" s="85"/>
      <c r="J38" s="85"/>
      <c r="K38" s="82">
        <f>K27+K36+K37</f>
        <v>0</v>
      </c>
      <c r="L38" s="85"/>
      <c r="M38" s="85"/>
    </row>
    <row r="39" spans="1:13" hidden="1">
      <c r="G39" s="85"/>
      <c r="H39" s="90"/>
      <c r="I39" s="85"/>
      <c r="J39" s="85"/>
      <c r="K39" s="169"/>
      <c r="L39" s="85"/>
      <c r="M39" s="85"/>
    </row>
    <row r="40" spans="1:13">
      <c r="G40" s="85"/>
      <c r="H40" s="90" t="s">
        <v>68</v>
      </c>
      <c r="I40" s="85"/>
      <c r="J40" s="85"/>
      <c r="K40" s="82">
        <f>SUM(K41:K46)</f>
        <v>0</v>
      </c>
      <c r="L40" s="85"/>
      <c r="M40" s="85"/>
    </row>
    <row r="41" spans="1:13">
      <c r="G41" s="85"/>
      <c r="H41" s="90" t="s">
        <v>69</v>
      </c>
      <c r="I41" s="85"/>
      <c r="J41" s="85"/>
      <c r="K41" s="78">
        <v>0</v>
      </c>
      <c r="L41" s="85"/>
      <c r="M41" s="85"/>
    </row>
    <row r="42" spans="1:13">
      <c r="G42" s="85"/>
      <c r="H42" s="90" t="s">
        <v>70</v>
      </c>
      <c r="I42" s="85"/>
      <c r="J42" s="85"/>
      <c r="K42" s="78">
        <v>0</v>
      </c>
      <c r="L42" s="85"/>
      <c r="M42" s="85"/>
    </row>
    <row r="43" spans="1:13">
      <c r="G43" s="85"/>
      <c r="H43" s="90" t="s">
        <v>71</v>
      </c>
      <c r="I43" s="85"/>
      <c r="J43" s="85"/>
      <c r="K43" s="78">
        <v>0</v>
      </c>
      <c r="L43" s="85"/>
      <c r="M43" s="85"/>
    </row>
    <row r="44" spans="1:13">
      <c r="G44" s="85"/>
      <c r="H44" s="90" t="s">
        <v>72</v>
      </c>
      <c r="I44" s="85"/>
      <c r="J44" s="85"/>
      <c r="K44" s="78">
        <v>0</v>
      </c>
      <c r="L44" s="85"/>
      <c r="M44" s="85"/>
    </row>
    <row r="45" spans="1:13">
      <c r="G45" s="85"/>
      <c r="H45" s="90" t="s">
        <v>73</v>
      </c>
      <c r="I45" s="85"/>
      <c r="J45" s="85"/>
      <c r="K45" s="78">
        <v>0</v>
      </c>
      <c r="L45" s="85"/>
      <c r="M45" s="85"/>
    </row>
    <row r="46" spans="1:13">
      <c r="G46" s="85"/>
      <c r="H46" s="90" t="s">
        <v>74</v>
      </c>
      <c r="I46" s="85"/>
      <c r="J46" s="85"/>
      <c r="K46" s="78">
        <v>0</v>
      </c>
      <c r="L46" s="85"/>
      <c r="M46" s="85"/>
    </row>
    <row r="47" spans="1:13">
      <c r="G47" s="85"/>
      <c r="H47" s="90"/>
      <c r="I47" s="85"/>
      <c r="J47" s="85"/>
      <c r="L47" s="85"/>
      <c r="M47" s="85"/>
    </row>
    <row r="48" spans="1:13">
      <c r="G48" s="85"/>
      <c r="H48" s="90"/>
      <c r="I48" s="85"/>
      <c r="J48" s="85"/>
      <c r="K48" s="85"/>
      <c r="L48" s="85"/>
      <c r="M48" s="85"/>
    </row>
    <row r="49" spans="7:13">
      <c r="G49" s="180">
        <v>10</v>
      </c>
      <c r="H49" s="84" t="s">
        <v>75</v>
      </c>
      <c r="I49" s="85"/>
      <c r="J49" s="85"/>
      <c r="K49" s="85"/>
      <c r="L49" s="85"/>
      <c r="M49" s="78">
        <f>K38+K40</f>
        <v>0</v>
      </c>
    </row>
    <row r="50" spans="7:13">
      <c r="G50" s="180">
        <v>11</v>
      </c>
      <c r="H50" s="181" t="s">
        <v>76</v>
      </c>
      <c r="I50" s="85"/>
      <c r="J50" s="85"/>
      <c r="K50" s="85"/>
      <c r="L50" s="85"/>
      <c r="M50" s="78">
        <f>M24-M49</f>
        <v>442004</v>
      </c>
    </row>
    <row r="51" spans="7:13">
      <c r="G51" s="180">
        <v>12</v>
      </c>
      <c r="H51" s="84" t="s">
        <v>77</v>
      </c>
      <c r="I51" s="85"/>
      <c r="J51" s="85"/>
      <c r="K51" s="85"/>
      <c r="L51" s="85"/>
      <c r="M51" s="185">
        <f>MAX(0,IF(M50&gt;500000,(IF(M50&lt;200001,0,IF(M50&lt;500001,ROUND((M50-200000)*10/100,0),IF(M50&lt;1000001,30000+ROUND((M50-500000)*20/100,0),130000+ROUND((M50-1000000)*30/100,0))))),(IF(M50&lt;200001,0,IF(M50&lt;500001,ROUND((M50-200000)*10/100,0),IF(M50&lt;1000001,30000+ROUND((M50-500000)*20/100,0),130000+ROUND((M50-1000000)*30/100,0)))))),0)</f>
        <v>24200</v>
      </c>
    </row>
    <row r="52" spans="7:13">
      <c r="G52" s="180">
        <v>13</v>
      </c>
      <c r="H52" s="90" t="s">
        <v>78</v>
      </c>
      <c r="I52" s="85"/>
      <c r="J52" s="85"/>
      <c r="K52" s="85"/>
      <c r="L52" s="85"/>
      <c r="M52" s="78">
        <f>ROUND(M51,0)</f>
        <v>24200</v>
      </c>
    </row>
    <row r="53" spans="7:13">
      <c r="G53" s="180">
        <v>14</v>
      </c>
      <c r="H53" s="90" t="s">
        <v>79</v>
      </c>
      <c r="I53" s="85"/>
      <c r="J53" s="85"/>
      <c r="K53" s="85"/>
      <c r="L53" s="85"/>
      <c r="M53" s="78">
        <f>ROUND(M52*3%,0)</f>
        <v>726</v>
      </c>
    </row>
    <row r="54" spans="7:13">
      <c r="G54" s="180">
        <v>15</v>
      </c>
      <c r="H54" s="90" t="s">
        <v>80</v>
      </c>
      <c r="I54" s="85"/>
      <c r="J54" s="85"/>
      <c r="K54" s="85"/>
      <c r="L54" s="85"/>
      <c r="M54" s="78">
        <v>0</v>
      </c>
    </row>
    <row r="55" spans="7:13">
      <c r="G55" s="180">
        <v>16</v>
      </c>
      <c r="H55" s="90" t="s">
        <v>81</v>
      </c>
      <c r="I55" s="85"/>
      <c r="J55" s="85"/>
      <c r="K55" s="85"/>
      <c r="L55" s="85"/>
      <c r="M55" s="78">
        <f>M52+M53</f>
        <v>24926</v>
      </c>
    </row>
    <row r="56" spans="7:13">
      <c r="G56" s="180">
        <v>17</v>
      </c>
      <c r="H56" s="90" t="s">
        <v>82</v>
      </c>
      <c r="I56" s="85"/>
      <c r="J56" s="85"/>
      <c r="K56" s="82">
        <v>0</v>
      </c>
      <c r="L56" s="85"/>
      <c r="M56" s="85"/>
    </row>
    <row r="57" spans="7:13">
      <c r="G57" s="180"/>
      <c r="H57" s="90" t="s">
        <v>85</v>
      </c>
      <c r="K57" s="137">
        <f>IF(M55&lt;2000,M55,IF(M50&gt;500000,0,2000))</f>
        <v>2000</v>
      </c>
      <c r="L57" s="85"/>
      <c r="M57" s="85"/>
    </row>
    <row r="58" spans="7:13">
      <c r="G58" s="182">
        <v>18</v>
      </c>
      <c r="H58" s="183" t="s">
        <v>83</v>
      </c>
      <c r="I58" s="184"/>
      <c r="J58" s="184"/>
      <c r="K58" s="184"/>
      <c r="L58" s="184"/>
      <c r="M58" s="184">
        <f>MAX(M55-K56-K57,0)</f>
        <v>22926</v>
      </c>
    </row>
    <row r="59" spans="7:13">
      <c r="H59" s="90"/>
    </row>
  </sheetData>
  <protectedRanges>
    <protectedRange sqref="C27" name="Range1_1"/>
  </protectedRanges>
  <mergeCells count="11">
    <mergeCell ref="S7:S8"/>
    <mergeCell ref="T7:T8"/>
    <mergeCell ref="U7:U8"/>
    <mergeCell ref="V7:V8"/>
    <mergeCell ref="A28:E28"/>
    <mergeCell ref="A8:E8"/>
    <mergeCell ref="A9:E9"/>
    <mergeCell ref="C10:E10"/>
    <mergeCell ref="C11:E11"/>
    <mergeCell ref="C12:E12"/>
    <mergeCell ref="C13:E13"/>
  </mergeCells>
  <dataValidations disablePrompts="1" count="1">
    <dataValidation type="list" allowBlank="1" showInputMessage="1" showErrorMessage="1" sqref="C13:E13">
      <formula1>EMPNO</formula1>
    </dataValidation>
  </dataValidations>
  <pageMargins left="0.9055118110236221" right="0.70866141732283472" top="0.74803149606299213" bottom="0.74803149606299213" header="0.31496062992125984" footer="0.31496062992125984"/>
  <pageSetup orientation="portrait" horizontalDpi="4294967292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9"/>
  <sheetViews>
    <sheetView showGridLines="0" zoomScale="85" zoomScaleNormal="85" workbookViewId="0"/>
  </sheetViews>
  <sheetFormatPr defaultRowHeight="16.5"/>
  <cols>
    <col min="1" max="1" width="40" style="78" bestFit="1" customWidth="1"/>
    <col min="2" max="2" width="9.28515625" style="78" bestFit="1" customWidth="1"/>
    <col min="3" max="3" width="14" style="78" customWidth="1"/>
    <col min="4" max="4" width="7.85546875" style="78" bestFit="1" customWidth="1"/>
    <col min="5" max="5" width="14.28515625" style="78" customWidth="1"/>
    <col min="6" max="6" width="9.140625" style="78"/>
    <col min="7" max="7" width="4.42578125" style="78" customWidth="1"/>
    <col min="8" max="9" width="9.140625" style="78"/>
    <col min="10" max="10" width="48.5703125" style="78" customWidth="1"/>
    <col min="11" max="11" width="14.28515625" style="78" customWidth="1"/>
    <col min="12" max="12" width="6.7109375" style="78" customWidth="1"/>
    <col min="13" max="13" width="13.42578125" style="78" customWidth="1"/>
    <col min="14" max="16" width="9.140625" style="78"/>
    <col min="17" max="17" width="0" style="78" hidden="1" customWidth="1"/>
    <col min="18" max="18" width="15.140625" style="78" customWidth="1"/>
    <col min="19" max="16384" width="9.140625" style="78"/>
  </cols>
  <sheetData>
    <row r="1" spans="1:22">
      <c r="A1" s="77" t="s">
        <v>97</v>
      </c>
    </row>
    <row r="2" spans="1:22">
      <c r="A2" s="77" t="s">
        <v>98</v>
      </c>
    </row>
    <row r="3" spans="1:22">
      <c r="A3" s="77" t="s">
        <v>99</v>
      </c>
    </row>
    <row r="5" spans="1:22">
      <c r="H5" s="79" t="s">
        <v>84</v>
      </c>
    </row>
    <row r="6" spans="1:22" ht="20.25" thickBot="1">
      <c r="A6" s="80" t="s">
        <v>34</v>
      </c>
      <c r="B6" s="81"/>
      <c r="C6" s="81"/>
      <c r="D6" s="81"/>
      <c r="E6" s="81"/>
      <c r="R6" s="82" t="s">
        <v>86</v>
      </c>
      <c r="T6" s="78" t="s">
        <v>93</v>
      </c>
      <c r="U6" s="78" t="s">
        <v>94</v>
      </c>
      <c r="V6" s="78" t="s">
        <v>95</v>
      </c>
    </row>
    <row r="7" spans="1:22" ht="15.75" customHeight="1" thickBot="1">
      <c r="G7" s="83">
        <v>1</v>
      </c>
      <c r="H7" s="84" t="s">
        <v>36</v>
      </c>
      <c r="I7" s="85"/>
      <c r="J7" s="85"/>
      <c r="K7" s="85"/>
      <c r="L7" s="85"/>
      <c r="M7" s="86">
        <f>C25</f>
        <v>1800000</v>
      </c>
      <c r="Q7" s="87" t="s">
        <v>87</v>
      </c>
      <c r="R7" s="87" t="s">
        <v>88</v>
      </c>
      <c r="S7" s="207" t="s">
        <v>89</v>
      </c>
      <c r="T7" s="209" t="s">
        <v>90</v>
      </c>
      <c r="U7" s="211" t="s">
        <v>91</v>
      </c>
      <c r="V7" s="213" t="s">
        <v>92</v>
      </c>
    </row>
    <row r="8" spans="1:22" ht="17.25" thickBot="1">
      <c r="A8" s="218" t="s">
        <v>1</v>
      </c>
      <c r="B8" s="219"/>
      <c r="C8" s="219"/>
      <c r="D8" s="219"/>
      <c r="E8" s="220"/>
      <c r="G8" s="83">
        <v>2</v>
      </c>
      <c r="H8" s="88" t="s">
        <v>37</v>
      </c>
      <c r="I8" s="85"/>
      <c r="J8" s="85"/>
      <c r="K8" s="85"/>
      <c r="L8" s="85"/>
      <c r="M8" s="85"/>
      <c r="Q8" s="89"/>
      <c r="R8" s="89"/>
      <c r="S8" s="208"/>
      <c r="T8" s="210"/>
      <c r="U8" s="212"/>
      <c r="V8" s="214"/>
    </row>
    <row r="9" spans="1:22" ht="17.25" thickBot="1">
      <c r="A9" s="221" t="s">
        <v>2</v>
      </c>
      <c r="B9" s="222"/>
      <c r="C9" s="222"/>
      <c r="D9" s="222"/>
      <c r="E9" s="223"/>
      <c r="G9" s="85"/>
      <c r="H9" s="90" t="s">
        <v>38</v>
      </c>
      <c r="I9" s="85"/>
      <c r="J9" s="85"/>
      <c r="K9" s="91">
        <f>U23</f>
        <v>288000</v>
      </c>
      <c r="L9" s="85"/>
      <c r="M9" s="85"/>
      <c r="Q9" s="92">
        <f>E17</f>
        <v>60000</v>
      </c>
      <c r="R9" s="93">
        <f>30000</f>
        <v>30000</v>
      </c>
      <c r="S9" s="92">
        <f>E18</f>
        <v>24000</v>
      </c>
      <c r="T9" s="82">
        <f>ROUND(IF(R9-(Q9*10%)&gt;0,(R9-(Q9*10%)),0),0)</f>
        <v>24000</v>
      </c>
      <c r="U9" s="82">
        <f>ROUND(Q9*40%,0)</f>
        <v>24000</v>
      </c>
      <c r="V9" s="92">
        <f>MIN(S9:U9)</f>
        <v>24000</v>
      </c>
    </row>
    <row r="10" spans="1:22">
      <c r="A10" s="94" t="s">
        <v>3</v>
      </c>
      <c r="B10" s="95"/>
      <c r="C10" s="224"/>
      <c r="D10" s="225"/>
      <c r="E10" s="226"/>
      <c r="G10" s="85"/>
      <c r="H10" s="90" t="s">
        <v>39</v>
      </c>
      <c r="I10" s="85"/>
      <c r="J10" s="85"/>
      <c r="K10" s="96">
        <f>C20</f>
        <v>9600</v>
      </c>
      <c r="L10" s="85"/>
      <c r="M10" s="85"/>
      <c r="Q10" s="92">
        <f>Q9</f>
        <v>60000</v>
      </c>
      <c r="R10" s="97">
        <f>R9</f>
        <v>30000</v>
      </c>
      <c r="S10" s="92">
        <f>S9</f>
        <v>24000</v>
      </c>
      <c r="T10" s="82">
        <f t="shared" ref="T10:T20" si="0">ROUND(IF(R10-(Q10*10%)&gt;0,(R10-(Q10*10%)),0),0)</f>
        <v>24000</v>
      </c>
      <c r="U10" s="82">
        <f t="shared" ref="U10:U20" si="1">ROUND(Q10*40%,0)</f>
        <v>24000</v>
      </c>
      <c r="V10" s="92">
        <f t="shared" ref="V10:V20" si="2">MIN(S10:U10)</f>
        <v>24000</v>
      </c>
    </row>
    <row r="11" spans="1:22">
      <c r="A11" s="98" t="s">
        <v>4</v>
      </c>
      <c r="B11" s="99"/>
      <c r="C11" s="227"/>
      <c r="D11" s="228"/>
      <c r="E11" s="229"/>
      <c r="G11" s="85"/>
      <c r="H11" s="90" t="s">
        <v>40</v>
      </c>
      <c r="I11" s="85"/>
      <c r="J11" s="85"/>
      <c r="K11" s="100">
        <f>C22</f>
        <v>15000</v>
      </c>
      <c r="L11" s="85"/>
      <c r="M11" s="85"/>
      <c r="Q11" s="92">
        <f t="shared" ref="Q11:S20" si="3">Q10</f>
        <v>60000</v>
      </c>
      <c r="R11" s="97">
        <f t="shared" si="3"/>
        <v>30000</v>
      </c>
      <c r="S11" s="92">
        <f t="shared" si="3"/>
        <v>24000</v>
      </c>
      <c r="T11" s="82">
        <f t="shared" si="0"/>
        <v>24000</v>
      </c>
      <c r="U11" s="82">
        <f t="shared" si="1"/>
        <v>24000</v>
      </c>
      <c r="V11" s="92">
        <f t="shared" si="2"/>
        <v>24000</v>
      </c>
    </row>
    <row r="12" spans="1:22">
      <c r="A12" s="98" t="s">
        <v>5</v>
      </c>
      <c r="B12" s="99"/>
      <c r="C12" s="230"/>
      <c r="D12" s="231"/>
      <c r="E12" s="232"/>
      <c r="G12" s="85"/>
      <c r="H12" s="90" t="s">
        <v>41</v>
      </c>
      <c r="I12" s="85"/>
      <c r="J12" s="85"/>
      <c r="K12" s="100">
        <f>C23+C24</f>
        <v>55000</v>
      </c>
      <c r="L12" s="85"/>
      <c r="M12" s="85"/>
      <c r="Q12" s="92">
        <f t="shared" si="3"/>
        <v>60000</v>
      </c>
      <c r="R12" s="97">
        <f t="shared" si="3"/>
        <v>30000</v>
      </c>
      <c r="S12" s="92">
        <f t="shared" si="3"/>
        <v>24000</v>
      </c>
      <c r="T12" s="82">
        <f t="shared" si="0"/>
        <v>24000</v>
      </c>
      <c r="U12" s="82">
        <f t="shared" si="1"/>
        <v>24000</v>
      </c>
      <c r="V12" s="92">
        <f t="shared" si="2"/>
        <v>24000</v>
      </c>
    </row>
    <row r="13" spans="1:22" ht="17.25" thickBot="1">
      <c r="A13" s="101" t="s">
        <v>6</v>
      </c>
      <c r="B13" s="102"/>
      <c r="C13" s="233"/>
      <c r="D13" s="234"/>
      <c r="E13" s="235"/>
      <c r="G13" s="85"/>
      <c r="H13" s="90" t="s">
        <v>42</v>
      </c>
      <c r="I13" s="85"/>
      <c r="J13" s="85"/>
      <c r="K13" s="92">
        <f>SUM(K9:K12)</f>
        <v>367600</v>
      </c>
      <c r="L13" s="85"/>
      <c r="M13" s="85"/>
      <c r="Q13" s="92">
        <f t="shared" si="3"/>
        <v>60000</v>
      </c>
      <c r="R13" s="97">
        <f t="shared" si="3"/>
        <v>30000</v>
      </c>
      <c r="S13" s="92">
        <f t="shared" si="3"/>
        <v>24000</v>
      </c>
      <c r="T13" s="82">
        <f t="shared" si="0"/>
        <v>24000</v>
      </c>
      <c r="U13" s="82">
        <f t="shared" si="1"/>
        <v>24000</v>
      </c>
      <c r="V13" s="92">
        <f t="shared" si="2"/>
        <v>24000</v>
      </c>
    </row>
    <row r="14" spans="1:22">
      <c r="A14" s="103" t="s">
        <v>7</v>
      </c>
      <c r="B14" s="104" t="s">
        <v>8</v>
      </c>
      <c r="C14" s="105" t="s">
        <v>9</v>
      </c>
      <c r="D14" s="106"/>
      <c r="E14" s="107" t="s">
        <v>10</v>
      </c>
      <c r="G14" s="83">
        <v>3</v>
      </c>
      <c r="H14" s="84" t="s">
        <v>43</v>
      </c>
      <c r="I14" s="85"/>
      <c r="J14" s="85"/>
      <c r="K14" s="85"/>
      <c r="L14" s="85"/>
      <c r="M14" s="82">
        <f>M7-K13</f>
        <v>1432400</v>
      </c>
      <c r="Q14" s="92">
        <f t="shared" si="3"/>
        <v>60000</v>
      </c>
      <c r="R14" s="97">
        <f t="shared" si="3"/>
        <v>30000</v>
      </c>
      <c r="S14" s="92">
        <f t="shared" si="3"/>
        <v>24000</v>
      </c>
      <c r="T14" s="82">
        <f t="shared" si="0"/>
        <v>24000</v>
      </c>
      <c r="U14" s="82">
        <f t="shared" si="1"/>
        <v>24000</v>
      </c>
      <c r="V14" s="92">
        <f t="shared" si="2"/>
        <v>24000</v>
      </c>
    </row>
    <row r="15" spans="1:22" ht="17.25" thickBot="1">
      <c r="A15" s="108"/>
      <c r="B15" s="109" t="s">
        <v>11</v>
      </c>
      <c r="C15" s="110"/>
      <c r="D15" s="111"/>
      <c r="E15" s="112"/>
      <c r="G15" s="83">
        <v>4</v>
      </c>
      <c r="H15" s="88" t="s">
        <v>44</v>
      </c>
      <c r="I15" s="85"/>
      <c r="J15" s="85"/>
      <c r="K15" s="85"/>
      <c r="L15" s="85"/>
      <c r="M15" s="85"/>
      <c r="Q15" s="92">
        <f t="shared" si="3"/>
        <v>60000</v>
      </c>
      <c r="R15" s="97">
        <f>R14</f>
        <v>30000</v>
      </c>
      <c r="S15" s="92">
        <f t="shared" si="3"/>
        <v>24000</v>
      </c>
      <c r="T15" s="82">
        <f t="shared" si="0"/>
        <v>24000</v>
      </c>
      <c r="U15" s="82">
        <f t="shared" si="1"/>
        <v>24000</v>
      </c>
      <c r="V15" s="92">
        <f t="shared" si="2"/>
        <v>24000</v>
      </c>
    </row>
    <row r="16" spans="1:22">
      <c r="A16" s="113" t="s">
        <v>12</v>
      </c>
      <c r="B16" s="114"/>
      <c r="C16" s="115"/>
      <c r="D16" s="116"/>
      <c r="E16" s="117"/>
      <c r="G16" s="85"/>
      <c r="H16" s="90" t="s">
        <v>45</v>
      </c>
      <c r="I16" s="85"/>
      <c r="J16" s="85"/>
      <c r="K16" s="78">
        <v>0</v>
      </c>
      <c r="L16" s="85"/>
      <c r="M16" s="85"/>
      <c r="Q16" s="92">
        <f t="shared" si="3"/>
        <v>60000</v>
      </c>
      <c r="R16" s="97">
        <f t="shared" si="3"/>
        <v>30000</v>
      </c>
      <c r="S16" s="92">
        <f t="shared" si="3"/>
        <v>24000</v>
      </c>
      <c r="T16" s="82">
        <f t="shared" si="0"/>
        <v>24000</v>
      </c>
      <c r="U16" s="82">
        <f t="shared" si="1"/>
        <v>24000</v>
      </c>
      <c r="V16" s="92">
        <f t="shared" si="2"/>
        <v>24000</v>
      </c>
    </row>
    <row r="17" spans="1:22">
      <c r="A17" s="118" t="s">
        <v>13</v>
      </c>
      <c r="B17" s="119"/>
      <c r="C17" s="120">
        <f>C25*D17</f>
        <v>720000</v>
      </c>
      <c r="D17" s="121">
        <v>0.4</v>
      </c>
      <c r="E17" s="122">
        <f>ROUND(C17/12,0)</f>
        <v>60000</v>
      </c>
      <c r="G17" s="85"/>
      <c r="H17" s="90" t="s">
        <v>46</v>
      </c>
      <c r="I17" s="85"/>
      <c r="J17" s="85"/>
      <c r="K17" s="78">
        <f>E31*12</f>
        <v>2400</v>
      </c>
      <c r="L17" s="85"/>
      <c r="M17" s="85"/>
      <c r="Q17" s="92">
        <f t="shared" si="3"/>
        <v>60000</v>
      </c>
      <c r="R17" s="97">
        <f t="shared" si="3"/>
        <v>30000</v>
      </c>
      <c r="S17" s="92">
        <f t="shared" si="3"/>
        <v>24000</v>
      </c>
      <c r="T17" s="82">
        <f t="shared" si="0"/>
        <v>24000</v>
      </c>
      <c r="U17" s="82">
        <f t="shared" si="1"/>
        <v>24000</v>
      </c>
      <c r="V17" s="92">
        <f t="shared" si="2"/>
        <v>24000</v>
      </c>
    </row>
    <row r="18" spans="1:22">
      <c r="A18" s="118" t="s">
        <v>14</v>
      </c>
      <c r="B18" s="119"/>
      <c r="C18" s="120">
        <f>C17*40%</f>
        <v>288000</v>
      </c>
      <c r="D18" s="121">
        <f>C18/C17</f>
        <v>0.4</v>
      </c>
      <c r="E18" s="122">
        <f>ROUND(C18/12,0)</f>
        <v>24000</v>
      </c>
      <c r="G18" s="83">
        <v>5</v>
      </c>
      <c r="H18" s="84" t="s">
        <v>47</v>
      </c>
      <c r="I18" s="85"/>
      <c r="J18" s="85"/>
      <c r="K18" s="82">
        <f>SUM(K16:K17)</f>
        <v>2400</v>
      </c>
      <c r="L18" s="85"/>
      <c r="M18" s="85"/>
      <c r="Q18" s="92">
        <f t="shared" si="3"/>
        <v>60000</v>
      </c>
      <c r="R18" s="97">
        <f t="shared" si="3"/>
        <v>30000</v>
      </c>
      <c r="S18" s="92">
        <f t="shared" si="3"/>
        <v>24000</v>
      </c>
      <c r="T18" s="82">
        <f t="shared" si="0"/>
        <v>24000</v>
      </c>
      <c r="U18" s="82">
        <f t="shared" si="1"/>
        <v>24000</v>
      </c>
      <c r="V18" s="92">
        <f t="shared" si="2"/>
        <v>24000</v>
      </c>
    </row>
    <row r="19" spans="1:22">
      <c r="A19" s="118" t="s">
        <v>15</v>
      </c>
      <c r="B19" s="119"/>
      <c r="C19" s="120">
        <f>C25-C17-C18-C20-C22-C23-C24</f>
        <v>712400</v>
      </c>
      <c r="D19" s="121"/>
      <c r="E19" s="122">
        <f>ROUND(C19/12,0)</f>
        <v>59367</v>
      </c>
      <c r="G19" s="83">
        <v>6</v>
      </c>
      <c r="H19" s="90" t="s">
        <v>48</v>
      </c>
      <c r="I19" s="85"/>
      <c r="J19" s="85"/>
      <c r="K19" s="85"/>
      <c r="L19" s="85"/>
      <c r="M19" s="82">
        <f>M14-K18</f>
        <v>1430000</v>
      </c>
      <c r="Q19" s="92">
        <f t="shared" si="3"/>
        <v>60000</v>
      </c>
      <c r="R19" s="97">
        <f>R18</f>
        <v>30000</v>
      </c>
      <c r="S19" s="92">
        <f t="shared" si="3"/>
        <v>24000</v>
      </c>
      <c r="T19" s="82">
        <f t="shared" si="0"/>
        <v>24000</v>
      </c>
      <c r="U19" s="82">
        <f t="shared" si="1"/>
        <v>24000</v>
      </c>
      <c r="V19" s="92">
        <f t="shared" si="2"/>
        <v>24000</v>
      </c>
    </row>
    <row r="20" spans="1:22">
      <c r="A20" s="118" t="s">
        <v>0</v>
      </c>
      <c r="B20" s="119"/>
      <c r="C20" s="120">
        <v>9600</v>
      </c>
      <c r="D20" s="123"/>
      <c r="E20" s="122">
        <f>ROUND(C20/12,0)</f>
        <v>800</v>
      </c>
      <c r="G20" s="83">
        <v>7</v>
      </c>
      <c r="H20" s="84" t="s">
        <v>49</v>
      </c>
      <c r="I20" s="85"/>
      <c r="J20" s="85"/>
      <c r="K20" s="85"/>
      <c r="L20" s="85"/>
      <c r="M20" s="85"/>
      <c r="Q20" s="92">
        <f t="shared" si="3"/>
        <v>60000</v>
      </c>
      <c r="R20" s="97">
        <f>R19</f>
        <v>30000</v>
      </c>
      <c r="S20" s="92">
        <f t="shared" si="3"/>
        <v>24000</v>
      </c>
      <c r="T20" s="82">
        <f t="shared" si="0"/>
        <v>24000</v>
      </c>
      <c r="U20" s="82">
        <f t="shared" si="1"/>
        <v>24000</v>
      </c>
      <c r="V20" s="92">
        <f t="shared" si="2"/>
        <v>24000</v>
      </c>
    </row>
    <row r="21" spans="1:22" ht="17.25" thickBot="1">
      <c r="A21" s="124" t="s">
        <v>16</v>
      </c>
      <c r="B21" s="125"/>
      <c r="C21" s="120"/>
      <c r="D21" s="123"/>
      <c r="E21" s="126"/>
      <c r="G21" s="85"/>
      <c r="H21" s="90" t="s">
        <v>50</v>
      </c>
      <c r="I21" s="85"/>
      <c r="J21" s="85"/>
      <c r="K21" s="78">
        <v>0</v>
      </c>
      <c r="L21" s="85"/>
      <c r="M21" s="85"/>
      <c r="Q21" s="127">
        <f t="shared" ref="Q21:V21" si="4">SUM(Q9:Q20)</f>
        <v>720000</v>
      </c>
      <c r="R21" s="128">
        <f t="shared" si="4"/>
        <v>360000</v>
      </c>
      <c r="S21" s="129">
        <f t="shared" si="4"/>
        <v>288000</v>
      </c>
      <c r="T21" s="128">
        <f t="shared" si="4"/>
        <v>288000</v>
      </c>
      <c r="U21" s="129">
        <f t="shared" si="4"/>
        <v>288000</v>
      </c>
      <c r="V21" s="130">
        <f t="shared" si="4"/>
        <v>288000</v>
      </c>
    </row>
    <row r="22" spans="1:22">
      <c r="A22" s="131" t="s">
        <v>17</v>
      </c>
      <c r="B22" s="132" t="str">
        <f>IF(C27&gt;=360000,"YES","-")</f>
        <v>YES</v>
      </c>
      <c r="C22" s="133">
        <f>IF(B22="YES",15000,0)</f>
        <v>15000</v>
      </c>
      <c r="D22" s="133"/>
      <c r="E22" s="134">
        <f>ROUND(C22/12,0)</f>
        <v>1250</v>
      </c>
      <c r="G22" s="85"/>
      <c r="H22" s="90" t="s">
        <v>51</v>
      </c>
      <c r="I22" s="85"/>
      <c r="J22" s="85"/>
      <c r="K22" s="78">
        <v>0</v>
      </c>
      <c r="L22" s="85"/>
      <c r="M22" s="85"/>
    </row>
    <row r="23" spans="1:22">
      <c r="A23" s="131" t="s">
        <v>18</v>
      </c>
      <c r="B23" s="132" t="str">
        <f>IF(C27&gt;=360000,"YES","-")</f>
        <v>YES</v>
      </c>
      <c r="C23" s="133">
        <f>IF(B23="YES",IF(C27&lt;=360000,24000,IF(C27&lt;=999999999,40000)),0)</f>
        <v>40000</v>
      </c>
      <c r="D23" s="135"/>
      <c r="E23" s="134">
        <f>ROUND(C23/12,0)</f>
        <v>3333</v>
      </c>
      <c r="G23" s="85"/>
      <c r="H23" s="90" t="s">
        <v>52</v>
      </c>
      <c r="I23" s="85"/>
      <c r="J23" s="85"/>
      <c r="K23" s="82">
        <f>SUM(K21:K22)</f>
        <v>0</v>
      </c>
      <c r="L23" s="85"/>
      <c r="M23" s="85"/>
      <c r="R23" s="136" t="s">
        <v>96</v>
      </c>
      <c r="S23" s="137"/>
      <c r="T23" s="137"/>
      <c r="U23" s="138">
        <f>MIN(T21,U21,V21)</f>
        <v>288000</v>
      </c>
    </row>
    <row r="24" spans="1:22">
      <c r="A24" s="131" t="s">
        <v>19</v>
      </c>
      <c r="B24" s="132" t="str">
        <f>IF(C27&gt;=360000,"YES","-")</f>
        <v>YES</v>
      </c>
      <c r="C24" s="133">
        <f>IF(B24="YES",15000,0)</f>
        <v>15000</v>
      </c>
      <c r="D24" s="135"/>
      <c r="E24" s="134">
        <f>ROUND(C24/12,0)</f>
        <v>1250</v>
      </c>
      <c r="G24" s="83">
        <v>8</v>
      </c>
      <c r="H24" s="84" t="s">
        <v>53</v>
      </c>
      <c r="I24" s="85"/>
      <c r="J24" s="85"/>
      <c r="K24" s="85"/>
      <c r="L24" s="85"/>
      <c r="M24" s="82">
        <f>M19+K23</f>
        <v>1430000</v>
      </c>
    </row>
    <row r="25" spans="1:22">
      <c r="A25" s="139" t="s">
        <v>29</v>
      </c>
      <c r="B25" s="140"/>
      <c r="C25" s="141">
        <f>E25*12</f>
        <v>1800000</v>
      </c>
      <c r="D25" s="142"/>
      <c r="E25" s="143">
        <f>E27-E26</f>
        <v>150000</v>
      </c>
      <c r="G25" s="83">
        <v>9</v>
      </c>
      <c r="H25" s="84" t="s">
        <v>54</v>
      </c>
      <c r="I25" s="85"/>
      <c r="J25" s="85"/>
      <c r="K25" s="85"/>
      <c r="L25" s="85"/>
      <c r="M25" s="85"/>
    </row>
    <row r="26" spans="1:22">
      <c r="A26" s="118" t="s">
        <v>20</v>
      </c>
      <c r="B26" s="144"/>
      <c r="C26" s="141">
        <f>ROUND(E26*12,0)</f>
        <v>0</v>
      </c>
      <c r="D26" s="123"/>
      <c r="E26" s="145">
        <v>0</v>
      </c>
      <c r="G26" s="85"/>
      <c r="H26" s="88" t="s">
        <v>55</v>
      </c>
      <c r="I26" s="85"/>
      <c r="J26" s="85"/>
      <c r="K26" s="85"/>
      <c r="L26" s="85"/>
      <c r="M26" s="85"/>
    </row>
    <row r="27" spans="1:22" ht="17.25" thickBot="1">
      <c r="A27" s="118" t="s">
        <v>35</v>
      </c>
      <c r="B27" s="146"/>
      <c r="C27" s="147">
        <f>ROUND(E27*12,0)</f>
        <v>1800000</v>
      </c>
      <c r="D27" s="148"/>
      <c r="E27" s="149">
        <f>1800000/12</f>
        <v>150000</v>
      </c>
      <c r="G27" s="85"/>
      <c r="H27" s="90" t="s">
        <v>56</v>
      </c>
      <c r="I27" s="85"/>
      <c r="J27" s="85"/>
      <c r="K27" s="82">
        <f>SUM(K28:K35)</f>
        <v>100000</v>
      </c>
      <c r="L27" s="85"/>
      <c r="M27" s="85"/>
    </row>
    <row r="28" spans="1:22" ht="17.25" thickBot="1">
      <c r="A28" s="215" t="s">
        <v>21</v>
      </c>
      <c r="B28" s="216"/>
      <c r="C28" s="216"/>
      <c r="D28" s="216"/>
      <c r="E28" s="217"/>
      <c r="G28" s="85"/>
      <c r="H28" s="90" t="s">
        <v>57</v>
      </c>
      <c r="I28" s="85"/>
      <c r="J28" s="85"/>
      <c r="K28" s="150">
        <v>100000</v>
      </c>
      <c r="L28" s="85"/>
      <c r="M28" s="85"/>
    </row>
    <row r="29" spans="1:22">
      <c r="A29" s="151" t="s">
        <v>22</v>
      </c>
      <c r="B29" s="152"/>
      <c r="C29" s="152"/>
      <c r="D29" s="153"/>
      <c r="E29" s="154">
        <f>E25+E26</f>
        <v>150000</v>
      </c>
      <c r="G29" s="85"/>
      <c r="H29" s="90" t="s">
        <v>58</v>
      </c>
      <c r="I29" s="85"/>
      <c r="J29" s="85"/>
      <c r="K29" s="150">
        <v>0</v>
      </c>
      <c r="L29" s="85"/>
      <c r="M29" s="85"/>
    </row>
    <row r="30" spans="1:22">
      <c r="A30" s="155" t="s">
        <v>23</v>
      </c>
      <c r="B30" s="156"/>
      <c r="C30" s="156"/>
      <c r="D30" s="157"/>
      <c r="E30" s="158">
        <f>ROUND(E17*12%,0)</f>
        <v>7200</v>
      </c>
      <c r="G30" s="85"/>
      <c r="H30" s="90" t="s">
        <v>59</v>
      </c>
      <c r="I30" s="85"/>
      <c r="J30" s="85"/>
      <c r="K30" s="150">
        <v>0</v>
      </c>
      <c r="L30" s="85"/>
      <c r="M30" s="85"/>
    </row>
    <row r="31" spans="1:22">
      <c r="A31" s="155" t="s">
        <v>24</v>
      </c>
      <c r="B31" s="156"/>
      <c r="C31" s="156"/>
      <c r="D31" s="157"/>
      <c r="E31" s="159">
        <f>IF(E29&lt;=15000,0)+IF(E29&gt;=15001,150,0)*AND(E29&lt;=20000)+IF(E29&gt;=20001,200)</f>
        <v>200</v>
      </c>
      <c r="G31" s="85"/>
      <c r="H31" s="90" t="s">
        <v>60</v>
      </c>
      <c r="I31" s="85"/>
      <c r="J31" s="85"/>
      <c r="K31" s="150">
        <v>0</v>
      </c>
      <c r="L31" s="85"/>
      <c r="M31" s="85"/>
    </row>
    <row r="32" spans="1:22">
      <c r="A32" s="155" t="s">
        <v>25</v>
      </c>
      <c r="B32" s="156"/>
      <c r="C32" s="156"/>
      <c r="D32" s="157"/>
      <c r="E32" s="160" t="s">
        <v>26</v>
      </c>
      <c r="G32" s="85"/>
      <c r="H32" s="90" t="s">
        <v>61</v>
      </c>
      <c r="I32" s="85"/>
      <c r="J32" s="85"/>
      <c r="K32" s="150">
        <v>0</v>
      </c>
      <c r="L32" s="85"/>
      <c r="M32" s="85"/>
    </row>
    <row r="33" spans="1:13" ht="17.25" thickBot="1">
      <c r="A33" s="161" t="s">
        <v>27</v>
      </c>
      <c r="B33" s="162"/>
      <c r="C33" s="162"/>
      <c r="D33" s="163"/>
      <c r="E33" s="164">
        <f>IF(E25&lt;15001,ROUND(E25*1.75%,0)+1,0)</f>
        <v>0</v>
      </c>
      <c r="G33" s="85"/>
      <c r="H33" s="90" t="s">
        <v>62</v>
      </c>
      <c r="I33" s="85"/>
      <c r="J33" s="85"/>
      <c r="K33" s="150">
        <v>0</v>
      </c>
      <c r="L33" s="85"/>
      <c r="M33" s="85"/>
    </row>
    <row r="34" spans="1:13" ht="17.25" thickBot="1">
      <c r="A34" s="165" t="s">
        <v>28</v>
      </c>
      <c r="B34" s="166"/>
      <c r="C34" s="166"/>
      <c r="D34" s="166"/>
      <c r="E34" s="167">
        <f>E29-E30-E31-E33</f>
        <v>142600</v>
      </c>
      <c r="G34" s="85"/>
      <c r="H34" s="90" t="s">
        <v>63</v>
      </c>
      <c r="I34" s="85"/>
      <c r="J34" s="85"/>
      <c r="K34" s="150">
        <v>0</v>
      </c>
      <c r="L34" s="85"/>
      <c r="M34" s="85"/>
    </row>
    <row r="35" spans="1:13" hidden="1">
      <c r="A35" s="168"/>
      <c r="B35" s="169"/>
      <c r="C35" s="169"/>
      <c r="D35" s="169"/>
      <c r="E35" s="170"/>
      <c r="G35" s="85"/>
      <c r="H35" s="90" t="s">
        <v>64</v>
      </c>
      <c r="I35" s="85"/>
      <c r="J35" s="85"/>
      <c r="K35" s="78">
        <v>0</v>
      </c>
      <c r="L35" s="85"/>
      <c r="M35" s="85"/>
    </row>
    <row r="36" spans="1:13" hidden="1">
      <c r="A36" s="171" t="s">
        <v>31</v>
      </c>
      <c r="B36" s="172"/>
      <c r="C36" s="172"/>
      <c r="D36" s="173"/>
      <c r="E36" s="174">
        <f>IF(E25&lt;15001,ROUND(E25*4.75%,0),0)</f>
        <v>0</v>
      </c>
      <c r="G36" s="85"/>
      <c r="H36" s="90" t="s">
        <v>65</v>
      </c>
      <c r="I36" s="85"/>
      <c r="J36" s="85"/>
      <c r="K36" s="82"/>
      <c r="L36" s="85"/>
      <c r="M36" s="85"/>
    </row>
    <row r="37" spans="1:13" hidden="1">
      <c r="A37" s="171" t="s">
        <v>32</v>
      </c>
      <c r="B37" s="172"/>
      <c r="C37" s="172"/>
      <c r="D37" s="172"/>
      <c r="E37" s="175">
        <f>E30</f>
        <v>7200</v>
      </c>
      <c r="G37" s="85"/>
      <c r="H37" s="90" t="s">
        <v>66</v>
      </c>
      <c r="I37" s="85"/>
      <c r="J37" s="85"/>
      <c r="K37" s="82"/>
      <c r="L37" s="85"/>
      <c r="M37" s="85"/>
    </row>
    <row r="38" spans="1:13" ht="17.25" hidden="1" thickBot="1">
      <c r="A38" s="176" t="s">
        <v>33</v>
      </c>
      <c r="B38" s="177"/>
      <c r="C38" s="178">
        <f>E38*12</f>
        <v>1886400</v>
      </c>
      <c r="D38" s="177"/>
      <c r="E38" s="179">
        <f>E27+E36+E37</f>
        <v>157200</v>
      </c>
      <c r="G38" s="85"/>
      <c r="H38" s="90" t="s">
        <v>67</v>
      </c>
      <c r="I38" s="85"/>
      <c r="J38" s="85"/>
      <c r="K38" s="82">
        <f>K27+K36+K37</f>
        <v>100000</v>
      </c>
      <c r="L38" s="85"/>
      <c r="M38" s="85"/>
    </row>
    <row r="39" spans="1:13" hidden="1">
      <c r="G39" s="85"/>
      <c r="H39" s="90"/>
      <c r="I39" s="85"/>
      <c r="J39" s="85"/>
      <c r="K39" s="169"/>
      <c r="L39" s="85"/>
      <c r="M39" s="85"/>
    </row>
    <row r="40" spans="1:13">
      <c r="G40" s="85"/>
      <c r="H40" s="90" t="s">
        <v>68</v>
      </c>
      <c r="I40" s="85"/>
      <c r="J40" s="85"/>
      <c r="K40" s="82">
        <f>SUM(K41:K46)</f>
        <v>0</v>
      </c>
      <c r="L40" s="85"/>
      <c r="M40" s="85"/>
    </row>
    <row r="41" spans="1:13">
      <c r="G41" s="85"/>
      <c r="H41" s="90" t="s">
        <v>69</v>
      </c>
      <c r="I41" s="85"/>
      <c r="J41" s="85"/>
      <c r="K41" s="78">
        <v>0</v>
      </c>
      <c r="L41" s="85"/>
      <c r="M41" s="85"/>
    </row>
    <row r="42" spans="1:13">
      <c r="G42" s="85"/>
      <c r="H42" s="90" t="s">
        <v>70</v>
      </c>
      <c r="I42" s="85"/>
      <c r="J42" s="85"/>
      <c r="K42" s="78">
        <v>0</v>
      </c>
      <c r="L42" s="85"/>
      <c r="M42" s="85"/>
    </row>
    <row r="43" spans="1:13">
      <c r="G43" s="85"/>
      <c r="H43" s="90" t="s">
        <v>71</v>
      </c>
      <c r="I43" s="85"/>
      <c r="J43" s="85"/>
      <c r="K43" s="78">
        <v>0</v>
      </c>
      <c r="L43" s="85"/>
      <c r="M43" s="85"/>
    </row>
    <row r="44" spans="1:13">
      <c r="G44" s="85"/>
      <c r="H44" s="90" t="s">
        <v>72</v>
      </c>
      <c r="I44" s="85"/>
      <c r="J44" s="85"/>
      <c r="K44" s="78">
        <v>0</v>
      </c>
      <c r="L44" s="85"/>
      <c r="M44" s="85"/>
    </row>
    <row r="45" spans="1:13">
      <c r="G45" s="85"/>
      <c r="H45" s="90" t="s">
        <v>73</v>
      </c>
      <c r="I45" s="85"/>
      <c r="J45" s="85"/>
      <c r="K45" s="78">
        <v>0</v>
      </c>
      <c r="L45" s="85"/>
      <c r="M45" s="85"/>
    </row>
    <row r="46" spans="1:13">
      <c r="G46" s="85"/>
      <c r="H46" s="90" t="s">
        <v>74</v>
      </c>
      <c r="I46" s="85"/>
      <c r="J46" s="85"/>
      <c r="K46" s="78">
        <v>0</v>
      </c>
      <c r="L46" s="85"/>
      <c r="M46" s="85"/>
    </row>
    <row r="47" spans="1:13">
      <c r="G47" s="85"/>
      <c r="H47" s="90"/>
      <c r="I47" s="85"/>
      <c r="J47" s="85"/>
      <c r="L47" s="85"/>
      <c r="M47" s="85"/>
    </row>
    <row r="48" spans="1:13">
      <c r="G48" s="85"/>
      <c r="H48" s="90"/>
      <c r="I48" s="85"/>
      <c r="J48" s="85"/>
      <c r="K48" s="85"/>
      <c r="L48" s="85"/>
      <c r="M48" s="85"/>
    </row>
    <row r="49" spans="7:13">
      <c r="G49" s="180">
        <v>10</v>
      </c>
      <c r="H49" s="84" t="s">
        <v>75</v>
      </c>
      <c r="I49" s="85"/>
      <c r="J49" s="85"/>
      <c r="K49" s="85"/>
      <c r="L49" s="85"/>
      <c r="M49" s="78">
        <f>K38+K40</f>
        <v>100000</v>
      </c>
    </row>
    <row r="50" spans="7:13">
      <c r="G50" s="180">
        <v>11</v>
      </c>
      <c r="H50" s="181" t="s">
        <v>76</v>
      </c>
      <c r="I50" s="85"/>
      <c r="J50" s="85"/>
      <c r="K50" s="85"/>
      <c r="L50" s="85"/>
      <c r="M50" s="78">
        <f>M24-M49</f>
        <v>1330000</v>
      </c>
    </row>
    <row r="51" spans="7:13">
      <c r="G51" s="180">
        <v>12</v>
      </c>
      <c r="H51" s="84" t="s">
        <v>77</v>
      </c>
      <c r="I51" s="85"/>
      <c r="J51" s="85"/>
      <c r="K51" s="85"/>
      <c r="L51" s="85"/>
      <c r="M51" s="185">
        <f>MAX(0,IF(M50&gt;500000,(IF(M50&lt;200001,0,IF(M50&lt;500001,ROUND((M50-200000)*10/100,0),IF(M50&lt;1000001,30000+ROUND((M50-500000)*20/100,0),130000+ROUND((M50-1000000)*30/100,0))))),(IF(M50&lt;200001,0,IF(M50&lt;500001,ROUND((M50-200000)*10/100,0),IF(M50&lt;1000001,30000+ROUND((M50-500000)*20/100,0),130000+ROUND((M50-1000000)*30/100,0)))))),0)</f>
        <v>229000</v>
      </c>
    </row>
    <row r="52" spans="7:13">
      <c r="G52" s="180">
        <v>13</v>
      </c>
      <c r="H52" s="90" t="s">
        <v>78</v>
      </c>
      <c r="I52" s="85"/>
      <c r="J52" s="85"/>
      <c r="K52" s="85"/>
      <c r="L52" s="85"/>
      <c r="M52" s="78">
        <f>ROUND(M51,0)</f>
        <v>229000</v>
      </c>
    </row>
    <row r="53" spans="7:13">
      <c r="G53" s="180">
        <v>14</v>
      </c>
      <c r="H53" s="90" t="s">
        <v>79</v>
      </c>
      <c r="I53" s="85"/>
      <c r="J53" s="85"/>
      <c r="K53" s="85"/>
      <c r="L53" s="85"/>
      <c r="M53" s="78">
        <f>ROUND(M52*3%,0)</f>
        <v>6870</v>
      </c>
    </row>
    <row r="54" spans="7:13">
      <c r="G54" s="180">
        <v>15</v>
      </c>
      <c r="H54" s="90" t="s">
        <v>80</v>
      </c>
      <c r="I54" s="85"/>
      <c r="J54" s="85"/>
      <c r="K54" s="85"/>
      <c r="L54" s="85"/>
      <c r="M54" s="78">
        <v>0</v>
      </c>
    </row>
    <row r="55" spans="7:13">
      <c r="G55" s="180">
        <v>16</v>
      </c>
      <c r="H55" s="90" t="s">
        <v>81</v>
      </c>
      <c r="I55" s="85"/>
      <c r="J55" s="85"/>
      <c r="K55" s="85"/>
      <c r="L55" s="85"/>
      <c r="M55" s="78">
        <f>M52+M53</f>
        <v>235870</v>
      </c>
    </row>
    <row r="56" spans="7:13">
      <c r="G56" s="180">
        <v>17</v>
      </c>
      <c r="H56" s="90" t="s">
        <v>82</v>
      </c>
      <c r="I56" s="85"/>
      <c r="J56" s="85"/>
      <c r="K56" s="82">
        <v>0</v>
      </c>
      <c r="L56" s="85"/>
      <c r="M56" s="85"/>
    </row>
    <row r="57" spans="7:13">
      <c r="G57" s="180"/>
      <c r="H57" s="90" t="s">
        <v>85</v>
      </c>
      <c r="K57" s="137">
        <f>IF(M55&lt;2000,M55,IF(M50&gt;500000,0,2000))</f>
        <v>0</v>
      </c>
      <c r="L57" s="85"/>
      <c r="M57" s="85"/>
    </row>
    <row r="58" spans="7:13">
      <c r="G58" s="182">
        <v>18</v>
      </c>
      <c r="H58" s="183" t="s">
        <v>83</v>
      </c>
      <c r="I58" s="184"/>
      <c r="J58" s="184"/>
      <c r="K58" s="184"/>
      <c r="L58" s="184"/>
      <c r="M58" s="184">
        <f>MAX(M55-K56-K57,0)</f>
        <v>235870</v>
      </c>
    </row>
    <row r="59" spans="7:13">
      <c r="H59" s="90"/>
    </row>
  </sheetData>
  <protectedRanges>
    <protectedRange sqref="C27" name="Range1_1"/>
  </protectedRanges>
  <mergeCells count="11">
    <mergeCell ref="C10:E10"/>
    <mergeCell ref="C11:E11"/>
    <mergeCell ref="C12:E12"/>
    <mergeCell ref="C13:E13"/>
    <mergeCell ref="A28:E28"/>
    <mergeCell ref="A9:E9"/>
    <mergeCell ref="S7:S8"/>
    <mergeCell ref="T7:T8"/>
    <mergeCell ref="U7:U8"/>
    <mergeCell ref="V7:V8"/>
    <mergeCell ref="A8:E8"/>
  </mergeCells>
  <dataValidations count="1">
    <dataValidation type="list" allowBlank="1" showInputMessage="1" showErrorMessage="1" sqref="C13:E13">
      <formula1>EMPNO</formula1>
    </dataValidation>
  </dataValidations>
  <pageMargins left="0.9055118110236221" right="0.70866141732283472" top="0.74803149606299213" bottom="0.74803149606299213" header="0.31496062992125984" footer="0.31496062992125984"/>
  <pageSetup orientation="portrait" horizontalDpi="4294967292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CTC</vt:lpstr>
      <vt:lpstr>CTC 6lakh</vt:lpstr>
      <vt:lpstr>CTC 18lakh</vt:lpstr>
    </vt:vector>
  </TitlesOfParts>
  <Company>K.B.G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keywords>Income Tax Computation</cp:keywords>
  <cp:lastModifiedBy>Anil</cp:lastModifiedBy>
  <cp:lastPrinted>2013-05-04T05:45:35Z</cp:lastPrinted>
  <dcterms:created xsi:type="dcterms:W3CDTF">2013-05-03T11:38:36Z</dcterms:created>
  <dcterms:modified xsi:type="dcterms:W3CDTF">2014-02-28T05:38:46Z</dcterms:modified>
</cp:coreProperties>
</file>