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250" activeTab="1"/>
  </bookViews>
  <sheets>
    <sheet name="INSTRUCTION" sheetId="3" r:id="rId1"/>
    <sheet name="COMPUTER" sheetId="1" r:id="rId2"/>
    <sheet name="FURNITURE &amp; FIXTURE" sheetId="2" r:id="rId3"/>
    <sheet name="INVERTER" sheetId="4" r:id="rId4"/>
    <sheet name="MOBILE PHONE" sheetId="5" r:id="rId5"/>
    <sheet name="OFFICE EQUIPMENT &amp; SAFE" sheetId="6" r:id="rId6"/>
    <sheet name="PRINTER" sheetId="7" r:id="rId7"/>
    <sheet name="PROJECT EQUIPMENT &amp; MACHINE" sheetId="8" r:id="rId8"/>
    <sheet name="UPS" sheetId="9" r:id="rId9"/>
    <sheet name="DTA &amp; DTL" sheetId="10" r:id="rId10"/>
  </sheets>
  <calcPr calcId="145621"/>
</workbook>
</file>

<file path=xl/calcChain.xml><?xml version="1.0" encoding="utf-8"?>
<calcChain xmlns="http://schemas.openxmlformats.org/spreadsheetml/2006/main">
  <c r="I38" i="1" l="1"/>
  <c r="H37" i="1"/>
  <c r="H35" i="1"/>
  <c r="H34" i="1"/>
  <c r="I30" i="1"/>
  <c r="H29" i="1"/>
  <c r="I27" i="1"/>
  <c r="H27" i="1"/>
  <c r="H26" i="1"/>
  <c r="I23" i="1"/>
  <c r="H22" i="1"/>
  <c r="I20" i="1"/>
  <c r="H20" i="1"/>
  <c r="H19" i="1"/>
  <c r="I16" i="1"/>
  <c r="H15" i="1"/>
  <c r="I13" i="1"/>
  <c r="H13" i="1"/>
  <c r="H12" i="1"/>
  <c r="I9" i="1"/>
  <c r="H8" i="1"/>
  <c r="H6" i="1"/>
  <c r="H5" i="1"/>
  <c r="I23" i="9"/>
  <c r="E25" i="9"/>
  <c r="E24" i="9"/>
  <c r="E20" i="9"/>
  <c r="H13" i="9"/>
  <c r="I13" i="9" s="1"/>
  <c r="H12" i="9"/>
  <c r="H6" i="9"/>
  <c r="H5" i="9"/>
  <c r="H76" i="8"/>
  <c r="H75" i="8"/>
  <c r="H69" i="8"/>
  <c r="I69" i="8" s="1"/>
  <c r="H68" i="8"/>
  <c r="E92" i="8"/>
  <c r="E87" i="8"/>
  <c r="H71" i="8"/>
  <c r="I72" i="8" s="1"/>
  <c r="I65" i="8"/>
  <c r="H64" i="8"/>
  <c r="I62" i="8"/>
  <c r="H62" i="8"/>
  <c r="H61" i="8"/>
  <c r="I58" i="8"/>
  <c r="H57" i="8"/>
  <c r="I55" i="8"/>
  <c r="H55" i="8"/>
  <c r="H54" i="8"/>
  <c r="I51" i="8"/>
  <c r="H50" i="8"/>
  <c r="I48" i="8"/>
  <c r="H48" i="8"/>
  <c r="H47" i="8"/>
  <c r="I44" i="8"/>
  <c r="H43" i="8"/>
  <c r="I41" i="8"/>
  <c r="H41" i="8"/>
  <c r="H40" i="8"/>
  <c r="H34" i="8"/>
  <c r="H33" i="8"/>
  <c r="H36" i="8" s="1"/>
  <c r="I37" i="8" s="1"/>
  <c r="H27" i="8"/>
  <c r="I27" i="8" s="1"/>
  <c r="H26" i="8"/>
  <c r="H20" i="8"/>
  <c r="H19" i="8"/>
  <c r="H22" i="8" s="1"/>
  <c r="I23" i="8" s="1"/>
  <c r="H13" i="8"/>
  <c r="I13" i="8" s="1"/>
  <c r="H12" i="8"/>
  <c r="H6" i="8"/>
  <c r="H5" i="8"/>
  <c r="H8" i="8" s="1"/>
  <c r="I9" i="8" s="1"/>
  <c r="E33" i="7"/>
  <c r="H8" i="9" l="1"/>
  <c r="I9" i="9" s="1"/>
  <c r="H15" i="9"/>
  <c r="I16" i="9" s="1"/>
  <c r="I6" i="9"/>
  <c r="H78" i="8"/>
  <c r="I79" i="8" s="1"/>
  <c r="I76" i="8"/>
  <c r="E91" i="8"/>
  <c r="I90" i="8"/>
  <c r="I6" i="8"/>
  <c r="H15" i="8"/>
  <c r="I16" i="8" s="1"/>
  <c r="I20" i="8"/>
  <c r="H29" i="8"/>
  <c r="I30" i="8" s="1"/>
  <c r="I34" i="8"/>
  <c r="I36" i="7"/>
  <c r="E38" i="7"/>
  <c r="E37" i="7"/>
  <c r="H27" i="7"/>
  <c r="I27" i="7" s="1"/>
  <c r="H26" i="7"/>
  <c r="H20" i="7"/>
  <c r="H19" i="7"/>
  <c r="H22" i="7" s="1"/>
  <c r="I23" i="7" s="1"/>
  <c r="H13" i="7"/>
  <c r="I13" i="7" s="1"/>
  <c r="H12" i="7"/>
  <c r="H6" i="7"/>
  <c r="H5" i="7"/>
  <c r="H8" i="7" s="1"/>
  <c r="I9" i="7" s="1"/>
  <c r="I25" i="6"/>
  <c r="E27" i="6"/>
  <c r="E26" i="6"/>
  <c r="E22" i="6"/>
  <c r="H13" i="6"/>
  <c r="H12" i="6"/>
  <c r="H6" i="6"/>
  <c r="H5" i="6"/>
  <c r="I71" i="5"/>
  <c r="E73" i="5"/>
  <c r="E72" i="5"/>
  <c r="E68" i="5"/>
  <c r="I65" i="5"/>
  <c r="H64" i="5"/>
  <c r="I62" i="5"/>
  <c r="H62" i="5"/>
  <c r="H61" i="5"/>
  <c r="I58" i="5"/>
  <c r="H57" i="5"/>
  <c r="I55" i="5"/>
  <c r="H55" i="5"/>
  <c r="H54" i="5"/>
  <c r="H48" i="5"/>
  <c r="I48" i="5" s="1"/>
  <c r="H47" i="5"/>
  <c r="H50" i="5" s="1"/>
  <c r="I51" i="5" s="1"/>
  <c r="I44" i="5"/>
  <c r="H43" i="5"/>
  <c r="I41" i="5"/>
  <c r="H41" i="5"/>
  <c r="H40" i="5"/>
  <c r="H34" i="5"/>
  <c r="I34" i="5" s="1"/>
  <c r="H33" i="5"/>
  <c r="H36" i="5" s="1"/>
  <c r="I37" i="5" s="1"/>
  <c r="H27" i="5"/>
  <c r="I27" i="5" s="1"/>
  <c r="H26" i="5"/>
  <c r="H29" i="5" s="1"/>
  <c r="I30" i="5" s="1"/>
  <c r="H20" i="5"/>
  <c r="I20" i="5" s="1"/>
  <c r="H19" i="5"/>
  <c r="H22" i="5" s="1"/>
  <c r="I23" i="5" s="1"/>
  <c r="H13" i="5"/>
  <c r="I13" i="5" s="1"/>
  <c r="H12" i="5"/>
  <c r="H15" i="5" s="1"/>
  <c r="I16" i="5" s="1"/>
  <c r="H6" i="5"/>
  <c r="I6" i="5" s="1"/>
  <c r="H5" i="5"/>
  <c r="H8" i="5" s="1"/>
  <c r="I9" i="5" s="1"/>
  <c r="I24" i="4"/>
  <c r="E26" i="4"/>
  <c r="E25" i="4"/>
  <c r="E21" i="4"/>
  <c r="H13" i="4"/>
  <c r="H12" i="4"/>
  <c r="H15" i="4" s="1"/>
  <c r="I16" i="4" s="1"/>
  <c r="H6" i="4"/>
  <c r="H5" i="4"/>
  <c r="H6" i="2"/>
  <c r="E19" i="2" s="1"/>
  <c r="H5" i="2"/>
  <c r="E18" i="2" s="1"/>
  <c r="E47" i="1"/>
  <c r="E42" i="1"/>
  <c r="I6" i="7" l="1"/>
  <c r="H15" i="7"/>
  <c r="I16" i="7" s="1"/>
  <c r="I20" i="7"/>
  <c r="H29" i="7"/>
  <c r="I30" i="7" s="1"/>
  <c r="H8" i="6"/>
  <c r="I9" i="6" s="1"/>
  <c r="H15" i="6"/>
  <c r="I16" i="6" s="1"/>
  <c r="I6" i="6"/>
  <c r="I13" i="6"/>
  <c r="H8" i="4"/>
  <c r="I9" i="4" s="1"/>
  <c r="I13" i="4"/>
  <c r="I6" i="4"/>
  <c r="H8" i="2"/>
  <c r="I9" i="2" s="1"/>
  <c r="I6" i="2"/>
  <c r="I35" i="1"/>
  <c r="E46" i="1"/>
  <c r="I6" i="1"/>
  <c r="I45" i="1" l="1"/>
  <c r="F4" i="10" s="1"/>
</calcChain>
</file>

<file path=xl/sharedStrings.xml><?xml version="1.0" encoding="utf-8"?>
<sst xmlns="http://schemas.openxmlformats.org/spreadsheetml/2006/main" count="462" uniqueCount="51">
  <si>
    <t>COMPUTER</t>
  </si>
  <si>
    <t xml:space="preserve"> </t>
  </si>
  <si>
    <t>BILL VALUE</t>
  </si>
  <si>
    <t>LESS</t>
  </si>
  <si>
    <t xml:space="preserve">PERIOD </t>
  </si>
  <si>
    <t>11 MONTH</t>
  </si>
  <si>
    <t>DATE</t>
  </si>
  <si>
    <t>RATE</t>
  </si>
  <si>
    <t>DEPRECIATION</t>
  </si>
  <si>
    <t>DEPRECIATION CO. ACT (SLM)</t>
  </si>
  <si>
    <t>DEPRECIATION I.T. ACT (WDV)</t>
  </si>
  <si>
    <t>TIMING DIFFERENCE</t>
  </si>
  <si>
    <t>TOTAL</t>
  </si>
  <si>
    <t>DTL/DTA @ 30.9%</t>
  </si>
  <si>
    <t>9 MONTH</t>
  </si>
  <si>
    <t>4 MONTH</t>
  </si>
  <si>
    <t>2 MONTH</t>
  </si>
  <si>
    <t>REMARKS</t>
  </si>
  <si>
    <t>DTA</t>
  </si>
  <si>
    <t>DTL</t>
  </si>
  <si>
    <t xml:space="preserve">TOTAL DEPRECIATION </t>
  </si>
  <si>
    <t>WDV</t>
  </si>
  <si>
    <t>SLM</t>
  </si>
  <si>
    <t>DTA/DTL</t>
  </si>
  <si>
    <t>FURNITURE &amp; FIXTURE</t>
  </si>
  <si>
    <t xml:space="preserve">PLANT &amp; MACHINERY </t>
  </si>
  <si>
    <t>ELECTRIC INSTALLATION</t>
  </si>
  <si>
    <t>MOTOR CYCLE</t>
  </si>
  <si>
    <t>OFFICE EQUIPMENT</t>
  </si>
  <si>
    <t>FAX MACHINE</t>
  </si>
  <si>
    <t>AIR CONDITIONER</t>
  </si>
  <si>
    <t xml:space="preserve">WATER COOLER </t>
  </si>
  <si>
    <t>INCOME TAX ACT DEPRECIATION RATE</t>
  </si>
  <si>
    <t>COMPANY ACT DEPRECIATION RATE</t>
  </si>
  <si>
    <t>COMPUTER &amp; SYSTEMS</t>
  </si>
  <si>
    <t>FURNITURE &amp; EQUIPMENT</t>
  </si>
  <si>
    <t>INVERTER</t>
  </si>
  <si>
    <t>MOBILE PHONE</t>
  </si>
  <si>
    <t>PRINTER</t>
  </si>
  <si>
    <t>PROJECT EQUIPMENT &amp; MACHINE</t>
  </si>
  <si>
    <t>UPS</t>
  </si>
  <si>
    <t>TOTAL DEPRECIATION</t>
  </si>
  <si>
    <t>1 MONTH</t>
  </si>
  <si>
    <t>PLANT &amp; MACHINERY</t>
  </si>
  <si>
    <t>10 MONTH</t>
  </si>
  <si>
    <t>5 MONTH</t>
  </si>
  <si>
    <t>3 MONTH</t>
  </si>
  <si>
    <t>OFFICE EQUIPMENT &amp; SAFE</t>
  </si>
  <si>
    <t>7 MONTH</t>
  </si>
  <si>
    <t>8 MONTH</t>
  </si>
  <si>
    <t>0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</si>
</sst>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9" fontId="0" fillId="0" borderId="0" xfId="0" applyNumberFormat="1"/>
    <xf numFmtId="2" fontId="0" fillId="0" borderId="0" xfId="0" applyNumberFormat="1"/>
    <xf numFmtId="0" fontId="0" fillId="0" borderId="1" xfId="0" applyBorder="1"/>
    <xf numFmtId="0" fontId="2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9" fontId="0" fillId="0" borderId="1" xfId="0" applyNumberFormat="1" applyBorder="1"/>
    <xf numFmtId="2" fontId="0" fillId="0" borderId="1" xfId="0" applyNumberFormat="1" applyBorder="1"/>
    <xf numFmtId="14" fontId="0" fillId="0" borderId="1" xfId="0" applyNumberFormat="1" applyBorder="1"/>
    <xf numFmtId="0" fontId="0" fillId="0" borderId="1" xfId="0" applyFont="1" applyBorder="1"/>
    <xf numFmtId="2" fontId="2" fillId="0" borderId="1" xfId="0" applyNumberFormat="1" applyFont="1" applyBorder="1"/>
    <xf numFmtId="2" fontId="3" fillId="0" borderId="1" xfId="0" applyNumberFormat="1" applyFont="1" applyBorder="1"/>
    <xf numFmtId="0" fontId="3" fillId="0" borderId="1" xfId="0" applyFont="1" applyBorder="1"/>
    <xf numFmtId="2" fontId="1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0" fillId="0" borderId="1" xfId="0" applyNumberFormat="1" applyBorder="1"/>
    <xf numFmtId="10" fontId="0" fillId="0" borderId="0" xfId="0" applyNumberFormat="1"/>
    <xf numFmtId="10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"/>
  <sheetViews>
    <sheetView workbookViewId="0">
      <selection activeCell="C10" sqref="C10"/>
    </sheetView>
  </sheetViews>
  <sheetFormatPr defaultRowHeight="15" x14ac:dyDescent="0.25"/>
  <cols>
    <col min="2" max="2" width="39.140625" bestFit="1" customWidth="1"/>
    <col min="4" max="4" width="19.85546875" bestFit="1" customWidth="1"/>
  </cols>
  <sheetData>
    <row r="1" spans="2:4" ht="15.75" x14ac:dyDescent="0.25">
      <c r="B1" s="1" t="s">
        <v>32</v>
      </c>
      <c r="D1" t="s">
        <v>17</v>
      </c>
    </row>
    <row r="3" spans="2:4" x14ac:dyDescent="0.25">
      <c r="B3" t="s">
        <v>25</v>
      </c>
      <c r="C3" s="2">
        <v>0.15</v>
      </c>
    </row>
    <row r="4" spans="2:4" x14ac:dyDescent="0.25">
      <c r="B4" t="s">
        <v>24</v>
      </c>
      <c r="C4" s="2">
        <v>0.1</v>
      </c>
    </row>
    <row r="5" spans="2:4" x14ac:dyDescent="0.25">
      <c r="B5" t="s">
        <v>26</v>
      </c>
      <c r="C5" s="2">
        <v>0.15</v>
      </c>
    </row>
    <row r="6" spans="2:4" x14ac:dyDescent="0.25">
      <c r="B6" t="s">
        <v>27</v>
      </c>
      <c r="C6" s="2">
        <v>0.15</v>
      </c>
    </row>
    <row r="7" spans="2:4" x14ac:dyDescent="0.25">
      <c r="B7" t="s">
        <v>28</v>
      </c>
      <c r="C7" s="2">
        <v>0.15</v>
      </c>
    </row>
    <row r="8" spans="2:4" x14ac:dyDescent="0.25">
      <c r="B8" t="s">
        <v>29</v>
      </c>
      <c r="C8" s="2">
        <v>0.15</v>
      </c>
    </row>
    <row r="9" spans="2:4" x14ac:dyDescent="0.25">
      <c r="B9" t="s">
        <v>30</v>
      </c>
      <c r="C9" s="2">
        <v>0.1</v>
      </c>
    </row>
    <row r="10" spans="2:4" x14ac:dyDescent="0.25">
      <c r="B10" t="s">
        <v>31</v>
      </c>
      <c r="C10" s="2">
        <v>0.1</v>
      </c>
    </row>
    <row r="11" spans="2:4" x14ac:dyDescent="0.25">
      <c r="B11" t="s">
        <v>37</v>
      </c>
      <c r="C11" s="2">
        <v>0.15</v>
      </c>
      <c r="D11" t="s">
        <v>43</v>
      </c>
    </row>
    <row r="12" spans="2:4" x14ac:dyDescent="0.25">
      <c r="B12" t="s">
        <v>40</v>
      </c>
      <c r="C12" s="2">
        <v>0.15</v>
      </c>
      <c r="D12" t="s">
        <v>43</v>
      </c>
    </row>
    <row r="15" spans="2:4" ht="15.75" x14ac:dyDescent="0.25">
      <c r="B15" s="1" t="s">
        <v>33</v>
      </c>
    </row>
    <row r="16" spans="2:4" x14ac:dyDescent="0.25">
      <c r="B16" t="s">
        <v>34</v>
      </c>
      <c r="C16" s="2">
        <v>0.4</v>
      </c>
    </row>
    <row r="17" spans="2:7" x14ac:dyDescent="0.25">
      <c r="B17" t="s">
        <v>35</v>
      </c>
      <c r="C17" s="21">
        <v>0.18099999999999999</v>
      </c>
    </row>
    <row r="18" spans="2:7" x14ac:dyDescent="0.25">
      <c r="B18" t="s">
        <v>36</v>
      </c>
      <c r="C18" s="21">
        <v>0.13100000000000001</v>
      </c>
    </row>
    <row r="19" spans="2:7" x14ac:dyDescent="0.25">
      <c r="B19" t="s">
        <v>37</v>
      </c>
      <c r="C19" s="21">
        <v>0.1391</v>
      </c>
      <c r="D19" s="21">
        <v>4.7500000000000001E-2</v>
      </c>
    </row>
    <row r="20" spans="2:7" x14ac:dyDescent="0.25">
      <c r="B20" t="s">
        <v>28</v>
      </c>
      <c r="C20" s="21">
        <v>0.13100000000000001</v>
      </c>
    </row>
    <row r="21" spans="2:7" x14ac:dyDescent="0.25">
      <c r="B21" t="s">
        <v>38</v>
      </c>
      <c r="C21" s="2">
        <v>0.4</v>
      </c>
    </row>
    <row r="22" spans="2:7" x14ac:dyDescent="0.25">
      <c r="B22" t="s">
        <v>39</v>
      </c>
      <c r="C22" s="21">
        <v>0.13100000000000001</v>
      </c>
      <c r="G22" t="s">
        <v>1</v>
      </c>
    </row>
    <row r="23" spans="2:7" x14ac:dyDescent="0.25">
      <c r="B23" t="s">
        <v>40</v>
      </c>
      <c r="C23" s="21">
        <v>0.13100000000000001</v>
      </c>
    </row>
    <row r="24" spans="2:7" x14ac:dyDescent="0.25">
      <c r="B24" t="s">
        <v>43</v>
      </c>
      <c r="C24" s="21">
        <v>0.1391</v>
      </c>
      <c r="D24" s="21">
        <v>4.7500000000000001E-2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F4"/>
  <sheetViews>
    <sheetView workbookViewId="0"/>
  </sheetViews>
  <sheetFormatPr defaultRowHeight="15" x14ac:dyDescent="0.25"/>
  <sheetData>
    <row r="4" spans="5:6" x14ac:dyDescent="0.25">
      <c r="E4" t="s">
        <v>23</v>
      </c>
      <c r="F4" s="3">
        <f>COMPUTER!I45+'FURNITURE &amp; FIXTURE'!I17+INVERTER!I24+'MOBILE PHONE'!I71+'OFFICE EQUIPMENT &amp; SAFE'!I25+PRINTER!I36+'PROJECT EQUIPMENT &amp; MACHINE'!I90+UPS!I23</f>
        <v>12251.772019374997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7"/>
  <sheetViews>
    <sheetView tabSelected="1" workbookViewId="0">
      <selection activeCell="H5" sqref="A1:XFD1048576"/>
    </sheetView>
  </sheetViews>
  <sheetFormatPr defaultRowHeight="15" x14ac:dyDescent="0.25"/>
  <cols>
    <col min="1" max="1" width="3.42578125" customWidth="1"/>
    <col min="2" max="2" width="8.7109375" bestFit="1" customWidth="1"/>
    <col min="3" max="3" width="4.85546875" bestFit="1" customWidth="1"/>
    <col min="4" max="4" width="27.85546875" bestFit="1" customWidth="1"/>
    <col min="5" max="5" width="11.7109375" bestFit="1" customWidth="1"/>
    <col min="6" max="6" width="10.28515625" bestFit="1" customWidth="1"/>
    <col min="7" max="7" width="6" bestFit="1" customWidth="1"/>
    <col min="8" max="8" width="15.42578125" style="3" bestFit="1" customWidth="1"/>
    <col min="9" max="9" width="9.5703125" style="3" bestFit="1" customWidth="1"/>
    <col min="10" max="10" width="10.5703125" bestFit="1" customWidth="1"/>
  </cols>
  <sheetData>
    <row r="2" spans="2:10" ht="15" customHeight="1" x14ac:dyDescent="0.25">
      <c r="B2" s="26" t="s">
        <v>0</v>
      </c>
      <c r="C2" s="27"/>
      <c r="D2" s="28"/>
      <c r="E2" s="4"/>
      <c r="F2" s="4"/>
      <c r="G2" s="4"/>
      <c r="H2" s="9"/>
      <c r="I2" s="9"/>
      <c r="J2" s="4"/>
    </row>
    <row r="3" spans="2:10" ht="15.75" x14ac:dyDescent="0.25">
      <c r="B3" s="29"/>
      <c r="C3" s="30"/>
      <c r="D3" s="31"/>
      <c r="E3" s="5" t="s">
        <v>2</v>
      </c>
      <c r="F3" s="5" t="s">
        <v>4</v>
      </c>
      <c r="G3" s="5" t="s">
        <v>7</v>
      </c>
      <c r="H3" s="18" t="s">
        <v>8</v>
      </c>
      <c r="I3" s="18" t="s">
        <v>12</v>
      </c>
      <c r="J3" s="16" t="s">
        <v>17</v>
      </c>
    </row>
    <row r="4" spans="2:10" ht="15.75" x14ac:dyDescent="0.25">
      <c r="B4" s="5" t="s">
        <v>6</v>
      </c>
      <c r="C4" s="5">
        <v>1</v>
      </c>
      <c r="D4" s="4"/>
      <c r="E4" s="25">
        <v>84420</v>
      </c>
      <c r="F4" s="4"/>
      <c r="G4" s="4"/>
      <c r="H4" s="15" t="s">
        <v>1</v>
      </c>
      <c r="I4" s="9"/>
      <c r="J4" s="4"/>
    </row>
    <row r="5" spans="2:10" x14ac:dyDescent="0.25">
      <c r="B5" s="6">
        <v>41027</v>
      </c>
      <c r="C5" s="7" t="s">
        <v>3</v>
      </c>
      <c r="D5" s="4" t="s">
        <v>10</v>
      </c>
      <c r="E5" s="25"/>
      <c r="F5" s="4" t="s">
        <v>5</v>
      </c>
      <c r="G5" s="8">
        <v>0.6</v>
      </c>
      <c r="H5" s="9">
        <f>SUM(E4*G5*11/12)</f>
        <v>46431</v>
      </c>
      <c r="I5" s="9"/>
      <c r="J5" s="4"/>
    </row>
    <row r="6" spans="2:10" x14ac:dyDescent="0.25">
      <c r="B6" s="4"/>
      <c r="C6" s="7" t="s">
        <v>3</v>
      </c>
      <c r="D6" s="4" t="s">
        <v>9</v>
      </c>
      <c r="E6" s="25"/>
      <c r="F6" s="4" t="s">
        <v>5</v>
      </c>
      <c r="G6" s="8">
        <v>0.4</v>
      </c>
      <c r="H6" s="9">
        <f>SUM(E4*G6*11/12)</f>
        <v>30954</v>
      </c>
      <c r="I6" s="15">
        <f>SUM(H6+H5)</f>
        <v>77385</v>
      </c>
      <c r="J6" s="4"/>
    </row>
    <row r="7" spans="2:10" x14ac:dyDescent="0.25">
      <c r="B7" s="4"/>
      <c r="C7" s="4"/>
      <c r="D7" s="4"/>
      <c r="E7" s="4"/>
      <c r="F7" s="4"/>
      <c r="G7" s="4"/>
      <c r="H7" s="9"/>
      <c r="I7" s="9"/>
      <c r="J7" s="4"/>
    </row>
    <row r="8" spans="2:10" x14ac:dyDescent="0.25">
      <c r="B8" s="4"/>
      <c r="C8" s="4"/>
      <c r="D8" s="4" t="s">
        <v>11</v>
      </c>
      <c r="E8" s="4"/>
      <c r="F8" s="4"/>
      <c r="G8" s="4"/>
      <c r="H8" s="9">
        <f>SUM(H5-H6)</f>
        <v>15477</v>
      </c>
      <c r="I8" s="9"/>
      <c r="J8" s="4"/>
    </row>
    <row r="9" spans="2:10" ht="15.75" x14ac:dyDescent="0.25">
      <c r="B9" s="4"/>
      <c r="C9" s="4"/>
      <c r="D9" s="14" t="s">
        <v>13</v>
      </c>
      <c r="E9" s="4"/>
      <c r="F9" s="4"/>
      <c r="G9" s="4"/>
      <c r="H9" s="9"/>
      <c r="I9" s="13">
        <f>SUM(H8*30.9%)</f>
        <v>4782.393</v>
      </c>
      <c r="J9" s="5" t="s">
        <v>19</v>
      </c>
    </row>
    <row r="10" spans="2:10" ht="15.75" x14ac:dyDescent="0.25">
      <c r="B10" s="4"/>
      <c r="C10" s="4"/>
      <c r="D10" s="14"/>
      <c r="E10" s="4"/>
      <c r="F10" s="4"/>
      <c r="G10" s="4"/>
      <c r="H10" s="9"/>
      <c r="I10" s="13"/>
      <c r="J10" s="4"/>
    </row>
    <row r="11" spans="2:10" ht="15.75" x14ac:dyDescent="0.25">
      <c r="B11" s="4"/>
      <c r="C11" s="17">
        <v>2</v>
      </c>
      <c r="D11" s="4"/>
      <c r="E11" s="4"/>
      <c r="F11" s="4"/>
      <c r="G11" s="4"/>
      <c r="H11" s="9"/>
      <c r="I11" s="9"/>
      <c r="J11" s="4"/>
    </row>
    <row r="12" spans="2:10" x14ac:dyDescent="0.25">
      <c r="B12" s="10">
        <v>41036</v>
      </c>
      <c r="C12" s="11" t="s">
        <v>3</v>
      </c>
      <c r="D12" s="4" t="s">
        <v>10</v>
      </c>
      <c r="E12" s="23">
        <v>43943</v>
      </c>
      <c r="F12" s="4" t="s">
        <v>5</v>
      </c>
      <c r="G12" s="8">
        <v>0.6</v>
      </c>
      <c r="H12" s="9">
        <f>SUM(E12*G12*11/12)</f>
        <v>24168.649999999998</v>
      </c>
      <c r="I12" s="9"/>
      <c r="J12" s="4"/>
    </row>
    <row r="13" spans="2:10" ht="15.75" x14ac:dyDescent="0.25">
      <c r="B13" s="4"/>
      <c r="C13" s="11" t="s">
        <v>3</v>
      </c>
      <c r="D13" s="4" t="s">
        <v>9</v>
      </c>
      <c r="E13" s="24"/>
      <c r="F13" s="4" t="s">
        <v>5</v>
      </c>
      <c r="G13" s="8">
        <v>0.4</v>
      </c>
      <c r="H13" s="9">
        <f>SUM(E12*G13*11/12)</f>
        <v>16112.433333333334</v>
      </c>
      <c r="I13" s="12">
        <f>SUM(H13+H12)</f>
        <v>40281.083333333328</v>
      </c>
      <c r="J13" s="4"/>
    </row>
    <row r="14" spans="2:10" x14ac:dyDescent="0.25">
      <c r="B14" s="4"/>
      <c r="C14" s="4"/>
      <c r="D14" s="4"/>
      <c r="E14" s="4"/>
      <c r="F14" s="4"/>
      <c r="G14" s="4"/>
      <c r="H14" s="9"/>
      <c r="I14" s="9"/>
      <c r="J14" s="4"/>
    </row>
    <row r="15" spans="2:10" x14ac:dyDescent="0.25">
      <c r="B15" s="4"/>
      <c r="C15" s="4"/>
      <c r="D15" s="4" t="s">
        <v>11</v>
      </c>
      <c r="E15" s="4"/>
      <c r="F15" s="4"/>
      <c r="G15" s="4"/>
      <c r="H15" s="9">
        <f>SUM(H12-H13)</f>
        <v>8056.2166666666635</v>
      </c>
      <c r="I15" s="9"/>
      <c r="J15" s="4"/>
    </row>
    <row r="16" spans="2:10" ht="15.75" x14ac:dyDescent="0.25">
      <c r="B16" s="4"/>
      <c r="C16" s="4"/>
      <c r="D16" s="14" t="s">
        <v>13</v>
      </c>
      <c r="E16" s="4"/>
      <c r="F16" s="4"/>
      <c r="G16" s="4"/>
      <c r="H16" s="9"/>
      <c r="I16" s="13">
        <f>SUM(H15*30.9%)</f>
        <v>2489.3709499999991</v>
      </c>
      <c r="J16" s="5" t="s">
        <v>19</v>
      </c>
    </row>
    <row r="17" spans="2:10" x14ac:dyDescent="0.25">
      <c r="B17" s="4"/>
      <c r="C17" s="4"/>
      <c r="D17" s="4"/>
      <c r="E17" s="4"/>
      <c r="F17" s="4"/>
      <c r="G17" s="4"/>
      <c r="H17" s="9"/>
      <c r="I17" s="9"/>
      <c r="J17" s="4"/>
    </row>
    <row r="18" spans="2:10" ht="15.75" x14ac:dyDescent="0.25">
      <c r="B18" s="4"/>
      <c r="C18" s="5">
        <v>3</v>
      </c>
      <c r="D18" s="4"/>
      <c r="E18" s="4"/>
      <c r="F18" s="4"/>
      <c r="G18" s="4"/>
      <c r="H18" s="9"/>
      <c r="I18" s="9"/>
      <c r="J18" s="4"/>
    </row>
    <row r="19" spans="2:10" x14ac:dyDescent="0.25">
      <c r="B19" s="10">
        <v>41080</v>
      </c>
      <c r="C19" s="11" t="s">
        <v>3</v>
      </c>
      <c r="D19" s="4" t="s">
        <v>10</v>
      </c>
      <c r="E19" s="23">
        <v>52345</v>
      </c>
      <c r="F19" s="4" t="s">
        <v>14</v>
      </c>
      <c r="G19" s="8">
        <v>0.6</v>
      </c>
      <c r="H19" s="9">
        <f>SUM(E19*G19*9/12)</f>
        <v>23555.25</v>
      </c>
      <c r="I19" s="9"/>
      <c r="J19" s="4"/>
    </row>
    <row r="20" spans="2:10" ht="15.75" x14ac:dyDescent="0.25">
      <c r="B20" s="4"/>
      <c r="C20" s="11" t="s">
        <v>3</v>
      </c>
      <c r="D20" s="4" t="s">
        <v>9</v>
      </c>
      <c r="E20" s="24"/>
      <c r="F20" s="4" t="s">
        <v>14</v>
      </c>
      <c r="G20" s="8">
        <v>0.4</v>
      </c>
      <c r="H20" s="9">
        <f>SUM(E19*G20*9/12)</f>
        <v>15703.5</v>
      </c>
      <c r="I20" s="12">
        <f>SUM(H20+H19)</f>
        <v>39258.75</v>
      </c>
      <c r="J20" s="4"/>
    </row>
    <row r="21" spans="2:10" x14ac:dyDescent="0.25">
      <c r="B21" s="4"/>
      <c r="C21" s="4"/>
      <c r="D21" s="4"/>
      <c r="E21" s="4"/>
      <c r="F21" s="4"/>
      <c r="G21" s="4"/>
      <c r="H21" s="9"/>
      <c r="I21" s="9"/>
      <c r="J21" s="4"/>
    </row>
    <row r="22" spans="2:10" x14ac:dyDescent="0.25">
      <c r="B22" s="4"/>
      <c r="C22" s="4"/>
      <c r="D22" s="4" t="s">
        <v>11</v>
      </c>
      <c r="E22" s="4"/>
      <c r="F22" s="4"/>
      <c r="G22" s="4"/>
      <c r="H22" s="9">
        <f>SUM(H19-H20)</f>
        <v>7851.75</v>
      </c>
      <c r="I22" s="9"/>
      <c r="J22" s="4"/>
    </row>
    <row r="23" spans="2:10" ht="15.75" x14ac:dyDescent="0.25">
      <c r="B23" s="4"/>
      <c r="C23" s="4"/>
      <c r="D23" s="14" t="s">
        <v>13</v>
      </c>
      <c r="E23" s="4"/>
      <c r="F23" s="4"/>
      <c r="G23" s="4"/>
      <c r="H23" s="9"/>
      <c r="I23" s="13">
        <f>SUM(H22*30.9%)</f>
        <v>2426.1907499999998</v>
      </c>
      <c r="J23" s="5" t="s">
        <v>19</v>
      </c>
    </row>
    <row r="24" spans="2:10" x14ac:dyDescent="0.25">
      <c r="B24" s="4"/>
      <c r="C24" s="4"/>
      <c r="D24" s="4"/>
      <c r="E24" s="4"/>
      <c r="F24" s="4"/>
      <c r="G24" s="4"/>
      <c r="H24" s="9"/>
      <c r="I24" s="9"/>
      <c r="J24" s="4"/>
    </row>
    <row r="25" spans="2:10" ht="15.75" x14ac:dyDescent="0.25">
      <c r="B25" s="4"/>
      <c r="C25" s="5">
        <v>4</v>
      </c>
      <c r="D25" s="4"/>
      <c r="E25" s="4"/>
      <c r="F25" s="4"/>
      <c r="G25" s="4"/>
      <c r="H25" s="9"/>
      <c r="I25" s="9"/>
      <c r="J25" s="4"/>
    </row>
    <row r="26" spans="2:10" x14ac:dyDescent="0.25">
      <c r="B26" s="10">
        <v>41250</v>
      </c>
      <c r="C26" s="11" t="s">
        <v>3</v>
      </c>
      <c r="D26" s="4" t="s">
        <v>10</v>
      </c>
      <c r="E26" s="23">
        <v>47998.02</v>
      </c>
      <c r="F26" s="4" t="s">
        <v>15</v>
      </c>
      <c r="G26" s="8">
        <v>0.6</v>
      </c>
      <c r="H26" s="9">
        <f>SUM(E26*G26*4/12)</f>
        <v>9599.6039999999994</v>
      </c>
      <c r="I26" s="9"/>
      <c r="J26" s="4"/>
    </row>
    <row r="27" spans="2:10" ht="15.75" x14ac:dyDescent="0.25">
      <c r="B27" s="4"/>
      <c r="C27" s="11" t="s">
        <v>3</v>
      </c>
      <c r="D27" s="4" t="s">
        <v>9</v>
      </c>
      <c r="E27" s="24"/>
      <c r="F27" s="4" t="s">
        <v>15</v>
      </c>
      <c r="G27" s="8">
        <v>0.4</v>
      </c>
      <c r="H27" s="9">
        <f>SUM(E26*G27*4/12)</f>
        <v>6399.7359999999999</v>
      </c>
      <c r="I27" s="12">
        <f>SUM(H27+H26)</f>
        <v>15999.34</v>
      </c>
      <c r="J27" s="4"/>
    </row>
    <row r="28" spans="2:10" x14ac:dyDescent="0.25">
      <c r="B28" s="4"/>
      <c r="C28" s="4"/>
      <c r="D28" s="4"/>
      <c r="E28" s="4"/>
      <c r="F28" s="4"/>
      <c r="G28" s="4"/>
      <c r="H28" s="9"/>
      <c r="I28" s="9"/>
      <c r="J28" s="4"/>
    </row>
    <row r="29" spans="2:10" x14ac:dyDescent="0.25">
      <c r="B29" s="4"/>
      <c r="C29" s="4"/>
      <c r="D29" s="4" t="s">
        <v>11</v>
      </c>
      <c r="E29" s="4"/>
      <c r="F29" s="4"/>
      <c r="G29" s="4"/>
      <c r="H29" s="9">
        <f>SUM(H26-H27)</f>
        <v>3199.8679999999995</v>
      </c>
      <c r="I29" s="9"/>
      <c r="J29" s="4"/>
    </row>
    <row r="30" spans="2:10" ht="15.75" x14ac:dyDescent="0.25">
      <c r="B30" s="4"/>
      <c r="C30" s="4"/>
      <c r="D30" s="14" t="s">
        <v>13</v>
      </c>
      <c r="E30" s="4"/>
      <c r="F30" s="4"/>
      <c r="G30" s="4"/>
      <c r="H30" s="9"/>
      <c r="I30" s="13">
        <f>SUM(H29*30.9%)</f>
        <v>988.75921199999982</v>
      </c>
      <c r="J30" s="5" t="s">
        <v>19</v>
      </c>
    </row>
    <row r="31" spans="2:10" x14ac:dyDescent="0.25">
      <c r="B31" s="4"/>
      <c r="C31" s="4"/>
      <c r="D31" s="4"/>
      <c r="E31" s="4"/>
      <c r="F31" s="4"/>
      <c r="G31" s="4"/>
      <c r="H31" s="9"/>
      <c r="I31" s="9"/>
      <c r="J31" s="4"/>
    </row>
    <row r="32" spans="2:10" x14ac:dyDescent="0.25">
      <c r="B32" s="4"/>
      <c r="C32" s="4"/>
      <c r="D32" s="4"/>
      <c r="E32" s="4"/>
      <c r="F32" s="4"/>
      <c r="G32" s="4"/>
      <c r="H32" s="9"/>
      <c r="I32" s="9"/>
      <c r="J32" s="4"/>
    </row>
    <row r="33" spans="2:10" ht="15.75" x14ac:dyDescent="0.25">
      <c r="B33" s="4"/>
      <c r="C33" s="5">
        <v>5</v>
      </c>
      <c r="D33" s="4"/>
      <c r="E33" s="4"/>
      <c r="F33" s="4"/>
      <c r="G33" s="4"/>
      <c r="H33" s="9"/>
      <c r="I33" s="9"/>
      <c r="J33" s="4"/>
    </row>
    <row r="34" spans="2:10" x14ac:dyDescent="0.25">
      <c r="B34" s="10">
        <v>41292</v>
      </c>
      <c r="C34" s="11" t="s">
        <v>3</v>
      </c>
      <c r="D34" s="4" t="s">
        <v>10</v>
      </c>
      <c r="E34" s="23">
        <v>3339</v>
      </c>
      <c r="F34" s="4" t="s">
        <v>16</v>
      </c>
      <c r="G34" s="8">
        <v>0.6</v>
      </c>
      <c r="H34" s="9">
        <f>SUM(E34*G34*2/12)</f>
        <v>333.9</v>
      </c>
      <c r="I34" s="9"/>
      <c r="J34" s="4"/>
    </row>
    <row r="35" spans="2:10" ht="15.75" x14ac:dyDescent="0.25">
      <c r="B35" s="4"/>
      <c r="C35" s="11" t="s">
        <v>3</v>
      </c>
      <c r="D35" s="4" t="s">
        <v>9</v>
      </c>
      <c r="E35" s="24"/>
      <c r="F35" s="4" t="s">
        <v>16</v>
      </c>
      <c r="G35" s="8">
        <v>0.4</v>
      </c>
      <c r="H35" s="9">
        <f>SUM(E34*G35*2/12)</f>
        <v>222.60000000000002</v>
      </c>
      <c r="I35" s="12">
        <f>SUM(H35+H34)</f>
        <v>556.5</v>
      </c>
      <c r="J35" s="4"/>
    </row>
    <row r="36" spans="2:10" x14ac:dyDescent="0.25">
      <c r="B36" s="4"/>
      <c r="C36" s="4"/>
      <c r="D36" s="4"/>
      <c r="E36" s="4"/>
      <c r="F36" s="4"/>
      <c r="G36" s="4"/>
      <c r="H36" s="9"/>
      <c r="I36" s="9"/>
      <c r="J36" s="4"/>
    </row>
    <row r="37" spans="2:10" x14ac:dyDescent="0.25">
      <c r="B37" s="4"/>
      <c r="C37" s="4"/>
      <c r="D37" s="4" t="s">
        <v>11</v>
      </c>
      <c r="E37" s="4"/>
      <c r="F37" s="4"/>
      <c r="G37" s="4"/>
      <c r="H37" s="9">
        <f>SUM(H34-H35)</f>
        <v>111.29999999999995</v>
      </c>
      <c r="I37" s="9"/>
      <c r="J37" s="4"/>
    </row>
    <row r="38" spans="2:10" ht="15.75" x14ac:dyDescent="0.25">
      <c r="B38" s="4"/>
      <c r="C38" s="4"/>
      <c r="D38" s="14" t="s">
        <v>13</v>
      </c>
      <c r="E38" s="4"/>
      <c r="F38" s="4"/>
      <c r="G38" s="4"/>
      <c r="H38" s="9"/>
      <c r="I38" s="13">
        <f>SUM(H37*30.9%)</f>
        <v>34.391699999999986</v>
      </c>
      <c r="J38" s="5" t="s">
        <v>18</v>
      </c>
    </row>
    <row r="39" spans="2:10" x14ac:dyDescent="0.25">
      <c r="B39" s="4"/>
      <c r="C39" s="4"/>
      <c r="D39" s="4"/>
      <c r="E39" s="4"/>
      <c r="F39" s="4"/>
      <c r="G39" s="4"/>
      <c r="H39" s="9"/>
      <c r="I39" s="9"/>
      <c r="J39" s="4"/>
    </row>
    <row r="40" spans="2:10" x14ac:dyDescent="0.25">
      <c r="B40" s="4"/>
      <c r="C40" s="4"/>
      <c r="D40" s="4"/>
      <c r="E40" s="4"/>
      <c r="F40" s="4"/>
      <c r="G40" s="4"/>
      <c r="H40" s="9"/>
      <c r="I40" s="9"/>
      <c r="J40" s="4"/>
    </row>
    <row r="41" spans="2:10" x14ac:dyDescent="0.25">
      <c r="B41" s="4"/>
      <c r="C41" s="4"/>
      <c r="D41" s="4"/>
      <c r="E41" s="4"/>
      <c r="F41" s="4"/>
      <c r="G41" s="4"/>
      <c r="H41" s="9"/>
      <c r="I41" s="9"/>
      <c r="J41" s="4"/>
    </row>
    <row r="42" spans="2:10" ht="15.75" x14ac:dyDescent="0.25">
      <c r="B42" s="4"/>
      <c r="C42" s="4"/>
      <c r="D42" s="5" t="s">
        <v>12</v>
      </c>
      <c r="E42" s="5">
        <f>SUM(E4+E12+E19+E26+E34)</f>
        <v>232045.02</v>
      </c>
      <c r="F42" s="4"/>
      <c r="G42" s="4"/>
      <c r="H42" s="9"/>
      <c r="I42" s="9"/>
      <c r="J42" s="4"/>
    </row>
    <row r="43" spans="2:10" x14ac:dyDescent="0.25">
      <c r="B43" s="4"/>
      <c r="C43" s="4"/>
      <c r="D43" s="4"/>
      <c r="E43" s="4"/>
      <c r="F43" s="4"/>
      <c r="G43" s="4"/>
      <c r="H43" s="9"/>
      <c r="I43" s="9"/>
      <c r="J43" s="4"/>
    </row>
    <row r="45" spans="2:10" x14ac:dyDescent="0.25">
      <c r="D45" t="s">
        <v>20</v>
      </c>
      <c r="H45" s="3" t="s">
        <v>23</v>
      </c>
      <c r="I45" s="3">
        <f>(I9+I16+I23+I30+I38)</f>
        <v>10721.105611999998</v>
      </c>
    </row>
    <row r="46" spans="2:10" x14ac:dyDescent="0.25">
      <c r="D46" t="s">
        <v>21</v>
      </c>
      <c r="E46" s="3">
        <f>SUM(H5+H12+H19+H26+H34)</f>
        <v>104088.40399999998</v>
      </c>
    </row>
    <row r="47" spans="2:10" x14ac:dyDescent="0.25">
      <c r="D47" t="s">
        <v>22</v>
      </c>
      <c r="E47" s="3">
        <f>(H6+H13+H20+H27+H35)</f>
        <v>69392.269333333345</v>
      </c>
    </row>
  </sheetData>
  <mergeCells count="6">
    <mergeCell ref="E34:E35"/>
    <mergeCell ref="E4:E6"/>
    <mergeCell ref="E12:E13"/>
    <mergeCell ref="E19:E20"/>
    <mergeCell ref="B2:D3"/>
    <mergeCell ref="E26:E27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workbookViewId="0">
      <selection activeCell="F5" sqref="F5"/>
    </sheetView>
  </sheetViews>
  <sheetFormatPr defaultRowHeight="15" x14ac:dyDescent="0.25"/>
  <cols>
    <col min="1" max="1" width="3.42578125" customWidth="1"/>
    <col min="2" max="2" width="8.7109375" bestFit="1" customWidth="1"/>
    <col min="3" max="3" width="4.85546875" bestFit="1" customWidth="1"/>
    <col min="4" max="4" width="27.85546875" bestFit="1" customWidth="1"/>
    <col min="5" max="5" width="11.7109375" bestFit="1" customWidth="1"/>
    <col min="6" max="6" width="10.28515625" bestFit="1" customWidth="1"/>
    <col min="7" max="7" width="7.140625" bestFit="1" customWidth="1"/>
    <col min="8" max="8" width="15.42578125" style="3" bestFit="1" customWidth="1"/>
    <col min="9" max="9" width="9.5703125" style="3" bestFit="1" customWidth="1"/>
    <col min="10" max="10" width="10.5703125" bestFit="1" customWidth="1"/>
  </cols>
  <sheetData>
    <row r="2" spans="2:10" ht="15" customHeight="1" x14ac:dyDescent="0.25">
      <c r="B2" s="26" t="s">
        <v>24</v>
      </c>
      <c r="C2" s="27"/>
      <c r="D2" s="28"/>
      <c r="E2" s="4"/>
      <c r="F2" s="4"/>
      <c r="G2" s="4"/>
      <c r="H2" s="9"/>
      <c r="I2" s="9"/>
      <c r="J2" s="4"/>
    </row>
    <row r="3" spans="2:10" ht="15.75" x14ac:dyDescent="0.25">
      <c r="B3" s="29"/>
      <c r="C3" s="30"/>
      <c r="D3" s="31"/>
      <c r="E3" s="5" t="s">
        <v>2</v>
      </c>
      <c r="F3" s="5" t="s">
        <v>4</v>
      </c>
      <c r="G3" s="5" t="s">
        <v>7</v>
      </c>
      <c r="H3" s="18" t="s">
        <v>8</v>
      </c>
      <c r="I3" s="18" t="s">
        <v>12</v>
      </c>
      <c r="J3" s="16" t="s">
        <v>17</v>
      </c>
    </row>
    <row r="4" spans="2:10" ht="15.75" x14ac:dyDescent="0.25">
      <c r="B4" s="5" t="s">
        <v>6</v>
      </c>
      <c r="C4" s="5">
        <v>1</v>
      </c>
      <c r="D4" s="4"/>
      <c r="E4" s="25">
        <v>12100</v>
      </c>
      <c r="F4" s="4"/>
      <c r="G4" s="4"/>
      <c r="H4" s="15" t="s">
        <v>1</v>
      </c>
      <c r="I4" s="9"/>
      <c r="J4" s="4"/>
    </row>
    <row r="5" spans="2:10" x14ac:dyDescent="0.25">
      <c r="B5" s="6">
        <v>41038</v>
      </c>
      <c r="C5" s="7" t="s">
        <v>3</v>
      </c>
      <c r="D5" s="4" t="s">
        <v>10</v>
      </c>
      <c r="E5" s="25"/>
      <c r="F5" s="4" t="s">
        <v>5</v>
      </c>
      <c r="G5" s="8">
        <v>0.1</v>
      </c>
      <c r="H5" s="9">
        <f>SUM(E4*G5*11/12)</f>
        <v>1109.1666666666667</v>
      </c>
      <c r="I5" s="9"/>
      <c r="J5" s="4"/>
    </row>
    <row r="6" spans="2:10" x14ac:dyDescent="0.25">
      <c r="B6" s="4"/>
      <c r="C6" s="7" t="s">
        <v>3</v>
      </c>
      <c r="D6" s="4" t="s">
        <v>9</v>
      </c>
      <c r="E6" s="25"/>
      <c r="F6" s="4" t="s">
        <v>5</v>
      </c>
      <c r="G6" s="20">
        <v>0.18099999999999999</v>
      </c>
      <c r="H6" s="9">
        <f>SUM(E4*G6*11/12)</f>
        <v>2007.5916666666665</v>
      </c>
      <c r="I6" s="15">
        <f>SUM(H6+H5)</f>
        <v>3116.7583333333332</v>
      </c>
      <c r="J6" s="4"/>
    </row>
    <row r="7" spans="2:10" x14ac:dyDescent="0.25">
      <c r="B7" s="4"/>
      <c r="C7" s="4"/>
      <c r="D7" s="4"/>
      <c r="E7" s="4"/>
      <c r="F7" s="4"/>
      <c r="G7" s="4"/>
      <c r="H7" s="9"/>
      <c r="I7" s="9"/>
      <c r="J7" s="4"/>
    </row>
    <row r="8" spans="2:10" x14ac:dyDescent="0.25">
      <c r="B8" s="4"/>
      <c r="C8" s="4"/>
      <c r="D8" s="4" t="s">
        <v>11</v>
      </c>
      <c r="E8" s="4"/>
      <c r="F8" s="4"/>
      <c r="G8" s="4"/>
      <c r="H8" s="9">
        <f>SUM(H5-H6)</f>
        <v>-898.42499999999973</v>
      </c>
      <c r="I8" s="9"/>
      <c r="J8" s="4"/>
    </row>
    <row r="9" spans="2:10" ht="15.75" x14ac:dyDescent="0.25">
      <c r="B9" s="4"/>
      <c r="C9" s="4"/>
      <c r="D9" s="14" t="s">
        <v>13</v>
      </c>
      <c r="E9" s="4"/>
      <c r="F9" s="4"/>
      <c r="G9" s="4"/>
      <c r="H9" s="9"/>
      <c r="I9" s="13">
        <f>SUM(H8*30.9%)</f>
        <v>-277.61332499999992</v>
      </c>
      <c r="J9" s="5" t="s">
        <v>18</v>
      </c>
    </row>
    <row r="10" spans="2:10" ht="15.75" x14ac:dyDescent="0.25">
      <c r="B10" s="4"/>
      <c r="C10" s="4"/>
      <c r="D10" s="14"/>
      <c r="E10" s="4"/>
      <c r="F10" s="4"/>
      <c r="G10" s="4"/>
      <c r="H10" s="9"/>
      <c r="I10" s="13"/>
      <c r="J10" s="4"/>
    </row>
    <row r="11" spans="2:10" x14ac:dyDescent="0.25">
      <c r="B11" s="4"/>
      <c r="C11" s="4"/>
      <c r="D11" s="4"/>
      <c r="E11" s="4"/>
      <c r="F11" s="4"/>
      <c r="G11" s="4"/>
      <c r="H11" s="9"/>
      <c r="I11" s="9"/>
      <c r="J11" s="4"/>
    </row>
    <row r="12" spans="2:10" x14ac:dyDescent="0.25">
      <c r="B12" s="4"/>
      <c r="C12" s="4"/>
      <c r="D12" s="4"/>
      <c r="E12" s="4"/>
      <c r="F12" s="4"/>
      <c r="G12" s="4"/>
      <c r="H12" s="9"/>
      <c r="I12" s="9"/>
      <c r="J12" s="4"/>
    </row>
    <row r="13" spans="2:10" x14ac:dyDescent="0.25">
      <c r="B13" s="4"/>
      <c r="C13" s="4"/>
      <c r="D13" s="4"/>
      <c r="E13" s="4"/>
      <c r="F13" s="4"/>
      <c r="G13" s="4"/>
      <c r="H13" s="9"/>
      <c r="I13" s="9"/>
      <c r="J13" s="4"/>
    </row>
    <row r="14" spans="2:10" ht="15.75" x14ac:dyDescent="0.25">
      <c r="B14" s="4"/>
      <c r="C14" s="4"/>
      <c r="D14" s="5" t="s">
        <v>12</v>
      </c>
      <c r="E14" s="5">
        <v>12100</v>
      </c>
      <c r="F14" s="4"/>
      <c r="G14" s="4"/>
      <c r="H14" s="9"/>
      <c r="I14" s="9"/>
      <c r="J14" s="4"/>
    </row>
    <row r="15" spans="2:10" x14ac:dyDescent="0.25">
      <c r="B15" s="4"/>
      <c r="C15" s="4"/>
      <c r="D15" s="4"/>
      <c r="E15" s="4"/>
      <c r="F15" s="4"/>
      <c r="G15" s="4"/>
      <c r="H15" s="9"/>
      <c r="I15" s="9"/>
      <c r="J15" s="4"/>
    </row>
    <row r="17" spans="4:9" x14ac:dyDescent="0.25">
      <c r="D17" t="s">
        <v>41</v>
      </c>
      <c r="H17" s="3" t="s">
        <v>23</v>
      </c>
      <c r="I17" s="3">
        <v>-277.61</v>
      </c>
    </row>
    <row r="18" spans="4:9" x14ac:dyDescent="0.25">
      <c r="D18" t="s">
        <v>21</v>
      </c>
      <c r="E18" s="3">
        <f>(H5)</f>
        <v>1109.1666666666667</v>
      </c>
    </row>
    <row r="19" spans="4:9" x14ac:dyDescent="0.25">
      <c r="D19" t="s">
        <v>22</v>
      </c>
      <c r="E19" s="3">
        <f>(H6)</f>
        <v>2007.5916666666665</v>
      </c>
    </row>
  </sheetData>
  <mergeCells count="2">
    <mergeCell ref="B2:D3"/>
    <mergeCell ref="E4:E6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opLeftCell="A2" workbookViewId="0">
      <selection activeCell="I24" sqref="I24"/>
    </sheetView>
  </sheetViews>
  <sheetFormatPr defaultRowHeight="15" x14ac:dyDescent="0.25"/>
  <cols>
    <col min="1" max="1" width="3.42578125" customWidth="1"/>
    <col min="2" max="2" width="8.7109375" bestFit="1" customWidth="1"/>
    <col min="3" max="3" width="4.85546875" bestFit="1" customWidth="1"/>
    <col min="4" max="4" width="27.85546875" bestFit="1" customWidth="1"/>
    <col min="5" max="5" width="11.7109375" bestFit="1" customWidth="1"/>
    <col min="6" max="6" width="10.28515625" bestFit="1" customWidth="1"/>
    <col min="7" max="7" width="10.5703125" style="21" bestFit="1" customWidth="1"/>
    <col min="8" max="8" width="15.42578125" style="3" bestFit="1" customWidth="1"/>
    <col min="9" max="9" width="9.5703125" style="3" bestFit="1" customWidth="1"/>
    <col min="10" max="10" width="10.5703125" bestFit="1" customWidth="1"/>
  </cols>
  <sheetData>
    <row r="2" spans="2:10" ht="15" customHeight="1" x14ac:dyDescent="0.25">
      <c r="B2" s="26" t="s">
        <v>36</v>
      </c>
      <c r="C2" s="27"/>
      <c r="D2" s="28"/>
      <c r="E2" s="4"/>
      <c r="F2" s="4"/>
      <c r="G2" s="20"/>
      <c r="H2" s="9"/>
      <c r="I2" s="9"/>
      <c r="J2" s="4"/>
    </row>
    <row r="3" spans="2:10" ht="15.75" x14ac:dyDescent="0.25">
      <c r="B3" s="29"/>
      <c r="C3" s="30"/>
      <c r="D3" s="31"/>
      <c r="E3" s="5" t="s">
        <v>2</v>
      </c>
      <c r="F3" s="5" t="s">
        <v>4</v>
      </c>
      <c r="G3" s="22" t="s">
        <v>7</v>
      </c>
      <c r="H3" s="18" t="s">
        <v>8</v>
      </c>
      <c r="I3" s="18" t="s">
        <v>12</v>
      </c>
      <c r="J3" s="16" t="s">
        <v>17</v>
      </c>
    </row>
    <row r="4" spans="2:10" ht="15.75" x14ac:dyDescent="0.25">
      <c r="B4" s="5" t="s">
        <v>6</v>
      </c>
      <c r="C4" s="5">
        <v>1</v>
      </c>
      <c r="D4" s="4"/>
      <c r="E4" s="25">
        <v>13800</v>
      </c>
      <c r="F4" s="4"/>
      <c r="G4" s="20"/>
      <c r="H4" s="15" t="s">
        <v>1</v>
      </c>
      <c r="I4" s="9"/>
      <c r="J4" s="4"/>
    </row>
    <row r="5" spans="2:10" x14ac:dyDescent="0.25">
      <c r="B5" s="6">
        <v>41091</v>
      </c>
      <c r="C5" s="7" t="s">
        <v>3</v>
      </c>
      <c r="D5" s="4" t="s">
        <v>10</v>
      </c>
      <c r="E5" s="25"/>
      <c r="F5" s="4" t="s">
        <v>14</v>
      </c>
      <c r="G5" s="20">
        <v>0.15</v>
      </c>
      <c r="H5" s="9">
        <f>SUM(E4*G5*9/12)</f>
        <v>1552.5</v>
      </c>
      <c r="I5" s="9"/>
      <c r="J5" s="4"/>
    </row>
    <row r="6" spans="2:10" x14ac:dyDescent="0.25">
      <c r="B6" s="4"/>
      <c r="C6" s="7" t="s">
        <v>3</v>
      </c>
      <c r="D6" s="4" t="s">
        <v>9</v>
      </c>
      <c r="E6" s="25"/>
      <c r="F6" s="4" t="s">
        <v>14</v>
      </c>
      <c r="G6" s="20">
        <v>0.13100000000000001</v>
      </c>
      <c r="H6" s="9">
        <f>SUM(E4*G6*9/12)</f>
        <v>1355.8500000000001</v>
      </c>
      <c r="I6" s="15">
        <f>SUM(H6+H5)</f>
        <v>2908.3500000000004</v>
      </c>
      <c r="J6" s="4"/>
    </row>
    <row r="7" spans="2:10" x14ac:dyDescent="0.25">
      <c r="B7" s="4"/>
      <c r="C7" s="4"/>
      <c r="D7" s="4"/>
      <c r="E7" s="4"/>
      <c r="F7" s="4"/>
      <c r="G7" s="20"/>
      <c r="H7" s="9"/>
      <c r="I7" s="9"/>
      <c r="J7" s="4"/>
    </row>
    <row r="8" spans="2:10" x14ac:dyDescent="0.25">
      <c r="B8" s="4"/>
      <c r="C8" s="4"/>
      <c r="D8" s="4" t="s">
        <v>11</v>
      </c>
      <c r="E8" s="4"/>
      <c r="F8" s="4"/>
      <c r="G8" s="20"/>
      <c r="H8" s="9">
        <f>SUM(H5-H6)</f>
        <v>196.64999999999986</v>
      </c>
      <c r="I8" s="9"/>
      <c r="J8" s="4"/>
    </row>
    <row r="9" spans="2:10" ht="15.75" x14ac:dyDescent="0.25">
      <c r="B9" s="4"/>
      <c r="C9" s="4"/>
      <c r="D9" s="14" t="s">
        <v>13</v>
      </c>
      <c r="E9" s="4"/>
      <c r="F9" s="4"/>
      <c r="G9" s="20"/>
      <c r="H9" s="9"/>
      <c r="I9" s="13">
        <f>SUM(H8*30.9%)</f>
        <v>60.76484999999996</v>
      </c>
      <c r="J9" s="5" t="s">
        <v>19</v>
      </c>
    </row>
    <row r="10" spans="2:10" ht="15.75" x14ac:dyDescent="0.25">
      <c r="B10" s="4"/>
      <c r="C10" s="4"/>
      <c r="D10" s="14"/>
      <c r="E10" s="4"/>
      <c r="F10" s="4"/>
      <c r="G10" s="20"/>
      <c r="H10" s="9"/>
      <c r="I10" s="13"/>
      <c r="J10" s="4"/>
    </row>
    <row r="11" spans="2:10" ht="15.75" x14ac:dyDescent="0.25">
      <c r="B11" s="4"/>
      <c r="C11" s="17">
        <v>2</v>
      </c>
      <c r="D11" s="4"/>
      <c r="E11" s="4"/>
      <c r="F11" s="4"/>
      <c r="G11" s="20"/>
      <c r="H11" s="9"/>
      <c r="I11" s="9"/>
      <c r="J11" s="4"/>
    </row>
    <row r="12" spans="2:10" x14ac:dyDescent="0.25">
      <c r="B12" s="10">
        <v>41347</v>
      </c>
      <c r="C12" s="11" t="s">
        <v>3</v>
      </c>
      <c r="D12" s="4" t="s">
        <v>10</v>
      </c>
      <c r="E12" s="23">
        <v>15550</v>
      </c>
      <c r="F12" s="4" t="s">
        <v>42</v>
      </c>
      <c r="G12" s="20">
        <v>0.15</v>
      </c>
      <c r="H12" s="9">
        <f>SUM(E12*G12*1/12)</f>
        <v>194.375</v>
      </c>
      <c r="I12" s="9"/>
      <c r="J12" s="4"/>
    </row>
    <row r="13" spans="2:10" ht="15.75" x14ac:dyDescent="0.25">
      <c r="B13" s="4"/>
      <c r="C13" s="11" t="s">
        <v>3</v>
      </c>
      <c r="D13" s="4" t="s">
        <v>9</v>
      </c>
      <c r="E13" s="24"/>
      <c r="F13" s="4" t="s">
        <v>42</v>
      </c>
      <c r="G13" s="20">
        <v>0.13100000000000001</v>
      </c>
      <c r="H13" s="9">
        <f>SUM(E12*G13*1/12)</f>
        <v>169.75416666666669</v>
      </c>
      <c r="I13" s="12">
        <f>SUM(H13+H12)</f>
        <v>364.12916666666672</v>
      </c>
      <c r="J13" s="4"/>
    </row>
    <row r="14" spans="2:10" x14ac:dyDescent="0.25">
      <c r="B14" s="4"/>
      <c r="C14" s="4"/>
      <c r="D14" s="4"/>
      <c r="E14" s="4"/>
      <c r="F14" s="4"/>
      <c r="G14" s="20"/>
      <c r="H14" s="9"/>
      <c r="I14" s="9"/>
      <c r="J14" s="4"/>
    </row>
    <row r="15" spans="2:10" x14ac:dyDescent="0.25">
      <c r="B15" s="4"/>
      <c r="C15" s="4"/>
      <c r="D15" s="4" t="s">
        <v>11</v>
      </c>
      <c r="E15" s="4"/>
      <c r="F15" s="4"/>
      <c r="G15" s="20"/>
      <c r="H15" s="9">
        <f>SUM(H12-H13)</f>
        <v>24.620833333333309</v>
      </c>
      <c r="I15" s="9"/>
      <c r="J15" s="4"/>
    </row>
    <row r="16" spans="2:10" ht="15.75" x14ac:dyDescent="0.25">
      <c r="B16" s="4"/>
      <c r="C16" s="4"/>
      <c r="D16" s="14" t="s">
        <v>13</v>
      </c>
      <c r="E16" s="4"/>
      <c r="F16" s="4"/>
      <c r="G16" s="20"/>
      <c r="H16" s="9"/>
      <c r="I16" s="13">
        <f>SUM(H15*30.9%)</f>
        <v>7.6078374999999925</v>
      </c>
      <c r="J16" s="5" t="s">
        <v>19</v>
      </c>
    </row>
    <row r="17" spans="2:10" x14ac:dyDescent="0.25">
      <c r="B17" s="4"/>
      <c r="C17" s="4"/>
      <c r="D17" s="4"/>
      <c r="E17" s="4"/>
      <c r="F17" s="4"/>
      <c r="G17" s="20"/>
      <c r="H17" s="9"/>
      <c r="I17" s="9"/>
      <c r="J17" s="4"/>
    </row>
    <row r="18" spans="2:10" x14ac:dyDescent="0.25">
      <c r="B18" s="4"/>
      <c r="C18" s="4"/>
      <c r="D18" s="4"/>
      <c r="E18" s="4"/>
      <c r="F18" s="4"/>
      <c r="G18" s="20"/>
      <c r="H18" s="9"/>
      <c r="I18" s="9"/>
      <c r="J18" s="4"/>
    </row>
    <row r="19" spans="2:10" x14ac:dyDescent="0.25">
      <c r="B19" s="4"/>
      <c r="C19" s="4"/>
      <c r="D19" s="4"/>
      <c r="E19" s="4"/>
      <c r="F19" s="4"/>
      <c r="G19" s="20"/>
      <c r="H19" s="9"/>
      <c r="I19" s="9"/>
      <c r="J19" s="4"/>
    </row>
    <row r="20" spans="2:10" x14ac:dyDescent="0.25">
      <c r="B20" s="4"/>
      <c r="C20" s="4"/>
      <c r="D20" s="4"/>
      <c r="E20" s="4"/>
      <c r="F20" s="4"/>
      <c r="G20" s="20"/>
      <c r="H20" s="9"/>
      <c r="I20" s="9"/>
      <c r="J20" s="4"/>
    </row>
    <row r="21" spans="2:10" ht="15.75" x14ac:dyDescent="0.25">
      <c r="B21" s="4"/>
      <c r="C21" s="4"/>
      <c r="D21" s="5" t="s">
        <v>12</v>
      </c>
      <c r="E21" s="5">
        <f>(E4+E12)</f>
        <v>29350</v>
      </c>
      <c r="F21" s="4"/>
      <c r="G21" s="20"/>
      <c r="H21" s="9"/>
      <c r="I21" s="9"/>
      <c r="J21" s="4"/>
    </row>
    <row r="22" spans="2:10" x14ac:dyDescent="0.25">
      <c r="B22" s="4"/>
      <c r="C22" s="4"/>
      <c r="D22" s="4"/>
      <c r="E22" s="4"/>
      <c r="F22" s="4"/>
      <c r="G22" s="20"/>
      <c r="H22" s="9"/>
      <c r="I22" s="9"/>
      <c r="J22" s="4"/>
    </row>
    <row r="24" spans="2:10" x14ac:dyDescent="0.25">
      <c r="D24" t="s">
        <v>20</v>
      </c>
      <c r="H24" s="3" t="s">
        <v>23</v>
      </c>
      <c r="I24" s="3">
        <f>(I9+I16)</f>
        <v>68.372687499999955</v>
      </c>
    </row>
    <row r="25" spans="2:10" x14ac:dyDescent="0.25">
      <c r="D25" t="s">
        <v>21</v>
      </c>
      <c r="E25" s="3">
        <f>(H5+H12)</f>
        <v>1746.875</v>
      </c>
    </row>
    <row r="26" spans="2:10" x14ac:dyDescent="0.25">
      <c r="D26" t="s">
        <v>22</v>
      </c>
      <c r="E26" s="3">
        <f>(H6+H13)</f>
        <v>1525.6041666666667</v>
      </c>
    </row>
  </sheetData>
  <mergeCells count="3">
    <mergeCell ref="B2:D3"/>
    <mergeCell ref="E4:E6"/>
    <mergeCell ref="E12:E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3"/>
  <sheetViews>
    <sheetView topLeftCell="A67" workbookViewId="0">
      <selection activeCell="M27" sqref="M27"/>
    </sheetView>
  </sheetViews>
  <sheetFormatPr defaultRowHeight="15" x14ac:dyDescent="0.25"/>
  <cols>
    <col min="1" max="1" width="3.42578125" customWidth="1"/>
    <col min="2" max="2" width="8.7109375" bestFit="1" customWidth="1"/>
    <col min="3" max="3" width="4.85546875" bestFit="1" customWidth="1"/>
    <col min="4" max="4" width="27.85546875" bestFit="1" customWidth="1"/>
    <col min="5" max="5" width="11.7109375" style="3" bestFit="1" customWidth="1"/>
    <col min="6" max="6" width="10.28515625" bestFit="1" customWidth="1"/>
    <col min="7" max="7" width="7.140625" bestFit="1" customWidth="1"/>
    <col min="8" max="8" width="15.42578125" style="3" bestFit="1" customWidth="1"/>
    <col min="9" max="9" width="9.5703125" style="3" bestFit="1" customWidth="1"/>
    <col min="10" max="10" width="10.5703125" bestFit="1" customWidth="1"/>
  </cols>
  <sheetData>
    <row r="2" spans="2:10" ht="15" customHeight="1" x14ac:dyDescent="0.25">
      <c r="B2" s="26" t="s">
        <v>37</v>
      </c>
      <c r="C2" s="27"/>
      <c r="D2" s="28"/>
      <c r="E2" s="9"/>
      <c r="F2" s="4"/>
      <c r="G2" s="4"/>
      <c r="H2" s="9"/>
      <c r="I2" s="9"/>
      <c r="J2" s="4"/>
    </row>
    <row r="3" spans="2:10" ht="15.75" x14ac:dyDescent="0.25">
      <c r="B3" s="29"/>
      <c r="C3" s="30"/>
      <c r="D3" s="31"/>
      <c r="E3" s="18" t="s">
        <v>2</v>
      </c>
      <c r="F3" s="5" t="s">
        <v>4</v>
      </c>
      <c r="G3" s="5" t="s">
        <v>7</v>
      </c>
      <c r="H3" s="18" t="s">
        <v>8</v>
      </c>
      <c r="I3" s="18" t="s">
        <v>12</v>
      </c>
      <c r="J3" s="16" t="s">
        <v>17</v>
      </c>
    </row>
    <row r="4" spans="2:10" ht="15.75" x14ac:dyDescent="0.25">
      <c r="B4" s="5" t="s">
        <v>6</v>
      </c>
      <c r="C4" s="5">
        <v>1</v>
      </c>
      <c r="D4" s="4"/>
      <c r="E4" s="34">
        <v>20212.5</v>
      </c>
      <c r="F4" s="4"/>
      <c r="G4" s="4"/>
      <c r="H4" s="15" t="s">
        <v>1</v>
      </c>
      <c r="I4" s="9"/>
      <c r="J4" s="4"/>
    </row>
    <row r="5" spans="2:10" x14ac:dyDescent="0.25">
      <c r="B5" s="6">
        <v>41029</v>
      </c>
      <c r="C5" s="7" t="s">
        <v>3</v>
      </c>
      <c r="D5" s="4" t="s">
        <v>10</v>
      </c>
      <c r="E5" s="34"/>
      <c r="F5" s="4" t="s">
        <v>5</v>
      </c>
      <c r="G5" s="8">
        <v>0.15</v>
      </c>
      <c r="H5" s="9">
        <f>SUM(E4*G5*11/12)</f>
        <v>2779.21875</v>
      </c>
      <c r="I5" s="9"/>
      <c r="J5" s="4"/>
    </row>
    <row r="6" spans="2:10" x14ac:dyDescent="0.25">
      <c r="B6" s="4"/>
      <c r="C6" s="7" t="s">
        <v>3</v>
      </c>
      <c r="D6" s="4" t="s">
        <v>9</v>
      </c>
      <c r="E6" s="34"/>
      <c r="F6" s="4" t="s">
        <v>5</v>
      </c>
      <c r="G6" s="20">
        <v>0.1391</v>
      </c>
      <c r="H6" s="9">
        <f>SUM(E4*G6*11/12)</f>
        <v>2577.2621875</v>
      </c>
      <c r="I6" s="15">
        <f>SUM(H6+H5)</f>
        <v>5356.4809375000004</v>
      </c>
      <c r="J6" s="4"/>
    </row>
    <row r="7" spans="2:10" x14ac:dyDescent="0.25">
      <c r="B7" s="4"/>
      <c r="C7" s="4"/>
      <c r="D7" s="4"/>
      <c r="E7" s="9"/>
      <c r="F7" s="4"/>
      <c r="G7" s="4"/>
      <c r="H7" s="9"/>
      <c r="I7" s="9"/>
      <c r="J7" s="4"/>
    </row>
    <row r="8" spans="2:10" x14ac:dyDescent="0.25">
      <c r="B8" s="4"/>
      <c r="C8" s="4"/>
      <c r="D8" s="4" t="s">
        <v>11</v>
      </c>
      <c r="E8" s="9"/>
      <c r="F8" s="4"/>
      <c r="G8" s="4"/>
      <c r="H8" s="9">
        <f>SUM(H5-H6)</f>
        <v>201.95656250000002</v>
      </c>
      <c r="I8" s="9"/>
      <c r="J8" s="4"/>
    </row>
    <row r="9" spans="2:10" ht="15.75" x14ac:dyDescent="0.25">
      <c r="B9" s="4"/>
      <c r="C9" s="4"/>
      <c r="D9" s="14" t="s">
        <v>13</v>
      </c>
      <c r="E9" s="9"/>
      <c r="F9" s="4"/>
      <c r="G9" s="4"/>
      <c r="H9" s="9"/>
      <c r="I9" s="13">
        <f>SUM(H8*30.9%)</f>
        <v>62.404577812500008</v>
      </c>
      <c r="J9" s="5" t="s">
        <v>19</v>
      </c>
    </row>
    <row r="10" spans="2:10" ht="15.75" x14ac:dyDescent="0.25">
      <c r="B10" s="4"/>
      <c r="C10" s="4"/>
      <c r="D10" s="14"/>
      <c r="E10" s="9"/>
      <c r="F10" s="4"/>
      <c r="G10" s="4"/>
      <c r="H10" s="9"/>
      <c r="I10" s="13"/>
      <c r="J10" s="4"/>
    </row>
    <row r="11" spans="2:10" ht="15.75" x14ac:dyDescent="0.25">
      <c r="B11" s="4"/>
      <c r="C11" s="17">
        <v>2</v>
      </c>
      <c r="D11" s="4"/>
      <c r="E11" s="9"/>
      <c r="F11" s="4"/>
      <c r="G11" s="4"/>
      <c r="H11" s="9"/>
      <c r="I11" s="9"/>
      <c r="J11" s="4"/>
    </row>
    <row r="12" spans="2:10" x14ac:dyDescent="0.25">
      <c r="B12" s="10">
        <v>41036</v>
      </c>
      <c r="C12" s="11" t="s">
        <v>3</v>
      </c>
      <c r="D12" s="4" t="s">
        <v>10</v>
      </c>
      <c r="E12" s="32">
        <v>28297.5</v>
      </c>
      <c r="F12" s="4" t="s">
        <v>5</v>
      </c>
      <c r="G12" s="8">
        <v>0.15</v>
      </c>
      <c r="H12" s="9">
        <f>SUM(E12*G12*11/12)</f>
        <v>3890.90625</v>
      </c>
      <c r="I12" s="9"/>
      <c r="J12" s="4"/>
    </row>
    <row r="13" spans="2:10" ht="15.75" x14ac:dyDescent="0.25">
      <c r="B13" s="4"/>
      <c r="C13" s="11" t="s">
        <v>3</v>
      </c>
      <c r="D13" s="4" t="s">
        <v>9</v>
      </c>
      <c r="E13" s="33"/>
      <c r="F13" s="4" t="s">
        <v>5</v>
      </c>
      <c r="G13" s="20">
        <v>0.1391</v>
      </c>
      <c r="H13" s="9">
        <f>SUM(E12*G13*11/12)</f>
        <v>3608.1670625000002</v>
      </c>
      <c r="I13" s="12">
        <f>SUM(H13+H12)</f>
        <v>7499.0733125000006</v>
      </c>
      <c r="J13" s="4"/>
    </row>
    <row r="14" spans="2:10" x14ac:dyDescent="0.25">
      <c r="B14" s="4"/>
      <c r="C14" s="4"/>
      <c r="D14" s="4"/>
      <c r="E14" s="9"/>
      <c r="F14" s="4"/>
      <c r="G14" s="4"/>
      <c r="H14" s="9"/>
      <c r="I14" s="9"/>
      <c r="J14" s="4"/>
    </row>
    <row r="15" spans="2:10" x14ac:dyDescent="0.25">
      <c r="B15" s="4"/>
      <c r="C15" s="4"/>
      <c r="D15" s="4" t="s">
        <v>11</v>
      </c>
      <c r="E15" s="9"/>
      <c r="F15" s="4"/>
      <c r="G15" s="4"/>
      <c r="H15" s="9">
        <f>SUM(H12-H13)</f>
        <v>282.73918749999984</v>
      </c>
      <c r="I15" s="9"/>
      <c r="J15" s="4"/>
    </row>
    <row r="16" spans="2:10" ht="15.75" x14ac:dyDescent="0.25">
      <c r="B16" s="4"/>
      <c r="C16" s="4"/>
      <c r="D16" s="14" t="s">
        <v>13</v>
      </c>
      <c r="E16" s="9"/>
      <c r="F16" s="4"/>
      <c r="G16" s="4"/>
      <c r="H16" s="9"/>
      <c r="I16" s="13">
        <f>SUM(H15*30.9%)</f>
        <v>87.366408937499955</v>
      </c>
      <c r="J16" s="5" t="s">
        <v>19</v>
      </c>
    </row>
    <row r="17" spans="2:10" x14ac:dyDescent="0.25">
      <c r="B17" s="4"/>
      <c r="C17" s="4"/>
      <c r="D17" s="4"/>
      <c r="E17" s="9"/>
      <c r="F17" s="4"/>
      <c r="G17" s="4"/>
      <c r="H17" s="9"/>
      <c r="I17" s="9"/>
      <c r="J17" s="4"/>
    </row>
    <row r="18" spans="2:10" ht="15.75" x14ac:dyDescent="0.25">
      <c r="B18" s="4"/>
      <c r="C18" s="5">
        <v>3</v>
      </c>
      <c r="D18" s="4"/>
      <c r="E18" s="9"/>
      <c r="F18" s="4"/>
      <c r="G18" s="4"/>
      <c r="H18" s="9"/>
      <c r="I18" s="9"/>
      <c r="J18" s="4"/>
    </row>
    <row r="19" spans="2:10" x14ac:dyDescent="0.25">
      <c r="B19" s="10">
        <v>41065</v>
      </c>
      <c r="C19" s="11" t="s">
        <v>3</v>
      </c>
      <c r="D19" s="4" t="s">
        <v>10</v>
      </c>
      <c r="E19" s="32">
        <v>1851</v>
      </c>
      <c r="F19" s="4" t="s">
        <v>44</v>
      </c>
      <c r="G19" s="8">
        <v>0.15</v>
      </c>
      <c r="H19" s="9">
        <f>SUM(E19*G19*10/12)</f>
        <v>231.375</v>
      </c>
      <c r="I19" s="9"/>
      <c r="J19" s="4"/>
    </row>
    <row r="20" spans="2:10" ht="15.75" x14ac:dyDescent="0.25">
      <c r="B20" s="4"/>
      <c r="C20" s="11" t="s">
        <v>3</v>
      </c>
      <c r="D20" s="4" t="s">
        <v>9</v>
      </c>
      <c r="E20" s="33"/>
      <c r="F20" s="4" t="s">
        <v>44</v>
      </c>
      <c r="G20" s="20">
        <v>0.1391</v>
      </c>
      <c r="H20" s="9">
        <f>SUM(E19*G20*10/12)</f>
        <v>214.56174999999999</v>
      </c>
      <c r="I20" s="12">
        <f>SUM(H20+H19)</f>
        <v>445.93674999999996</v>
      </c>
      <c r="J20" s="4"/>
    </row>
    <row r="21" spans="2:10" x14ac:dyDescent="0.25">
      <c r="B21" s="4"/>
      <c r="C21" s="4"/>
      <c r="D21" s="4"/>
      <c r="E21" s="9"/>
      <c r="F21" s="4"/>
      <c r="G21" s="4"/>
      <c r="H21" s="9"/>
      <c r="I21" s="9"/>
      <c r="J21" s="4"/>
    </row>
    <row r="22" spans="2:10" x14ac:dyDescent="0.25">
      <c r="B22" s="4"/>
      <c r="C22" s="4"/>
      <c r="D22" s="4" t="s">
        <v>11</v>
      </c>
      <c r="E22" s="9"/>
      <c r="F22" s="4"/>
      <c r="G22" s="4"/>
      <c r="H22" s="9">
        <f>SUM(H19-H20)</f>
        <v>16.813250000000011</v>
      </c>
      <c r="I22" s="9"/>
      <c r="J22" s="4"/>
    </row>
    <row r="23" spans="2:10" ht="15.75" x14ac:dyDescent="0.25">
      <c r="B23" s="4"/>
      <c r="C23" s="4"/>
      <c r="D23" s="14" t="s">
        <v>13</v>
      </c>
      <c r="E23" s="9"/>
      <c r="F23" s="4"/>
      <c r="G23" s="4"/>
      <c r="H23" s="9"/>
      <c r="I23" s="13">
        <f>SUM(H22*30.9%)</f>
        <v>5.1952942500000034</v>
      </c>
      <c r="J23" s="5" t="s">
        <v>19</v>
      </c>
    </row>
    <row r="24" spans="2:10" x14ac:dyDescent="0.25">
      <c r="B24" s="4"/>
      <c r="C24" s="4"/>
      <c r="D24" s="4"/>
      <c r="E24" s="9"/>
      <c r="F24" s="4"/>
      <c r="G24" s="4"/>
      <c r="H24" s="9"/>
      <c r="I24" s="9"/>
      <c r="J24" s="4"/>
    </row>
    <row r="25" spans="2:10" ht="15.75" x14ac:dyDescent="0.25">
      <c r="B25" s="4"/>
      <c r="C25" s="5">
        <v>4</v>
      </c>
      <c r="D25" s="4"/>
      <c r="E25" s="9"/>
      <c r="F25" s="4"/>
      <c r="G25" s="4"/>
      <c r="H25" s="9"/>
      <c r="I25" s="9"/>
      <c r="J25" s="4"/>
    </row>
    <row r="26" spans="2:10" x14ac:dyDescent="0.25">
      <c r="B26" s="10">
        <v>41078</v>
      </c>
      <c r="C26" s="11" t="s">
        <v>3</v>
      </c>
      <c r="D26" s="4" t="s">
        <v>10</v>
      </c>
      <c r="E26" s="32">
        <v>21980</v>
      </c>
      <c r="F26" s="4" t="s">
        <v>14</v>
      </c>
      <c r="G26" s="8">
        <v>0.15</v>
      </c>
      <c r="H26" s="9">
        <f>SUM(E26*G26*9/12)</f>
        <v>2472.75</v>
      </c>
      <c r="I26" s="9"/>
      <c r="J26" s="4"/>
    </row>
    <row r="27" spans="2:10" ht="15.75" x14ac:dyDescent="0.25">
      <c r="B27" s="4"/>
      <c r="C27" s="11" t="s">
        <v>3</v>
      </c>
      <c r="D27" s="4" t="s">
        <v>9</v>
      </c>
      <c r="E27" s="33"/>
      <c r="F27" s="4" t="s">
        <v>14</v>
      </c>
      <c r="G27" s="20">
        <v>0.1391</v>
      </c>
      <c r="H27" s="9">
        <f>SUM(E26*G27*9/12)</f>
        <v>2293.0635000000002</v>
      </c>
      <c r="I27" s="12">
        <f>SUM(H27+H26)</f>
        <v>4765.8135000000002</v>
      </c>
      <c r="J27" s="4"/>
    </row>
    <row r="28" spans="2:10" x14ac:dyDescent="0.25">
      <c r="B28" s="4"/>
      <c r="C28" s="4"/>
      <c r="D28" s="4"/>
      <c r="E28" s="9"/>
      <c r="F28" s="4"/>
      <c r="G28" s="4"/>
      <c r="H28" s="9"/>
      <c r="I28" s="9"/>
      <c r="J28" s="4"/>
    </row>
    <row r="29" spans="2:10" x14ac:dyDescent="0.25">
      <c r="B29" s="4"/>
      <c r="C29" s="4"/>
      <c r="D29" s="4" t="s">
        <v>11</v>
      </c>
      <c r="E29" s="9"/>
      <c r="F29" s="4"/>
      <c r="G29" s="4"/>
      <c r="H29" s="9">
        <f>SUM(H26-H27)</f>
        <v>179.6864999999998</v>
      </c>
      <c r="I29" s="9"/>
      <c r="J29" s="4"/>
    </row>
    <row r="30" spans="2:10" ht="15.75" x14ac:dyDescent="0.25">
      <c r="B30" s="4"/>
      <c r="C30" s="4"/>
      <c r="D30" s="14" t="s">
        <v>13</v>
      </c>
      <c r="E30" s="9"/>
      <c r="F30" s="4"/>
      <c r="G30" s="4"/>
      <c r="H30" s="9"/>
      <c r="I30" s="13">
        <f>SUM(H29*30.9%)</f>
        <v>55.523128499999935</v>
      </c>
      <c r="J30" s="5" t="s">
        <v>19</v>
      </c>
    </row>
    <row r="31" spans="2:10" x14ac:dyDescent="0.25">
      <c r="B31" s="4"/>
      <c r="C31" s="4"/>
      <c r="D31" s="4"/>
      <c r="E31" s="9"/>
      <c r="F31" s="4"/>
      <c r="G31" s="4"/>
      <c r="H31" s="9"/>
      <c r="I31" s="9"/>
      <c r="J31" s="4"/>
    </row>
    <row r="32" spans="2:10" ht="15.75" x14ac:dyDescent="0.25">
      <c r="B32" s="4"/>
      <c r="C32" s="5">
        <v>5</v>
      </c>
      <c r="D32" s="4"/>
      <c r="E32" s="9"/>
      <c r="F32" s="4"/>
      <c r="G32" s="4"/>
      <c r="H32" s="9"/>
      <c r="I32" s="9"/>
      <c r="J32" s="4"/>
    </row>
    <row r="33" spans="2:10" x14ac:dyDescent="0.25">
      <c r="B33" s="10">
        <v>41213</v>
      </c>
      <c r="C33" s="11" t="s">
        <v>3</v>
      </c>
      <c r="D33" s="4" t="s">
        <v>10</v>
      </c>
      <c r="E33" s="32">
        <v>22860</v>
      </c>
      <c r="F33" s="4" t="s">
        <v>45</v>
      </c>
      <c r="G33" s="8">
        <v>0.15</v>
      </c>
      <c r="H33" s="9">
        <f>SUM(E33*G33*5/12)</f>
        <v>1428.75</v>
      </c>
      <c r="I33" s="9"/>
      <c r="J33" s="4"/>
    </row>
    <row r="34" spans="2:10" ht="15.75" x14ac:dyDescent="0.25">
      <c r="B34" s="4"/>
      <c r="C34" s="11" t="s">
        <v>3</v>
      </c>
      <c r="D34" s="4" t="s">
        <v>9</v>
      </c>
      <c r="E34" s="33"/>
      <c r="F34" s="4" t="s">
        <v>45</v>
      </c>
      <c r="G34" s="20">
        <v>0.1391</v>
      </c>
      <c r="H34" s="9">
        <f>SUM(E33*G34*5/12)</f>
        <v>1324.9275</v>
      </c>
      <c r="I34" s="12">
        <f>SUM(H34+H33)</f>
        <v>2753.6774999999998</v>
      </c>
      <c r="J34" s="4"/>
    </row>
    <row r="35" spans="2:10" x14ac:dyDescent="0.25">
      <c r="B35" s="4"/>
      <c r="C35" s="4"/>
      <c r="D35" s="4"/>
      <c r="E35" s="9"/>
      <c r="F35" s="4"/>
      <c r="G35" s="4"/>
      <c r="H35" s="9"/>
      <c r="I35" s="9"/>
      <c r="J35" s="4"/>
    </row>
    <row r="36" spans="2:10" x14ac:dyDescent="0.25">
      <c r="B36" s="4"/>
      <c r="C36" s="4"/>
      <c r="D36" s="4" t="s">
        <v>11</v>
      </c>
      <c r="E36" s="9"/>
      <c r="F36" s="4"/>
      <c r="G36" s="4"/>
      <c r="H36" s="9">
        <f>SUM(H33-H34)</f>
        <v>103.82249999999999</v>
      </c>
      <c r="I36" s="9"/>
      <c r="J36" s="4"/>
    </row>
    <row r="37" spans="2:10" ht="15.75" x14ac:dyDescent="0.25">
      <c r="B37" s="4"/>
      <c r="C37" s="4"/>
      <c r="D37" s="14" t="s">
        <v>13</v>
      </c>
      <c r="E37" s="9"/>
      <c r="F37" s="4"/>
      <c r="G37" s="4"/>
      <c r="H37" s="9"/>
      <c r="I37" s="13">
        <f>SUM(H36*30.9%)</f>
        <v>32.081152499999995</v>
      </c>
      <c r="J37" s="5" t="s">
        <v>19</v>
      </c>
    </row>
    <row r="38" spans="2:10" x14ac:dyDescent="0.25">
      <c r="B38" s="4"/>
      <c r="C38" s="4"/>
      <c r="D38" s="4"/>
      <c r="E38" s="9"/>
      <c r="F38" s="4"/>
      <c r="G38" s="4"/>
      <c r="H38" s="9"/>
      <c r="I38" s="9"/>
      <c r="J38" s="4"/>
    </row>
    <row r="39" spans="2:10" ht="15.75" x14ac:dyDescent="0.25">
      <c r="B39" s="4"/>
      <c r="C39" s="5">
        <v>6</v>
      </c>
      <c r="D39" s="4"/>
      <c r="E39" s="9"/>
      <c r="F39" s="4"/>
      <c r="G39" s="4"/>
      <c r="H39" s="9"/>
      <c r="I39" s="9"/>
      <c r="J39" s="4"/>
    </row>
    <row r="40" spans="2:10" x14ac:dyDescent="0.25">
      <c r="B40" s="10">
        <v>41272</v>
      </c>
      <c r="C40" s="11" t="s">
        <v>3</v>
      </c>
      <c r="D40" s="4" t="s">
        <v>10</v>
      </c>
      <c r="E40" s="32">
        <v>45720</v>
      </c>
      <c r="F40" s="4" t="s">
        <v>46</v>
      </c>
      <c r="G40" s="8">
        <v>0.15</v>
      </c>
      <c r="H40" s="9">
        <f>SUM(E40*G40*3/12)</f>
        <v>1714.5</v>
      </c>
      <c r="I40" s="9"/>
      <c r="J40" s="4"/>
    </row>
    <row r="41" spans="2:10" ht="15.75" x14ac:dyDescent="0.25">
      <c r="B41" s="4"/>
      <c r="C41" s="11" t="s">
        <v>3</v>
      </c>
      <c r="D41" s="4" t="s">
        <v>9</v>
      </c>
      <c r="E41" s="33"/>
      <c r="F41" s="4" t="s">
        <v>46</v>
      </c>
      <c r="G41" s="20">
        <v>0.1391</v>
      </c>
      <c r="H41" s="9">
        <f>SUM(E40*G41*3/12)</f>
        <v>1589.9129999999998</v>
      </c>
      <c r="I41" s="12">
        <f>SUM(H41+H40)</f>
        <v>3304.4129999999996</v>
      </c>
      <c r="J41" s="4"/>
    </row>
    <row r="42" spans="2:10" x14ac:dyDescent="0.25">
      <c r="B42" s="4"/>
      <c r="C42" s="4"/>
      <c r="D42" s="4"/>
      <c r="E42" s="9"/>
      <c r="F42" s="4"/>
      <c r="G42" s="4"/>
      <c r="H42" s="9"/>
      <c r="I42" s="9"/>
      <c r="J42" s="4"/>
    </row>
    <row r="43" spans="2:10" x14ac:dyDescent="0.25">
      <c r="B43" s="4"/>
      <c r="C43" s="4"/>
      <c r="D43" s="4" t="s">
        <v>11</v>
      </c>
      <c r="E43" s="9"/>
      <c r="F43" s="4"/>
      <c r="G43" s="4"/>
      <c r="H43" s="9">
        <f>SUM(H40-H41)</f>
        <v>124.58700000000022</v>
      </c>
      <c r="I43" s="9"/>
      <c r="J43" s="4"/>
    </row>
    <row r="44" spans="2:10" ht="15.75" x14ac:dyDescent="0.25">
      <c r="B44" s="4"/>
      <c r="C44" s="4"/>
      <c r="D44" s="14" t="s">
        <v>13</v>
      </c>
      <c r="E44" s="9"/>
      <c r="F44" s="4"/>
      <c r="G44" s="4"/>
      <c r="H44" s="9"/>
      <c r="I44" s="13">
        <f>SUM(H43*30.9%)</f>
        <v>38.497383000000063</v>
      </c>
      <c r="J44" s="5" t="s">
        <v>19</v>
      </c>
    </row>
    <row r="45" spans="2:10" x14ac:dyDescent="0.25">
      <c r="B45" s="4"/>
      <c r="C45" s="4"/>
      <c r="D45" s="4"/>
      <c r="E45" s="9"/>
      <c r="F45" s="4"/>
      <c r="G45" s="4"/>
      <c r="H45" s="9"/>
      <c r="I45" s="9"/>
      <c r="J45" s="4"/>
    </row>
    <row r="46" spans="2:10" ht="15.75" x14ac:dyDescent="0.25">
      <c r="B46" s="4"/>
      <c r="C46" s="5">
        <v>7</v>
      </c>
      <c r="D46" s="4"/>
      <c r="E46" s="9"/>
      <c r="F46" s="4"/>
      <c r="G46" s="4"/>
      <c r="H46" s="9"/>
      <c r="I46" s="9"/>
      <c r="J46" s="4"/>
    </row>
    <row r="47" spans="2:10" x14ac:dyDescent="0.25">
      <c r="B47" s="10">
        <v>41272</v>
      </c>
      <c r="C47" s="11" t="s">
        <v>3</v>
      </c>
      <c r="D47" s="4" t="s">
        <v>10</v>
      </c>
      <c r="E47" s="32">
        <v>45720</v>
      </c>
      <c r="F47" s="4" t="s">
        <v>46</v>
      </c>
      <c r="G47" s="8">
        <v>0.15</v>
      </c>
      <c r="H47" s="9">
        <f>SUM(E47*G47*3/12)</f>
        <v>1714.5</v>
      </c>
      <c r="I47" s="9"/>
      <c r="J47" s="4"/>
    </row>
    <row r="48" spans="2:10" ht="15.75" x14ac:dyDescent="0.25">
      <c r="B48" s="4"/>
      <c r="C48" s="11" t="s">
        <v>3</v>
      </c>
      <c r="D48" s="4" t="s">
        <v>9</v>
      </c>
      <c r="E48" s="33"/>
      <c r="F48" s="4" t="s">
        <v>46</v>
      </c>
      <c r="G48" s="20">
        <v>0.1391</v>
      </c>
      <c r="H48" s="9">
        <f>SUM(E47*G48*3/12)</f>
        <v>1589.9129999999998</v>
      </c>
      <c r="I48" s="12">
        <f>SUM(H48+H47)</f>
        <v>3304.4129999999996</v>
      </c>
      <c r="J48" s="4"/>
    </row>
    <row r="49" spans="2:10" x14ac:dyDescent="0.25">
      <c r="B49" s="4"/>
      <c r="C49" s="4"/>
      <c r="D49" s="4"/>
      <c r="E49" s="9"/>
      <c r="F49" s="4"/>
      <c r="G49" s="4"/>
      <c r="H49" s="9"/>
      <c r="I49" s="9"/>
      <c r="J49" s="4"/>
    </row>
    <row r="50" spans="2:10" x14ac:dyDescent="0.25">
      <c r="B50" s="4"/>
      <c r="C50" s="4"/>
      <c r="D50" s="4" t="s">
        <v>11</v>
      </c>
      <c r="E50" s="9"/>
      <c r="F50" s="4"/>
      <c r="G50" s="4"/>
      <c r="H50" s="9">
        <f>SUM(H47-H48)</f>
        <v>124.58700000000022</v>
      </c>
      <c r="I50" s="9"/>
      <c r="J50" s="4"/>
    </row>
    <row r="51" spans="2:10" ht="15.75" x14ac:dyDescent="0.25">
      <c r="B51" s="4"/>
      <c r="C51" s="4"/>
      <c r="D51" s="14" t="s">
        <v>13</v>
      </c>
      <c r="E51" s="9"/>
      <c r="F51" s="4"/>
      <c r="G51" s="4"/>
      <c r="H51" s="9"/>
      <c r="I51" s="13">
        <f>SUM(H50*30.9%)</f>
        <v>38.497383000000063</v>
      </c>
      <c r="J51" s="5" t="s">
        <v>19</v>
      </c>
    </row>
    <row r="52" spans="2:10" x14ac:dyDescent="0.25">
      <c r="B52" s="4"/>
      <c r="C52" s="4"/>
      <c r="D52" s="4"/>
      <c r="E52" s="9"/>
      <c r="F52" s="4"/>
      <c r="G52" s="4"/>
      <c r="H52" s="9"/>
      <c r="I52" s="9"/>
      <c r="J52" s="4"/>
    </row>
    <row r="53" spans="2:10" ht="15.75" x14ac:dyDescent="0.25">
      <c r="B53" s="4"/>
      <c r="C53" s="5">
        <v>8</v>
      </c>
      <c r="D53" s="4"/>
      <c r="E53" s="9"/>
      <c r="F53" s="4"/>
      <c r="G53" s="4"/>
      <c r="H53" s="9"/>
      <c r="I53" s="9"/>
      <c r="J53" s="4"/>
    </row>
    <row r="54" spans="2:10" x14ac:dyDescent="0.25">
      <c r="B54" s="10">
        <v>41314</v>
      </c>
      <c r="C54" s="11" t="s">
        <v>3</v>
      </c>
      <c r="D54" s="4" t="s">
        <v>10</v>
      </c>
      <c r="E54" s="32">
        <v>32500</v>
      </c>
      <c r="F54" s="4" t="s">
        <v>16</v>
      </c>
      <c r="G54" s="8">
        <v>0.15</v>
      </c>
      <c r="H54" s="9">
        <f>SUM(E54*G54*2/12)</f>
        <v>812.5</v>
      </c>
      <c r="I54" s="9"/>
      <c r="J54" s="4"/>
    </row>
    <row r="55" spans="2:10" ht="15.75" x14ac:dyDescent="0.25">
      <c r="B55" s="4"/>
      <c r="C55" s="11" t="s">
        <v>3</v>
      </c>
      <c r="D55" s="4" t="s">
        <v>9</v>
      </c>
      <c r="E55" s="33"/>
      <c r="F55" s="4" t="s">
        <v>16</v>
      </c>
      <c r="G55" s="20">
        <v>0.1391</v>
      </c>
      <c r="H55" s="9">
        <f>SUM(E54*G55*2/12)</f>
        <v>753.45833333333337</v>
      </c>
      <c r="I55" s="12">
        <f>SUM(H55+H54)</f>
        <v>1565.9583333333335</v>
      </c>
      <c r="J55" s="4"/>
    </row>
    <row r="56" spans="2:10" x14ac:dyDescent="0.25">
      <c r="B56" s="4"/>
      <c r="C56" s="4"/>
      <c r="D56" s="4"/>
      <c r="E56" s="9"/>
      <c r="F56" s="4"/>
      <c r="G56" s="4"/>
      <c r="H56" s="9"/>
      <c r="I56" s="9"/>
      <c r="J56" s="4"/>
    </row>
    <row r="57" spans="2:10" x14ac:dyDescent="0.25">
      <c r="B57" s="4"/>
      <c r="C57" s="4"/>
      <c r="D57" s="4" t="s">
        <v>11</v>
      </c>
      <c r="E57" s="9"/>
      <c r="F57" s="4"/>
      <c r="G57" s="4"/>
      <c r="H57" s="9">
        <f>SUM(H54-H55)</f>
        <v>59.041666666666629</v>
      </c>
      <c r="I57" s="9"/>
      <c r="J57" s="4"/>
    </row>
    <row r="58" spans="2:10" ht="15.75" x14ac:dyDescent="0.25">
      <c r="B58" s="4"/>
      <c r="C58" s="4"/>
      <c r="D58" s="14" t="s">
        <v>13</v>
      </c>
      <c r="E58" s="9"/>
      <c r="F58" s="4"/>
      <c r="G58" s="4"/>
      <c r="H58" s="9"/>
      <c r="I58" s="13">
        <f>SUM(H57*30.9%)</f>
        <v>18.243874999999989</v>
      </c>
      <c r="J58" s="5" t="s">
        <v>19</v>
      </c>
    </row>
    <row r="59" spans="2:10" x14ac:dyDescent="0.25">
      <c r="B59" s="4"/>
      <c r="C59" s="4"/>
      <c r="D59" s="4"/>
      <c r="E59" s="9"/>
      <c r="F59" s="4"/>
      <c r="G59" s="4"/>
      <c r="H59" s="9"/>
      <c r="I59" s="9"/>
      <c r="J59" s="4"/>
    </row>
    <row r="60" spans="2:10" ht="15.75" x14ac:dyDescent="0.25">
      <c r="B60" s="4"/>
      <c r="C60" s="5">
        <v>9</v>
      </c>
      <c r="D60" s="4"/>
      <c r="E60" s="9"/>
      <c r="F60" s="4"/>
      <c r="G60" s="4"/>
      <c r="H60" s="9"/>
      <c r="I60" s="9"/>
      <c r="J60" s="4"/>
    </row>
    <row r="61" spans="2:10" x14ac:dyDescent="0.25">
      <c r="B61" s="10">
        <v>41316</v>
      </c>
      <c r="C61" s="11" t="s">
        <v>3</v>
      </c>
      <c r="D61" s="4" t="s">
        <v>10</v>
      </c>
      <c r="E61" s="32">
        <v>11190</v>
      </c>
      <c r="F61" s="4" t="s">
        <v>16</v>
      </c>
      <c r="G61" s="8">
        <v>0.15</v>
      </c>
      <c r="H61" s="9">
        <f>SUM(E61*G61*2/12)</f>
        <v>279.75</v>
      </c>
      <c r="I61" s="9"/>
      <c r="J61" s="4"/>
    </row>
    <row r="62" spans="2:10" ht="15.75" x14ac:dyDescent="0.25">
      <c r="B62" s="4"/>
      <c r="C62" s="11" t="s">
        <v>3</v>
      </c>
      <c r="D62" s="4" t="s">
        <v>9</v>
      </c>
      <c r="E62" s="33"/>
      <c r="F62" s="4" t="s">
        <v>16</v>
      </c>
      <c r="G62" s="20">
        <v>0.1391</v>
      </c>
      <c r="H62" s="9">
        <f>SUM(E61*G62*2/12)</f>
        <v>259.42149999999998</v>
      </c>
      <c r="I62" s="12">
        <f>SUM(H62+H61)</f>
        <v>539.17149999999992</v>
      </c>
      <c r="J62" s="4"/>
    </row>
    <row r="63" spans="2:10" x14ac:dyDescent="0.25">
      <c r="B63" s="4"/>
      <c r="C63" s="4"/>
      <c r="D63" s="4"/>
      <c r="E63" s="9"/>
      <c r="F63" s="4"/>
      <c r="G63" s="4"/>
      <c r="H63" s="9"/>
      <c r="I63" s="9"/>
      <c r="J63" s="4"/>
    </row>
    <row r="64" spans="2:10" x14ac:dyDescent="0.25">
      <c r="B64" s="4"/>
      <c r="C64" s="4"/>
      <c r="D64" s="4" t="s">
        <v>11</v>
      </c>
      <c r="E64" s="9"/>
      <c r="F64" s="4"/>
      <c r="G64" s="4"/>
      <c r="H64" s="9">
        <f>SUM(H61-H62)</f>
        <v>20.32850000000002</v>
      </c>
      <c r="I64" s="9"/>
      <c r="J64" s="4"/>
    </row>
    <row r="65" spans="2:10" ht="15.75" x14ac:dyDescent="0.25">
      <c r="B65" s="4"/>
      <c r="C65" s="4"/>
      <c r="D65" s="14" t="s">
        <v>13</v>
      </c>
      <c r="E65" s="9"/>
      <c r="F65" s="4"/>
      <c r="G65" s="4"/>
      <c r="H65" s="9"/>
      <c r="I65" s="13">
        <f>SUM(H64*30.9%)</f>
        <v>6.2815065000000061</v>
      </c>
      <c r="J65" s="5" t="s">
        <v>19</v>
      </c>
    </row>
    <row r="66" spans="2:10" x14ac:dyDescent="0.25">
      <c r="B66" s="4"/>
      <c r="C66" s="4"/>
      <c r="D66" s="4"/>
      <c r="E66" s="9"/>
      <c r="F66" s="4"/>
      <c r="G66" s="4"/>
      <c r="H66" s="9"/>
      <c r="I66" s="9"/>
      <c r="J66" s="4"/>
    </row>
    <row r="67" spans="2:10" ht="15" customHeight="1" x14ac:dyDescent="0.25">
      <c r="B67" s="4"/>
      <c r="C67" s="4"/>
      <c r="D67" s="4"/>
      <c r="E67" s="9"/>
      <c r="F67" s="4"/>
      <c r="G67" s="4"/>
      <c r="H67" s="9"/>
      <c r="I67" s="9"/>
      <c r="J67" s="4"/>
    </row>
    <row r="68" spans="2:10" ht="15.75" x14ac:dyDescent="0.25">
      <c r="B68" s="4"/>
      <c r="C68" s="4"/>
      <c r="D68" s="5" t="s">
        <v>12</v>
      </c>
      <c r="E68" s="18">
        <f>(E4+E12+E19+E26+E33+E40+E47+E54+E61)</f>
        <v>230331</v>
      </c>
      <c r="F68" s="4"/>
      <c r="G68" s="4"/>
      <c r="H68" s="9"/>
      <c r="I68" s="9"/>
      <c r="J68" s="4"/>
    </row>
    <row r="69" spans="2:10" x14ac:dyDescent="0.25">
      <c r="B69" s="4"/>
      <c r="C69" s="4"/>
      <c r="D69" s="4"/>
      <c r="E69" s="9"/>
      <c r="F69" s="4"/>
      <c r="G69" s="4"/>
      <c r="H69" s="9"/>
      <c r="I69" s="9"/>
      <c r="J69" s="4"/>
    </row>
    <row r="71" spans="2:10" x14ac:dyDescent="0.25">
      <c r="D71" t="s">
        <v>20</v>
      </c>
      <c r="H71" s="3" t="s">
        <v>23</v>
      </c>
      <c r="I71" s="3">
        <f>(I9+I16+I23+I30+I37+I44+I51+I58+I65)</f>
        <v>344.0907095</v>
      </c>
    </row>
    <row r="72" spans="2:10" x14ac:dyDescent="0.25">
      <c r="D72" t="s">
        <v>21</v>
      </c>
      <c r="E72" s="3">
        <f>(H5+H12+H19+H26+H33+H40+H47+H54+H61)</f>
        <v>15324.25</v>
      </c>
    </row>
    <row r="73" spans="2:10" x14ac:dyDescent="0.25">
      <c r="D73" t="s">
        <v>22</v>
      </c>
      <c r="E73" s="3">
        <f>(H6+H13+H20+H27+H34+H41+H48+H55+H62)</f>
        <v>14210.687833333335</v>
      </c>
    </row>
  </sheetData>
  <mergeCells count="10">
    <mergeCell ref="E40:E41"/>
    <mergeCell ref="E47:E48"/>
    <mergeCell ref="E54:E55"/>
    <mergeCell ref="E61:E62"/>
    <mergeCell ref="B2:D3"/>
    <mergeCell ref="E4:E6"/>
    <mergeCell ref="E12:E13"/>
    <mergeCell ref="E19:E20"/>
    <mergeCell ref="E26:E27"/>
    <mergeCell ref="E33:E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7"/>
  <sheetViews>
    <sheetView topLeftCell="A7" workbookViewId="0">
      <selection activeCell="I25" sqref="I25"/>
    </sheetView>
  </sheetViews>
  <sheetFormatPr defaultRowHeight="15" x14ac:dyDescent="0.25"/>
  <cols>
    <col min="1" max="1" width="3.42578125" customWidth="1"/>
    <col min="2" max="2" width="8.7109375" bestFit="1" customWidth="1"/>
    <col min="3" max="3" width="4.85546875" bestFit="1" customWidth="1"/>
    <col min="4" max="4" width="27.85546875" bestFit="1" customWidth="1"/>
    <col min="5" max="5" width="11.7109375" style="3" bestFit="1" customWidth="1"/>
    <col min="6" max="6" width="10.28515625" bestFit="1" customWidth="1"/>
    <col min="7" max="7" width="7.140625" bestFit="1" customWidth="1"/>
    <col min="8" max="8" width="15.42578125" style="3" bestFit="1" customWidth="1"/>
    <col min="9" max="9" width="9.5703125" style="3" bestFit="1" customWidth="1"/>
    <col min="10" max="10" width="10.5703125" bestFit="1" customWidth="1"/>
  </cols>
  <sheetData>
    <row r="2" spans="2:10" ht="15" customHeight="1" x14ac:dyDescent="0.25">
      <c r="B2" s="26" t="s">
        <v>47</v>
      </c>
      <c r="C2" s="27"/>
      <c r="D2" s="28"/>
      <c r="E2" s="9"/>
      <c r="F2" s="4"/>
      <c r="G2" s="4"/>
      <c r="H2" s="9"/>
      <c r="I2" s="9"/>
      <c r="J2" s="4"/>
    </row>
    <row r="3" spans="2:10" ht="15.75" x14ac:dyDescent="0.25">
      <c r="B3" s="29"/>
      <c r="C3" s="30"/>
      <c r="D3" s="31"/>
      <c r="E3" s="18" t="s">
        <v>2</v>
      </c>
      <c r="F3" s="5" t="s">
        <v>4</v>
      </c>
      <c r="G3" s="5" t="s">
        <v>7</v>
      </c>
      <c r="H3" s="18" t="s">
        <v>8</v>
      </c>
      <c r="I3" s="18" t="s">
        <v>12</v>
      </c>
      <c r="J3" s="16" t="s">
        <v>17</v>
      </c>
    </row>
    <row r="4" spans="2:10" ht="15.75" x14ac:dyDescent="0.25">
      <c r="B4" s="5" t="s">
        <v>6</v>
      </c>
      <c r="C4" s="5">
        <v>1</v>
      </c>
      <c r="D4" s="4"/>
      <c r="E4" s="34">
        <v>4000</v>
      </c>
      <c r="F4" s="4"/>
      <c r="G4" s="4"/>
      <c r="H4" s="15" t="s">
        <v>1</v>
      </c>
      <c r="I4" s="9"/>
      <c r="J4" s="4"/>
    </row>
    <row r="5" spans="2:10" x14ac:dyDescent="0.25">
      <c r="B5" s="6">
        <v>41167</v>
      </c>
      <c r="C5" s="7" t="s">
        <v>3</v>
      </c>
      <c r="D5" s="4" t="s">
        <v>10</v>
      </c>
      <c r="E5" s="34"/>
      <c r="F5" s="4" t="s">
        <v>48</v>
      </c>
      <c r="G5" s="8">
        <v>0.15</v>
      </c>
      <c r="H5" s="9">
        <f>SUM(E4*G5*7/12)</f>
        <v>350</v>
      </c>
      <c r="I5" s="9"/>
      <c r="J5" s="4"/>
    </row>
    <row r="6" spans="2:10" x14ac:dyDescent="0.25">
      <c r="B6" s="4"/>
      <c r="C6" s="7" t="s">
        <v>3</v>
      </c>
      <c r="D6" s="4" t="s">
        <v>9</v>
      </c>
      <c r="E6" s="34"/>
      <c r="F6" s="4" t="s">
        <v>48</v>
      </c>
      <c r="G6" s="20">
        <v>0.13100000000000001</v>
      </c>
      <c r="H6" s="9">
        <f>SUM(E4*G6*7/12)</f>
        <v>305.66666666666669</v>
      </c>
      <c r="I6" s="15">
        <f>SUM(H6+H5)</f>
        <v>655.66666666666674</v>
      </c>
      <c r="J6" s="4"/>
    </row>
    <row r="7" spans="2:10" x14ac:dyDescent="0.25">
      <c r="B7" s="4"/>
      <c r="C7" s="4"/>
      <c r="D7" s="4"/>
      <c r="E7" s="9"/>
      <c r="F7" s="4"/>
      <c r="G7" s="4"/>
      <c r="H7" s="9"/>
      <c r="I7" s="9"/>
      <c r="J7" s="4"/>
    </row>
    <row r="8" spans="2:10" x14ac:dyDescent="0.25">
      <c r="B8" s="4"/>
      <c r="C8" s="4"/>
      <c r="D8" s="4" t="s">
        <v>11</v>
      </c>
      <c r="E8" s="9"/>
      <c r="F8" s="4"/>
      <c r="G8" s="4"/>
      <c r="H8" s="9">
        <f>SUM(H5-H6)</f>
        <v>44.333333333333314</v>
      </c>
      <c r="I8" s="9"/>
      <c r="J8" s="4"/>
    </row>
    <row r="9" spans="2:10" ht="15.75" x14ac:dyDescent="0.25">
      <c r="B9" s="4"/>
      <c r="C9" s="4"/>
      <c r="D9" s="14" t="s">
        <v>13</v>
      </c>
      <c r="E9" s="9"/>
      <c r="F9" s="4"/>
      <c r="G9" s="4"/>
      <c r="H9" s="9"/>
      <c r="I9" s="13">
        <f>SUM(H8*30.9%)</f>
        <v>13.698999999999995</v>
      </c>
      <c r="J9" s="5" t="s">
        <v>19</v>
      </c>
    </row>
    <row r="10" spans="2:10" ht="15.75" x14ac:dyDescent="0.25">
      <c r="B10" s="4"/>
      <c r="C10" s="4"/>
      <c r="D10" s="14"/>
      <c r="E10" s="9"/>
      <c r="F10" s="4"/>
      <c r="G10" s="4"/>
      <c r="H10" s="9"/>
      <c r="I10" s="13"/>
      <c r="J10" s="4"/>
    </row>
    <row r="11" spans="2:10" ht="15.75" x14ac:dyDescent="0.25">
      <c r="B11" s="4"/>
      <c r="C11" s="17">
        <v>2</v>
      </c>
      <c r="D11" s="4"/>
      <c r="E11" s="9"/>
      <c r="F11" s="4"/>
      <c r="G11" s="4"/>
      <c r="H11" s="9"/>
      <c r="I11" s="9"/>
      <c r="J11" s="4"/>
    </row>
    <row r="12" spans="2:10" x14ac:dyDescent="0.25">
      <c r="B12" s="10">
        <v>41200</v>
      </c>
      <c r="C12" s="11" t="s">
        <v>3</v>
      </c>
      <c r="D12" s="4" t="s">
        <v>10</v>
      </c>
      <c r="E12" s="32">
        <v>4300</v>
      </c>
      <c r="F12" s="4" t="s">
        <v>45</v>
      </c>
      <c r="G12" s="8">
        <v>0.15</v>
      </c>
      <c r="H12" s="9">
        <f>SUM(E12*G12*5/12)</f>
        <v>268.75</v>
      </c>
      <c r="I12" s="9"/>
      <c r="J12" s="4"/>
    </row>
    <row r="13" spans="2:10" ht="15.75" x14ac:dyDescent="0.25">
      <c r="B13" s="4"/>
      <c r="C13" s="11" t="s">
        <v>3</v>
      </c>
      <c r="D13" s="4" t="s">
        <v>9</v>
      </c>
      <c r="E13" s="33"/>
      <c r="F13" s="4" t="s">
        <v>45</v>
      </c>
      <c r="G13" s="20">
        <v>0.1391</v>
      </c>
      <c r="H13" s="9">
        <f>SUM(E12*G13*5/12)</f>
        <v>249.22083333333333</v>
      </c>
      <c r="I13" s="12">
        <f>SUM(H13+H12)</f>
        <v>517.9708333333333</v>
      </c>
      <c r="J13" s="4"/>
    </row>
    <row r="14" spans="2:10" x14ac:dyDescent="0.25">
      <c r="B14" s="4"/>
      <c r="C14" s="4"/>
      <c r="D14" s="4"/>
      <c r="E14" s="9"/>
      <c r="F14" s="4"/>
      <c r="G14" s="4"/>
      <c r="H14" s="9"/>
      <c r="I14" s="9"/>
      <c r="J14" s="4"/>
    </row>
    <row r="15" spans="2:10" x14ac:dyDescent="0.25">
      <c r="B15" s="4"/>
      <c r="C15" s="4"/>
      <c r="D15" s="4" t="s">
        <v>11</v>
      </c>
      <c r="E15" s="9"/>
      <c r="F15" s="4"/>
      <c r="G15" s="4"/>
      <c r="H15" s="9">
        <f>SUM(H12-H13)</f>
        <v>19.529166666666669</v>
      </c>
      <c r="I15" s="9"/>
      <c r="J15" s="4"/>
    </row>
    <row r="16" spans="2:10" ht="15.75" x14ac:dyDescent="0.25">
      <c r="B16" s="4"/>
      <c r="C16" s="4"/>
      <c r="D16" s="14" t="s">
        <v>13</v>
      </c>
      <c r="E16" s="9"/>
      <c r="F16" s="4"/>
      <c r="G16" s="4"/>
      <c r="H16" s="9"/>
      <c r="I16" s="13">
        <f>SUM(H15*30.9%)</f>
        <v>6.0345125000000008</v>
      </c>
      <c r="J16" s="5" t="s">
        <v>19</v>
      </c>
    </row>
    <row r="17" spans="2:10" x14ac:dyDescent="0.25">
      <c r="B17" s="4"/>
      <c r="C17" s="4"/>
      <c r="D17" s="4"/>
      <c r="E17" s="9"/>
      <c r="F17" s="4"/>
      <c r="G17" s="4"/>
      <c r="H17" s="9"/>
      <c r="I17" s="9"/>
      <c r="J17" s="4"/>
    </row>
    <row r="18" spans="2:10" x14ac:dyDescent="0.25">
      <c r="B18" s="4"/>
      <c r="C18" s="4"/>
      <c r="D18" s="4"/>
      <c r="E18" s="9"/>
      <c r="F18" s="4"/>
      <c r="G18" s="4"/>
      <c r="H18" s="9"/>
      <c r="I18" s="9"/>
      <c r="J18" s="4"/>
    </row>
    <row r="19" spans="2:10" ht="15.75" x14ac:dyDescent="0.25">
      <c r="B19" s="4"/>
      <c r="C19" s="4"/>
      <c r="D19" s="14"/>
      <c r="E19" s="9"/>
      <c r="F19" s="4"/>
      <c r="G19" s="4"/>
      <c r="H19" s="9"/>
      <c r="I19" s="13"/>
      <c r="J19" s="5"/>
    </row>
    <row r="20" spans="2:10" x14ac:dyDescent="0.25">
      <c r="B20" s="4"/>
      <c r="C20" s="4"/>
      <c r="D20" s="4"/>
      <c r="E20" s="9"/>
      <c r="F20" s="4"/>
      <c r="G20" s="4"/>
      <c r="H20" s="9"/>
      <c r="I20" s="9"/>
      <c r="J20" s="4"/>
    </row>
    <row r="21" spans="2:10" ht="15" customHeight="1" x14ac:dyDescent="0.25">
      <c r="B21" s="4"/>
      <c r="C21" s="4"/>
      <c r="D21" s="4"/>
      <c r="E21" s="9"/>
      <c r="F21" s="4"/>
      <c r="G21" s="4"/>
      <c r="H21" s="9"/>
      <c r="I21" s="9"/>
      <c r="J21" s="4"/>
    </row>
    <row r="22" spans="2:10" ht="15.75" x14ac:dyDescent="0.25">
      <c r="B22" s="4"/>
      <c r="C22" s="4"/>
      <c r="D22" s="5" t="s">
        <v>12</v>
      </c>
      <c r="E22" s="18">
        <f>SUM(E4+E12)</f>
        <v>8300</v>
      </c>
      <c r="F22" s="4"/>
      <c r="G22" s="4"/>
      <c r="H22" s="9"/>
      <c r="I22" s="9"/>
      <c r="J22" s="4"/>
    </row>
    <row r="23" spans="2:10" x14ac:dyDescent="0.25">
      <c r="B23" s="4"/>
      <c r="C23" s="4"/>
      <c r="D23" s="4"/>
      <c r="E23" s="9"/>
      <c r="F23" s="4"/>
      <c r="G23" s="4"/>
      <c r="H23" s="9"/>
      <c r="I23" s="9"/>
      <c r="J23" s="4"/>
    </row>
    <row r="25" spans="2:10" x14ac:dyDescent="0.25">
      <c r="D25" t="s">
        <v>20</v>
      </c>
      <c r="H25" s="3" t="s">
        <v>23</v>
      </c>
      <c r="I25" s="3">
        <f>(I9+I16)</f>
        <v>19.733512499999996</v>
      </c>
    </row>
    <row r="26" spans="2:10" x14ac:dyDescent="0.25">
      <c r="D26" t="s">
        <v>21</v>
      </c>
      <c r="E26" s="3">
        <f>(H5+H12)</f>
        <v>618.75</v>
      </c>
    </row>
    <row r="27" spans="2:10" x14ac:dyDescent="0.25">
      <c r="D27" t="s">
        <v>22</v>
      </c>
      <c r="E27" s="3">
        <f>(H6+H13)</f>
        <v>554.88750000000005</v>
      </c>
    </row>
  </sheetData>
  <mergeCells count="3">
    <mergeCell ref="B2:D3"/>
    <mergeCell ref="E4:E6"/>
    <mergeCell ref="E12:E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8"/>
  <sheetViews>
    <sheetView topLeftCell="A25" workbookViewId="0">
      <selection activeCell="I54" sqref="I54"/>
    </sheetView>
  </sheetViews>
  <sheetFormatPr defaultRowHeight="15" x14ac:dyDescent="0.25"/>
  <cols>
    <col min="1" max="1" width="3.42578125" customWidth="1"/>
    <col min="2" max="2" width="8.7109375" bestFit="1" customWidth="1"/>
    <col min="3" max="3" width="4.85546875" bestFit="1" customWidth="1"/>
    <col min="4" max="4" width="27.85546875" bestFit="1" customWidth="1"/>
    <col min="5" max="5" width="11.7109375" bestFit="1" customWidth="1"/>
    <col min="6" max="6" width="10.28515625" bestFit="1" customWidth="1"/>
    <col min="7" max="7" width="6" bestFit="1" customWidth="1"/>
    <col min="8" max="8" width="15.42578125" style="3" bestFit="1" customWidth="1"/>
    <col min="9" max="9" width="9.5703125" style="3" bestFit="1" customWidth="1"/>
    <col min="10" max="10" width="10.5703125" bestFit="1" customWidth="1"/>
  </cols>
  <sheetData>
    <row r="2" spans="2:10" ht="15" customHeight="1" x14ac:dyDescent="0.25">
      <c r="B2" s="26" t="s">
        <v>38</v>
      </c>
      <c r="C2" s="27"/>
      <c r="D2" s="28"/>
      <c r="E2" s="4"/>
      <c r="F2" s="4"/>
      <c r="G2" s="4"/>
      <c r="H2" s="9"/>
      <c r="I2" s="9"/>
      <c r="J2" s="4"/>
    </row>
    <row r="3" spans="2:10" ht="15.75" x14ac:dyDescent="0.25">
      <c r="B3" s="29"/>
      <c r="C3" s="30"/>
      <c r="D3" s="31"/>
      <c r="E3" s="5" t="s">
        <v>2</v>
      </c>
      <c r="F3" s="5" t="s">
        <v>4</v>
      </c>
      <c r="G3" s="5" t="s">
        <v>7</v>
      </c>
      <c r="H3" s="18" t="s">
        <v>8</v>
      </c>
      <c r="I3" s="18" t="s">
        <v>12</v>
      </c>
      <c r="J3" s="16" t="s">
        <v>17</v>
      </c>
    </row>
    <row r="4" spans="2:10" ht="15.75" x14ac:dyDescent="0.25">
      <c r="B4" s="5" t="s">
        <v>6</v>
      </c>
      <c r="C4" s="5">
        <v>1</v>
      </c>
      <c r="D4" s="4"/>
      <c r="E4" s="25">
        <v>5700</v>
      </c>
      <c r="F4" s="4"/>
      <c r="G4" s="4"/>
      <c r="H4" s="15" t="s">
        <v>1</v>
      </c>
      <c r="I4" s="9"/>
      <c r="J4" s="4"/>
    </row>
    <row r="5" spans="2:10" x14ac:dyDescent="0.25">
      <c r="B5" s="6">
        <v>41038</v>
      </c>
      <c r="C5" s="7" t="s">
        <v>3</v>
      </c>
      <c r="D5" s="4" t="s">
        <v>10</v>
      </c>
      <c r="E5" s="25"/>
      <c r="F5" s="4" t="s">
        <v>5</v>
      </c>
      <c r="G5" s="8">
        <v>0.6</v>
      </c>
      <c r="H5" s="9">
        <f>SUM(E4*G5*11/12)</f>
        <v>3135</v>
      </c>
      <c r="I5" s="9"/>
      <c r="J5" s="4"/>
    </row>
    <row r="6" spans="2:10" x14ac:dyDescent="0.25">
      <c r="B6" s="4"/>
      <c r="C6" s="7" t="s">
        <v>3</v>
      </c>
      <c r="D6" s="4" t="s">
        <v>9</v>
      </c>
      <c r="E6" s="25"/>
      <c r="F6" s="4" t="s">
        <v>5</v>
      </c>
      <c r="G6" s="8">
        <v>0.4</v>
      </c>
      <c r="H6" s="9">
        <f>SUM(E4*G6*11/12)</f>
        <v>2090</v>
      </c>
      <c r="I6" s="15">
        <f>SUM(H6+H5)</f>
        <v>5225</v>
      </c>
      <c r="J6" s="4"/>
    </row>
    <row r="7" spans="2:10" x14ac:dyDescent="0.25">
      <c r="B7" s="4"/>
      <c r="C7" s="4"/>
      <c r="D7" s="4"/>
      <c r="E7" s="4"/>
      <c r="F7" s="4"/>
      <c r="G7" s="4"/>
      <c r="H7" s="9"/>
      <c r="I7" s="9"/>
      <c r="J7" s="4"/>
    </row>
    <row r="8" spans="2:10" x14ac:dyDescent="0.25">
      <c r="B8" s="4"/>
      <c r="C8" s="4"/>
      <c r="D8" s="4" t="s">
        <v>11</v>
      </c>
      <c r="E8" s="4"/>
      <c r="F8" s="4"/>
      <c r="G8" s="4"/>
      <c r="H8" s="9">
        <f>SUM(H5-H6)</f>
        <v>1045</v>
      </c>
      <c r="I8" s="9"/>
      <c r="J8" s="4"/>
    </row>
    <row r="9" spans="2:10" ht="15.75" x14ac:dyDescent="0.25">
      <c r="B9" s="4"/>
      <c r="C9" s="4"/>
      <c r="D9" s="14" t="s">
        <v>13</v>
      </c>
      <c r="E9" s="4"/>
      <c r="F9" s="4"/>
      <c r="G9" s="4"/>
      <c r="H9" s="9"/>
      <c r="I9" s="13">
        <f>SUM(H8*30.9%)</f>
        <v>322.90499999999997</v>
      </c>
      <c r="J9" s="5" t="s">
        <v>19</v>
      </c>
    </row>
    <row r="10" spans="2:10" ht="15.75" x14ac:dyDescent="0.25">
      <c r="B10" s="4"/>
      <c r="C10" s="4"/>
      <c r="D10" s="14"/>
      <c r="E10" s="4"/>
      <c r="F10" s="4"/>
      <c r="G10" s="4"/>
      <c r="H10" s="9"/>
      <c r="I10" s="13"/>
      <c r="J10" s="4"/>
    </row>
    <row r="11" spans="2:10" ht="15.75" x14ac:dyDescent="0.25">
      <c r="B11" s="4"/>
      <c r="C11" s="17">
        <v>2</v>
      </c>
      <c r="D11" s="4"/>
      <c r="E11" s="4"/>
      <c r="F11" s="4"/>
      <c r="G11" s="4"/>
      <c r="H11" s="9"/>
      <c r="I11" s="9"/>
      <c r="J11" s="4"/>
    </row>
    <row r="12" spans="2:10" x14ac:dyDescent="0.25">
      <c r="B12" s="10">
        <v>41213</v>
      </c>
      <c r="C12" s="11" t="s">
        <v>3</v>
      </c>
      <c r="D12" s="4" t="s">
        <v>10</v>
      </c>
      <c r="E12" s="23">
        <v>9500</v>
      </c>
      <c r="F12" s="4" t="s">
        <v>45</v>
      </c>
      <c r="G12" s="8">
        <v>0.6</v>
      </c>
      <c r="H12" s="9">
        <f>SUM(E12*G12*5/12)</f>
        <v>2375</v>
      </c>
      <c r="I12" s="9"/>
      <c r="J12" s="4"/>
    </row>
    <row r="13" spans="2:10" ht="15.75" x14ac:dyDescent="0.25">
      <c r="B13" s="4"/>
      <c r="C13" s="11" t="s">
        <v>3</v>
      </c>
      <c r="D13" s="4" t="s">
        <v>9</v>
      </c>
      <c r="E13" s="24"/>
      <c r="F13" s="4" t="s">
        <v>45</v>
      </c>
      <c r="G13" s="8">
        <v>0.4</v>
      </c>
      <c r="H13" s="9">
        <f>SUM(E12*G13*5/12)</f>
        <v>1583.3333333333333</v>
      </c>
      <c r="I13" s="12">
        <f>SUM(H13+H12)</f>
        <v>3958.333333333333</v>
      </c>
      <c r="J13" s="4"/>
    </row>
    <row r="14" spans="2:10" x14ac:dyDescent="0.25">
      <c r="B14" s="4"/>
      <c r="C14" s="4"/>
      <c r="D14" s="4"/>
      <c r="E14" s="4"/>
      <c r="F14" s="4"/>
      <c r="G14" s="4"/>
      <c r="H14" s="9"/>
      <c r="I14" s="9"/>
      <c r="J14" s="4"/>
    </row>
    <row r="15" spans="2:10" x14ac:dyDescent="0.25">
      <c r="B15" s="4"/>
      <c r="C15" s="4"/>
      <c r="D15" s="4" t="s">
        <v>11</v>
      </c>
      <c r="E15" s="4"/>
      <c r="F15" s="4"/>
      <c r="G15" s="4"/>
      <c r="H15" s="9">
        <f>SUM(H12-H13)</f>
        <v>791.66666666666674</v>
      </c>
      <c r="I15" s="9"/>
      <c r="J15" s="4"/>
    </row>
    <row r="16" spans="2:10" ht="15.75" x14ac:dyDescent="0.25">
      <c r="B16" s="4"/>
      <c r="C16" s="4"/>
      <c r="D16" s="14" t="s">
        <v>13</v>
      </c>
      <c r="E16" s="4"/>
      <c r="F16" s="4"/>
      <c r="G16" s="4"/>
      <c r="H16" s="9"/>
      <c r="I16" s="13">
        <f>SUM(H15*30.9%)</f>
        <v>244.62500000000003</v>
      </c>
      <c r="J16" s="5" t="s">
        <v>19</v>
      </c>
    </row>
    <row r="17" spans="2:10" x14ac:dyDescent="0.25">
      <c r="B17" s="4"/>
      <c r="C17" s="4"/>
      <c r="D17" s="4"/>
      <c r="E17" s="4"/>
      <c r="F17" s="4"/>
      <c r="G17" s="4"/>
      <c r="H17" s="9"/>
      <c r="I17" s="9"/>
      <c r="J17" s="4"/>
    </row>
    <row r="18" spans="2:10" ht="15.75" x14ac:dyDescent="0.25">
      <c r="B18" s="4"/>
      <c r="C18" s="5">
        <v>3</v>
      </c>
      <c r="D18" s="4"/>
      <c r="E18" s="4"/>
      <c r="F18" s="4"/>
      <c r="G18" s="4"/>
      <c r="H18" s="9"/>
      <c r="I18" s="9"/>
      <c r="J18" s="4"/>
    </row>
    <row r="19" spans="2:10" x14ac:dyDescent="0.25">
      <c r="B19" s="10">
        <v>41213</v>
      </c>
      <c r="C19" s="11" t="s">
        <v>3</v>
      </c>
      <c r="D19" s="4" t="s">
        <v>10</v>
      </c>
      <c r="E19" s="23">
        <v>10199</v>
      </c>
      <c r="F19" s="4" t="s">
        <v>45</v>
      </c>
      <c r="G19" s="8">
        <v>0.6</v>
      </c>
      <c r="H19" s="9">
        <f>SUM(E19*G19*5/12)</f>
        <v>2549.75</v>
      </c>
      <c r="I19" s="9"/>
      <c r="J19" s="4"/>
    </row>
    <row r="20" spans="2:10" ht="15.75" x14ac:dyDescent="0.25">
      <c r="B20" s="4"/>
      <c r="C20" s="11" t="s">
        <v>3</v>
      </c>
      <c r="D20" s="4" t="s">
        <v>9</v>
      </c>
      <c r="E20" s="24"/>
      <c r="F20" s="4" t="s">
        <v>45</v>
      </c>
      <c r="G20" s="8">
        <v>0.4</v>
      </c>
      <c r="H20" s="9">
        <f>SUM(E19*G20*5/12)</f>
        <v>1699.8333333333333</v>
      </c>
      <c r="I20" s="12">
        <f>SUM(H20+H19)</f>
        <v>4249.583333333333</v>
      </c>
      <c r="J20" s="4"/>
    </row>
    <row r="21" spans="2:10" x14ac:dyDescent="0.25">
      <c r="B21" s="4"/>
      <c r="C21" s="4"/>
      <c r="D21" s="4"/>
      <c r="E21" s="4"/>
      <c r="F21" s="4"/>
      <c r="G21" s="4"/>
      <c r="H21" s="9"/>
      <c r="I21" s="9"/>
      <c r="J21" s="4"/>
    </row>
    <row r="22" spans="2:10" x14ac:dyDescent="0.25">
      <c r="B22" s="4"/>
      <c r="C22" s="4"/>
      <c r="D22" s="4" t="s">
        <v>11</v>
      </c>
      <c r="E22" s="4"/>
      <c r="F22" s="4"/>
      <c r="G22" s="4"/>
      <c r="H22" s="9">
        <f>SUM(H19-H20)</f>
        <v>849.91666666666674</v>
      </c>
      <c r="I22" s="9"/>
      <c r="J22" s="4"/>
    </row>
    <row r="23" spans="2:10" ht="15.75" x14ac:dyDescent="0.25">
      <c r="B23" s="4"/>
      <c r="C23" s="4"/>
      <c r="D23" s="14" t="s">
        <v>13</v>
      </c>
      <c r="E23" s="4"/>
      <c r="F23" s="4"/>
      <c r="G23" s="4"/>
      <c r="H23" s="9"/>
      <c r="I23" s="13">
        <f>SUM(H22*30.9%)</f>
        <v>262.62425000000002</v>
      </c>
      <c r="J23" s="5" t="s">
        <v>19</v>
      </c>
    </row>
    <row r="24" spans="2:10" x14ac:dyDescent="0.25">
      <c r="B24" s="4"/>
      <c r="C24" s="4"/>
      <c r="D24" s="4"/>
      <c r="E24" s="4"/>
      <c r="F24" s="4"/>
      <c r="G24" s="4"/>
      <c r="H24" s="9"/>
      <c r="I24" s="9"/>
      <c r="J24" s="4"/>
    </row>
    <row r="25" spans="2:10" ht="15.75" x14ac:dyDescent="0.25">
      <c r="B25" s="4"/>
      <c r="C25" s="5">
        <v>4</v>
      </c>
      <c r="D25" s="4"/>
      <c r="E25" s="4"/>
      <c r="F25" s="4"/>
      <c r="G25" s="4"/>
      <c r="H25" s="9"/>
      <c r="I25" s="9"/>
      <c r="J25" s="4"/>
    </row>
    <row r="26" spans="2:10" x14ac:dyDescent="0.25">
      <c r="B26" s="10">
        <v>41250</v>
      </c>
      <c r="C26" s="11" t="s">
        <v>3</v>
      </c>
      <c r="D26" s="4" t="s">
        <v>10</v>
      </c>
      <c r="E26" s="23">
        <v>10199</v>
      </c>
      <c r="F26" s="4" t="s">
        <v>15</v>
      </c>
      <c r="G26" s="8">
        <v>0.6</v>
      </c>
      <c r="H26" s="9">
        <f>SUM(E26*G26*4/12)</f>
        <v>2039.8</v>
      </c>
      <c r="I26" s="9"/>
      <c r="J26" s="4"/>
    </row>
    <row r="27" spans="2:10" ht="15.75" x14ac:dyDescent="0.25">
      <c r="B27" s="4"/>
      <c r="C27" s="11" t="s">
        <v>3</v>
      </c>
      <c r="D27" s="4" t="s">
        <v>9</v>
      </c>
      <c r="E27" s="24"/>
      <c r="F27" s="4" t="s">
        <v>15</v>
      </c>
      <c r="G27" s="8">
        <v>0.4</v>
      </c>
      <c r="H27" s="9">
        <f>SUM(E26*G27*4/12)</f>
        <v>1359.8666666666668</v>
      </c>
      <c r="I27" s="12">
        <f>SUM(H27+H26)</f>
        <v>3399.666666666667</v>
      </c>
      <c r="J27" s="4"/>
    </row>
    <row r="28" spans="2:10" x14ac:dyDescent="0.25">
      <c r="B28" s="4"/>
      <c r="C28" s="4"/>
      <c r="D28" s="4"/>
      <c r="E28" s="4"/>
      <c r="F28" s="4"/>
      <c r="G28" s="4"/>
      <c r="H28" s="9"/>
      <c r="I28" s="9"/>
      <c r="J28" s="4"/>
    </row>
    <row r="29" spans="2:10" x14ac:dyDescent="0.25">
      <c r="B29" s="4"/>
      <c r="C29" s="4"/>
      <c r="D29" s="4" t="s">
        <v>11</v>
      </c>
      <c r="E29" s="4"/>
      <c r="F29" s="4"/>
      <c r="G29" s="4"/>
      <c r="H29" s="9">
        <f>SUM(H26-H27)</f>
        <v>679.93333333333317</v>
      </c>
      <c r="I29" s="9"/>
      <c r="J29" s="4"/>
    </row>
    <row r="30" spans="2:10" ht="15.75" x14ac:dyDescent="0.25">
      <c r="B30" s="4"/>
      <c r="C30" s="4"/>
      <c r="D30" s="14" t="s">
        <v>13</v>
      </c>
      <c r="E30" s="4"/>
      <c r="F30" s="4"/>
      <c r="G30" s="4"/>
      <c r="H30" s="9"/>
      <c r="I30" s="13">
        <f>SUM(H29*30.9%)</f>
        <v>210.09939999999995</v>
      </c>
      <c r="J30" s="5" t="s">
        <v>19</v>
      </c>
    </row>
    <row r="31" spans="2:10" x14ac:dyDescent="0.25">
      <c r="B31" s="4"/>
      <c r="C31" s="4"/>
      <c r="D31" s="4"/>
      <c r="E31" s="4"/>
      <c r="F31" s="4"/>
      <c r="G31" s="4"/>
      <c r="H31" s="9"/>
      <c r="I31" s="9"/>
      <c r="J31" s="4"/>
    </row>
    <row r="32" spans="2:10" x14ac:dyDescent="0.25">
      <c r="B32" s="4"/>
      <c r="C32" s="4"/>
      <c r="D32" s="4"/>
      <c r="E32" s="4"/>
      <c r="F32" s="4"/>
      <c r="G32" s="4"/>
      <c r="H32" s="9"/>
      <c r="I32" s="9"/>
      <c r="J32" s="4"/>
    </row>
    <row r="33" spans="2:10" ht="15.75" x14ac:dyDescent="0.25">
      <c r="B33" s="4"/>
      <c r="C33" s="4"/>
      <c r="D33" s="5" t="s">
        <v>12</v>
      </c>
      <c r="E33" s="5">
        <f>(E4+E12+E19+E26)</f>
        <v>35598</v>
      </c>
      <c r="F33" s="4"/>
      <c r="G33" s="4"/>
      <c r="H33" s="9"/>
      <c r="I33" s="9"/>
      <c r="J33" s="4"/>
    </row>
    <row r="34" spans="2:10" x14ac:dyDescent="0.25">
      <c r="B34" s="4"/>
      <c r="C34" s="4"/>
      <c r="D34" s="4"/>
      <c r="E34" s="4"/>
      <c r="F34" s="4"/>
      <c r="G34" s="4"/>
      <c r="H34" s="9"/>
      <c r="I34" s="9"/>
      <c r="J34" s="4"/>
    </row>
    <row r="36" spans="2:10" x14ac:dyDescent="0.25">
      <c r="D36" t="s">
        <v>20</v>
      </c>
      <c r="H36" s="3" t="s">
        <v>23</v>
      </c>
      <c r="I36" s="3">
        <f>(I9+I16+I23+I30)</f>
        <v>1040.2536500000001</v>
      </c>
    </row>
    <row r="37" spans="2:10" x14ac:dyDescent="0.25">
      <c r="D37" t="s">
        <v>21</v>
      </c>
      <c r="E37" s="3">
        <f>(H5+H12+H19+H26)</f>
        <v>10099.549999999999</v>
      </c>
    </row>
    <row r="38" spans="2:10" x14ac:dyDescent="0.25">
      <c r="D38" t="s">
        <v>22</v>
      </c>
      <c r="E38" s="3">
        <f>(H6+H13+H20+H27)</f>
        <v>6733.0333333333328</v>
      </c>
    </row>
  </sheetData>
  <mergeCells count="5">
    <mergeCell ref="B2:D3"/>
    <mergeCell ref="E4:E6"/>
    <mergeCell ref="E12:E13"/>
    <mergeCell ref="E19:E20"/>
    <mergeCell ref="E26:E2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2"/>
  <sheetViews>
    <sheetView topLeftCell="A76" workbookViewId="0">
      <selection activeCell="H97" sqref="A1:XFD1048576"/>
    </sheetView>
  </sheetViews>
  <sheetFormatPr defaultRowHeight="15" x14ac:dyDescent="0.25"/>
  <cols>
    <col min="1" max="1" width="3.42578125" customWidth="1"/>
    <col min="2" max="2" width="8.7109375" bestFit="1" customWidth="1"/>
    <col min="3" max="3" width="4.85546875" bestFit="1" customWidth="1"/>
    <col min="4" max="4" width="27.85546875" bestFit="1" customWidth="1"/>
    <col min="5" max="5" width="11.7109375" style="3" bestFit="1" customWidth="1"/>
    <col min="6" max="6" width="10.28515625" bestFit="1" customWidth="1"/>
    <col min="7" max="7" width="7.140625" style="21" bestFit="1" customWidth="1"/>
    <col min="8" max="8" width="15.42578125" style="3" bestFit="1" customWidth="1"/>
    <col min="9" max="9" width="9.5703125" style="3" bestFit="1" customWidth="1"/>
    <col min="10" max="10" width="10.5703125" bestFit="1" customWidth="1"/>
  </cols>
  <sheetData>
    <row r="2" spans="2:10" ht="15" customHeight="1" x14ac:dyDescent="0.25">
      <c r="B2" s="26" t="s">
        <v>39</v>
      </c>
      <c r="C2" s="27"/>
      <c r="D2" s="28"/>
      <c r="E2" s="9"/>
      <c r="F2" s="4"/>
      <c r="G2" s="20"/>
      <c r="H2" s="9"/>
      <c r="I2" s="9"/>
      <c r="J2" s="4"/>
    </row>
    <row r="3" spans="2:10" ht="15.75" x14ac:dyDescent="0.25">
      <c r="B3" s="29"/>
      <c r="C3" s="30"/>
      <c r="D3" s="31"/>
      <c r="E3" s="18" t="s">
        <v>2</v>
      </c>
      <c r="F3" s="5" t="s">
        <v>4</v>
      </c>
      <c r="G3" s="22" t="s">
        <v>7</v>
      </c>
      <c r="H3" s="18" t="s">
        <v>8</v>
      </c>
      <c r="I3" s="18" t="s">
        <v>12</v>
      </c>
      <c r="J3" s="16" t="s">
        <v>17</v>
      </c>
    </row>
    <row r="4" spans="2:10" ht="15.75" x14ac:dyDescent="0.25">
      <c r="B4" s="5" t="s">
        <v>6</v>
      </c>
      <c r="C4" s="5">
        <v>1</v>
      </c>
      <c r="D4" s="4"/>
      <c r="E4" s="34">
        <v>3750</v>
      </c>
      <c r="F4" s="4"/>
      <c r="G4" s="20"/>
      <c r="H4" s="15" t="s">
        <v>1</v>
      </c>
      <c r="I4" s="9"/>
      <c r="J4" s="4"/>
    </row>
    <row r="5" spans="2:10" x14ac:dyDescent="0.25">
      <c r="B5" s="6">
        <v>41101</v>
      </c>
      <c r="C5" s="7" t="s">
        <v>3</v>
      </c>
      <c r="D5" s="4" t="s">
        <v>10</v>
      </c>
      <c r="E5" s="34"/>
      <c r="F5" s="4" t="s">
        <v>14</v>
      </c>
      <c r="G5" s="20">
        <v>0.15</v>
      </c>
      <c r="H5" s="9">
        <f>SUM(E4*G5*9/12)</f>
        <v>421.875</v>
      </c>
      <c r="I5" s="9"/>
      <c r="J5" s="4"/>
    </row>
    <row r="6" spans="2:10" x14ac:dyDescent="0.25">
      <c r="B6" s="4"/>
      <c r="C6" s="7" t="s">
        <v>3</v>
      </c>
      <c r="D6" s="4" t="s">
        <v>9</v>
      </c>
      <c r="E6" s="34"/>
      <c r="F6" s="4" t="s">
        <v>14</v>
      </c>
      <c r="G6" s="20">
        <v>0.13100000000000001</v>
      </c>
      <c r="H6" s="9">
        <f>SUM(E4*G6*9/12)</f>
        <v>368.4375</v>
      </c>
      <c r="I6" s="15">
        <f>SUM(H6+H5)</f>
        <v>790.3125</v>
      </c>
      <c r="J6" s="4"/>
    </row>
    <row r="7" spans="2:10" x14ac:dyDescent="0.25">
      <c r="B7" s="4"/>
      <c r="C7" s="4"/>
      <c r="D7" s="4"/>
      <c r="E7" s="9"/>
      <c r="F7" s="4"/>
      <c r="G7" s="20"/>
      <c r="H7" s="9"/>
      <c r="I7" s="9"/>
      <c r="J7" s="4"/>
    </row>
    <row r="8" spans="2:10" x14ac:dyDescent="0.25">
      <c r="B8" s="4"/>
      <c r="C8" s="4"/>
      <c r="D8" s="4" t="s">
        <v>11</v>
      </c>
      <c r="E8" s="9"/>
      <c r="F8" s="4"/>
      <c r="G8" s="20"/>
      <c r="H8" s="9">
        <f>SUM(H5-H6)</f>
        <v>53.4375</v>
      </c>
      <c r="I8" s="9"/>
      <c r="J8" s="4"/>
    </row>
    <row r="9" spans="2:10" ht="15.75" x14ac:dyDescent="0.25">
      <c r="B9" s="4"/>
      <c r="C9" s="4"/>
      <c r="D9" s="14" t="s">
        <v>13</v>
      </c>
      <c r="E9" s="9"/>
      <c r="F9" s="4"/>
      <c r="G9" s="20"/>
      <c r="H9" s="9"/>
      <c r="I9" s="13">
        <f>SUM(H8*30.9%)</f>
        <v>16.5121875</v>
      </c>
      <c r="J9" s="5" t="s">
        <v>19</v>
      </c>
    </row>
    <row r="10" spans="2:10" ht="15.75" x14ac:dyDescent="0.25">
      <c r="B10" s="4"/>
      <c r="C10" s="4"/>
      <c r="D10" s="14"/>
      <c r="E10" s="9"/>
      <c r="F10" s="4"/>
      <c r="G10" s="20"/>
      <c r="H10" s="9"/>
      <c r="I10" s="13"/>
      <c r="J10" s="4"/>
    </row>
    <row r="11" spans="2:10" ht="15.75" x14ac:dyDescent="0.25">
      <c r="B11" s="4"/>
      <c r="C11" s="19">
        <v>2</v>
      </c>
      <c r="D11" s="4"/>
      <c r="E11" s="9"/>
      <c r="F11" s="4"/>
      <c r="G11" s="20"/>
      <c r="H11" s="9"/>
      <c r="I11" s="9"/>
      <c r="J11" s="4"/>
    </row>
    <row r="12" spans="2:10" x14ac:dyDescent="0.25">
      <c r="B12" s="10">
        <v>41128</v>
      </c>
      <c r="C12" s="11" t="s">
        <v>3</v>
      </c>
      <c r="D12" s="4" t="s">
        <v>10</v>
      </c>
      <c r="E12" s="32">
        <v>5400</v>
      </c>
      <c r="F12" s="4" t="s">
        <v>49</v>
      </c>
      <c r="G12" s="20">
        <v>0.15</v>
      </c>
      <c r="H12" s="9">
        <f>SUM(E12*G12*8/12)</f>
        <v>540</v>
      </c>
      <c r="I12" s="9"/>
      <c r="J12" s="4"/>
    </row>
    <row r="13" spans="2:10" ht="15.75" x14ac:dyDescent="0.25">
      <c r="B13" s="4"/>
      <c r="C13" s="11" t="s">
        <v>3</v>
      </c>
      <c r="D13" s="4" t="s">
        <v>9</v>
      </c>
      <c r="E13" s="33"/>
      <c r="F13" s="4" t="s">
        <v>49</v>
      </c>
      <c r="G13" s="20">
        <v>0.13100000000000001</v>
      </c>
      <c r="H13" s="9">
        <f>SUM(E12*G13*8/12)</f>
        <v>471.59999999999997</v>
      </c>
      <c r="I13" s="12">
        <f>SUM(H13+H12)</f>
        <v>1011.5999999999999</v>
      </c>
      <c r="J13" s="4"/>
    </row>
    <row r="14" spans="2:10" x14ac:dyDescent="0.25">
      <c r="B14" s="4"/>
      <c r="C14" s="4"/>
      <c r="D14" s="4"/>
      <c r="E14" s="9"/>
      <c r="F14" s="4"/>
      <c r="G14" s="20"/>
      <c r="H14" s="9"/>
      <c r="I14" s="9"/>
      <c r="J14" s="4"/>
    </row>
    <row r="15" spans="2:10" x14ac:dyDescent="0.25">
      <c r="B15" s="4"/>
      <c r="C15" s="4"/>
      <c r="D15" s="4" t="s">
        <v>11</v>
      </c>
      <c r="E15" s="9"/>
      <c r="F15" s="4"/>
      <c r="G15" s="20"/>
      <c r="H15" s="9">
        <f>SUM(H12-H13)</f>
        <v>68.400000000000034</v>
      </c>
      <c r="I15" s="9"/>
      <c r="J15" s="4"/>
    </row>
    <row r="16" spans="2:10" ht="15.75" x14ac:dyDescent="0.25">
      <c r="B16" s="4"/>
      <c r="C16" s="4"/>
      <c r="D16" s="14" t="s">
        <v>13</v>
      </c>
      <c r="E16" s="9"/>
      <c r="F16" s="4"/>
      <c r="G16" s="20"/>
      <c r="H16" s="9"/>
      <c r="I16" s="13">
        <f>SUM(H15*30.9%)</f>
        <v>21.135600000000011</v>
      </c>
      <c r="J16" s="5" t="s">
        <v>19</v>
      </c>
    </row>
    <row r="17" spans="2:10" x14ac:dyDescent="0.25">
      <c r="B17" s="4"/>
      <c r="C17" s="4"/>
      <c r="D17" s="4"/>
      <c r="E17" s="9"/>
      <c r="F17" s="4"/>
      <c r="G17" s="20"/>
      <c r="H17" s="9"/>
      <c r="I17" s="9"/>
      <c r="J17" s="4"/>
    </row>
    <row r="18" spans="2:10" ht="15.75" x14ac:dyDescent="0.25">
      <c r="B18" s="4"/>
      <c r="C18" s="5">
        <v>3</v>
      </c>
      <c r="D18" s="4"/>
      <c r="E18" s="9"/>
      <c r="F18" s="4"/>
      <c r="G18" s="20"/>
      <c r="H18" s="9"/>
      <c r="I18" s="9"/>
      <c r="J18" s="4"/>
    </row>
    <row r="19" spans="2:10" x14ac:dyDescent="0.25">
      <c r="B19" s="10">
        <v>41137</v>
      </c>
      <c r="C19" s="11" t="s">
        <v>3</v>
      </c>
      <c r="D19" s="4" t="s">
        <v>10</v>
      </c>
      <c r="E19" s="32">
        <v>19117</v>
      </c>
      <c r="F19" s="4" t="s">
        <v>48</v>
      </c>
      <c r="G19" s="20">
        <v>0.15</v>
      </c>
      <c r="H19" s="9">
        <f>SUM(E19*G19*7/12)</f>
        <v>1672.7375</v>
      </c>
      <c r="I19" s="9"/>
      <c r="J19" s="4"/>
    </row>
    <row r="20" spans="2:10" ht="15.75" x14ac:dyDescent="0.25">
      <c r="B20" s="4"/>
      <c r="C20" s="11" t="s">
        <v>3</v>
      </c>
      <c r="D20" s="4" t="s">
        <v>9</v>
      </c>
      <c r="E20" s="33"/>
      <c r="F20" s="4" t="s">
        <v>48</v>
      </c>
      <c r="G20" s="20">
        <v>0.13100000000000001</v>
      </c>
      <c r="H20" s="9">
        <f>SUM(E19*G20*7/12)</f>
        <v>1460.8574166666667</v>
      </c>
      <c r="I20" s="12">
        <f>SUM(H20+H19)</f>
        <v>3133.5949166666669</v>
      </c>
      <c r="J20" s="4"/>
    </row>
    <row r="21" spans="2:10" x14ac:dyDescent="0.25">
      <c r="B21" s="4"/>
      <c r="C21" s="4"/>
      <c r="D21" s="4"/>
      <c r="E21" s="9"/>
      <c r="F21" s="4"/>
      <c r="G21" s="20"/>
      <c r="H21" s="9"/>
      <c r="I21" s="9"/>
      <c r="J21" s="4"/>
    </row>
    <row r="22" spans="2:10" x14ac:dyDescent="0.25">
      <c r="B22" s="4"/>
      <c r="C22" s="4"/>
      <c r="D22" s="4" t="s">
        <v>11</v>
      </c>
      <c r="E22" s="9"/>
      <c r="F22" s="4"/>
      <c r="G22" s="20"/>
      <c r="H22" s="9">
        <f>SUM(H19-H20)</f>
        <v>211.88008333333323</v>
      </c>
      <c r="I22" s="9"/>
      <c r="J22" s="4"/>
    </row>
    <row r="23" spans="2:10" ht="15.75" x14ac:dyDescent="0.25">
      <c r="B23" s="4"/>
      <c r="C23" s="4"/>
      <c r="D23" s="14" t="s">
        <v>13</v>
      </c>
      <c r="E23" s="9"/>
      <c r="F23" s="4"/>
      <c r="G23" s="20"/>
      <c r="H23" s="9"/>
      <c r="I23" s="13">
        <f>SUM(H22*30.9%)</f>
        <v>65.47094574999997</v>
      </c>
      <c r="J23" s="5" t="s">
        <v>19</v>
      </c>
    </row>
    <row r="24" spans="2:10" x14ac:dyDescent="0.25">
      <c r="B24" s="4"/>
      <c r="C24" s="4"/>
      <c r="D24" s="4"/>
      <c r="E24" s="9"/>
      <c r="F24" s="4"/>
      <c r="G24" s="20"/>
      <c r="H24" s="9"/>
      <c r="I24" s="9"/>
      <c r="J24" s="4"/>
    </row>
    <row r="25" spans="2:10" ht="15.75" x14ac:dyDescent="0.25">
      <c r="B25" s="4"/>
      <c r="C25" s="5">
        <v>4</v>
      </c>
      <c r="D25" s="4"/>
      <c r="E25" s="9"/>
      <c r="F25" s="4"/>
      <c r="G25" s="20"/>
      <c r="H25" s="9"/>
      <c r="I25" s="9"/>
      <c r="J25" s="4"/>
    </row>
    <row r="26" spans="2:10" x14ac:dyDescent="0.25">
      <c r="B26" s="10">
        <v>41139</v>
      </c>
      <c r="C26" s="11" t="s">
        <v>3</v>
      </c>
      <c r="D26" s="4" t="s">
        <v>10</v>
      </c>
      <c r="E26" s="32">
        <v>7442.5</v>
      </c>
      <c r="F26" s="4" t="s">
        <v>48</v>
      </c>
      <c r="G26" s="20">
        <v>0.15</v>
      </c>
      <c r="H26" s="9">
        <f>SUM(E26*G26*7/12)</f>
        <v>651.21875</v>
      </c>
      <c r="I26" s="9"/>
      <c r="J26" s="4"/>
    </row>
    <row r="27" spans="2:10" ht="15.75" x14ac:dyDescent="0.25">
      <c r="B27" s="4"/>
      <c r="C27" s="11" t="s">
        <v>3</v>
      </c>
      <c r="D27" s="4" t="s">
        <v>9</v>
      </c>
      <c r="E27" s="33"/>
      <c r="F27" s="4" t="s">
        <v>48</v>
      </c>
      <c r="G27" s="20">
        <v>0.13100000000000001</v>
      </c>
      <c r="H27" s="9">
        <f>SUM(E26*G27*7/12)</f>
        <v>568.73104166666678</v>
      </c>
      <c r="I27" s="12">
        <f>SUM(H27+H26)</f>
        <v>1219.9497916666669</v>
      </c>
      <c r="J27" s="4"/>
    </row>
    <row r="28" spans="2:10" x14ac:dyDescent="0.25">
      <c r="B28" s="4"/>
      <c r="C28" s="4"/>
      <c r="D28" s="4"/>
      <c r="E28" s="9"/>
      <c r="F28" s="4"/>
      <c r="G28" s="20"/>
      <c r="H28" s="9"/>
      <c r="I28" s="9"/>
      <c r="J28" s="4"/>
    </row>
    <row r="29" spans="2:10" x14ac:dyDescent="0.25">
      <c r="B29" s="4"/>
      <c r="C29" s="4"/>
      <c r="D29" s="4" t="s">
        <v>11</v>
      </c>
      <c r="E29" s="9"/>
      <c r="F29" s="4"/>
      <c r="G29" s="20"/>
      <c r="H29" s="9">
        <f>SUM(H26-H27)</f>
        <v>82.487708333333217</v>
      </c>
      <c r="I29" s="9"/>
      <c r="J29" s="4"/>
    </row>
    <row r="30" spans="2:10" ht="15.75" x14ac:dyDescent="0.25">
      <c r="B30" s="4"/>
      <c r="C30" s="4"/>
      <c r="D30" s="14" t="s">
        <v>13</v>
      </c>
      <c r="E30" s="9"/>
      <c r="F30" s="4"/>
      <c r="G30" s="20"/>
      <c r="H30" s="9"/>
      <c r="I30" s="13">
        <f>SUM(H29*30.9%)</f>
        <v>25.488701874999965</v>
      </c>
      <c r="J30" s="5" t="s">
        <v>19</v>
      </c>
    </row>
    <row r="31" spans="2:10" x14ac:dyDescent="0.25">
      <c r="B31" s="4"/>
      <c r="C31" s="4"/>
      <c r="D31" s="4"/>
      <c r="E31" s="9"/>
      <c r="F31" s="4"/>
      <c r="G31" s="20"/>
      <c r="H31" s="9"/>
      <c r="I31" s="9"/>
      <c r="J31" s="4"/>
    </row>
    <row r="32" spans="2:10" ht="15.75" x14ac:dyDescent="0.25">
      <c r="B32" s="4"/>
      <c r="C32" s="5">
        <v>5</v>
      </c>
      <c r="D32" s="4"/>
      <c r="E32" s="9"/>
      <c r="F32" s="4"/>
      <c r="G32" s="20"/>
      <c r="H32" s="9"/>
      <c r="I32" s="9"/>
      <c r="J32" s="4"/>
    </row>
    <row r="33" spans="2:10" x14ac:dyDescent="0.25">
      <c r="B33" s="10">
        <v>41151</v>
      </c>
      <c r="C33" s="11" t="s">
        <v>3</v>
      </c>
      <c r="D33" s="4" t="s">
        <v>10</v>
      </c>
      <c r="E33" s="32">
        <v>15854</v>
      </c>
      <c r="F33" s="4" t="s">
        <v>48</v>
      </c>
      <c r="G33" s="20">
        <v>0.15</v>
      </c>
      <c r="H33" s="9">
        <f>SUM(E33*G33*7/12)</f>
        <v>1387.2250000000001</v>
      </c>
      <c r="I33" s="9"/>
      <c r="J33" s="4"/>
    </row>
    <row r="34" spans="2:10" ht="15.75" x14ac:dyDescent="0.25">
      <c r="B34" s="4"/>
      <c r="C34" s="11" t="s">
        <v>3</v>
      </c>
      <c r="D34" s="4" t="s">
        <v>9</v>
      </c>
      <c r="E34" s="33"/>
      <c r="F34" s="4" t="s">
        <v>48</v>
      </c>
      <c r="G34" s="20">
        <v>0.13100000000000001</v>
      </c>
      <c r="H34" s="9">
        <f>SUM(E33*G34*7/12)</f>
        <v>1211.5098333333335</v>
      </c>
      <c r="I34" s="12">
        <f>SUM(H34+H33)</f>
        <v>2598.7348333333339</v>
      </c>
      <c r="J34" s="4"/>
    </row>
    <row r="35" spans="2:10" x14ac:dyDescent="0.25">
      <c r="B35" s="4"/>
      <c r="C35" s="4"/>
      <c r="D35" s="4"/>
      <c r="E35" s="9"/>
      <c r="F35" s="4"/>
      <c r="G35" s="20"/>
      <c r="H35" s="9"/>
      <c r="I35" s="9"/>
      <c r="J35" s="4"/>
    </row>
    <row r="36" spans="2:10" x14ac:dyDescent="0.25">
      <c r="B36" s="4"/>
      <c r="C36" s="4"/>
      <c r="D36" s="4" t="s">
        <v>11</v>
      </c>
      <c r="E36" s="9"/>
      <c r="F36" s="4"/>
      <c r="G36" s="20"/>
      <c r="H36" s="9">
        <f>SUM(H33-H34)</f>
        <v>175.71516666666662</v>
      </c>
      <c r="I36" s="9"/>
      <c r="J36" s="4"/>
    </row>
    <row r="37" spans="2:10" ht="15.75" x14ac:dyDescent="0.25">
      <c r="B37" s="4"/>
      <c r="C37" s="4"/>
      <c r="D37" s="14" t="s">
        <v>13</v>
      </c>
      <c r="E37" s="9"/>
      <c r="F37" s="4"/>
      <c r="G37" s="20"/>
      <c r="H37" s="9"/>
      <c r="I37" s="13">
        <f>SUM(H36*30.9%)</f>
        <v>54.295986499999984</v>
      </c>
      <c r="J37" s="5" t="s">
        <v>19</v>
      </c>
    </row>
    <row r="38" spans="2:10" x14ac:dyDescent="0.25">
      <c r="B38" s="4"/>
      <c r="C38" s="4"/>
      <c r="D38" s="4"/>
      <c r="E38" s="9"/>
      <c r="F38" s="4"/>
      <c r="G38" s="20"/>
      <c r="H38" s="9"/>
      <c r="I38" s="9"/>
      <c r="J38" s="4"/>
    </row>
    <row r="39" spans="2:10" ht="15.75" x14ac:dyDescent="0.25">
      <c r="B39" s="4"/>
      <c r="C39" s="5">
        <v>6</v>
      </c>
      <c r="D39" s="4"/>
      <c r="E39" s="9"/>
      <c r="F39" s="4"/>
      <c r="G39" s="20"/>
      <c r="H39" s="9"/>
      <c r="I39" s="9"/>
      <c r="J39" s="4"/>
    </row>
    <row r="40" spans="2:10" x14ac:dyDescent="0.25">
      <c r="B40" s="10">
        <v>41160</v>
      </c>
      <c r="C40" s="11" t="s">
        <v>3</v>
      </c>
      <c r="D40" s="4" t="s">
        <v>10</v>
      </c>
      <c r="E40" s="32">
        <v>15645</v>
      </c>
      <c r="F40" s="4" t="s">
        <v>48</v>
      </c>
      <c r="G40" s="20">
        <v>0.15</v>
      </c>
      <c r="H40" s="9">
        <f>SUM(E40*G40*7/12)</f>
        <v>1368.9375</v>
      </c>
      <c r="I40" s="9"/>
      <c r="J40" s="4"/>
    </row>
    <row r="41" spans="2:10" ht="15.75" x14ac:dyDescent="0.25">
      <c r="B41" s="4"/>
      <c r="C41" s="11" t="s">
        <v>3</v>
      </c>
      <c r="D41" s="4" t="s">
        <v>9</v>
      </c>
      <c r="E41" s="33"/>
      <c r="F41" s="4" t="s">
        <v>48</v>
      </c>
      <c r="G41" s="20">
        <v>0.13100000000000001</v>
      </c>
      <c r="H41" s="9">
        <f>SUM(E40*G41*7/12)</f>
        <v>1195.5387499999999</v>
      </c>
      <c r="I41" s="12">
        <f>SUM(H41+H40)</f>
        <v>2564.4762499999997</v>
      </c>
      <c r="J41" s="4"/>
    </row>
    <row r="42" spans="2:10" x14ac:dyDescent="0.25">
      <c r="B42" s="4"/>
      <c r="C42" s="4"/>
      <c r="D42" s="4"/>
      <c r="E42" s="9"/>
      <c r="F42" s="4"/>
      <c r="G42" s="20"/>
      <c r="H42" s="9"/>
      <c r="I42" s="9"/>
      <c r="J42" s="4"/>
    </row>
    <row r="43" spans="2:10" x14ac:dyDescent="0.25">
      <c r="B43" s="4"/>
      <c r="C43" s="4"/>
      <c r="D43" s="4" t="s">
        <v>11</v>
      </c>
      <c r="E43" s="9"/>
      <c r="F43" s="4"/>
      <c r="G43" s="20"/>
      <c r="H43" s="9">
        <f>SUM(H40-H41)</f>
        <v>173.39875000000006</v>
      </c>
      <c r="I43" s="9"/>
      <c r="J43" s="4"/>
    </row>
    <row r="44" spans="2:10" ht="15.75" x14ac:dyDescent="0.25">
      <c r="B44" s="4"/>
      <c r="C44" s="4"/>
      <c r="D44" s="14" t="s">
        <v>13</v>
      </c>
      <c r="E44" s="9"/>
      <c r="F44" s="4"/>
      <c r="G44" s="20"/>
      <c r="H44" s="9"/>
      <c r="I44" s="13">
        <f>SUM(H43*30.9%)</f>
        <v>53.58021375000002</v>
      </c>
      <c r="J44" s="5" t="s">
        <v>19</v>
      </c>
    </row>
    <row r="45" spans="2:10" x14ac:dyDescent="0.25">
      <c r="B45" s="4"/>
      <c r="C45" s="4"/>
      <c r="D45" s="4"/>
      <c r="E45" s="9"/>
      <c r="F45" s="4"/>
      <c r="G45" s="20"/>
      <c r="H45" s="9"/>
      <c r="I45" s="9"/>
      <c r="J45" s="4"/>
    </row>
    <row r="46" spans="2:10" ht="15.75" x14ac:dyDescent="0.25">
      <c r="B46" s="4"/>
      <c r="C46" s="5">
        <v>7</v>
      </c>
      <c r="D46" s="4"/>
      <c r="E46" s="9"/>
      <c r="F46" s="4"/>
      <c r="G46" s="20"/>
      <c r="H46" s="9"/>
      <c r="I46" s="9"/>
      <c r="J46" s="4"/>
    </row>
    <row r="47" spans="2:10" x14ac:dyDescent="0.25">
      <c r="B47" s="10">
        <v>41163</v>
      </c>
      <c r="C47" s="11" t="s">
        <v>3</v>
      </c>
      <c r="D47" s="4" t="s">
        <v>10</v>
      </c>
      <c r="E47" s="32">
        <v>8600</v>
      </c>
      <c r="F47" s="4" t="s">
        <v>48</v>
      </c>
      <c r="G47" s="20">
        <v>0.15</v>
      </c>
      <c r="H47" s="9">
        <f>SUM(E47*G47*7/12)</f>
        <v>752.5</v>
      </c>
      <c r="I47" s="9"/>
      <c r="J47" s="4"/>
    </row>
    <row r="48" spans="2:10" ht="15.75" x14ac:dyDescent="0.25">
      <c r="B48" s="4"/>
      <c r="C48" s="11" t="s">
        <v>3</v>
      </c>
      <c r="D48" s="4" t="s">
        <v>9</v>
      </c>
      <c r="E48" s="33"/>
      <c r="F48" s="4" t="s">
        <v>48</v>
      </c>
      <c r="G48" s="20">
        <v>0.13100000000000001</v>
      </c>
      <c r="H48" s="9">
        <f>SUM(E47*G48*7/12)</f>
        <v>657.18333333333339</v>
      </c>
      <c r="I48" s="12">
        <f>SUM(H48+H47)</f>
        <v>1409.6833333333334</v>
      </c>
      <c r="J48" s="4"/>
    </row>
    <row r="49" spans="2:10" x14ac:dyDescent="0.25">
      <c r="B49" s="4"/>
      <c r="C49" s="4"/>
      <c r="D49" s="4"/>
      <c r="E49" s="9"/>
      <c r="F49" s="4"/>
      <c r="G49" s="20"/>
      <c r="H49" s="9"/>
      <c r="I49" s="9"/>
      <c r="J49" s="4"/>
    </row>
    <row r="50" spans="2:10" x14ac:dyDescent="0.25">
      <c r="B50" s="4"/>
      <c r="C50" s="4"/>
      <c r="D50" s="4" t="s">
        <v>11</v>
      </c>
      <c r="E50" s="9"/>
      <c r="F50" s="4"/>
      <c r="G50" s="20"/>
      <c r="H50" s="9">
        <f>SUM(H47-H48)</f>
        <v>95.316666666666606</v>
      </c>
      <c r="I50" s="9"/>
      <c r="J50" s="4"/>
    </row>
    <row r="51" spans="2:10" ht="15.75" x14ac:dyDescent="0.25">
      <c r="B51" s="4"/>
      <c r="C51" s="4"/>
      <c r="D51" s="14" t="s">
        <v>13</v>
      </c>
      <c r="E51" s="9"/>
      <c r="F51" s="4"/>
      <c r="G51" s="20"/>
      <c r="H51" s="9"/>
      <c r="I51" s="13">
        <f>SUM(H50*30.9%)</f>
        <v>29.45284999999998</v>
      </c>
      <c r="J51" s="5" t="s">
        <v>19</v>
      </c>
    </row>
    <row r="52" spans="2:10" x14ac:dyDescent="0.25">
      <c r="B52" s="4"/>
      <c r="C52" s="4"/>
      <c r="D52" s="4"/>
      <c r="E52" s="9"/>
      <c r="F52" s="4"/>
      <c r="G52" s="20"/>
      <c r="H52" s="9"/>
      <c r="I52" s="9"/>
      <c r="J52" s="4"/>
    </row>
    <row r="53" spans="2:10" ht="15.75" x14ac:dyDescent="0.25">
      <c r="B53" s="4"/>
      <c r="C53" s="5">
        <v>8</v>
      </c>
      <c r="D53" s="4"/>
      <c r="E53" s="9"/>
      <c r="F53" s="4"/>
      <c r="G53" s="20"/>
      <c r="H53" s="9"/>
      <c r="I53" s="9"/>
      <c r="J53" s="4"/>
    </row>
    <row r="54" spans="2:10" x14ac:dyDescent="0.25">
      <c r="B54" s="10">
        <v>41213</v>
      </c>
      <c r="C54" s="11" t="s">
        <v>3</v>
      </c>
      <c r="D54" s="4" t="s">
        <v>10</v>
      </c>
      <c r="E54" s="32">
        <v>19830</v>
      </c>
      <c r="F54" s="4" t="s">
        <v>45</v>
      </c>
      <c r="G54" s="20">
        <v>0.15</v>
      </c>
      <c r="H54" s="9">
        <f>SUM(E54*G54*5/12)</f>
        <v>1239.375</v>
      </c>
      <c r="I54" s="9"/>
      <c r="J54" s="4"/>
    </row>
    <row r="55" spans="2:10" ht="15.75" x14ac:dyDescent="0.25">
      <c r="B55" s="4"/>
      <c r="C55" s="11" t="s">
        <v>3</v>
      </c>
      <c r="D55" s="4" t="s">
        <v>9</v>
      </c>
      <c r="E55" s="33"/>
      <c r="F55" s="4" t="s">
        <v>45</v>
      </c>
      <c r="G55" s="20">
        <v>0.13100000000000001</v>
      </c>
      <c r="H55" s="9">
        <f>SUM(E54*G55*5/12)</f>
        <v>1082.3875</v>
      </c>
      <c r="I55" s="12">
        <f>SUM(H55+H54)</f>
        <v>2321.7624999999998</v>
      </c>
      <c r="J55" s="4"/>
    </row>
    <row r="56" spans="2:10" x14ac:dyDescent="0.25">
      <c r="B56" s="4"/>
      <c r="C56" s="4"/>
      <c r="D56" s="4"/>
      <c r="E56" s="9"/>
      <c r="F56" s="4"/>
      <c r="G56" s="20"/>
      <c r="H56" s="9"/>
      <c r="I56" s="9"/>
      <c r="J56" s="4"/>
    </row>
    <row r="57" spans="2:10" x14ac:dyDescent="0.25">
      <c r="B57" s="4"/>
      <c r="C57" s="4"/>
      <c r="D57" s="4" t="s">
        <v>11</v>
      </c>
      <c r="E57" s="9"/>
      <c r="F57" s="4"/>
      <c r="G57" s="20"/>
      <c r="H57" s="9">
        <f>SUM(H54-H55)</f>
        <v>156.98749999999995</v>
      </c>
      <c r="I57" s="9"/>
      <c r="J57" s="4"/>
    </row>
    <row r="58" spans="2:10" ht="15.75" x14ac:dyDescent="0.25">
      <c r="B58" s="4"/>
      <c r="C58" s="4"/>
      <c r="D58" s="14" t="s">
        <v>13</v>
      </c>
      <c r="E58" s="9"/>
      <c r="F58" s="4"/>
      <c r="G58" s="20"/>
      <c r="H58" s="9"/>
      <c r="I58" s="13">
        <f>SUM(H57*30.9%)</f>
        <v>48.509137499999987</v>
      </c>
      <c r="J58" s="5" t="s">
        <v>19</v>
      </c>
    </row>
    <row r="59" spans="2:10" x14ac:dyDescent="0.25">
      <c r="B59" s="4"/>
      <c r="C59" s="4"/>
      <c r="D59" s="4"/>
      <c r="E59" s="9"/>
      <c r="F59" s="4"/>
      <c r="G59" s="20"/>
      <c r="H59" s="9"/>
      <c r="I59" s="9"/>
      <c r="J59" s="4"/>
    </row>
    <row r="60" spans="2:10" ht="15.75" x14ac:dyDescent="0.25">
      <c r="B60" s="4"/>
      <c r="C60" s="5">
        <v>9</v>
      </c>
      <c r="D60" s="4"/>
      <c r="E60" s="9"/>
      <c r="F60" s="4"/>
      <c r="G60" s="20"/>
      <c r="H60" s="9"/>
      <c r="I60" s="9"/>
      <c r="J60" s="4"/>
    </row>
    <row r="61" spans="2:10" x14ac:dyDescent="0.25">
      <c r="B61" s="10">
        <v>41235</v>
      </c>
      <c r="C61" s="11" t="s">
        <v>3</v>
      </c>
      <c r="D61" s="4" t="s">
        <v>10</v>
      </c>
      <c r="E61" s="32">
        <v>4800</v>
      </c>
      <c r="F61" s="4" t="s">
        <v>15</v>
      </c>
      <c r="G61" s="20">
        <v>0.15</v>
      </c>
      <c r="H61" s="9">
        <f>SUM(E61*G61*4/12)</f>
        <v>240</v>
      </c>
      <c r="I61" s="9"/>
      <c r="J61" s="4"/>
    </row>
    <row r="62" spans="2:10" ht="15.75" x14ac:dyDescent="0.25">
      <c r="B62" s="4"/>
      <c r="C62" s="11" t="s">
        <v>3</v>
      </c>
      <c r="D62" s="4" t="s">
        <v>9</v>
      </c>
      <c r="E62" s="33"/>
      <c r="F62" s="4" t="s">
        <v>15</v>
      </c>
      <c r="G62" s="20">
        <v>0.13100000000000001</v>
      </c>
      <c r="H62" s="9">
        <f>SUM(E61*G62*4/12)</f>
        <v>209.60000000000002</v>
      </c>
      <c r="I62" s="12">
        <f>SUM(H62+H61)</f>
        <v>449.6</v>
      </c>
      <c r="J62" s="4"/>
    </row>
    <row r="63" spans="2:10" x14ac:dyDescent="0.25">
      <c r="B63" s="4"/>
      <c r="C63" s="4"/>
      <c r="D63" s="4"/>
      <c r="E63" s="9"/>
      <c r="F63" s="4"/>
      <c r="G63" s="20"/>
      <c r="H63" s="9"/>
      <c r="I63" s="9"/>
      <c r="J63" s="4"/>
    </row>
    <row r="64" spans="2:10" x14ac:dyDescent="0.25">
      <c r="B64" s="4"/>
      <c r="C64" s="4"/>
      <c r="D64" s="4" t="s">
        <v>11</v>
      </c>
      <c r="E64" s="9"/>
      <c r="F64" s="4"/>
      <c r="G64" s="20"/>
      <c r="H64" s="9">
        <f>SUM(H61-H62)</f>
        <v>30.399999999999977</v>
      </c>
      <c r="I64" s="9"/>
      <c r="J64" s="4"/>
    </row>
    <row r="65" spans="2:10" ht="15.75" x14ac:dyDescent="0.25">
      <c r="B65" s="4"/>
      <c r="C65" s="4"/>
      <c r="D65" s="14" t="s">
        <v>13</v>
      </c>
      <c r="E65" s="9"/>
      <c r="F65" s="4"/>
      <c r="G65" s="20"/>
      <c r="H65" s="9"/>
      <c r="I65" s="13">
        <f>SUM(H64*30.9%)</f>
        <v>9.3935999999999922</v>
      </c>
      <c r="J65" s="5" t="s">
        <v>19</v>
      </c>
    </row>
    <row r="66" spans="2:10" x14ac:dyDescent="0.25">
      <c r="B66" s="4"/>
      <c r="C66" s="4"/>
      <c r="D66" s="4"/>
      <c r="E66" s="9"/>
      <c r="F66" s="4"/>
      <c r="G66" s="20"/>
      <c r="H66" s="9"/>
      <c r="I66" s="9"/>
      <c r="J66" s="4"/>
    </row>
    <row r="67" spans="2:10" ht="15.75" x14ac:dyDescent="0.25">
      <c r="B67" s="4"/>
      <c r="C67" s="5">
        <v>10</v>
      </c>
      <c r="D67" s="4"/>
      <c r="E67" s="9"/>
      <c r="F67" s="4"/>
      <c r="G67" s="20"/>
      <c r="H67" s="9"/>
      <c r="I67" s="9"/>
      <c r="J67" s="4"/>
    </row>
    <row r="68" spans="2:10" x14ac:dyDescent="0.25">
      <c r="B68" s="10">
        <v>41361</v>
      </c>
      <c r="C68" s="11" t="s">
        <v>3</v>
      </c>
      <c r="D68" s="4" t="s">
        <v>10</v>
      </c>
      <c r="E68" s="32">
        <v>28125</v>
      </c>
      <c r="F68" s="4" t="s">
        <v>50</v>
      </c>
      <c r="G68" s="20">
        <v>0.15</v>
      </c>
      <c r="H68" s="9">
        <f>SUM(E68*G68*0/12)</f>
        <v>0</v>
      </c>
      <c r="I68" s="9"/>
      <c r="J68" s="4"/>
    </row>
    <row r="69" spans="2:10" ht="15.75" x14ac:dyDescent="0.25">
      <c r="B69" s="4"/>
      <c r="C69" s="11" t="s">
        <v>3</v>
      </c>
      <c r="D69" s="4" t="s">
        <v>9</v>
      </c>
      <c r="E69" s="33"/>
      <c r="F69" s="4" t="s">
        <v>50</v>
      </c>
      <c r="G69" s="20">
        <v>0.13100000000000001</v>
      </c>
      <c r="H69" s="9">
        <f>SUM(E68*G69*0/12)</f>
        <v>0</v>
      </c>
      <c r="I69" s="12">
        <f>SUM(H69+H68)</f>
        <v>0</v>
      </c>
      <c r="J69" s="4"/>
    </row>
    <row r="70" spans="2:10" x14ac:dyDescent="0.25">
      <c r="B70" s="4"/>
      <c r="C70" s="4"/>
      <c r="D70" s="4"/>
      <c r="E70" s="9"/>
      <c r="F70" s="4"/>
      <c r="G70" s="20"/>
      <c r="H70" s="9"/>
      <c r="I70" s="9"/>
      <c r="J70" s="4"/>
    </row>
    <row r="71" spans="2:10" x14ac:dyDescent="0.25">
      <c r="B71" s="4"/>
      <c r="C71" s="4"/>
      <c r="D71" s="4" t="s">
        <v>11</v>
      </c>
      <c r="E71" s="9"/>
      <c r="F71" s="4"/>
      <c r="G71" s="20"/>
      <c r="H71" s="9">
        <f>SUM(H68-H69)</f>
        <v>0</v>
      </c>
      <c r="I71" s="9"/>
      <c r="J71" s="4"/>
    </row>
    <row r="72" spans="2:10" ht="15.75" x14ac:dyDescent="0.25">
      <c r="B72" s="4"/>
      <c r="C72" s="4"/>
      <c r="D72" s="14" t="s">
        <v>13</v>
      </c>
      <c r="E72" s="9"/>
      <c r="F72" s="4"/>
      <c r="G72" s="20"/>
      <c r="H72" s="9"/>
      <c r="I72" s="13">
        <f>SUM(H71*30.9%)</f>
        <v>0</v>
      </c>
      <c r="J72" s="35" t="s">
        <v>19</v>
      </c>
    </row>
    <row r="73" spans="2:10" x14ac:dyDescent="0.25">
      <c r="B73" s="4"/>
      <c r="C73" s="4"/>
      <c r="D73" s="4"/>
      <c r="E73" s="9"/>
      <c r="F73" s="4"/>
      <c r="G73" s="20"/>
      <c r="H73" s="9"/>
      <c r="I73" s="9"/>
      <c r="J73" s="4"/>
    </row>
    <row r="74" spans="2:10" ht="15.75" x14ac:dyDescent="0.25">
      <c r="B74" s="4"/>
      <c r="C74" s="5">
        <v>11</v>
      </c>
      <c r="D74" s="4"/>
      <c r="E74" s="9"/>
      <c r="F74" s="4"/>
      <c r="G74" s="20"/>
      <c r="H74" s="9"/>
      <c r="I74" s="9"/>
      <c r="J74" s="4"/>
    </row>
    <row r="75" spans="2:10" x14ac:dyDescent="0.25">
      <c r="B75" s="10">
        <v>41364</v>
      </c>
      <c r="C75" s="11" t="s">
        <v>3</v>
      </c>
      <c r="D75" s="4" t="s">
        <v>10</v>
      </c>
      <c r="E75" s="32">
        <v>6919</v>
      </c>
      <c r="F75" s="4" t="s">
        <v>50</v>
      </c>
      <c r="G75" s="20">
        <v>0.15</v>
      </c>
      <c r="H75" s="9">
        <f>SUM(E75*G75*0/12)</f>
        <v>0</v>
      </c>
      <c r="I75" s="9"/>
      <c r="J75" s="4"/>
    </row>
    <row r="76" spans="2:10" ht="15.75" x14ac:dyDescent="0.25">
      <c r="B76" s="4"/>
      <c r="C76" s="11" t="s">
        <v>3</v>
      </c>
      <c r="D76" s="4" t="s">
        <v>9</v>
      </c>
      <c r="E76" s="33"/>
      <c r="F76" s="4" t="s">
        <v>50</v>
      </c>
      <c r="G76" s="20">
        <v>0.13100000000000001</v>
      </c>
      <c r="H76" s="9">
        <f>SUM(E75*G76*0/12)</f>
        <v>0</v>
      </c>
      <c r="I76" s="12">
        <f>SUM(H76+H75)</f>
        <v>0</v>
      </c>
      <c r="J76" s="4"/>
    </row>
    <row r="77" spans="2:10" x14ac:dyDescent="0.25">
      <c r="B77" s="4"/>
      <c r="C77" s="4"/>
      <c r="D77" s="4"/>
      <c r="E77" s="9"/>
      <c r="F77" s="4"/>
      <c r="G77" s="20"/>
      <c r="H77" s="9"/>
      <c r="I77" s="9"/>
      <c r="J77" s="4"/>
    </row>
    <row r="78" spans="2:10" x14ac:dyDescent="0.25">
      <c r="B78" s="4"/>
      <c r="C78" s="4"/>
      <c r="D78" s="4" t="s">
        <v>11</v>
      </c>
      <c r="E78" s="9"/>
      <c r="F78" s="4"/>
      <c r="G78" s="20"/>
      <c r="H78" s="9">
        <f>SUM(H75-H76)</f>
        <v>0</v>
      </c>
      <c r="I78" s="9"/>
      <c r="J78" s="4"/>
    </row>
    <row r="79" spans="2:10" ht="15.75" x14ac:dyDescent="0.25">
      <c r="B79" s="4"/>
      <c r="C79" s="4"/>
      <c r="D79" s="14" t="s">
        <v>13</v>
      </c>
      <c r="E79" s="9"/>
      <c r="F79" s="4"/>
      <c r="G79" s="20"/>
      <c r="H79" s="9"/>
      <c r="I79" s="13">
        <f>SUM(H78*30.9%)</f>
        <v>0</v>
      </c>
      <c r="J79" s="35" t="s">
        <v>19</v>
      </c>
    </row>
    <row r="80" spans="2:10" x14ac:dyDescent="0.25">
      <c r="B80" s="4"/>
      <c r="C80" s="4"/>
      <c r="D80" s="4"/>
      <c r="E80" s="9"/>
      <c r="F80" s="4"/>
      <c r="G80" s="20"/>
      <c r="H80" s="9"/>
      <c r="I80" s="9"/>
      <c r="J80" s="4"/>
    </row>
    <row r="81" spans="2:10" x14ac:dyDescent="0.25">
      <c r="B81" s="4"/>
      <c r="C81" s="4"/>
      <c r="D81" s="4"/>
      <c r="E81" s="9"/>
      <c r="F81" s="4"/>
      <c r="G81" s="20"/>
      <c r="H81" s="9"/>
      <c r="I81" s="9"/>
      <c r="J81" s="4"/>
    </row>
    <row r="82" spans="2:10" x14ac:dyDescent="0.25">
      <c r="B82" s="4"/>
      <c r="C82" s="4"/>
      <c r="D82" s="4"/>
      <c r="E82" s="9"/>
      <c r="F82" s="4"/>
      <c r="G82" s="20"/>
      <c r="H82" s="9"/>
      <c r="I82" s="9"/>
      <c r="J82" s="4"/>
    </row>
    <row r="83" spans="2:10" x14ac:dyDescent="0.25">
      <c r="B83" s="4"/>
      <c r="C83" s="4"/>
      <c r="D83" s="4"/>
      <c r="E83" s="9"/>
      <c r="F83" s="4"/>
      <c r="G83" s="20"/>
      <c r="H83" s="9"/>
      <c r="I83" s="9"/>
      <c r="J83" s="4"/>
    </row>
    <row r="84" spans="2:10" x14ac:dyDescent="0.25">
      <c r="B84" s="4"/>
      <c r="C84" s="4"/>
      <c r="D84" s="4"/>
      <c r="E84" s="9"/>
      <c r="F84" s="4"/>
      <c r="G84" s="20"/>
      <c r="H84" s="9"/>
      <c r="I84" s="9"/>
      <c r="J84" s="4"/>
    </row>
    <row r="85" spans="2:10" x14ac:dyDescent="0.25">
      <c r="B85" s="4"/>
      <c r="C85" s="4"/>
      <c r="D85" s="4"/>
      <c r="E85" s="9"/>
      <c r="F85" s="4"/>
      <c r="G85" s="20"/>
      <c r="H85" s="9"/>
      <c r="I85" s="9"/>
      <c r="J85" s="4"/>
    </row>
    <row r="86" spans="2:10" x14ac:dyDescent="0.25">
      <c r="B86" s="4"/>
      <c r="C86" s="4"/>
      <c r="D86" s="4"/>
      <c r="E86" s="9"/>
      <c r="F86" s="4"/>
      <c r="G86" s="20"/>
      <c r="H86" s="9"/>
      <c r="I86" s="9"/>
      <c r="J86" s="4"/>
    </row>
    <row r="87" spans="2:10" ht="15.75" x14ac:dyDescent="0.25">
      <c r="B87" s="4"/>
      <c r="C87" s="4"/>
      <c r="D87" s="5" t="s">
        <v>12</v>
      </c>
      <c r="E87" s="18">
        <f>(E4+E12+E19+E26+E33+E40+E47+E54+E61+E68+E75)</f>
        <v>135482.5</v>
      </c>
      <c r="F87" s="4"/>
      <c r="G87" s="20"/>
      <c r="H87" s="9"/>
      <c r="I87" s="9"/>
      <c r="J87" s="4"/>
    </row>
    <row r="88" spans="2:10" x14ac:dyDescent="0.25">
      <c r="B88" s="4"/>
      <c r="C88" s="4"/>
      <c r="D88" s="4"/>
      <c r="E88" s="9"/>
      <c r="F88" s="4"/>
      <c r="G88" s="20"/>
      <c r="H88" s="9"/>
      <c r="I88" s="9"/>
      <c r="J88" s="4"/>
    </row>
    <row r="90" spans="2:10" x14ac:dyDescent="0.25">
      <c r="D90" t="s">
        <v>20</v>
      </c>
      <c r="H90" s="3" t="s">
        <v>23</v>
      </c>
      <c r="I90" s="3">
        <f>(I9+I16+I23+I30+I37+I44+I51+I58+I65+I72+I79)</f>
        <v>323.8392228749999</v>
      </c>
    </row>
    <row r="91" spans="2:10" x14ac:dyDescent="0.25">
      <c r="D91" t="s">
        <v>21</v>
      </c>
      <c r="E91" s="3">
        <f>(H5+H12+H19+H26+H33+H40+H47+H54+H61+H68+H75)</f>
        <v>8273.8687500000015</v>
      </c>
    </row>
    <row r="92" spans="2:10" x14ac:dyDescent="0.25">
      <c r="D92" t="s">
        <v>22</v>
      </c>
      <c r="E92" s="3">
        <f>(H6+H13+H20+H27+H34+H41+H48+H55+H62+H69+H76)</f>
        <v>7225.8453750000008</v>
      </c>
    </row>
  </sheetData>
  <mergeCells count="12">
    <mergeCell ref="E40:E41"/>
    <mergeCell ref="E47:E48"/>
    <mergeCell ref="E54:E55"/>
    <mergeCell ref="E61:E62"/>
    <mergeCell ref="E68:E69"/>
    <mergeCell ref="E75:E76"/>
    <mergeCell ref="B2:D3"/>
    <mergeCell ref="E4:E6"/>
    <mergeCell ref="E12:E13"/>
    <mergeCell ref="E19:E20"/>
    <mergeCell ref="E26:E27"/>
    <mergeCell ref="E33:E34"/>
  </mergeCell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5"/>
  <sheetViews>
    <sheetView workbookViewId="0">
      <selection activeCell="K23" sqref="K23"/>
    </sheetView>
  </sheetViews>
  <sheetFormatPr defaultRowHeight="15" x14ac:dyDescent="0.25"/>
  <cols>
    <col min="1" max="1" width="3.42578125" customWidth="1"/>
    <col min="2" max="2" width="8.7109375" bestFit="1" customWidth="1"/>
    <col min="3" max="3" width="4.85546875" bestFit="1" customWidth="1"/>
    <col min="4" max="4" width="27.85546875" bestFit="1" customWidth="1"/>
    <col min="5" max="5" width="11.7109375" style="3" bestFit="1" customWidth="1"/>
    <col min="6" max="6" width="10.28515625" bestFit="1" customWidth="1"/>
    <col min="7" max="7" width="7.140625" style="21" bestFit="1" customWidth="1"/>
    <col min="8" max="8" width="15.42578125" style="3" bestFit="1" customWidth="1"/>
    <col min="9" max="9" width="9.5703125" style="3" bestFit="1" customWidth="1"/>
    <col min="10" max="10" width="10.5703125" bestFit="1" customWidth="1"/>
  </cols>
  <sheetData>
    <row r="2" spans="2:10" ht="15" customHeight="1" x14ac:dyDescent="0.25">
      <c r="B2" s="26" t="s">
        <v>40</v>
      </c>
      <c r="C2" s="27"/>
      <c r="D2" s="28"/>
      <c r="E2" s="9"/>
      <c r="F2" s="4"/>
      <c r="G2" s="20"/>
      <c r="H2" s="9"/>
      <c r="I2" s="9"/>
      <c r="J2" s="4"/>
    </row>
    <row r="3" spans="2:10" ht="15.75" x14ac:dyDescent="0.25">
      <c r="B3" s="29"/>
      <c r="C3" s="30"/>
      <c r="D3" s="31"/>
      <c r="E3" s="18" t="s">
        <v>2</v>
      </c>
      <c r="F3" s="5" t="s">
        <v>4</v>
      </c>
      <c r="G3" s="22" t="s">
        <v>7</v>
      </c>
      <c r="H3" s="18" t="s">
        <v>8</v>
      </c>
      <c r="I3" s="18" t="s">
        <v>12</v>
      </c>
      <c r="J3" s="16" t="s">
        <v>17</v>
      </c>
    </row>
    <row r="4" spans="2:10" ht="15.75" x14ac:dyDescent="0.25">
      <c r="B4" s="5" t="s">
        <v>6</v>
      </c>
      <c r="C4" s="5">
        <v>1</v>
      </c>
      <c r="D4" s="4"/>
      <c r="E4" s="34">
        <v>1400</v>
      </c>
      <c r="F4" s="4"/>
      <c r="G4" s="20"/>
      <c r="H4" s="15" t="s">
        <v>1</v>
      </c>
      <c r="I4" s="9"/>
      <c r="J4" s="4"/>
    </row>
    <row r="5" spans="2:10" x14ac:dyDescent="0.25">
      <c r="B5" s="6">
        <v>41038</v>
      </c>
      <c r="C5" s="7" t="s">
        <v>3</v>
      </c>
      <c r="D5" s="4" t="s">
        <v>10</v>
      </c>
      <c r="E5" s="34"/>
      <c r="F5" s="4" t="s">
        <v>5</v>
      </c>
      <c r="G5" s="20">
        <v>0.15</v>
      </c>
      <c r="H5" s="9">
        <f>SUM(E4*G5*11/12)</f>
        <v>192.5</v>
      </c>
      <c r="I5" s="9"/>
      <c r="J5" s="4"/>
    </row>
    <row r="6" spans="2:10" x14ac:dyDescent="0.25">
      <c r="B6" s="4"/>
      <c r="C6" s="7" t="s">
        <v>3</v>
      </c>
      <c r="D6" s="4" t="s">
        <v>9</v>
      </c>
      <c r="E6" s="34"/>
      <c r="F6" s="4" t="s">
        <v>5</v>
      </c>
      <c r="G6" s="20">
        <v>0.13100000000000001</v>
      </c>
      <c r="H6" s="9">
        <f>SUM(E4*G6*11/12)</f>
        <v>168.11666666666667</v>
      </c>
      <c r="I6" s="15">
        <f>SUM(H6+H5)</f>
        <v>360.61666666666667</v>
      </c>
      <c r="J6" s="4"/>
    </row>
    <row r="7" spans="2:10" x14ac:dyDescent="0.25">
      <c r="B7" s="4"/>
      <c r="C7" s="4"/>
      <c r="D7" s="4"/>
      <c r="E7" s="9"/>
      <c r="F7" s="4"/>
      <c r="G7" s="20"/>
      <c r="H7" s="9"/>
      <c r="I7" s="9"/>
      <c r="J7" s="4"/>
    </row>
    <row r="8" spans="2:10" x14ac:dyDescent="0.25">
      <c r="B8" s="4"/>
      <c r="C8" s="4"/>
      <c r="D8" s="4" t="s">
        <v>11</v>
      </c>
      <c r="E8" s="9"/>
      <c r="F8" s="4"/>
      <c r="G8" s="20"/>
      <c r="H8" s="9">
        <f>SUM(H5-H6)</f>
        <v>24.383333333333326</v>
      </c>
      <c r="I8" s="9"/>
      <c r="J8" s="4"/>
    </row>
    <row r="9" spans="2:10" ht="15.75" x14ac:dyDescent="0.25">
      <c r="B9" s="4"/>
      <c r="C9" s="4"/>
      <c r="D9" s="14" t="s">
        <v>13</v>
      </c>
      <c r="E9" s="9"/>
      <c r="F9" s="4"/>
      <c r="G9" s="20"/>
      <c r="H9" s="9"/>
      <c r="I9" s="13">
        <f>SUM(H8*30.9%)</f>
        <v>7.5344499999999979</v>
      </c>
      <c r="J9" s="5" t="s">
        <v>19</v>
      </c>
    </row>
    <row r="10" spans="2:10" ht="15.75" x14ac:dyDescent="0.25">
      <c r="B10" s="4"/>
      <c r="C10" s="4"/>
      <c r="D10" s="14"/>
      <c r="E10" s="9"/>
      <c r="F10" s="4"/>
      <c r="G10" s="20"/>
      <c r="H10" s="9"/>
      <c r="I10" s="13"/>
      <c r="J10" s="4"/>
    </row>
    <row r="11" spans="2:10" ht="15.75" x14ac:dyDescent="0.25">
      <c r="B11" s="4"/>
      <c r="C11" s="19">
        <v>2</v>
      </c>
      <c r="D11" s="4"/>
      <c r="E11" s="9"/>
      <c r="F11" s="4"/>
      <c r="G11" s="20"/>
      <c r="H11" s="9"/>
      <c r="I11" s="9"/>
      <c r="J11" s="4"/>
    </row>
    <row r="12" spans="2:10" x14ac:dyDescent="0.25">
      <c r="B12" s="10">
        <v>41142</v>
      </c>
      <c r="C12" s="11" t="s">
        <v>3</v>
      </c>
      <c r="D12" s="4" t="s">
        <v>10</v>
      </c>
      <c r="E12" s="32">
        <v>1300</v>
      </c>
      <c r="F12" s="4" t="s">
        <v>48</v>
      </c>
      <c r="G12" s="20">
        <v>0.15</v>
      </c>
      <c r="H12" s="9">
        <f>SUM(E12*G12*7/12)</f>
        <v>113.75</v>
      </c>
      <c r="I12" s="9"/>
      <c r="J12" s="4"/>
    </row>
    <row r="13" spans="2:10" ht="15.75" x14ac:dyDescent="0.25">
      <c r="B13" s="4"/>
      <c r="C13" s="11" t="s">
        <v>3</v>
      </c>
      <c r="D13" s="4" t="s">
        <v>9</v>
      </c>
      <c r="E13" s="33"/>
      <c r="F13" s="4" t="s">
        <v>48</v>
      </c>
      <c r="G13" s="20">
        <v>0.13100000000000001</v>
      </c>
      <c r="H13" s="9">
        <f>SUM(E12*G13*7/12)</f>
        <v>99.341666666666683</v>
      </c>
      <c r="I13" s="12">
        <f>SUM(H13+H12)</f>
        <v>213.0916666666667</v>
      </c>
      <c r="J13" s="4"/>
    </row>
    <row r="14" spans="2:10" x14ac:dyDescent="0.25">
      <c r="B14" s="4"/>
      <c r="C14" s="4"/>
      <c r="D14" s="4"/>
      <c r="E14" s="9"/>
      <c r="F14" s="4"/>
      <c r="G14" s="20"/>
      <c r="H14" s="9"/>
      <c r="I14" s="9"/>
      <c r="J14" s="4"/>
    </row>
    <row r="15" spans="2:10" x14ac:dyDescent="0.25">
      <c r="B15" s="4"/>
      <c r="C15" s="4"/>
      <c r="D15" s="4" t="s">
        <v>11</v>
      </c>
      <c r="E15" s="9"/>
      <c r="F15" s="4"/>
      <c r="G15" s="20"/>
      <c r="H15" s="9">
        <f>SUM(H12-H13)</f>
        <v>14.408333333333317</v>
      </c>
      <c r="I15" s="9"/>
      <c r="J15" s="4"/>
    </row>
    <row r="16" spans="2:10" ht="15.75" x14ac:dyDescent="0.25">
      <c r="B16" s="4"/>
      <c r="C16" s="4"/>
      <c r="D16" s="14" t="s">
        <v>13</v>
      </c>
      <c r="E16" s="9"/>
      <c r="F16" s="4"/>
      <c r="G16" s="20"/>
      <c r="H16" s="9"/>
      <c r="I16" s="13">
        <f>SUM(H15*30.9%)</f>
        <v>4.4521749999999951</v>
      </c>
      <c r="J16" s="5" t="s">
        <v>19</v>
      </c>
    </row>
    <row r="17" spans="2:10" x14ac:dyDescent="0.25">
      <c r="B17" s="4"/>
      <c r="C17" s="4"/>
      <c r="D17" s="4"/>
      <c r="E17" s="9"/>
      <c r="F17" s="4"/>
      <c r="G17" s="20"/>
      <c r="H17" s="9"/>
      <c r="I17" s="9"/>
      <c r="J17" s="4"/>
    </row>
    <row r="18" spans="2:10" x14ac:dyDescent="0.25">
      <c r="B18" s="4"/>
      <c r="C18" s="4"/>
      <c r="D18" s="4"/>
      <c r="E18" s="9"/>
      <c r="F18" s="4"/>
      <c r="G18" s="20"/>
      <c r="H18" s="9"/>
      <c r="I18" s="9"/>
      <c r="J18" s="4"/>
    </row>
    <row r="19" spans="2:10" x14ac:dyDescent="0.25">
      <c r="B19" s="4"/>
      <c r="C19" s="4"/>
      <c r="D19" s="4"/>
      <c r="E19" s="9"/>
      <c r="F19" s="4"/>
      <c r="G19" s="20"/>
      <c r="H19" s="9"/>
      <c r="I19" s="9"/>
      <c r="J19" s="4"/>
    </row>
    <row r="20" spans="2:10" ht="15.75" x14ac:dyDescent="0.25">
      <c r="B20" s="4"/>
      <c r="C20" s="4"/>
      <c r="D20" s="5" t="s">
        <v>12</v>
      </c>
      <c r="E20" s="18">
        <f>(E4+E12)</f>
        <v>2700</v>
      </c>
      <c r="F20" s="4"/>
      <c r="G20" s="20"/>
      <c r="H20" s="9"/>
      <c r="I20" s="9"/>
      <c r="J20" s="4"/>
    </row>
    <row r="21" spans="2:10" x14ac:dyDescent="0.25">
      <c r="B21" s="4"/>
      <c r="C21" s="4"/>
      <c r="D21" s="4"/>
      <c r="E21" s="9"/>
      <c r="F21" s="4"/>
      <c r="G21" s="20"/>
      <c r="H21" s="9"/>
      <c r="I21" s="9"/>
      <c r="J21" s="4"/>
    </row>
    <row r="23" spans="2:10" x14ac:dyDescent="0.25">
      <c r="D23" t="s">
        <v>20</v>
      </c>
      <c r="H23" s="3" t="s">
        <v>23</v>
      </c>
      <c r="I23" s="3">
        <f>(I9+I16)</f>
        <v>11.986624999999993</v>
      </c>
    </row>
    <row r="24" spans="2:10" x14ac:dyDescent="0.25">
      <c r="D24" t="s">
        <v>21</v>
      </c>
      <c r="E24" s="3">
        <f>(H5+H12)</f>
        <v>306.25</v>
      </c>
    </row>
    <row r="25" spans="2:10" x14ac:dyDescent="0.25">
      <c r="D25" t="s">
        <v>22</v>
      </c>
      <c r="E25" s="3">
        <f>(H6+H13)</f>
        <v>267.45833333333337</v>
      </c>
    </row>
  </sheetData>
  <mergeCells count="3">
    <mergeCell ref="B2:D3"/>
    <mergeCell ref="E4:E6"/>
    <mergeCell ref="E12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INSTRUCTION</vt:lpstr>
      <vt:lpstr>COMPUTER</vt:lpstr>
      <vt:lpstr>FURNITURE &amp; FIXTURE</vt:lpstr>
      <vt:lpstr>INVERTER</vt:lpstr>
      <vt:lpstr>MOBILE PHONE</vt:lpstr>
      <vt:lpstr>OFFICE EQUIPMENT &amp; SAFE</vt:lpstr>
      <vt:lpstr>PRINTER</vt:lpstr>
      <vt:lpstr>PROJECT EQUIPMENT &amp; MACHINE</vt:lpstr>
      <vt:lpstr>UPS</vt:lpstr>
      <vt:lpstr>DTA &amp; DTL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2014-02-14T10:38:12Z</dcterms:created>
  <dcterms:modified xsi:type="dcterms:W3CDTF">2014-02-15T06:20:13Z</dcterms:modified>
</cp:coreProperties>
</file>