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20" windowHeight="8010"/>
  </bookViews>
  <sheets>
    <sheet name="Summary " sheetId="4" r:id="rId1"/>
    <sheet name="1p 1c" sheetId="1" state="hidden" r:id="rId2"/>
    <sheet name="2p 1c " sheetId="2" state="hidden" r:id="rId3"/>
    <sheet name="1p 2c " sheetId="3" state="hidden" r:id="rId4"/>
  </sheets>
  <definedNames>
    <definedName name="_xlnm.Print_Area" localSheetId="0">'Summary '!$B$2:$L$31</definedName>
  </definedNames>
  <calcPr calcId="124519"/>
</workbook>
</file>

<file path=xl/calcChain.xml><?xml version="1.0" encoding="utf-8"?>
<calcChain xmlns="http://schemas.openxmlformats.org/spreadsheetml/2006/main">
  <c r="F10" i="1"/>
  <c r="F10" i="3" s="1"/>
  <c r="H28" s="1"/>
  <c r="F9" i="1"/>
  <c r="F9" i="3" s="1"/>
  <c r="L17" s="1"/>
  <c r="L7" i="1"/>
  <c r="L7" i="3" s="1"/>
  <c r="J44" s="1"/>
  <c r="L6" i="1"/>
  <c r="L6" i="2" s="1"/>
  <c r="I33" s="1"/>
  <c r="H7" i="1"/>
  <c r="H7" i="2" s="1"/>
  <c r="H6" i="1"/>
  <c r="H6" i="3" s="1"/>
  <c r="J29" s="1"/>
  <c r="H7"/>
  <c r="J41" s="1"/>
  <c r="L6"/>
  <c r="I33" s="1"/>
  <c r="F10" i="2"/>
  <c r="F9"/>
  <c r="L17" s="1"/>
  <c r="H28"/>
  <c r="H39" s="1"/>
  <c r="H40" s="1"/>
  <c r="H28" i="1"/>
  <c r="F21" s="1"/>
  <c r="E24" i="4" s="1"/>
  <c r="L17" i="1"/>
  <c r="J40"/>
  <c r="I40"/>
  <c r="H40"/>
  <c r="G40"/>
  <c r="F40"/>
  <c r="J43"/>
  <c r="I43"/>
  <c r="H43"/>
  <c r="G43"/>
  <c r="F43"/>
  <c r="J33"/>
  <c r="I33"/>
  <c r="H33"/>
  <c r="G33"/>
  <c r="F33"/>
  <c r="H30"/>
  <c r="G29" l="1"/>
  <c r="I29"/>
  <c r="F29"/>
  <c r="H29"/>
  <c r="H32" s="1"/>
  <c r="H34" s="1"/>
  <c r="H48" s="1"/>
  <c r="J29"/>
  <c r="H6" i="2"/>
  <c r="H38" i="1"/>
  <c r="H39" s="1"/>
  <c r="H42" s="1"/>
  <c r="H44" s="1"/>
  <c r="G28"/>
  <c r="G30" s="1"/>
  <c r="I28"/>
  <c r="I30" s="1"/>
  <c r="F20"/>
  <c r="E23" i="4" s="1"/>
  <c r="F22" i="1"/>
  <c r="E25" i="4" s="1"/>
  <c r="F28" i="1"/>
  <c r="J28"/>
  <c r="G38"/>
  <c r="G39" s="1"/>
  <c r="G42" s="1"/>
  <c r="G44" s="1"/>
  <c r="I38"/>
  <c r="I39" s="1"/>
  <c r="I42" s="1"/>
  <c r="F21" i="2"/>
  <c r="I44" i="1"/>
  <c r="L7" i="2"/>
  <c r="J41"/>
  <c r="H41"/>
  <c r="F41"/>
  <c r="I41"/>
  <c r="G41"/>
  <c r="H43"/>
  <c r="G32" i="1"/>
  <c r="G34" s="1"/>
  <c r="I32"/>
  <c r="I34" s="1"/>
  <c r="H39" i="3"/>
  <c r="H40" s="1"/>
  <c r="I28"/>
  <c r="G28"/>
  <c r="H30"/>
  <c r="F28"/>
  <c r="F21"/>
  <c r="G29"/>
  <c r="I29"/>
  <c r="F33"/>
  <c r="H33"/>
  <c r="J33"/>
  <c r="G41"/>
  <c r="I41"/>
  <c r="G44"/>
  <c r="I44"/>
  <c r="F29"/>
  <c r="H29"/>
  <c r="G33"/>
  <c r="F41"/>
  <c r="H41"/>
  <c r="F44"/>
  <c r="H44"/>
  <c r="F28" i="2"/>
  <c r="F30" s="1"/>
  <c r="F33"/>
  <c r="H33"/>
  <c r="J33"/>
  <c r="G33"/>
  <c r="G28"/>
  <c r="I28"/>
  <c r="H30"/>
  <c r="G48" i="1"/>
  <c r="I48"/>
  <c r="I29" i="2" l="1"/>
  <c r="J29"/>
  <c r="G29"/>
  <c r="H29"/>
  <c r="F29"/>
  <c r="F32" s="1"/>
  <c r="F34" s="1"/>
  <c r="F36" s="1"/>
  <c r="H32"/>
  <c r="F19" i="1"/>
  <c r="E22" i="4" s="1"/>
  <c r="F38" i="1"/>
  <c r="F39" s="1"/>
  <c r="F42" s="1"/>
  <c r="F44" s="1"/>
  <c r="F30"/>
  <c r="F32" s="1"/>
  <c r="F34" s="1"/>
  <c r="J30"/>
  <c r="J32" s="1"/>
  <c r="J34" s="1"/>
  <c r="F23"/>
  <c r="E26" i="4" s="1"/>
  <c r="J38" i="1"/>
  <c r="J39" s="1"/>
  <c r="J42" s="1"/>
  <c r="J44" s="1"/>
  <c r="H32" i="3"/>
  <c r="H34" s="1"/>
  <c r="J44" i="2"/>
  <c r="H44"/>
  <c r="F44"/>
  <c r="I44"/>
  <c r="G44"/>
  <c r="H45"/>
  <c r="H34"/>
  <c r="H36" s="1"/>
  <c r="K21" i="1"/>
  <c r="L21" s="1"/>
  <c r="H49"/>
  <c r="K20"/>
  <c r="L20" s="1"/>
  <c r="G49"/>
  <c r="K22"/>
  <c r="L22" s="1"/>
  <c r="I49"/>
  <c r="H47" i="3"/>
  <c r="H51" s="1"/>
  <c r="F39"/>
  <c r="F40" s="1"/>
  <c r="F43" s="1"/>
  <c r="F45" s="1"/>
  <c r="F30"/>
  <c r="F32" s="1"/>
  <c r="F34" s="1"/>
  <c r="F19"/>
  <c r="G30"/>
  <c r="G39"/>
  <c r="G40" s="1"/>
  <c r="G43" s="1"/>
  <c r="G45" s="1"/>
  <c r="F20"/>
  <c r="H43"/>
  <c r="H45" s="1"/>
  <c r="I30"/>
  <c r="I32" s="1"/>
  <c r="I34" s="1"/>
  <c r="I39"/>
  <c r="I40" s="1"/>
  <c r="I43" s="1"/>
  <c r="I45" s="1"/>
  <c r="J28"/>
  <c r="F22"/>
  <c r="G32"/>
  <c r="G34" s="1"/>
  <c r="F39" i="2"/>
  <c r="F40" s="1"/>
  <c r="F43" s="1"/>
  <c r="F45" s="1"/>
  <c r="F19"/>
  <c r="J28"/>
  <c r="F22"/>
  <c r="I39"/>
  <c r="I40" s="1"/>
  <c r="I43" s="1"/>
  <c r="I45" s="1"/>
  <c r="I30"/>
  <c r="I32" s="1"/>
  <c r="I34" s="1"/>
  <c r="I36" s="1"/>
  <c r="F20"/>
  <c r="G39"/>
  <c r="G40" s="1"/>
  <c r="G43" s="1"/>
  <c r="G45" s="1"/>
  <c r="G30"/>
  <c r="G32" s="1"/>
  <c r="G34" s="1"/>
  <c r="G36" s="1"/>
  <c r="F49" l="1"/>
  <c r="G49"/>
  <c r="F48" i="1"/>
  <c r="L34"/>
  <c r="M34"/>
  <c r="L44"/>
  <c r="M44"/>
  <c r="J48"/>
  <c r="H49" i="2"/>
  <c r="I49"/>
  <c r="M22" i="1"/>
  <c r="G25" i="4"/>
  <c r="M20" i="1"/>
  <c r="G23" i="4"/>
  <c r="G24"/>
  <c r="M21" i="1"/>
  <c r="G47" i="3"/>
  <c r="G51" s="1"/>
  <c r="I47"/>
  <c r="I51" s="1"/>
  <c r="F47"/>
  <c r="K21"/>
  <c r="L21" s="1"/>
  <c r="H52"/>
  <c r="J39"/>
  <c r="J40" s="1"/>
  <c r="J43" s="1"/>
  <c r="J45" s="1"/>
  <c r="J30"/>
  <c r="J32" s="1"/>
  <c r="J34" s="1"/>
  <c r="F23"/>
  <c r="F50" i="2"/>
  <c r="K19"/>
  <c r="L19" s="1"/>
  <c r="I22" i="4" s="1"/>
  <c r="G50" i="2"/>
  <c r="K20"/>
  <c r="L20" s="1"/>
  <c r="J39"/>
  <c r="J40" s="1"/>
  <c r="J43" s="1"/>
  <c r="J45" s="1"/>
  <c r="L45" s="1"/>
  <c r="J30"/>
  <c r="J32" s="1"/>
  <c r="J34" s="1"/>
  <c r="J36" s="1"/>
  <c r="F23"/>
  <c r="F49" i="1" l="1"/>
  <c r="L48"/>
  <c r="K19"/>
  <c r="L19" s="1"/>
  <c r="G22" i="4" s="1"/>
  <c r="M48" i="1"/>
  <c r="J49"/>
  <c r="K23"/>
  <c r="L23" s="1"/>
  <c r="K21" i="2"/>
  <c r="L21" s="1"/>
  <c r="H50"/>
  <c r="K22" i="3"/>
  <c r="L22" s="1"/>
  <c r="I52"/>
  <c r="K20"/>
  <c r="L20" s="1"/>
  <c r="K23" i="4" s="1"/>
  <c r="G52" i="3"/>
  <c r="J49" i="2"/>
  <c r="M20"/>
  <c r="I23" i="4"/>
  <c r="J23" s="1"/>
  <c r="M19" i="2"/>
  <c r="M21" i="3"/>
  <c r="K24" i="4"/>
  <c r="L36" i="2"/>
  <c r="J47" i="3"/>
  <c r="L47" s="1"/>
  <c r="M20"/>
  <c r="M22"/>
  <c r="K25" i="4"/>
  <c r="F51" i="3"/>
  <c r="K19" s="1"/>
  <c r="L19" s="1"/>
  <c r="M36" i="2"/>
  <c r="M34" i="3"/>
  <c r="L34"/>
  <c r="F52"/>
  <c r="J50" i="2"/>
  <c r="I50"/>
  <c r="K22"/>
  <c r="L22" s="1"/>
  <c r="L49"/>
  <c r="M49"/>
  <c r="M45"/>
  <c r="M19" i="1" l="1"/>
  <c r="M23"/>
  <c r="G26" i="4"/>
  <c r="G28" s="1"/>
  <c r="I24"/>
  <c r="J24" s="1"/>
  <c r="M21" i="2"/>
  <c r="J51" i="3"/>
  <c r="L51" s="1"/>
  <c r="M47"/>
  <c r="M19"/>
  <c r="K22" i="4"/>
  <c r="M22" i="2"/>
  <c r="I25" i="4"/>
  <c r="J25" s="1"/>
  <c r="J22"/>
  <c r="K23" i="2"/>
  <c r="L23" s="1"/>
  <c r="H22" i="4"/>
  <c r="H25"/>
  <c r="H26"/>
  <c r="H24"/>
  <c r="H23"/>
  <c r="L22"/>
  <c r="L23"/>
  <c r="L24"/>
  <c r="L25"/>
  <c r="G29" l="1"/>
  <c r="J52" i="3"/>
  <c r="K23"/>
  <c r="L23" s="1"/>
  <c r="M51"/>
  <c r="M23" i="2"/>
  <c r="I26" i="4"/>
  <c r="I29" s="1"/>
  <c r="I28" l="1"/>
  <c r="M23" i="3"/>
  <c r="K26" i="4"/>
  <c r="J26"/>
  <c r="K29" l="1"/>
  <c r="K28"/>
  <c r="L26"/>
</calcChain>
</file>

<file path=xl/sharedStrings.xml><?xml version="1.0" encoding="utf-8"?>
<sst xmlns="http://schemas.openxmlformats.org/spreadsheetml/2006/main" count="244" uniqueCount="59">
  <si>
    <t>E</t>
  </si>
  <si>
    <t>NE</t>
  </si>
  <si>
    <t>Less: Premium</t>
  </si>
  <si>
    <t>Profit or (Loss)</t>
  </si>
  <si>
    <t>Sale :Put Option/ Right to Sale</t>
  </si>
  <si>
    <t>Less: Call Option/ Right to Buy</t>
  </si>
  <si>
    <t>CALL OPTION</t>
  </si>
  <si>
    <t>PUT OPTION</t>
  </si>
  <si>
    <t>Maximum Profit</t>
  </si>
  <si>
    <t>Maximum Loss</t>
  </si>
  <si>
    <t>Net Profit</t>
  </si>
  <si>
    <t>For both Options</t>
  </si>
  <si>
    <t>Remain Same</t>
  </si>
  <si>
    <t>Net Profit/Loss</t>
  </si>
  <si>
    <t xml:space="preserve">December month Call option </t>
  </si>
  <si>
    <t xml:space="preserve">December month Put option </t>
  </si>
  <si>
    <t>per $</t>
  </si>
  <si>
    <t>Workings:</t>
  </si>
  <si>
    <t>Rs</t>
  </si>
  <si>
    <t>ps</t>
  </si>
  <si>
    <t>Less: Market Purchase Price</t>
  </si>
  <si>
    <t>Market Sale Price</t>
  </si>
  <si>
    <t>Net profit  or Loss per $ upon using of options</t>
  </si>
  <si>
    <t>Right to sale $ @ Rs</t>
  </si>
  <si>
    <t>Right to Buy $ @  Rs</t>
  </si>
  <si>
    <t>Premium</t>
  </si>
  <si>
    <t>Total Exposure</t>
  </si>
  <si>
    <t xml:space="preserve">In case Decrease of  $ price to </t>
  </si>
  <si>
    <t>In case Increase of $ price to</t>
  </si>
  <si>
    <t>Effect</t>
  </si>
  <si>
    <t>Market Rate</t>
  </si>
  <si>
    <t>Hedging of Foreign Exchange Risk :</t>
  </si>
  <si>
    <t>In case we entered in to hedging through Options :</t>
  </si>
  <si>
    <t>Note: E - Exercise , NE - Not Exercise</t>
  </si>
  <si>
    <t>Net Profit or (Loss)</t>
  </si>
  <si>
    <t>Strike Rate</t>
  </si>
  <si>
    <t>Data:</t>
  </si>
  <si>
    <t>Current Rate                                per $</t>
  </si>
  <si>
    <t>Number of $ Dollars</t>
  </si>
  <si>
    <t>Note: Data to be given in First  Table wherever the cell highlighted with yellow color:</t>
  </si>
  <si>
    <t>Question</t>
  </si>
  <si>
    <t>Answer</t>
  </si>
  <si>
    <t>Net Profit or (Loss) for 0ne Put</t>
  </si>
  <si>
    <t>Net Profit or (Loss) for Two Put</t>
  </si>
  <si>
    <t>Net Profit or (Loss) for Two Calls</t>
  </si>
  <si>
    <t>Net Profit or (Loss) for One Call</t>
  </si>
  <si>
    <t>1Put 2 Calls</t>
  </si>
  <si>
    <t>2 Puts 1 Call</t>
  </si>
  <si>
    <t>1Put  1 Call</t>
  </si>
  <si>
    <t>Value Rs</t>
  </si>
  <si>
    <t>Result</t>
  </si>
  <si>
    <t>Results:</t>
  </si>
  <si>
    <t>Lacs</t>
  </si>
  <si>
    <t xml:space="preserve">Put option </t>
  </si>
  <si>
    <t xml:space="preserve">Call option </t>
  </si>
  <si>
    <t xml:space="preserve">Current Rate                                </t>
  </si>
  <si>
    <t>( Number of $s )</t>
  </si>
  <si>
    <t>Note: Enter the values in Yellow colour high lighted Cells</t>
  </si>
  <si>
    <t xml:space="preserve">Prepared By: Kumar 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</si>
</sst>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0000"/>
    <numFmt numFmtId="166" formatCode="0.00000_);\(0.00000\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6FFC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165" fontId="0" fillId="0" borderId="0" xfId="0" applyNumberFormat="1"/>
    <xf numFmtId="166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165" fontId="0" fillId="0" borderId="0" xfId="0" applyNumberFormat="1" applyBorder="1"/>
    <xf numFmtId="0" fontId="0" fillId="0" borderId="5" xfId="0" applyBorder="1"/>
    <xf numFmtId="0" fontId="1" fillId="0" borderId="0" xfId="0" applyFont="1" applyBorder="1"/>
    <xf numFmtId="166" fontId="1" fillId="0" borderId="0" xfId="0" applyNumberFormat="1" applyFont="1" applyBorder="1"/>
    <xf numFmtId="166" fontId="0" fillId="0" borderId="0" xfId="0" applyNumberFormat="1" applyBorder="1"/>
    <xf numFmtId="166" fontId="0" fillId="0" borderId="5" xfId="0" applyNumberFormat="1" applyBorder="1"/>
    <xf numFmtId="165" fontId="0" fillId="0" borderId="0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165" fontId="0" fillId="0" borderId="7" xfId="0" applyNumberFormat="1" applyBorder="1"/>
    <xf numFmtId="0" fontId="0" fillId="0" borderId="8" xfId="0" applyBorder="1"/>
    <xf numFmtId="165" fontId="0" fillId="0" borderId="7" xfId="0" applyNumberFormat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2" borderId="0" xfId="0" applyFill="1" applyBorder="1"/>
    <xf numFmtId="2" fontId="0" fillId="0" borderId="0" xfId="0" applyNumberFormat="1" applyBorder="1" applyAlignment="1">
      <alignment horizontal="left"/>
    </xf>
    <xf numFmtId="165" fontId="0" fillId="0" borderId="13" xfId="0" applyNumberFormat="1" applyBorder="1"/>
    <xf numFmtId="2" fontId="0" fillId="2" borderId="0" xfId="0" applyNumberFormat="1" applyFill="1" applyBorder="1"/>
    <xf numFmtId="2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right"/>
    </xf>
    <xf numFmtId="164" fontId="0" fillId="0" borderId="7" xfId="0" applyNumberFormat="1" applyBorder="1"/>
    <xf numFmtId="2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right"/>
    </xf>
    <xf numFmtId="164" fontId="0" fillId="0" borderId="2" xfId="0" applyNumberFormat="1" applyBorder="1"/>
    <xf numFmtId="0" fontId="1" fillId="0" borderId="4" xfId="0" applyFont="1" applyBorder="1"/>
    <xf numFmtId="2" fontId="0" fillId="2" borderId="0" xfId="0" applyNumberFormat="1" applyFill="1" applyBorder="1" applyAlignment="1">
      <alignment horizontal="left"/>
    </xf>
    <xf numFmtId="164" fontId="0" fillId="2" borderId="0" xfId="0" applyNumberFormat="1" applyFill="1" applyBorder="1"/>
    <xf numFmtId="0" fontId="0" fillId="0" borderId="0" xfId="0" applyFill="1" applyBorder="1"/>
    <xf numFmtId="166" fontId="1" fillId="0" borderId="0" xfId="0" applyNumberFormat="1" applyFont="1" applyFill="1" applyBorder="1"/>
    <xf numFmtId="165" fontId="0" fillId="0" borderId="0" xfId="0" applyNumberFormat="1" applyFill="1" applyBorder="1" applyAlignment="1">
      <alignment horizontal="center"/>
    </xf>
    <xf numFmtId="165" fontId="0" fillId="0" borderId="7" xfId="0" applyNumberFormat="1" applyFill="1" applyBorder="1"/>
    <xf numFmtId="165" fontId="0" fillId="0" borderId="0" xfId="0" applyNumberFormat="1" applyFill="1"/>
    <xf numFmtId="165" fontId="0" fillId="0" borderId="0" xfId="0" applyNumberFormat="1" applyFill="1" applyBorder="1"/>
    <xf numFmtId="165" fontId="0" fillId="0" borderId="13" xfId="0" applyNumberFormat="1" applyFill="1" applyBorder="1"/>
    <xf numFmtId="165" fontId="0" fillId="0" borderId="7" xfId="0" applyNumberForma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Fill="1" applyBorder="1"/>
    <xf numFmtId="0" fontId="0" fillId="0" borderId="5" xfId="0" applyFill="1" applyBorder="1"/>
    <xf numFmtId="0" fontId="1" fillId="0" borderId="4" xfId="0" applyFont="1" applyFill="1" applyBorder="1"/>
    <xf numFmtId="0" fontId="1" fillId="0" borderId="0" xfId="0" applyFont="1" applyFill="1" applyBorder="1"/>
    <xf numFmtId="0" fontId="0" fillId="0" borderId="13" xfId="0" applyFill="1" applyBorder="1"/>
    <xf numFmtId="0" fontId="0" fillId="0" borderId="17" xfId="0" applyFill="1" applyBorder="1"/>
    <xf numFmtId="165" fontId="0" fillId="3" borderId="13" xfId="0" applyNumberFormat="1" applyFill="1" applyBorder="1"/>
    <xf numFmtId="0" fontId="0" fillId="3" borderId="13" xfId="0" applyFill="1" applyBorder="1"/>
    <xf numFmtId="1" fontId="0" fillId="3" borderId="13" xfId="0" applyNumberFormat="1" applyFill="1" applyBorder="1"/>
    <xf numFmtId="165" fontId="0" fillId="3" borderId="17" xfId="0" applyNumberFormat="1" applyFill="1" applyBorder="1"/>
    <xf numFmtId="0" fontId="0" fillId="3" borderId="17" xfId="0" applyFill="1" applyBorder="1"/>
    <xf numFmtId="1" fontId="0" fillId="3" borderId="17" xfId="0" applyNumberFormat="1" applyFill="1" applyBorder="1"/>
    <xf numFmtId="0" fontId="0" fillId="3" borderId="16" xfId="0" applyFill="1" applyBorder="1"/>
    <xf numFmtId="165" fontId="0" fillId="4" borderId="17" xfId="0" applyNumberFormat="1" applyFill="1" applyBorder="1"/>
    <xf numFmtId="0" fontId="0" fillId="4" borderId="17" xfId="0" applyFill="1" applyBorder="1"/>
    <xf numFmtId="1" fontId="0" fillId="4" borderId="17" xfId="0" applyNumberFormat="1" applyFill="1" applyBorder="1"/>
    <xf numFmtId="0" fontId="0" fillId="4" borderId="16" xfId="0" applyFill="1" applyBorder="1"/>
    <xf numFmtId="165" fontId="0" fillId="4" borderId="13" xfId="0" applyNumberFormat="1" applyFill="1" applyBorder="1"/>
    <xf numFmtId="0" fontId="0" fillId="4" borderId="13" xfId="0" applyFill="1" applyBorder="1"/>
    <xf numFmtId="1" fontId="0" fillId="4" borderId="13" xfId="0" applyNumberFormat="1" applyFill="1" applyBorder="1"/>
    <xf numFmtId="0" fontId="1" fillId="5" borderId="2" xfId="0" applyFont="1" applyFill="1" applyBorder="1"/>
    <xf numFmtId="165" fontId="1" fillId="5" borderId="2" xfId="0" applyNumberFormat="1" applyFont="1" applyFill="1" applyBorder="1"/>
    <xf numFmtId="0" fontId="1" fillId="2" borderId="0" xfId="0" applyFont="1" applyFill="1"/>
    <xf numFmtId="0" fontId="0" fillId="6" borderId="0" xfId="0" applyFill="1"/>
    <xf numFmtId="165" fontId="0" fillId="6" borderId="9" xfId="0" applyNumberFormat="1" applyFill="1" applyBorder="1"/>
    <xf numFmtId="166" fontId="0" fillId="6" borderId="9" xfId="0" applyNumberFormat="1" applyFill="1" applyBorder="1"/>
    <xf numFmtId="0" fontId="0" fillId="7" borderId="0" xfId="0" applyFill="1" applyBorder="1"/>
    <xf numFmtId="164" fontId="0" fillId="2" borderId="0" xfId="0" applyNumberFormat="1" applyFill="1" applyBorder="1" applyAlignment="1">
      <alignment horizontal="right"/>
    </xf>
    <xf numFmtId="1" fontId="0" fillId="2" borderId="0" xfId="0" applyNumberFormat="1" applyFill="1" applyBorder="1" applyAlignment="1">
      <alignment horizontal="right"/>
    </xf>
    <xf numFmtId="2" fontId="0" fillId="2" borderId="0" xfId="0" applyNumberFormat="1" applyFill="1" applyBorder="1" applyAlignment="1">
      <alignment horizontal="right"/>
    </xf>
    <xf numFmtId="165" fontId="1" fillId="0" borderId="0" xfId="0" applyNumberFormat="1" applyFont="1" applyBorder="1" applyAlignment="1">
      <alignment horizontal="center"/>
    </xf>
    <xf numFmtId="166" fontId="1" fillId="0" borderId="5" xfId="0" applyNumberFormat="1" applyFont="1" applyBorder="1"/>
    <xf numFmtId="0" fontId="0" fillId="0" borderId="0" xfId="0" applyProtection="1">
      <protection locked="0"/>
    </xf>
    <xf numFmtId="0" fontId="1" fillId="0" borderId="1" xfId="0" applyFont="1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0" fillId="8" borderId="18" xfId="0" applyFill="1" applyBorder="1" applyProtection="1"/>
    <xf numFmtId="0" fontId="0" fillId="5" borderId="19" xfId="0" applyFill="1" applyBorder="1" applyProtection="1"/>
    <xf numFmtId="0" fontId="0" fillId="0" borderId="17" xfId="0" applyFill="1" applyBorder="1" applyProtection="1"/>
    <xf numFmtId="165" fontId="0" fillId="4" borderId="17" xfId="0" applyNumberFormat="1" applyFill="1" applyBorder="1" applyProtection="1"/>
    <xf numFmtId="0" fontId="0" fillId="4" borderId="17" xfId="0" applyFill="1" applyBorder="1" applyProtection="1"/>
    <xf numFmtId="1" fontId="0" fillId="4" borderId="21" xfId="0" applyNumberFormat="1" applyFill="1" applyBorder="1" applyProtection="1"/>
    <xf numFmtId="0" fontId="0" fillId="4" borderId="15" xfId="0" applyFill="1" applyBorder="1" applyProtection="1"/>
    <xf numFmtId="1" fontId="0" fillId="4" borderId="20" xfId="0" applyNumberFormat="1" applyFill="1" applyBorder="1" applyProtection="1"/>
    <xf numFmtId="0" fontId="0" fillId="0" borderId="13" xfId="0" applyFill="1" applyBorder="1" applyProtection="1"/>
    <xf numFmtId="165" fontId="0" fillId="3" borderId="13" xfId="0" applyNumberFormat="1" applyFill="1" applyBorder="1" applyProtection="1"/>
    <xf numFmtId="0" fontId="0" fillId="3" borderId="13" xfId="0" applyFill="1" applyBorder="1" applyProtection="1"/>
    <xf numFmtId="1" fontId="0" fillId="3" borderId="20" xfId="0" applyNumberFormat="1" applyFill="1" applyBorder="1" applyProtection="1"/>
    <xf numFmtId="0" fontId="0" fillId="3" borderId="16" xfId="0" applyFill="1" applyBorder="1" applyProtection="1"/>
    <xf numFmtId="0" fontId="0" fillId="5" borderId="13" xfId="0" applyFill="1" applyBorder="1" applyProtection="1"/>
    <xf numFmtId="165" fontId="0" fillId="4" borderId="13" xfId="0" applyNumberFormat="1" applyFill="1" applyBorder="1" applyProtection="1"/>
    <xf numFmtId="0" fontId="0" fillId="4" borderId="13" xfId="0" applyFill="1" applyBorder="1" applyProtection="1"/>
    <xf numFmtId="0" fontId="0" fillId="4" borderId="16" xfId="0" applyFill="1" applyBorder="1" applyProtection="1"/>
    <xf numFmtId="165" fontId="0" fillId="3" borderId="17" xfId="0" applyNumberFormat="1" applyFill="1" applyBorder="1" applyProtection="1"/>
    <xf numFmtId="0" fontId="0" fillId="3" borderId="17" xfId="0" applyFill="1" applyBorder="1" applyProtection="1"/>
    <xf numFmtId="1" fontId="0" fillId="3" borderId="21" xfId="0" applyNumberFormat="1" applyFill="1" applyBorder="1" applyProtection="1"/>
    <xf numFmtId="1" fontId="0" fillId="4" borderId="6" xfId="0" applyNumberFormat="1" applyFill="1" applyBorder="1" applyProtection="1"/>
    <xf numFmtId="0" fontId="0" fillId="4" borderId="22" xfId="0" applyFill="1" applyBorder="1" applyProtection="1"/>
    <xf numFmtId="0" fontId="0" fillId="0" borderId="5" xfId="0" applyBorder="1" applyProtection="1"/>
    <xf numFmtId="2" fontId="0" fillId="0" borderId="0" xfId="0" applyNumberFormat="1" applyBorder="1" applyProtection="1"/>
    <xf numFmtId="2" fontId="0" fillId="0" borderId="5" xfId="0" applyNumberFormat="1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2" fontId="0" fillId="2" borderId="0" xfId="0" applyNumberFormat="1" applyFill="1" applyBorder="1" applyAlignment="1" applyProtection="1">
      <alignment horizontal="left"/>
      <protection locked="0"/>
    </xf>
    <xf numFmtId="164" fontId="0" fillId="2" borderId="0" xfId="0" applyNumberFormat="1" applyFill="1" applyBorder="1" applyProtection="1">
      <protection locked="0"/>
    </xf>
    <xf numFmtId="164" fontId="0" fillId="0" borderId="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0" xfId="0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0" borderId="7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0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FF"/>
      <color rgb="FF66FFCC"/>
      <color rgb="FFFFFFFF"/>
      <color rgb="FFFF7C80"/>
      <color rgb="FF00FF99"/>
      <color rgb="FF99FFCC"/>
      <color rgb="FF00CC99"/>
      <color rgb="FF339966"/>
      <color rgb="FF00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34"/>
  <sheetViews>
    <sheetView tabSelected="1" topLeftCell="A13" workbookViewId="0">
      <selection activeCell="E34" sqref="E34"/>
    </sheetView>
  </sheetViews>
  <sheetFormatPr defaultRowHeight="15"/>
  <cols>
    <col min="1" max="1" width="2.28515625" customWidth="1"/>
    <col min="4" max="4" width="29.5703125" customWidth="1"/>
    <col min="5" max="5" width="13.85546875" customWidth="1"/>
    <col min="6" max="6" width="11.85546875" customWidth="1"/>
    <col min="7" max="7" width="9.85546875" bestFit="1" customWidth="1"/>
    <col min="9" max="9" width="9.7109375" bestFit="1" customWidth="1"/>
    <col min="11" max="11" width="10.140625" bestFit="1" customWidth="1"/>
  </cols>
  <sheetData>
    <row r="2" spans="2:12">
      <c r="C2" t="s">
        <v>57</v>
      </c>
    </row>
    <row r="3" spans="2:12" ht="15.75" thickBot="1"/>
    <row r="4" spans="2:12">
      <c r="B4" s="4"/>
      <c r="C4" s="5"/>
      <c r="D4" s="5"/>
      <c r="E4" s="5"/>
      <c r="F4" s="5"/>
      <c r="G4" s="5"/>
      <c r="H4" s="5"/>
      <c r="I4" s="5"/>
      <c r="J4" s="5"/>
      <c r="K4" s="5"/>
      <c r="L4" s="6"/>
    </row>
    <row r="5" spans="2:12" ht="15.75" thickBot="1">
      <c r="B5" s="34" t="s">
        <v>36</v>
      </c>
      <c r="C5" s="8"/>
      <c r="D5" s="8"/>
      <c r="E5" s="8"/>
      <c r="F5" s="8"/>
      <c r="G5" s="8"/>
      <c r="H5" s="8"/>
      <c r="I5" s="8"/>
      <c r="J5" s="8"/>
      <c r="K5" s="8"/>
      <c r="L5" s="10"/>
    </row>
    <row r="6" spans="2:12" ht="15.75" thickBot="1">
      <c r="B6" s="7"/>
      <c r="C6" s="8"/>
      <c r="D6" s="8"/>
      <c r="E6" s="122" t="s">
        <v>35</v>
      </c>
      <c r="F6" s="123"/>
      <c r="G6" s="124"/>
      <c r="H6" s="8"/>
      <c r="I6" s="8"/>
      <c r="J6" s="8"/>
      <c r="K6" s="8"/>
      <c r="L6" s="10"/>
    </row>
    <row r="7" spans="2:12">
      <c r="B7" s="7"/>
      <c r="C7" s="8"/>
      <c r="D7" s="8" t="s">
        <v>53</v>
      </c>
      <c r="E7" s="8" t="s">
        <v>23</v>
      </c>
      <c r="F7" s="8"/>
      <c r="G7" s="112">
        <v>51</v>
      </c>
      <c r="H7" s="8"/>
      <c r="I7" s="8"/>
      <c r="J7" s="8"/>
      <c r="K7" s="8"/>
      <c r="L7" s="10"/>
    </row>
    <row r="8" spans="2:12">
      <c r="B8" s="7"/>
      <c r="C8" s="8"/>
      <c r="D8" s="8" t="s">
        <v>54</v>
      </c>
      <c r="E8" s="8" t="s">
        <v>24</v>
      </c>
      <c r="F8" s="8"/>
      <c r="G8" s="112">
        <v>53</v>
      </c>
      <c r="H8" s="8"/>
      <c r="I8" s="8"/>
      <c r="J8" s="8"/>
      <c r="K8" s="8"/>
      <c r="L8" s="10"/>
    </row>
    <row r="9" spans="2:12" ht="15.75" thickBot="1">
      <c r="B9" s="7"/>
      <c r="C9" s="8"/>
      <c r="D9" s="8"/>
      <c r="E9" s="8"/>
      <c r="F9" s="8"/>
      <c r="G9" s="112"/>
      <c r="H9" s="8"/>
      <c r="I9" s="8"/>
      <c r="J9" s="8"/>
      <c r="K9" s="8"/>
      <c r="L9" s="10"/>
    </row>
    <row r="10" spans="2:12" ht="15.75" thickBot="1">
      <c r="B10" s="7"/>
      <c r="C10" s="8"/>
      <c r="D10" s="8"/>
      <c r="E10" s="125" t="s">
        <v>25</v>
      </c>
      <c r="F10" s="126"/>
      <c r="G10" s="127"/>
      <c r="H10" s="8"/>
      <c r="I10" s="8"/>
      <c r="J10" s="22"/>
      <c r="K10" s="23"/>
      <c r="L10" s="10"/>
    </row>
    <row r="11" spans="2:12">
      <c r="B11" s="7"/>
      <c r="C11" s="8"/>
      <c r="D11" s="8" t="s">
        <v>53</v>
      </c>
      <c r="E11" s="8" t="s">
        <v>16</v>
      </c>
      <c r="F11" s="22" t="s">
        <v>18</v>
      </c>
      <c r="G11" s="113">
        <v>0.67</v>
      </c>
      <c r="H11" s="8" t="s">
        <v>19</v>
      </c>
      <c r="I11" s="8"/>
      <c r="J11" s="22"/>
      <c r="K11" s="23"/>
      <c r="L11" s="10"/>
    </row>
    <row r="12" spans="2:12">
      <c r="B12" s="7"/>
      <c r="C12" s="8"/>
      <c r="D12" s="8" t="s">
        <v>54</v>
      </c>
      <c r="E12" s="8" t="s">
        <v>16</v>
      </c>
      <c r="F12" s="22" t="s">
        <v>18</v>
      </c>
      <c r="G12" s="113">
        <v>0.1525</v>
      </c>
      <c r="H12" s="8" t="s">
        <v>19</v>
      </c>
      <c r="I12" s="8"/>
      <c r="J12" s="22"/>
      <c r="K12" s="23"/>
      <c r="L12" s="10"/>
    </row>
    <row r="13" spans="2:12">
      <c r="B13" s="7"/>
      <c r="C13" s="8"/>
      <c r="D13" s="8"/>
      <c r="E13" s="8"/>
      <c r="F13" s="22"/>
      <c r="G13" s="114"/>
      <c r="H13" s="8"/>
      <c r="I13" s="8"/>
      <c r="J13" s="22"/>
      <c r="K13" s="23"/>
      <c r="L13" s="10"/>
    </row>
    <row r="14" spans="2:12">
      <c r="B14" s="7"/>
      <c r="C14" s="8"/>
      <c r="D14" s="8" t="s">
        <v>26</v>
      </c>
      <c r="E14" s="121" t="s">
        <v>56</v>
      </c>
      <c r="F14" s="121"/>
      <c r="G14" s="115">
        <v>1085000</v>
      </c>
      <c r="H14" s="8"/>
      <c r="I14" s="8"/>
      <c r="J14" s="22"/>
      <c r="K14" s="23"/>
      <c r="L14" s="10"/>
    </row>
    <row r="15" spans="2:12">
      <c r="B15" s="7"/>
      <c r="C15" s="8"/>
      <c r="D15" s="8"/>
      <c r="E15" s="8"/>
      <c r="F15" s="8"/>
      <c r="G15" s="116"/>
      <c r="H15" s="8"/>
      <c r="I15" s="8"/>
      <c r="J15" s="22"/>
      <c r="K15" s="23"/>
      <c r="L15" s="10"/>
    </row>
    <row r="16" spans="2:12">
      <c r="B16" s="7"/>
      <c r="C16" s="8"/>
      <c r="D16" s="37" t="s">
        <v>55</v>
      </c>
      <c r="E16" s="8"/>
      <c r="F16" s="22" t="s">
        <v>16</v>
      </c>
      <c r="G16" s="117">
        <v>52.4</v>
      </c>
      <c r="H16" s="8"/>
      <c r="I16" s="8"/>
      <c r="J16" s="22"/>
      <c r="K16" s="23"/>
      <c r="L16" s="10"/>
    </row>
    <row r="17" spans="2:12" ht="15.75" thickBot="1">
      <c r="B17" s="16"/>
      <c r="C17" s="17"/>
      <c r="D17" s="17"/>
      <c r="E17" s="17"/>
      <c r="F17" s="17"/>
      <c r="G17" s="118"/>
      <c r="H17" s="17"/>
      <c r="I17" s="17"/>
      <c r="J17" s="29"/>
      <c r="K17" s="30"/>
      <c r="L17" s="19"/>
    </row>
    <row r="18" spans="2:12" ht="15.75" thickBot="1"/>
    <row r="19" spans="2:12" s="78" customFormat="1" ht="15.75" thickBot="1">
      <c r="B19" s="79" t="s">
        <v>51</v>
      </c>
      <c r="C19" s="80"/>
      <c r="D19" s="80"/>
      <c r="E19" s="80"/>
      <c r="F19" s="80"/>
      <c r="G19" s="80"/>
      <c r="H19" s="80"/>
      <c r="I19" s="80"/>
      <c r="J19" s="80"/>
      <c r="K19" s="80"/>
      <c r="L19" s="81"/>
    </row>
    <row r="20" spans="2:12" s="78" customFormat="1">
      <c r="B20" s="82"/>
      <c r="C20" s="83"/>
      <c r="D20" s="83"/>
      <c r="E20" s="83"/>
      <c r="F20" s="83"/>
      <c r="G20" s="119" t="s">
        <v>48</v>
      </c>
      <c r="H20" s="120"/>
      <c r="I20" s="119" t="s">
        <v>47</v>
      </c>
      <c r="J20" s="120"/>
      <c r="K20" s="119" t="s">
        <v>46</v>
      </c>
      <c r="L20" s="120"/>
    </row>
    <row r="21" spans="2:12" s="78" customFormat="1" ht="15.75" thickBot="1">
      <c r="B21" s="82"/>
      <c r="C21" s="83"/>
      <c r="D21" s="83"/>
      <c r="E21" s="83"/>
      <c r="F21" s="83"/>
      <c r="G21" s="84" t="s">
        <v>49</v>
      </c>
      <c r="H21" s="85" t="s">
        <v>50</v>
      </c>
      <c r="I21" s="84" t="s">
        <v>49</v>
      </c>
      <c r="J21" s="85" t="s">
        <v>50</v>
      </c>
      <c r="K21" s="84" t="s">
        <v>49</v>
      </c>
      <c r="L21" s="85" t="s">
        <v>50</v>
      </c>
    </row>
    <row r="22" spans="2:12" s="78" customFormat="1">
      <c r="B22" s="82" t="s">
        <v>13</v>
      </c>
      <c r="C22" s="83"/>
      <c r="D22" s="86" t="s">
        <v>27</v>
      </c>
      <c r="E22" s="87">
        <f>+'1p 1c'!F19</f>
        <v>48.4</v>
      </c>
      <c r="F22" s="88" t="s">
        <v>29</v>
      </c>
      <c r="G22" s="89">
        <f>+'1p 1c'!L19</f>
        <v>1386087.5000000016</v>
      </c>
      <c r="H22" s="90" t="str">
        <f>IF(G22&gt;0,"Profit","Loss")</f>
        <v>Profit</v>
      </c>
      <c r="I22" s="91">
        <f>+'2p 1c '!L19</f>
        <v>2937637.5000000033</v>
      </c>
      <c r="J22" s="90" t="str">
        <f>IF(I22&gt;0,"Profit","Loss")</f>
        <v>Profit</v>
      </c>
      <c r="K22" s="91">
        <f>+'1p 2c '!L19</f>
        <v>4654650.0000000047</v>
      </c>
      <c r="L22" s="90" t="str">
        <f>IF(K22&gt;0,"Profit","Loss")</f>
        <v>Profit</v>
      </c>
    </row>
    <row r="23" spans="2:12" s="78" customFormat="1">
      <c r="B23" s="82"/>
      <c r="C23" s="83"/>
      <c r="D23" s="92" t="s">
        <v>27</v>
      </c>
      <c r="E23" s="93">
        <f>+'1p 1c'!F20</f>
        <v>50.4</v>
      </c>
      <c r="F23" s="94" t="s">
        <v>29</v>
      </c>
      <c r="G23" s="95">
        <f>+'1p 1c'!L20</f>
        <v>-783912.49999999849</v>
      </c>
      <c r="H23" s="96" t="str">
        <f t="shared" ref="H23" si="0">IF(G23&gt;0,"Profit","Loss")</f>
        <v>Loss</v>
      </c>
      <c r="I23" s="95">
        <f>+'2p 1c '!L20</f>
        <v>-1402362.4999999972</v>
      </c>
      <c r="J23" s="96" t="str">
        <f t="shared" ref="J23:L26" si="1">IF(I23&gt;0,"Profit","Loss")</f>
        <v>Loss</v>
      </c>
      <c r="K23" s="95">
        <f>+'1p 2c '!L20</f>
        <v>-1855349.9999999956</v>
      </c>
      <c r="L23" s="96" t="str">
        <f t="shared" si="1"/>
        <v>Loss</v>
      </c>
    </row>
    <row r="24" spans="2:12" s="78" customFormat="1">
      <c r="B24" s="82"/>
      <c r="C24" s="83"/>
      <c r="D24" s="97" t="s">
        <v>12</v>
      </c>
      <c r="E24" s="98">
        <f>+'1p 1c'!F21</f>
        <v>52.4</v>
      </c>
      <c r="F24" s="99" t="s">
        <v>29</v>
      </c>
      <c r="G24" s="91">
        <f>+'1p 1c'!L21</f>
        <v>-892412.5</v>
      </c>
      <c r="H24" s="100" t="str">
        <f t="shared" ref="H24" si="2">IF(G24&gt;0,"Profit","Loss")</f>
        <v>Loss</v>
      </c>
      <c r="I24" s="91">
        <f>+'2p 1c '!L21</f>
        <v>-1619362.5000000002</v>
      </c>
      <c r="J24" s="100" t="str">
        <f t="shared" si="1"/>
        <v>Loss</v>
      </c>
      <c r="K24" s="91">
        <f>+'1p 2c '!L21</f>
        <v>-2180850.0000000005</v>
      </c>
      <c r="L24" s="100" t="str">
        <f t="shared" si="1"/>
        <v>Loss</v>
      </c>
    </row>
    <row r="25" spans="2:12" s="78" customFormat="1">
      <c r="B25" s="82"/>
      <c r="C25" s="83"/>
      <c r="D25" s="86" t="s">
        <v>28</v>
      </c>
      <c r="E25" s="101">
        <f>+'1p 1c'!F22</f>
        <v>54.4</v>
      </c>
      <c r="F25" s="102" t="s">
        <v>29</v>
      </c>
      <c r="G25" s="103">
        <f>+'1p 1c'!L22</f>
        <v>84087.499999998443</v>
      </c>
      <c r="H25" s="96" t="str">
        <f t="shared" ref="H25" si="3">IF(G25&gt;0,"Profit","Loss")</f>
        <v>Profit</v>
      </c>
      <c r="I25" s="103">
        <f>+'2p 1c '!L22</f>
        <v>-642862.50000000163</v>
      </c>
      <c r="J25" s="96" t="str">
        <f t="shared" si="1"/>
        <v>Loss</v>
      </c>
      <c r="K25" s="103">
        <f>+'1p 2c '!L22</f>
        <v>-2180850.0000000005</v>
      </c>
      <c r="L25" s="96" t="str">
        <f t="shared" si="1"/>
        <v>Loss</v>
      </c>
    </row>
    <row r="26" spans="2:12" s="78" customFormat="1" ht="15.75" thickBot="1">
      <c r="B26" s="82"/>
      <c r="C26" s="83"/>
      <c r="D26" s="92" t="s">
        <v>28</v>
      </c>
      <c r="E26" s="98">
        <f>+'1p 1c'!F23</f>
        <v>58.4</v>
      </c>
      <c r="F26" s="99" t="s">
        <v>29</v>
      </c>
      <c r="G26" s="104">
        <f>+'1p 1c'!L23</f>
        <v>4424087.4999999991</v>
      </c>
      <c r="H26" s="105" t="str">
        <f t="shared" ref="H26" si="4">IF(G26&gt;0,"Profit","Loss")</f>
        <v>Profit</v>
      </c>
      <c r="I26" s="104">
        <f>+'2p 1c '!L23</f>
        <v>3697137.4999999986</v>
      </c>
      <c r="J26" s="105" t="str">
        <f t="shared" si="1"/>
        <v>Profit</v>
      </c>
      <c r="K26" s="104">
        <f>+'1p 2c '!L23</f>
        <v>-2180850.0000000005</v>
      </c>
      <c r="L26" s="105" t="str">
        <f t="shared" si="1"/>
        <v>Loss</v>
      </c>
    </row>
    <row r="27" spans="2:12" s="78" customFormat="1">
      <c r="B27" s="82"/>
      <c r="C27" s="83"/>
      <c r="D27" s="83"/>
      <c r="E27" s="83"/>
      <c r="F27" s="83"/>
      <c r="G27" s="83"/>
      <c r="H27" s="83"/>
      <c r="I27" s="83"/>
      <c r="J27" s="83"/>
      <c r="K27" s="83"/>
      <c r="L27" s="106"/>
    </row>
    <row r="28" spans="2:12" s="78" customFormat="1">
      <c r="B28" s="82"/>
      <c r="C28" s="83"/>
      <c r="D28" s="83"/>
      <c r="E28" s="83" t="s">
        <v>8</v>
      </c>
      <c r="F28" s="83"/>
      <c r="G28" s="107">
        <f>MAX(G22:G26)/100000</f>
        <v>44.240874999999988</v>
      </c>
      <c r="H28" s="107" t="s">
        <v>52</v>
      </c>
      <c r="I28" s="107">
        <f>MAX(I22:I26)/100000</f>
        <v>36.971374999999988</v>
      </c>
      <c r="J28" s="107" t="s">
        <v>52</v>
      </c>
      <c r="K28" s="107">
        <f>MAX(K22:K26)/100000</f>
        <v>46.546500000000044</v>
      </c>
      <c r="L28" s="108" t="s">
        <v>52</v>
      </c>
    </row>
    <row r="29" spans="2:12" s="78" customFormat="1">
      <c r="B29" s="82"/>
      <c r="C29" s="83"/>
      <c r="D29" s="83"/>
      <c r="E29" s="83" t="s">
        <v>9</v>
      </c>
      <c r="F29" s="83"/>
      <c r="G29" s="107">
        <f>MIN(G22:G26)/100000</f>
        <v>-8.9241250000000001</v>
      </c>
      <c r="H29" s="107" t="s">
        <v>52</v>
      </c>
      <c r="I29" s="107">
        <f>MIN(I22:I26)/100000</f>
        <v>-16.193625000000001</v>
      </c>
      <c r="J29" s="107" t="s">
        <v>52</v>
      </c>
      <c r="K29" s="107">
        <f>MIN(K22:K26)/100000</f>
        <v>-21.808500000000006</v>
      </c>
      <c r="L29" s="108" t="s">
        <v>52</v>
      </c>
    </row>
    <row r="30" spans="2:12" s="78" customFormat="1" ht="15.75" thickBot="1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1"/>
    </row>
    <row r="31" spans="2:12" s="78" customFormat="1"/>
    <row r="34" spans="3:3">
      <c r="C34" t="s">
        <v>58</v>
      </c>
    </row>
  </sheetData>
  <sheetProtection password="8B31" sheet="1" objects="1" scenarios="1"/>
  <mergeCells count="6">
    <mergeCell ref="G20:H20"/>
    <mergeCell ref="I20:J20"/>
    <mergeCell ref="K20:L20"/>
    <mergeCell ref="E14:F14"/>
    <mergeCell ref="E6:G6"/>
    <mergeCell ref="E10:G10"/>
  </mergeCells>
  <pageMargins left="0.7" right="0.7" top="0.75" bottom="0.75" header="0.3" footer="0.3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0"/>
  <sheetViews>
    <sheetView zoomScale="80" zoomScaleNormal="80" workbookViewId="0">
      <selection activeCell="H7" sqref="H7"/>
    </sheetView>
  </sheetViews>
  <sheetFormatPr defaultRowHeight="15"/>
  <cols>
    <col min="3" max="3" width="13.85546875" customWidth="1"/>
    <col min="5" max="5" width="35.5703125" customWidth="1"/>
    <col min="6" max="6" width="9.5703125" bestFit="1" customWidth="1"/>
    <col min="7" max="7" width="10.140625" customWidth="1"/>
    <col min="8" max="11" width="9.5703125" bestFit="1" customWidth="1"/>
    <col min="12" max="12" width="15.7109375" customWidth="1"/>
    <col min="13" max="13" width="15.28515625" customWidth="1"/>
  </cols>
  <sheetData>
    <row r="1" spans="1:13">
      <c r="C1" s="3"/>
    </row>
    <row r="2" spans="1:13" ht="15.75" thickBot="1">
      <c r="C2" s="68" t="s">
        <v>39</v>
      </c>
      <c r="D2" s="68"/>
      <c r="E2" s="68"/>
      <c r="F2" s="68"/>
      <c r="G2" s="68"/>
      <c r="H2" s="68"/>
    </row>
    <row r="3" spans="1:13">
      <c r="C3" s="4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15.75" thickBot="1">
      <c r="A4" t="s">
        <v>40</v>
      </c>
      <c r="C4" s="34" t="s">
        <v>36</v>
      </c>
      <c r="D4" s="8"/>
      <c r="E4" s="8"/>
      <c r="F4" s="8"/>
      <c r="G4" s="8"/>
      <c r="H4" s="8"/>
      <c r="I4" s="8"/>
      <c r="J4" s="8"/>
      <c r="K4" s="8"/>
      <c r="L4" s="8"/>
      <c r="M4" s="10"/>
    </row>
    <row r="5" spans="1:13" ht="15.75" thickBot="1">
      <c r="C5" s="7"/>
      <c r="D5" s="8"/>
      <c r="E5" s="8"/>
      <c r="F5" s="122" t="s">
        <v>35</v>
      </c>
      <c r="G5" s="123"/>
      <c r="H5" s="124"/>
      <c r="I5" s="8"/>
      <c r="J5" s="125" t="s">
        <v>25</v>
      </c>
      <c r="K5" s="126"/>
      <c r="L5" s="127"/>
      <c r="M5" s="10"/>
    </row>
    <row r="6" spans="1:13">
      <c r="C6" s="7"/>
      <c r="D6" s="8"/>
      <c r="E6" s="8" t="s">
        <v>15</v>
      </c>
      <c r="F6" s="8" t="s">
        <v>23</v>
      </c>
      <c r="G6" s="8"/>
      <c r="H6" s="35">
        <f>+'Summary '!G7</f>
        <v>51</v>
      </c>
      <c r="I6" s="8"/>
      <c r="J6" s="8" t="s">
        <v>16</v>
      </c>
      <c r="K6" s="22" t="s">
        <v>18</v>
      </c>
      <c r="L6" s="36">
        <f>+'Summary '!G11</f>
        <v>0.67</v>
      </c>
      <c r="M6" s="10" t="s">
        <v>19</v>
      </c>
    </row>
    <row r="7" spans="1:13">
      <c r="C7" s="7"/>
      <c r="D7" s="8"/>
      <c r="E7" s="8" t="s">
        <v>14</v>
      </c>
      <c r="F7" s="8" t="s">
        <v>24</v>
      </c>
      <c r="G7" s="8"/>
      <c r="H7" s="35">
        <f>+'Summary '!G8</f>
        <v>53</v>
      </c>
      <c r="I7" s="8"/>
      <c r="J7" s="8" t="s">
        <v>16</v>
      </c>
      <c r="K7" s="22" t="s">
        <v>18</v>
      </c>
      <c r="L7" s="36">
        <f>+'Summary '!G12</f>
        <v>0.1525</v>
      </c>
      <c r="M7" s="10" t="s">
        <v>19</v>
      </c>
    </row>
    <row r="8" spans="1:13">
      <c r="C8" s="7"/>
      <c r="D8" s="8"/>
      <c r="E8" s="8"/>
      <c r="F8" s="8"/>
      <c r="G8" s="8"/>
      <c r="H8" s="25"/>
      <c r="I8" s="8"/>
      <c r="J8" s="8"/>
      <c r="K8" s="22"/>
      <c r="L8" s="23"/>
      <c r="M8" s="10"/>
    </row>
    <row r="9" spans="1:13">
      <c r="C9" s="7"/>
      <c r="D9" s="8"/>
      <c r="E9" s="8" t="s">
        <v>26</v>
      </c>
      <c r="F9" s="24">
        <f>+'Summary '!G14</f>
        <v>1085000</v>
      </c>
      <c r="G9" s="8"/>
      <c r="H9" s="25"/>
      <c r="I9" s="8"/>
      <c r="J9" s="8"/>
      <c r="K9" s="22"/>
      <c r="L9" s="23"/>
      <c r="M9" s="10"/>
    </row>
    <row r="10" spans="1:13">
      <c r="C10" s="7"/>
      <c r="D10" s="8"/>
      <c r="E10" s="37" t="s">
        <v>37</v>
      </c>
      <c r="F10" s="27">
        <f>+'Summary '!G16</f>
        <v>52.4</v>
      </c>
      <c r="G10" s="8"/>
      <c r="H10" s="25"/>
      <c r="I10" s="8"/>
      <c r="J10" s="8"/>
      <c r="K10" s="22"/>
      <c r="L10" s="23"/>
      <c r="M10" s="10"/>
    </row>
    <row r="11" spans="1:13">
      <c r="C11" s="7"/>
      <c r="D11" s="8"/>
      <c r="E11" s="8"/>
      <c r="F11" s="8"/>
      <c r="G11" s="8"/>
      <c r="H11" s="25"/>
      <c r="I11" s="8"/>
      <c r="J11" s="8"/>
      <c r="K11" s="22"/>
      <c r="L11" s="23"/>
      <c r="M11" s="10"/>
    </row>
    <row r="12" spans="1:13" ht="15.75" thickBot="1">
      <c r="C12" s="16"/>
      <c r="D12" s="17"/>
      <c r="E12" s="17"/>
      <c r="F12" s="17"/>
      <c r="G12" s="17"/>
      <c r="H12" s="28"/>
      <c r="I12" s="17"/>
      <c r="J12" s="17"/>
      <c r="K12" s="29"/>
      <c r="L12" s="30"/>
      <c r="M12" s="19"/>
    </row>
    <row r="13" spans="1:13" ht="15.75" thickBot="1">
      <c r="C13" s="8"/>
      <c r="D13" s="8"/>
      <c r="E13" s="8"/>
      <c r="F13" s="8"/>
      <c r="G13" s="8"/>
      <c r="H13" s="25"/>
      <c r="I13" s="8"/>
      <c r="J13" s="8"/>
      <c r="K13" s="22"/>
      <c r="L13" s="23"/>
      <c r="M13" s="8"/>
    </row>
    <row r="14" spans="1:13">
      <c r="A14" t="s">
        <v>41</v>
      </c>
      <c r="C14" s="4"/>
      <c r="D14" s="5"/>
      <c r="E14" s="5"/>
      <c r="F14" s="5"/>
      <c r="G14" s="5"/>
      <c r="H14" s="31"/>
      <c r="I14" s="5"/>
      <c r="J14" s="5"/>
      <c r="K14" s="32"/>
      <c r="L14" s="33"/>
      <c r="M14" s="6"/>
    </row>
    <row r="15" spans="1:13" ht="15.75" thickBot="1">
      <c r="C15" s="48" t="s">
        <v>31</v>
      </c>
      <c r="D15" s="37"/>
      <c r="E15" s="37"/>
      <c r="F15" s="8"/>
      <c r="G15" s="8"/>
      <c r="H15" s="8"/>
      <c r="I15" s="8"/>
      <c r="J15" s="8"/>
      <c r="K15" s="8"/>
      <c r="L15" s="8"/>
      <c r="M15" s="10"/>
    </row>
    <row r="16" spans="1:13" ht="15.75" thickBot="1">
      <c r="C16" s="48" t="s">
        <v>32</v>
      </c>
      <c r="D16" s="49"/>
      <c r="E16" s="49"/>
      <c r="F16" s="8"/>
      <c r="G16" s="8"/>
      <c r="H16" s="8"/>
      <c r="I16" s="8"/>
      <c r="J16" s="8"/>
      <c r="K16" s="122" t="s">
        <v>38</v>
      </c>
      <c r="L16" s="124"/>
      <c r="M16" s="10"/>
    </row>
    <row r="17" spans="1:13" ht="15.75" thickBot="1">
      <c r="C17" s="7"/>
      <c r="D17" s="8"/>
      <c r="E17" s="11" t="s">
        <v>26</v>
      </c>
      <c r="F17" s="8"/>
      <c r="G17" s="8"/>
      <c r="H17" s="8"/>
      <c r="I17" s="8"/>
      <c r="J17" s="22"/>
      <c r="K17" s="45">
        <v>1</v>
      </c>
      <c r="L17" s="46">
        <f>+F9</f>
        <v>1085000</v>
      </c>
      <c r="M17" s="47"/>
    </row>
    <row r="18" spans="1:13">
      <c r="C18" s="7"/>
      <c r="D18" s="8"/>
      <c r="E18" s="8"/>
      <c r="F18" s="8"/>
      <c r="G18" s="8"/>
      <c r="H18" s="8"/>
      <c r="I18" s="8"/>
      <c r="J18" s="8"/>
      <c r="K18" s="8"/>
      <c r="L18" s="8"/>
      <c r="M18" s="10"/>
    </row>
    <row r="19" spans="1:13">
      <c r="C19" s="7" t="s">
        <v>13</v>
      </c>
      <c r="D19" s="8"/>
      <c r="E19" s="51" t="s">
        <v>27</v>
      </c>
      <c r="F19" s="59">
        <f>+F28</f>
        <v>48.4</v>
      </c>
      <c r="G19" s="60"/>
      <c r="H19" s="60"/>
      <c r="I19" s="60" t="s">
        <v>29</v>
      </c>
      <c r="J19" s="60"/>
      <c r="K19" s="59">
        <f>+F48</f>
        <v>1.2775000000000014</v>
      </c>
      <c r="L19" s="61">
        <f>+K19*L$17</f>
        <v>1386087.5000000016</v>
      </c>
      <c r="M19" s="62" t="str">
        <f>IF(L19&gt;0,"Profit","Loss")</f>
        <v>Profit</v>
      </c>
    </row>
    <row r="20" spans="1:13">
      <c r="C20" s="7"/>
      <c r="D20" s="8"/>
      <c r="E20" s="50" t="s">
        <v>27</v>
      </c>
      <c r="F20" s="52">
        <f>+G28</f>
        <v>50.4</v>
      </c>
      <c r="G20" s="53"/>
      <c r="H20" s="53"/>
      <c r="I20" s="53" t="s">
        <v>29</v>
      </c>
      <c r="J20" s="53"/>
      <c r="K20" s="52">
        <f>+G48</f>
        <v>-0.72249999999999859</v>
      </c>
      <c r="L20" s="54">
        <f t="shared" ref="L20:L23" si="0">+K20*L$17</f>
        <v>-783912.49999999849</v>
      </c>
      <c r="M20" s="58" t="str">
        <f t="shared" ref="M20:M23" si="1">IF(L20&gt;0,"Profit","Loss")</f>
        <v>Loss</v>
      </c>
    </row>
    <row r="21" spans="1:13">
      <c r="C21" s="7"/>
      <c r="D21" s="8"/>
      <c r="E21" s="50" t="s">
        <v>12</v>
      </c>
      <c r="F21" s="63">
        <f>+H28</f>
        <v>52.4</v>
      </c>
      <c r="G21" s="64"/>
      <c r="H21" s="64"/>
      <c r="I21" s="64" t="s">
        <v>29</v>
      </c>
      <c r="J21" s="64"/>
      <c r="K21" s="63">
        <f>+H48</f>
        <v>-0.82250000000000001</v>
      </c>
      <c r="L21" s="65">
        <f t="shared" si="0"/>
        <v>-892412.5</v>
      </c>
      <c r="M21" s="62" t="str">
        <f t="shared" si="1"/>
        <v>Loss</v>
      </c>
    </row>
    <row r="22" spans="1:13">
      <c r="C22" s="7"/>
      <c r="D22" s="8"/>
      <c r="E22" s="51" t="s">
        <v>28</v>
      </c>
      <c r="F22" s="55">
        <f>+I28</f>
        <v>54.4</v>
      </c>
      <c r="G22" s="56"/>
      <c r="H22" s="56"/>
      <c r="I22" s="56" t="s">
        <v>29</v>
      </c>
      <c r="J22" s="56"/>
      <c r="K22" s="55">
        <f>+I48</f>
        <v>7.749999999999857E-2</v>
      </c>
      <c r="L22" s="57">
        <f t="shared" si="0"/>
        <v>84087.499999998443</v>
      </c>
      <c r="M22" s="58" t="str">
        <f t="shared" si="1"/>
        <v>Profit</v>
      </c>
    </row>
    <row r="23" spans="1:13">
      <c r="C23" s="7"/>
      <c r="D23" s="8"/>
      <c r="E23" s="50" t="s">
        <v>28</v>
      </c>
      <c r="F23" s="63">
        <f>+J28</f>
        <v>58.4</v>
      </c>
      <c r="G23" s="64"/>
      <c r="H23" s="64"/>
      <c r="I23" s="64" t="s">
        <v>29</v>
      </c>
      <c r="J23" s="64"/>
      <c r="K23" s="63">
        <f>+J48</f>
        <v>4.0774999999999988</v>
      </c>
      <c r="L23" s="65">
        <f t="shared" si="0"/>
        <v>4424087.4999999991</v>
      </c>
      <c r="M23" s="62" t="str">
        <f t="shared" si="1"/>
        <v>Profit</v>
      </c>
    </row>
    <row r="24" spans="1:13" ht="15.75" thickBot="1"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9"/>
    </row>
    <row r="26" spans="1:13">
      <c r="C26" s="3"/>
      <c r="D26" s="3" t="s">
        <v>22</v>
      </c>
    </row>
    <row r="27" spans="1:13" ht="15.75" thickBot="1">
      <c r="H27" s="21"/>
      <c r="L27" t="s">
        <v>8</v>
      </c>
      <c r="M27" t="s">
        <v>9</v>
      </c>
    </row>
    <row r="28" spans="1:13">
      <c r="C28" s="4"/>
      <c r="D28" s="5"/>
      <c r="E28" s="66" t="s">
        <v>30</v>
      </c>
      <c r="F28" s="67">
        <f>+H28-4</f>
        <v>48.4</v>
      </c>
      <c r="G28" s="67">
        <f>+H28-2</f>
        <v>50.4</v>
      </c>
      <c r="H28" s="67">
        <f>+F10</f>
        <v>52.4</v>
      </c>
      <c r="I28" s="67">
        <f>+H28+2</f>
        <v>54.4</v>
      </c>
      <c r="J28" s="67">
        <f>+I28+4</f>
        <v>58.4</v>
      </c>
      <c r="K28" s="5"/>
      <c r="L28" s="5"/>
      <c r="M28" s="6"/>
    </row>
    <row r="29" spans="1:13">
      <c r="A29" t="s">
        <v>17</v>
      </c>
      <c r="C29" s="7" t="s">
        <v>7</v>
      </c>
      <c r="D29" s="8"/>
      <c r="E29" s="8" t="s">
        <v>4</v>
      </c>
      <c r="F29" s="9">
        <f>+$H$6</f>
        <v>51</v>
      </c>
      <c r="G29" s="9">
        <f t="shared" ref="G29:J29" si="2">+$H$6</f>
        <v>51</v>
      </c>
      <c r="H29" s="9">
        <f t="shared" si="2"/>
        <v>51</v>
      </c>
      <c r="I29" s="9">
        <f t="shared" si="2"/>
        <v>51</v>
      </c>
      <c r="J29" s="9">
        <f t="shared" si="2"/>
        <v>51</v>
      </c>
      <c r="K29" s="8"/>
      <c r="L29" s="8"/>
      <c r="M29" s="10"/>
    </row>
    <row r="30" spans="1:13">
      <c r="C30" s="7"/>
      <c r="D30" s="8"/>
      <c r="E30" s="8" t="s">
        <v>20</v>
      </c>
      <c r="F30" s="26">
        <f>+F28+0.5</f>
        <v>48.9</v>
      </c>
      <c r="G30" s="26">
        <f t="shared" ref="G30:J30" si="3">+G28+0.5</f>
        <v>50.9</v>
      </c>
      <c r="H30" s="26">
        <f t="shared" si="3"/>
        <v>52.9</v>
      </c>
      <c r="I30" s="26">
        <f t="shared" si="3"/>
        <v>54.9</v>
      </c>
      <c r="J30" s="26">
        <f t="shared" si="3"/>
        <v>58.9</v>
      </c>
      <c r="K30" s="8"/>
      <c r="L30" s="8"/>
      <c r="M30" s="10"/>
    </row>
    <row r="31" spans="1:13">
      <c r="C31" s="7"/>
      <c r="D31" s="8"/>
      <c r="E31" s="8"/>
      <c r="F31" s="9"/>
      <c r="G31" s="9"/>
      <c r="H31" s="9"/>
      <c r="I31" s="9"/>
      <c r="J31" s="9"/>
      <c r="K31" s="8"/>
      <c r="L31" s="8"/>
      <c r="M31" s="10"/>
    </row>
    <row r="32" spans="1:13">
      <c r="C32" s="7"/>
      <c r="D32" s="8"/>
      <c r="E32" s="11" t="s">
        <v>3</v>
      </c>
      <c r="F32" s="9">
        <f>+F29-F30</f>
        <v>2.1000000000000014</v>
      </c>
      <c r="G32" s="9">
        <f>+G29-G30</f>
        <v>0.10000000000000142</v>
      </c>
      <c r="H32" s="9">
        <f>+H29-H30</f>
        <v>-1.8999999999999986</v>
      </c>
      <c r="I32" s="9">
        <f>+I29-I30</f>
        <v>-3.8999999999999986</v>
      </c>
      <c r="J32" s="9">
        <f>+J29-J30</f>
        <v>-7.8999999999999986</v>
      </c>
      <c r="K32" s="8"/>
      <c r="L32" s="8"/>
      <c r="M32" s="10"/>
    </row>
    <row r="33" spans="3:13">
      <c r="C33" s="7"/>
      <c r="D33" s="8"/>
      <c r="E33" s="8" t="s">
        <v>2</v>
      </c>
      <c r="F33" s="9">
        <f>+$L6</f>
        <v>0.67</v>
      </c>
      <c r="G33" s="9">
        <f t="shared" ref="G33:J33" si="4">+$L6</f>
        <v>0.67</v>
      </c>
      <c r="H33" s="9">
        <f t="shared" si="4"/>
        <v>0.67</v>
      </c>
      <c r="I33" s="9">
        <f t="shared" si="4"/>
        <v>0.67</v>
      </c>
      <c r="J33" s="9">
        <f t="shared" si="4"/>
        <v>0.67</v>
      </c>
      <c r="K33" s="8"/>
      <c r="L33" s="8"/>
      <c r="M33" s="10"/>
    </row>
    <row r="34" spans="3:13">
      <c r="C34" s="7"/>
      <c r="D34" s="8"/>
      <c r="E34" s="11" t="s">
        <v>34</v>
      </c>
      <c r="F34" s="12">
        <f>IF((F32&lt;=0),-F33,(F32-F33))</f>
        <v>1.4300000000000015</v>
      </c>
      <c r="G34" s="12">
        <f t="shared" ref="G34:J34" si="5">IF((G32&lt;=0),-G33,(G32-G33))</f>
        <v>-0.56999999999999862</v>
      </c>
      <c r="H34" s="38">
        <f t="shared" si="5"/>
        <v>-0.67</v>
      </c>
      <c r="I34" s="12">
        <f t="shared" si="5"/>
        <v>-0.67</v>
      </c>
      <c r="J34" s="12">
        <f t="shared" si="5"/>
        <v>-0.67</v>
      </c>
      <c r="K34" s="8"/>
      <c r="L34" s="13">
        <f>MAX(F34:J34)</f>
        <v>1.4300000000000015</v>
      </c>
      <c r="M34" s="14">
        <f>MIN(F34:J34)</f>
        <v>-0.67</v>
      </c>
    </row>
    <row r="35" spans="3:13">
      <c r="C35" s="7"/>
      <c r="D35" s="8"/>
      <c r="E35" s="8"/>
      <c r="F35" s="15" t="s">
        <v>0</v>
      </c>
      <c r="G35" s="15" t="s">
        <v>1</v>
      </c>
      <c r="H35" s="39" t="s">
        <v>1</v>
      </c>
      <c r="I35" s="15" t="s">
        <v>1</v>
      </c>
      <c r="J35" s="15" t="s">
        <v>1</v>
      </c>
      <c r="K35" s="8"/>
      <c r="L35" s="8"/>
      <c r="M35" s="10"/>
    </row>
    <row r="36" spans="3:13" ht="15.75" thickBot="1">
      <c r="C36" s="16"/>
      <c r="D36" s="17"/>
      <c r="E36" s="17"/>
      <c r="F36" s="18"/>
      <c r="G36" s="18"/>
      <c r="H36" s="40"/>
      <c r="I36" s="18"/>
      <c r="J36" s="18"/>
      <c r="K36" s="17"/>
      <c r="L36" s="17"/>
      <c r="M36" s="19"/>
    </row>
    <row r="37" spans="3:13" ht="15.75" thickBot="1">
      <c r="F37" s="1"/>
      <c r="G37" s="1"/>
      <c r="H37" s="41"/>
      <c r="I37" s="1"/>
      <c r="J37" s="1"/>
    </row>
    <row r="38" spans="3:13">
      <c r="C38" s="4"/>
      <c r="D38" s="5"/>
      <c r="E38" s="66" t="s">
        <v>30</v>
      </c>
      <c r="F38" s="67">
        <f>+F28</f>
        <v>48.4</v>
      </c>
      <c r="G38" s="67">
        <f t="shared" ref="G38:J38" si="6">+G28</f>
        <v>50.4</v>
      </c>
      <c r="H38" s="67">
        <f t="shared" si="6"/>
        <v>52.4</v>
      </c>
      <c r="I38" s="67">
        <f t="shared" si="6"/>
        <v>54.4</v>
      </c>
      <c r="J38" s="67">
        <f t="shared" si="6"/>
        <v>58.4</v>
      </c>
      <c r="K38" s="5"/>
      <c r="L38" s="5"/>
      <c r="M38" s="6"/>
    </row>
    <row r="39" spans="3:13">
      <c r="C39" s="7" t="s">
        <v>6</v>
      </c>
      <c r="D39" s="8"/>
      <c r="E39" s="8" t="s">
        <v>21</v>
      </c>
      <c r="F39" s="9">
        <f>+F38-0.5</f>
        <v>47.9</v>
      </c>
      <c r="G39" s="9">
        <f t="shared" ref="G39:J39" si="7">+G38-0.5</f>
        <v>49.9</v>
      </c>
      <c r="H39" s="42">
        <f t="shared" si="7"/>
        <v>51.9</v>
      </c>
      <c r="I39" s="9">
        <f t="shared" si="7"/>
        <v>53.9</v>
      </c>
      <c r="J39" s="9">
        <f t="shared" si="7"/>
        <v>57.9</v>
      </c>
      <c r="K39" s="8"/>
      <c r="L39" s="8"/>
      <c r="M39" s="10"/>
    </row>
    <row r="40" spans="3:13">
      <c r="C40" s="7"/>
      <c r="D40" s="8"/>
      <c r="E40" s="8" t="s">
        <v>5</v>
      </c>
      <c r="F40" s="26">
        <f>+$H$7</f>
        <v>53</v>
      </c>
      <c r="G40" s="26">
        <f t="shared" ref="G40:J40" si="8">+$H$7</f>
        <v>53</v>
      </c>
      <c r="H40" s="43">
        <f t="shared" si="8"/>
        <v>53</v>
      </c>
      <c r="I40" s="26">
        <f t="shared" si="8"/>
        <v>53</v>
      </c>
      <c r="J40" s="26">
        <f t="shared" si="8"/>
        <v>53</v>
      </c>
      <c r="K40" s="8"/>
      <c r="L40" s="8"/>
      <c r="M40" s="10"/>
    </row>
    <row r="41" spans="3:13">
      <c r="C41" s="7"/>
      <c r="D41" s="8"/>
      <c r="E41" s="8"/>
      <c r="F41" s="9"/>
      <c r="G41" s="9"/>
      <c r="H41" s="42"/>
      <c r="I41" s="9"/>
      <c r="J41" s="9"/>
      <c r="K41" s="8"/>
      <c r="L41" s="8"/>
      <c r="M41" s="10"/>
    </row>
    <row r="42" spans="3:13">
      <c r="C42" s="7"/>
      <c r="D42" s="8"/>
      <c r="E42" s="11" t="s">
        <v>3</v>
      </c>
      <c r="F42" s="9">
        <f>+F39-F40</f>
        <v>-5.1000000000000014</v>
      </c>
      <c r="G42" s="9">
        <f t="shared" ref="G42:J42" si="9">+G39-G40</f>
        <v>-3.1000000000000014</v>
      </c>
      <c r="H42" s="42">
        <f t="shared" si="9"/>
        <v>-1.1000000000000014</v>
      </c>
      <c r="I42" s="9">
        <f t="shared" si="9"/>
        <v>0.89999999999999858</v>
      </c>
      <c r="J42" s="9">
        <f t="shared" si="9"/>
        <v>4.8999999999999986</v>
      </c>
      <c r="K42" s="8"/>
      <c r="L42" s="8"/>
      <c r="M42" s="10"/>
    </row>
    <row r="43" spans="3:13">
      <c r="C43" s="7"/>
      <c r="D43" s="8"/>
      <c r="E43" s="8" t="s">
        <v>2</v>
      </c>
      <c r="F43" s="9">
        <f>+$L7</f>
        <v>0.1525</v>
      </c>
      <c r="G43" s="9">
        <f t="shared" ref="G43:J43" si="10">+$L7</f>
        <v>0.1525</v>
      </c>
      <c r="H43" s="42">
        <f t="shared" si="10"/>
        <v>0.1525</v>
      </c>
      <c r="I43" s="9">
        <f t="shared" si="10"/>
        <v>0.1525</v>
      </c>
      <c r="J43" s="9">
        <f t="shared" si="10"/>
        <v>0.1525</v>
      </c>
      <c r="K43" s="8"/>
      <c r="L43" s="8"/>
      <c r="M43" s="10"/>
    </row>
    <row r="44" spans="3:13">
      <c r="C44" s="7"/>
      <c r="D44" s="8"/>
      <c r="E44" s="11" t="s">
        <v>34</v>
      </c>
      <c r="F44" s="12">
        <f>IF((F42&lt;=0),-F43,(F42-F43))</f>
        <v>-0.1525</v>
      </c>
      <c r="G44" s="12">
        <f t="shared" ref="G44" si="11">IF((G42&lt;=0),-G43,(G42-G43))</f>
        <v>-0.1525</v>
      </c>
      <c r="H44" s="38">
        <f t="shared" ref="H44" si="12">IF((H42&lt;=0),-H43,(H42-H43))</f>
        <v>-0.1525</v>
      </c>
      <c r="I44" s="12">
        <f t="shared" ref="I44" si="13">IF((I42&lt;=0),-I43,(I42-I43))</f>
        <v>0.74749999999999861</v>
      </c>
      <c r="J44" s="12">
        <f t="shared" ref="J44" si="14">IF((J42&lt;=0),-J43,(J42-J43))</f>
        <v>4.7474999999999987</v>
      </c>
      <c r="K44" s="8"/>
      <c r="L44" s="13">
        <f>MAX(F44:J44)</f>
        <v>4.7474999999999987</v>
      </c>
      <c r="M44" s="14">
        <f>MIN(F44:J44)</f>
        <v>-0.1525</v>
      </c>
    </row>
    <row r="45" spans="3:13">
      <c r="C45" s="7"/>
      <c r="D45" s="8"/>
      <c r="E45" s="8"/>
      <c r="F45" s="9"/>
      <c r="G45" s="9"/>
      <c r="H45" s="42"/>
      <c r="I45" s="9"/>
      <c r="J45" s="9"/>
      <c r="K45" s="8"/>
      <c r="L45" s="8"/>
      <c r="M45" s="10"/>
    </row>
    <row r="46" spans="3:13" ht="15.75" thickBot="1">
      <c r="C46" s="16"/>
      <c r="D46" s="17"/>
      <c r="E46" s="17"/>
      <c r="F46" s="20" t="s">
        <v>1</v>
      </c>
      <c r="G46" s="20" t="s">
        <v>1</v>
      </c>
      <c r="H46" s="44" t="s">
        <v>1</v>
      </c>
      <c r="I46" s="20" t="s">
        <v>1</v>
      </c>
      <c r="J46" s="20" t="s">
        <v>0</v>
      </c>
      <c r="K46" s="17"/>
      <c r="L46" s="17"/>
      <c r="M46" s="19"/>
    </row>
    <row r="47" spans="3:13">
      <c r="F47" s="1"/>
      <c r="G47" s="1"/>
      <c r="H47" s="1"/>
      <c r="I47" s="1"/>
      <c r="J47" s="1"/>
    </row>
    <row r="48" spans="3:13" ht="15.75" thickBot="1">
      <c r="C48" s="69" t="s">
        <v>11</v>
      </c>
      <c r="D48" s="69"/>
      <c r="E48" s="69" t="s">
        <v>10</v>
      </c>
      <c r="F48" s="70">
        <f>+F34+F44</f>
        <v>1.2775000000000014</v>
      </c>
      <c r="G48" s="70">
        <f t="shared" ref="G48:J48" si="15">+G34+G44</f>
        <v>-0.72249999999999859</v>
      </c>
      <c r="H48" s="70">
        <f t="shared" si="15"/>
        <v>-0.82250000000000001</v>
      </c>
      <c r="I48" s="70">
        <f t="shared" si="15"/>
        <v>7.749999999999857E-2</v>
      </c>
      <c r="J48" s="70">
        <f t="shared" si="15"/>
        <v>4.0774999999999988</v>
      </c>
      <c r="L48" s="71">
        <f>MAX(F48:J48)</f>
        <v>4.0774999999999988</v>
      </c>
      <c r="M48" s="71">
        <f>MIN(F48:J48)</f>
        <v>-0.82250000000000001</v>
      </c>
    </row>
    <row r="49" spans="3:13" ht="15.75" thickTop="1">
      <c r="F49" s="72" t="str">
        <f>IF(F48&gt;0,"Profit","Loss")</f>
        <v>Profit</v>
      </c>
      <c r="G49" s="72" t="str">
        <f>IF(G48&gt;0,"Profit","Loss")</f>
        <v>Loss</v>
      </c>
      <c r="H49" s="72" t="str">
        <f>IF(H48&gt;0,"Profit","Loss")</f>
        <v>Loss</v>
      </c>
      <c r="I49" s="72" t="str">
        <f>IF(I48&gt;0,"Profit","Loss")</f>
        <v>Profit</v>
      </c>
      <c r="J49" s="72" t="str">
        <f>IF(J48&gt;0,"Profit","Loss")</f>
        <v>Profit</v>
      </c>
      <c r="L49" s="2"/>
      <c r="M49" s="2"/>
    </row>
    <row r="50" spans="3:13">
      <c r="C50" t="s">
        <v>33</v>
      </c>
    </row>
  </sheetData>
  <sheetProtection sheet="1" objects="1" scenarios="1"/>
  <mergeCells count="3">
    <mergeCell ref="J5:L5"/>
    <mergeCell ref="F5:H5"/>
    <mergeCell ref="K16:L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1"/>
  <sheetViews>
    <sheetView zoomScale="80" zoomScaleNormal="80" workbookViewId="0">
      <selection activeCell="F12" sqref="F12"/>
    </sheetView>
  </sheetViews>
  <sheetFormatPr defaultRowHeight="15"/>
  <cols>
    <col min="3" max="3" width="13.85546875" customWidth="1"/>
    <col min="5" max="5" width="35.5703125" customWidth="1"/>
    <col min="6" max="6" width="12.42578125" bestFit="1" customWidth="1"/>
    <col min="7" max="7" width="10.140625" customWidth="1"/>
    <col min="8" max="11" width="9.5703125" bestFit="1" customWidth="1"/>
    <col min="12" max="12" width="15.7109375" customWidth="1"/>
    <col min="13" max="13" width="15.28515625" customWidth="1"/>
  </cols>
  <sheetData>
    <row r="1" spans="1:13">
      <c r="C1" s="3"/>
    </row>
    <row r="2" spans="1:13" ht="15.75" thickBot="1">
      <c r="C2" s="68" t="s">
        <v>39</v>
      </c>
      <c r="D2" s="68"/>
      <c r="E2" s="68"/>
      <c r="F2" s="68"/>
      <c r="G2" s="68"/>
      <c r="H2" s="68"/>
    </row>
    <row r="3" spans="1:13">
      <c r="C3" s="4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15.75" thickBot="1">
      <c r="A4" t="s">
        <v>40</v>
      </c>
      <c r="C4" s="34" t="s">
        <v>36</v>
      </c>
      <c r="D4" s="8"/>
      <c r="E4" s="8"/>
      <c r="F4" s="8"/>
      <c r="G4" s="8"/>
      <c r="H4" s="8"/>
      <c r="I4" s="8"/>
      <c r="J4" s="8"/>
      <c r="K4" s="8"/>
      <c r="L4" s="8"/>
      <c r="M4" s="10"/>
    </row>
    <row r="5" spans="1:13" ht="15.75" thickBot="1">
      <c r="C5" s="7"/>
      <c r="D5" s="8"/>
      <c r="E5" s="8"/>
      <c r="F5" s="122" t="s">
        <v>35</v>
      </c>
      <c r="G5" s="123"/>
      <c r="H5" s="124"/>
      <c r="I5" s="8"/>
      <c r="J5" s="125" t="s">
        <v>25</v>
      </c>
      <c r="K5" s="126"/>
      <c r="L5" s="127"/>
      <c r="M5" s="10"/>
    </row>
    <row r="6" spans="1:13">
      <c r="C6" s="7"/>
      <c r="D6" s="8"/>
      <c r="E6" s="8" t="s">
        <v>15</v>
      </c>
      <c r="F6" s="8" t="s">
        <v>23</v>
      </c>
      <c r="G6" s="8"/>
      <c r="H6" s="35">
        <f>+'1p 1c'!H6</f>
        <v>51</v>
      </c>
      <c r="I6" s="8"/>
      <c r="J6" s="8" t="s">
        <v>16</v>
      </c>
      <c r="K6" s="22" t="s">
        <v>18</v>
      </c>
      <c r="L6" s="73">
        <f>+'1p 1c'!L6</f>
        <v>0.67</v>
      </c>
      <c r="M6" s="10" t="s">
        <v>19</v>
      </c>
    </row>
    <row r="7" spans="1:13">
      <c r="C7" s="7"/>
      <c r="D7" s="8"/>
      <c r="E7" s="8" t="s">
        <v>14</v>
      </c>
      <c r="F7" s="8" t="s">
        <v>24</v>
      </c>
      <c r="G7" s="8"/>
      <c r="H7" s="35">
        <f>+'1p 1c'!H7</f>
        <v>53</v>
      </c>
      <c r="I7" s="8"/>
      <c r="J7" s="8" t="s">
        <v>16</v>
      </c>
      <c r="K7" s="22" t="s">
        <v>18</v>
      </c>
      <c r="L7" s="73">
        <f>+'1p 1c'!L7</f>
        <v>0.1525</v>
      </c>
      <c r="M7" s="10" t="s">
        <v>19</v>
      </c>
    </row>
    <row r="8" spans="1:13">
      <c r="C8" s="7"/>
      <c r="D8" s="8"/>
      <c r="E8" s="8"/>
      <c r="F8" s="8"/>
      <c r="G8" s="8"/>
      <c r="H8" s="25"/>
      <c r="I8" s="8"/>
      <c r="J8" s="8"/>
      <c r="K8" s="22"/>
      <c r="L8" s="23"/>
      <c r="M8" s="10"/>
    </row>
    <row r="9" spans="1:13">
      <c r="C9" s="7"/>
      <c r="D9" s="8"/>
      <c r="E9" s="8" t="s">
        <v>26</v>
      </c>
      <c r="F9" s="74">
        <f>+'1p 1c'!F9</f>
        <v>1085000</v>
      </c>
      <c r="G9" s="8"/>
      <c r="H9" s="25"/>
      <c r="I9" s="8"/>
      <c r="J9" s="8"/>
      <c r="K9" s="22"/>
      <c r="L9" s="23"/>
      <c r="M9" s="10"/>
    </row>
    <row r="10" spans="1:13">
      <c r="C10" s="7"/>
      <c r="D10" s="8"/>
      <c r="E10" s="37" t="s">
        <v>37</v>
      </c>
      <c r="F10" s="75">
        <f>+'1p 1c'!F10</f>
        <v>52.4</v>
      </c>
      <c r="G10" s="8"/>
      <c r="H10" s="25"/>
      <c r="I10" s="8"/>
      <c r="J10" s="8"/>
      <c r="K10" s="22"/>
      <c r="L10" s="23"/>
      <c r="M10" s="10"/>
    </row>
    <row r="11" spans="1:13">
      <c r="C11" s="7"/>
      <c r="D11" s="8"/>
      <c r="E11" s="8"/>
      <c r="F11" s="8"/>
      <c r="G11" s="8"/>
      <c r="H11" s="25"/>
      <c r="I11" s="8"/>
      <c r="J11" s="8"/>
      <c r="K11" s="22"/>
      <c r="L11" s="23"/>
      <c r="M11" s="10"/>
    </row>
    <row r="12" spans="1:13" ht="15.75" thickBot="1">
      <c r="C12" s="16"/>
      <c r="D12" s="17"/>
      <c r="E12" s="17"/>
      <c r="F12" s="17"/>
      <c r="G12" s="17"/>
      <c r="H12" s="28"/>
      <c r="I12" s="17"/>
      <c r="J12" s="17"/>
      <c r="K12" s="29"/>
      <c r="L12" s="30"/>
      <c r="M12" s="19"/>
    </row>
    <row r="13" spans="1:13" ht="15.75" thickBot="1">
      <c r="C13" s="8"/>
      <c r="D13" s="8"/>
      <c r="E13" s="8"/>
      <c r="F13" s="8"/>
      <c r="G13" s="8"/>
      <c r="H13" s="25"/>
      <c r="I13" s="8"/>
      <c r="J13" s="8"/>
      <c r="K13" s="22"/>
      <c r="L13" s="23"/>
      <c r="M13" s="8"/>
    </row>
    <row r="14" spans="1:13">
      <c r="A14" t="s">
        <v>41</v>
      </c>
      <c r="C14" s="4"/>
      <c r="D14" s="5"/>
      <c r="E14" s="5"/>
      <c r="F14" s="5"/>
      <c r="G14" s="5"/>
      <c r="H14" s="31"/>
      <c r="I14" s="5"/>
      <c r="J14" s="5"/>
      <c r="K14" s="32"/>
      <c r="L14" s="33"/>
      <c r="M14" s="6"/>
    </row>
    <row r="15" spans="1:13" ht="15.75" thickBot="1">
      <c r="C15" s="48" t="s">
        <v>31</v>
      </c>
      <c r="D15" s="37"/>
      <c r="E15" s="37"/>
      <c r="F15" s="8"/>
      <c r="G15" s="8"/>
      <c r="H15" s="8"/>
      <c r="I15" s="8"/>
      <c r="J15" s="8"/>
      <c r="K15" s="8"/>
      <c r="L15" s="8"/>
      <c r="M15" s="10"/>
    </row>
    <row r="16" spans="1:13" ht="15.75" thickBot="1">
      <c r="C16" s="48" t="s">
        <v>32</v>
      </c>
      <c r="D16" s="49"/>
      <c r="E16" s="49"/>
      <c r="F16" s="8"/>
      <c r="G16" s="8"/>
      <c r="H16" s="8"/>
      <c r="I16" s="8"/>
      <c r="J16" s="8"/>
      <c r="K16" s="122" t="s">
        <v>38</v>
      </c>
      <c r="L16" s="124"/>
      <c r="M16" s="10"/>
    </row>
    <row r="17" spans="1:13" ht="15.75" thickBot="1">
      <c r="C17" s="7"/>
      <c r="D17" s="8"/>
      <c r="E17" s="11" t="s">
        <v>26</v>
      </c>
      <c r="F17" s="8"/>
      <c r="G17" s="8"/>
      <c r="H17" s="8"/>
      <c r="I17" s="8"/>
      <c r="J17" s="22"/>
      <c r="K17" s="45">
        <v>1</v>
      </c>
      <c r="L17" s="46">
        <f>+F9</f>
        <v>1085000</v>
      </c>
      <c r="M17" s="47"/>
    </row>
    <row r="18" spans="1:13">
      <c r="C18" s="7"/>
      <c r="D18" s="8"/>
      <c r="E18" s="8"/>
      <c r="F18" s="8"/>
      <c r="G18" s="8"/>
      <c r="H18" s="8"/>
      <c r="I18" s="8"/>
      <c r="J18" s="8"/>
      <c r="K18" s="8"/>
      <c r="L18" s="8"/>
      <c r="M18" s="10"/>
    </row>
    <row r="19" spans="1:13">
      <c r="C19" s="7" t="s">
        <v>13</v>
      </c>
      <c r="D19" s="8"/>
      <c r="E19" s="51" t="s">
        <v>27</v>
      </c>
      <c r="F19" s="59">
        <f>+F28</f>
        <v>48.4</v>
      </c>
      <c r="G19" s="60"/>
      <c r="H19" s="60"/>
      <c r="I19" s="60" t="s">
        <v>29</v>
      </c>
      <c r="J19" s="60"/>
      <c r="K19" s="59">
        <f>+F49</f>
        <v>2.7075000000000031</v>
      </c>
      <c r="L19" s="61">
        <f>+K19*L$17</f>
        <v>2937637.5000000033</v>
      </c>
      <c r="M19" s="62" t="str">
        <f>IF(L19&gt;0,"Profit","Loss")</f>
        <v>Profit</v>
      </c>
    </row>
    <row r="20" spans="1:13">
      <c r="C20" s="7"/>
      <c r="D20" s="8"/>
      <c r="E20" s="50" t="s">
        <v>27</v>
      </c>
      <c r="F20" s="52">
        <f>+G28</f>
        <v>50.4</v>
      </c>
      <c r="G20" s="53"/>
      <c r="H20" s="53"/>
      <c r="I20" s="53" t="s">
        <v>29</v>
      </c>
      <c r="J20" s="53"/>
      <c r="K20" s="52">
        <f>+G49</f>
        <v>-1.2924999999999973</v>
      </c>
      <c r="L20" s="54">
        <f t="shared" ref="L20:L23" si="0">+K20*L$17</f>
        <v>-1402362.4999999972</v>
      </c>
      <c r="M20" s="58" t="str">
        <f t="shared" ref="M20:M23" si="1">IF(L20&gt;0,"Profit","Loss")</f>
        <v>Loss</v>
      </c>
    </row>
    <row r="21" spans="1:13">
      <c r="C21" s="7"/>
      <c r="D21" s="8"/>
      <c r="E21" s="50" t="s">
        <v>12</v>
      </c>
      <c r="F21" s="63">
        <f>+H28</f>
        <v>52.4</v>
      </c>
      <c r="G21" s="64"/>
      <c r="H21" s="64"/>
      <c r="I21" s="64" t="s">
        <v>29</v>
      </c>
      <c r="J21" s="64"/>
      <c r="K21" s="63">
        <f>+H49</f>
        <v>-1.4925000000000002</v>
      </c>
      <c r="L21" s="65">
        <f t="shared" si="0"/>
        <v>-1619362.5000000002</v>
      </c>
      <c r="M21" s="62" t="str">
        <f t="shared" si="1"/>
        <v>Loss</v>
      </c>
    </row>
    <row r="22" spans="1:13">
      <c r="C22" s="7"/>
      <c r="D22" s="8"/>
      <c r="E22" s="51" t="s">
        <v>28</v>
      </c>
      <c r="F22" s="55">
        <f>+I28</f>
        <v>54.4</v>
      </c>
      <c r="G22" s="56"/>
      <c r="H22" s="56"/>
      <c r="I22" s="56" t="s">
        <v>29</v>
      </c>
      <c r="J22" s="56"/>
      <c r="K22" s="55">
        <f>+I49</f>
        <v>-0.59250000000000147</v>
      </c>
      <c r="L22" s="57">
        <f t="shared" si="0"/>
        <v>-642862.50000000163</v>
      </c>
      <c r="M22" s="58" t="str">
        <f t="shared" si="1"/>
        <v>Loss</v>
      </c>
    </row>
    <row r="23" spans="1:13">
      <c r="C23" s="7"/>
      <c r="D23" s="8"/>
      <c r="E23" s="50" t="s">
        <v>28</v>
      </c>
      <c r="F23" s="63">
        <f>+J28</f>
        <v>58.4</v>
      </c>
      <c r="G23" s="64"/>
      <c r="H23" s="64"/>
      <c r="I23" s="64" t="s">
        <v>29</v>
      </c>
      <c r="J23" s="64"/>
      <c r="K23" s="63">
        <f>+J49</f>
        <v>3.4074999999999989</v>
      </c>
      <c r="L23" s="65">
        <f t="shared" si="0"/>
        <v>3697137.4999999986</v>
      </c>
      <c r="M23" s="62" t="str">
        <f t="shared" si="1"/>
        <v>Profit</v>
      </c>
    </row>
    <row r="24" spans="1:13" ht="15.75" thickBot="1"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9"/>
    </row>
    <row r="26" spans="1:13">
      <c r="C26" s="3"/>
      <c r="D26" s="3" t="s">
        <v>22</v>
      </c>
    </row>
    <row r="27" spans="1:13" ht="15.75" thickBot="1">
      <c r="H27" s="21"/>
      <c r="L27" t="s">
        <v>8</v>
      </c>
      <c r="M27" t="s">
        <v>9</v>
      </c>
    </row>
    <row r="28" spans="1:13">
      <c r="C28" s="4"/>
      <c r="D28" s="5"/>
      <c r="E28" s="66" t="s">
        <v>30</v>
      </c>
      <c r="F28" s="67">
        <f>+H28-4</f>
        <v>48.4</v>
      </c>
      <c r="G28" s="67">
        <f>+H28-2</f>
        <v>50.4</v>
      </c>
      <c r="H28" s="67">
        <f>+F10</f>
        <v>52.4</v>
      </c>
      <c r="I28" s="67">
        <f>+H28+2</f>
        <v>54.4</v>
      </c>
      <c r="J28" s="67">
        <f>+I28+4</f>
        <v>58.4</v>
      </c>
      <c r="K28" s="5"/>
      <c r="L28" s="5"/>
      <c r="M28" s="6"/>
    </row>
    <row r="29" spans="1:13">
      <c r="A29" t="s">
        <v>17</v>
      </c>
      <c r="C29" s="7" t="s">
        <v>7</v>
      </c>
      <c r="D29" s="8"/>
      <c r="E29" s="8" t="s">
        <v>4</v>
      </c>
      <c r="F29" s="9">
        <f>+$H$6</f>
        <v>51</v>
      </c>
      <c r="G29" s="9">
        <f t="shared" ref="G29:J29" si="2">+$H$6</f>
        <v>51</v>
      </c>
      <c r="H29" s="9">
        <f t="shared" si="2"/>
        <v>51</v>
      </c>
      <c r="I29" s="9">
        <f t="shared" si="2"/>
        <v>51</v>
      </c>
      <c r="J29" s="9">
        <f t="shared" si="2"/>
        <v>51</v>
      </c>
      <c r="K29" s="8"/>
      <c r="L29" s="8"/>
      <c r="M29" s="10"/>
    </row>
    <row r="30" spans="1:13">
      <c r="C30" s="7"/>
      <c r="D30" s="8"/>
      <c r="E30" s="8" t="s">
        <v>20</v>
      </c>
      <c r="F30" s="26">
        <f>+F28+0.5</f>
        <v>48.9</v>
      </c>
      <c r="G30" s="26">
        <f t="shared" ref="G30:J30" si="3">+G28+0.5</f>
        <v>50.9</v>
      </c>
      <c r="H30" s="26">
        <f t="shared" si="3"/>
        <v>52.9</v>
      </c>
      <c r="I30" s="26">
        <f t="shared" si="3"/>
        <v>54.9</v>
      </c>
      <c r="J30" s="26">
        <f t="shared" si="3"/>
        <v>58.9</v>
      </c>
      <c r="K30" s="8"/>
      <c r="L30" s="8"/>
      <c r="M30" s="10"/>
    </row>
    <row r="31" spans="1:13">
      <c r="C31" s="7"/>
      <c r="D31" s="8"/>
      <c r="E31" s="8"/>
      <c r="F31" s="9"/>
      <c r="G31" s="9"/>
      <c r="H31" s="9"/>
      <c r="I31" s="9"/>
      <c r="J31" s="9"/>
      <c r="K31" s="8"/>
      <c r="L31" s="8"/>
      <c r="M31" s="10"/>
    </row>
    <row r="32" spans="1:13">
      <c r="C32" s="7"/>
      <c r="D32" s="8"/>
      <c r="E32" s="11" t="s">
        <v>3</v>
      </c>
      <c r="F32" s="9">
        <f>+F29-F30</f>
        <v>2.1000000000000014</v>
      </c>
      <c r="G32" s="9">
        <f>+G29-G30</f>
        <v>0.10000000000000142</v>
      </c>
      <c r="H32" s="9">
        <f>+H29-H30</f>
        <v>-1.8999999999999986</v>
      </c>
      <c r="I32" s="9">
        <f>+I29-I30</f>
        <v>-3.8999999999999986</v>
      </c>
      <c r="J32" s="9">
        <f>+J29-J30</f>
        <v>-7.8999999999999986</v>
      </c>
      <c r="K32" s="8"/>
      <c r="L32" s="8"/>
      <c r="M32" s="10"/>
    </row>
    <row r="33" spans="3:13">
      <c r="C33" s="7"/>
      <c r="D33" s="8"/>
      <c r="E33" s="8" t="s">
        <v>2</v>
      </c>
      <c r="F33" s="9">
        <f>+$L6</f>
        <v>0.67</v>
      </c>
      <c r="G33" s="9">
        <f t="shared" ref="G33:J33" si="4">+$L6</f>
        <v>0.67</v>
      </c>
      <c r="H33" s="9">
        <f t="shared" si="4"/>
        <v>0.67</v>
      </c>
      <c r="I33" s="9">
        <f t="shared" si="4"/>
        <v>0.67</v>
      </c>
      <c r="J33" s="9">
        <f t="shared" si="4"/>
        <v>0.67</v>
      </c>
      <c r="K33" s="8"/>
      <c r="L33" s="8"/>
      <c r="M33" s="10"/>
    </row>
    <row r="34" spans="3:13">
      <c r="C34" s="7"/>
      <c r="D34" s="8"/>
      <c r="E34" s="11" t="s">
        <v>42</v>
      </c>
      <c r="F34" s="12">
        <f>IF((F32&lt;=0),-F33,(F32-F33))</f>
        <v>1.4300000000000015</v>
      </c>
      <c r="G34" s="12">
        <f t="shared" ref="G34:J34" si="5">IF((G32&lt;=0),-G33,(G32-G33))</f>
        <v>-0.56999999999999862</v>
      </c>
      <c r="H34" s="38">
        <f t="shared" si="5"/>
        <v>-0.67</v>
      </c>
      <c r="I34" s="12">
        <f t="shared" si="5"/>
        <v>-0.67</v>
      </c>
      <c r="J34" s="12">
        <f t="shared" si="5"/>
        <v>-0.67</v>
      </c>
      <c r="K34" s="8"/>
      <c r="L34" s="13"/>
      <c r="M34" s="14"/>
    </row>
    <row r="35" spans="3:13">
      <c r="C35" s="7"/>
      <c r="D35" s="8"/>
      <c r="E35" s="8"/>
      <c r="F35" s="15" t="s">
        <v>0</v>
      </c>
      <c r="G35" s="15" t="s">
        <v>1</v>
      </c>
      <c r="H35" s="39" t="s">
        <v>1</v>
      </c>
      <c r="I35" s="15" t="s">
        <v>1</v>
      </c>
      <c r="J35" s="15" t="s">
        <v>1</v>
      </c>
      <c r="K35" s="8"/>
      <c r="L35" s="8"/>
      <c r="M35" s="10"/>
    </row>
    <row r="36" spans="3:13">
      <c r="C36" s="7"/>
      <c r="D36" s="8"/>
      <c r="E36" s="11" t="s">
        <v>43</v>
      </c>
      <c r="F36" s="76">
        <f>+F34*2</f>
        <v>2.860000000000003</v>
      </c>
      <c r="G36" s="76">
        <f t="shared" ref="G36:J36" si="6">+G34*2</f>
        <v>-1.1399999999999972</v>
      </c>
      <c r="H36" s="76">
        <f t="shared" si="6"/>
        <v>-1.34</v>
      </c>
      <c r="I36" s="76">
        <f t="shared" si="6"/>
        <v>-1.34</v>
      </c>
      <c r="J36" s="76">
        <f t="shared" si="6"/>
        <v>-1.34</v>
      </c>
      <c r="K36" s="11"/>
      <c r="L36" s="12">
        <f>MAX(F36:J36)</f>
        <v>2.860000000000003</v>
      </c>
      <c r="M36" s="77">
        <f>MIN(F36:J36)</f>
        <v>-1.34</v>
      </c>
    </row>
    <row r="37" spans="3:13" ht="15.75" thickBot="1">
      <c r="C37" s="16"/>
      <c r="D37" s="17"/>
      <c r="E37" s="17"/>
      <c r="F37" s="18"/>
      <c r="G37" s="18"/>
      <c r="H37" s="40"/>
      <c r="I37" s="18"/>
      <c r="J37" s="18"/>
      <c r="K37" s="17"/>
      <c r="L37" s="17"/>
      <c r="M37" s="19"/>
    </row>
    <row r="38" spans="3:13" ht="15.75" thickBot="1">
      <c r="F38" s="1"/>
      <c r="G38" s="1"/>
      <c r="H38" s="41"/>
      <c r="I38" s="1"/>
      <c r="J38" s="1"/>
    </row>
    <row r="39" spans="3:13">
      <c r="C39" s="4"/>
      <c r="D39" s="5"/>
      <c r="E39" s="66" t="s">
        <v>30</v>
      </c>
      <c r="F39" s="67">
        <f>+F28</f>
        <v>48.4</v>
      </c>
      <c r="G39" s="67">
        <f t="shared" ref="G39:J39" si="7">+G28</f>
        <v>50.4</v>
      </c>
      <c r="H39" s="67">
        <f t="shared" si="7"/>
        <v>52.4</v>
      </c>
      <c r="I39" s="67">
        <f t="shared" si="7"/>
        <v>54.4</v>
      </c>
      <c r="J39" s="67">
        <f t="shared" si="7"/>
        <v>58.4</v>
      </c>
      <c r="K39" s="5"/>
      <c r="L39" s="5"/>
      <c r="M39" s="6"/>
    </row>
    <row r="40" spans="3:13">
      <c r="C40" s="7" t="s">
        <v>6</v>
      </c>
      <c r="D40" s="8"/>
      <c r="E40" s="8" t="s">
        <v>21</v>
      </c>
      <c r="F40" s="9">
        <f>+F39-0.5</f>
        <v>47.9</v>
      </c>
      <c r="G40" s="9">
        <f t="shared" ref="G40:J40" si="8">+G39-0.5</f>
        <v>49.9</v>
      </c>
      <c r="H40" s="42">
        <f t="shared" si="8"/>
        <v>51.9</v>
      </c>
      <c r="I40" s="9">
        <f t="shared" si="8"/>
        <v>53.9</v>
      </c>
      <c r="J40" s="9">
        <f t="shared" si="8"/>
        <v>57.9</v>
      </c>
      <c r="K40" s="8"/>
      <c r="L40" s="8"/>
      <c r="M40" s="10"/>
    </row>
    <row r="41" spans="3:13">
      <c r="C41" s="7"/>
      <c r="D41" s="8"/>
      <c r="E41" s="8" t="s">
        <v>5</v>
      </c>
      <c r="F41" s="26">
        <f>+$H$7</f>
        <v>53</v>
      </c>
      <c r="G41" s="26">
        <f t="shared" ref="G41:J41" si="9">+$H$7</f>
        <v>53</v>
      </c>
      <c r="H41" s="43">
        <f t="shared" si="9"/>
        <v>53</v>
      </c>
      <c r="I41" s="26">
        <f t="shared" si="9"/>
        <v>53</v>
      </c>
      <c r="J41" s="26">
        <f t="shared" si="9"/>
        <v>53</v>
      </c>
      <c r="K41" s="8"/>
      <c r="L41" s="8"/>
      <c r="M41" s="10"/>
    </row>
    <row r="42" spans="3:13">
      <c r="C42" s="7"/>
      <c r="D42" s="8"/>
      <c r="E42" s="8"/>
      <c r="F42" s="9"/>
      <c r="G42" s="9"/>
      <c r="H42" s="42"/>
      <c r="I42" s="9"/>
      <c r="J42" s="9"/>
      <c r="K42" s="8"/>
      <c r="L42" s="8"/>
      <c r="M42" s="10"/>
    </row>
    <row r="43" spans="3:13">
      <c r="C43" s="7"/>
      <c r="D43" s="8"/>
      <c r="E43" s="11" t="s">
        <v>3</v>
      </c>
      <c r="F43" s="9">
        <f>+F40-F41</f>
        <v>-5.1000000000000014</v>
      </c>
      <c r="G43" s="9">
        <f t="shared" ref="G43:J43" si="10">+G40-G41</f>
        <v>-3.1000000000000014</v>
      </c>
      <c r="H43" s="42">
        <f t="shared" si="10"/>
        <v>-1.1000000000000014</v>
      </c>
      <c r="I43" s="9">
        <f t="shared" si="10"/>
        <v>0.89999999999999858</v>
      </c>
      <c r="J43" s="9">
        <f t="shared" si="10"/>
        <v>4.8999999999999986</v>
      </c>
      <c r="K43" s="8"/>
      <c r="L43" s="8"/>
      <c r="M43" s="10"/>
    </row>
    <row r="44" spans="3:13">
      <c r="C44" s="7"/>
      <c r="D44" s="8"/>
      <c r="E44" s="8" t="s">
        <v>2</v>
      </c>
      <c r="F44" s="9">
        <f>+$L7</f>
        <v>0.1525</v>
      </c>
      <c r="G44" s="9">
        <f t="shared" ref="G44:J44" si="11">+$L7</f>
        <v>0.1525</v>
      </c>
      <c r="H44" s="42">
        <f t="shared" si="11"/>
        <v>0.1525</v>
      </c>
      <c r="I44" s="9">
        <f t="shared" si="11"/>
        <v>0.1525</v>
      </c>
      <c r="J44" s="9">
        <f t="shared" si="11"/>
        <v>0.1525</v>
      </c>
      <c r="K44" s="8"/>
      <c r="L44" s="8"/>
      <c r="M44" s="10"/>
    </row>
    <row r="45" spans="3:13">
      <c r="C45" s="7"/>
      <c r="D45" s="8"/>
      <c r="E45" s="11" t="s">
        <v>34</v>
      </c>
      <c r="F45" s="12">
        <f>IF((F43&lt;=0),-F44,(F43-F44))</f>
        <v>-0.1525</v>
      </c>
      <c r="G45" s="12">
        <f t="shared" ref="G45:J45" si="12">IF((G43&lt;=0),-G44,(G43-G44))</f>
        <v>-0.1525</v>
      </c>
      <c r="H45" s="38">
        <f t="shared" si="12"/>
        <v>-0.1525</v>
      </c>
      <c r="I45" s="12">
        <f t="shared" si="12"/>
        <v>0.74749999999999861</v>
      </c>
      <c r="J45" s="12">
        <f t="shared" si="12"/>
        <v>4.7474999999999987</v>
      </c>
      <c r="K45" s="8"/>
      <c r="L45" s="13">
        <f>MAX(F45:J45)</f>
        <v>4.7474999999999987</v>
      </c>
      <c r="M45" s="14">
        <f>MIN(F45:J45)</f>
        <v>-0.1525</v>
      </c>
    </row>
    <row r="46" spans="3:13">
      <c r="C46" s="7"/>
      <c r="D46" s="8"/>
      <c r="E46" s="8"/>
      <c r="F46" s="9"/>
      <c r="G46" s="9"/>
      <c r="H46" s="42"/>
      <c r="I46" s="9"/>
      <c r="J46" s="9"/>
      <c r="K46" s="8"/>
      <c r="L46" s="8"/>
      <c r="M46" s="10"/>
    </row>
    <row r="47" spans="3:13" ht="15.75" thickBot="1">
      <c r="C47" s="16"/>
      <c r="D47" s="17"/>
      <c r="E47" s="17"/>
      <c r="F47" s="20" t="s">
        <v>1</v>
      </c>
      <c r="G47" s="20" t="s">
        <v>1</v>
      </c>
      <c r="H47" s="44" t="s">
        <v>1</v>
      </c>
      <c r="I47" s="20" t="s">
        <v>1</v>
      </c>
      <c r="J47" s="20" t="s">
        <v>0</v>
      </c>
      <c r="K47" s="17"/>
      <c r="L47" s="17"/>
      <c r="M47" s="19"/>
    </row>
    <row r="48" spans="3:13">
      <c r="F48" s="1"/>
      <c r="G48" s="1"/>
      <c r="H48" s="1"/>
      <c r="I48" s="1"/>
      <c r="J48" s="1"/>
    </row>
    <row r="49" spans="3:13" ht="15.75" thickBot="1">
      <c r="C49" s="69" t="s">
        <v>11</v>
      </c>
      <c r="D49" s="69"/>
      <c r="E49" s="69" t="s">
        <v>10</v>
      </c>
      <c r="F49" s="70">
        <f>+F36+F45</f>
        <v>2.7075000000000031</v>
      </c>
      <c r="G49" s="70">
        <f t="shared" ref="G49:J49" si="13">+G36+G45</f>
        <v>-1.2924999999999973</v>
      </c>
      <c r="H49" s="70">
        <f t="shared" si="13"/>
        <v>-1.4925000000000002</v>
      </c>
      <c r="I49" s="70">
        <f t="shared" si="13"/>
        <v>-0.59250000000000147</v>
      </c>
      <c r="J49" s="70">
        <f t="shared" si="13"/>
        <v>3.4074999999999989</v>
      </c>
      <c r="L49" s="71">
        <f>MAX(F49:J49)</f>
        <v>3.4074999999999989</v>
      </c>
      <c r="M49" s="71">
        <f>MIN(F49:J49)</f>
        <v>-1.4925000000000002</v>
      </c>
    </row>
    <row r="50" spans="3:13" ht="15.75" thickTop="1">
      <c r="F50" s="72" t="str">
        <f>IF(F49&gt;0,"Profit","Loss")</f>
        <v>Profit</v>
      </c>
      <c r="G50" s="72" t="str">
        <f>IF(G49&gt;0,"Profit","Loss")</f>
        <v>Loss</v>
      </c>
      <c r="H50" s="72" t="str">
        <f>IF(H49&gt;0,"Profit","Loss")</f>
        <v>Loss</v>
      </c>
      <c r="I50" s="72" t="str">
        <f>IF(I49&gt;0,"Profit","Loss")</f>
        <v>Loss</v>
      </c>
      <c r="J50" s="72" t="str">
        <f>IF(J49&gt;0,"Profit","Loss")</f>
        <v>Profit</v>
      </c>
      <c r="L50" s="2"/>
      <c r="M50" s="2"/>
    </row>
    <row r="51" spans="3:13">
      <c r="C51" t="s">
        <v>33</v>
      </c>
    </row>
  </sheetData>
  <sheetProtection password="8B31" sheet="1" objects="1" scenarios="1"/>
  <mergeCells count="3">
    <mergeCell ref="F5:H5"/>
    <mergeCell ref="J5:L5"/>
    <mergeCell ref="K16:L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3"/>
  <sheetViews>
    <sheetView zoomScale="80" zoomScaleNormal="80" workbookViewId="0">
      <selection activeCell="F9" sqref="F9"/>
    </sheetView>
  </sheetViews>
  <sheetFormatPr defaultRowHeight="15"/>
  <cols>
    <col min="3" max="3" width="13.85546875" customWidth="1"/>
    <col min="5" max="5" width="35.5703125" customWidth="1"/>
    <col min="6" max="6" width="12.42578125" bestFit="1" customWidth="1"/>
    <col min="7" max="7" width="10.140625" customWidth="1"/>
    <col min="8" max="11" width="9.5703125" bestFit="1" customWidth="1"/>
    <col min="12" max="12" width="15.7109375" customWidth="1"/>
    <col min="13" max="13" width="15.28515625" customWidth="1"/>
  </cols>
  <sheetData>
    <row r="1" spans="1:13">
      <c r="C1" s="3"/>
    </row>
    <row r="2" spans="1:13" ht="15.75" thickBot="1">
      <c r="C2" s="68" t="s">
        <v>39</v>
      </c>
      <c r="D2" s="68"/>
      <c r="E2" s="68"/>
      <c r="F2" s="68"/>
      <c r="G2" s="68"/>
      <c r="H2" s="68"/>
    </row>
    <row r="3" spans="1:13">
      <c r="C3" s="4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15.75" thickBot="1">
      <c r="A4" t="s">
        <v>40</v>
      </c>
      <c r="C4" s="34" t="s">
        <v>36</v>
      </c>
      <c r="D4" s="8"/>
      <c r="E4" s="8"/>
      <c r="F4" s="8"/>
      <c r="G4" s="8"/>
      <c r="H4" s="8"/>
      <c r="I4" s="8"/>
      <c r="J4" s="8"/>
      <c r="K4" s="8"/>
      <c r="L4" s="8"/>
      <c r="M4" s="10"/>
    </row>
    <row r="5" spans="1:13" ht="15.75" thickBot="1">
      <c r="C5" s="7"/>
      <c r="D5" s="8"/>
      <c r="E5" s="8"/>
      <c r="F5" s="122" t="s">
        <v>35</v>
      </c>
      <c r="G5" s="123"/>
      <c r="H5" s="124"/>
      <c r="I5" s="8"/>
      <c r="J5" s="125" t="s">
        <v>25</v>
      </c>
      <c r="K5" s="126"/>
      <c r="L5" s="127"/>
      <c r="M5" s="10"/>
    </row>
    <row r="6" spans="1:13">
      <c r="C6" s="7"/>
      <c r="D6" s="8"/>
      <c r="E6" s="8" t="s">
        <v>15</v>
      </c>
      <c r="F6" s="8" t="s">
        <v>23</v>
      </c>
      <c r="G6" s="8"/>
      <c r="H6" s="35">
        <f>+'1p 1c'!H6</f>
        <v>51</v>
      </c>
      <c r="I6" s="8"/>
      <c r="J6" s="8" t="s">
        <v>16</v>
      </c>
      <c r="K6" s="22" t="s">
        <v>18</v>
      </c>
      <c r="L6" s="73">
        <f>+'1p 1c'!L6</f>
        <v>0.67</v>
      </c>
      <c r="M6" s="10" t="s">
        <v>19</v>
      </c>
    </row>
    <row r="7" spans="1:13">
      <c r="C7" s="7"/>
      <c r="D7" s="8"/>
      <c r="E7" s="8" t="s">
        <v>14</v>
      </c>
      <c r="F7" s="8" t="s">
        <v>24</v>
      </c>
      <c r="G7" s="8"/>
      <c r="H7" s="35">
        <f>+'1p 1c'!H7</f>
        <v>53</v>
      </c>
      <c r="I7" s="8"/>
      <c r="J7" s="8" t="s">
        <v>16</v>
      </c>
      <c r="K7" s="22" t="s">
        <v>18</v>
      </c>
      <c r="L7" s="73">
        <f>+'1p 1c'!L7</f>
        <v>0.1525</v>
      </c>
      <c r="M7" s="10" t="s">
        <v>19</v>
      </c>
    </row>
    <row r="8" spans="1:13">
      <c r="C8" s="7"/>
      <c r="D8" s="8"/>
      <c r="E8" s="8"/>
      <c r="F8" s="8"/>
      <c r="G8" s="8"/>
      <c r="H8" s="25"/>
      <c r="I8" s="8"/>
      <c r="J8" s="8"/>
      <c r="K8" s="22"/>
      <c r="L8" s="23"/>
      <c r="M8" s="10"/>
    </row>
    <row r="9" spans="1:13">
      <c r="C9" s="7"/>
      <c r="D9" s="8"/>
      <c r="E9" s="8" t="s">
        <v>26</v>
      </c>
      <c r="F9" s="74">
        <f>+'1p 1c'!F9</f>
        <v>1085000</v>
      </c>
      <c r="G9" s="8"/>
      <c r="H9" s="25"/>
      <c r="I9" s="8"/>
      <c r="J9" s="8"/>
      <c r="K9" s="22"/>
      <c r="L9" s="23"/>
      <c r="M9" s="10"/>
    </row>
    <row r="10" spans="1:13">
      <c r="C10" s="7"/>
      <c r="D10" s="8"/>
      <c r="E10" s="37" t="s">
        <v>37</v>
      </c>
      <c r="F10" s="75">
        <f>+'1p 1c'!F10</f>
        <v>52.4</v>
      </c>
      <c r="G10" s="8"/>
      <c r="H10" s="25"/>
      <c r="I10" s="8"/>
      <c r="J10" s="8"/>
      <c r="K10" s="22"/>
      <c r="L10" s="23"/>
      <c r="M10" s="10"/>
    </row>
    <row r="11" spans="1:13">
      <c r="C11" s="7"/>
      <c r="D11" s="8"/>
      <c r="E11" s="8"/>
      <c r="F11" s="8"/>
      <c r="G11" s="8"/>
      <c r="H11" s="25"/>
      <c r="I11" s="8"/>
      <c r="J11" s="8"/>
      <c r="K11" s="22"/>
      <c r="L11" s="23"/>
      <c r="M11" s="10"/>
    </row>
    <row r="12" spans="1:13" ht="15.75" thickBot="1">
      <c r="C12" s="16"/>
      <c r="D12" s="17"/>
      <c r="E12" s="17"/>
      <c r="F12" s="17"/>
      <c r="G12" s="17"/>
      <c r="H12" s="28"/>
      <c r="I12" s="17"/>
      <c r="J12" s="17"/>
      <c r="K12" s="29"/>
      <c r="L12" s="30"/>
      <c r="M12" s="19"/>
    </row>
    <row r="13" spans="1:13" ht="15.75" thickBot="1">
      <c r="C13" s="8"/>
      <c r="D13" s="8"/>
      <c r="E13" s="8"/>
      <c r="F13" s="8"/>
      <c r="G13" s="8"/>
      <c r="H13" s="25"/>
      <c r="I13" s="8"/>
      <c r="J13" s="8"/>
      <c r="K13" s="22"/>
      <c r="L13" s="23"/>
      <c r="M13" s="8"/>
    </row>
    <row r="14" spans="1:13">
      <c r="A14" t="s">
        <v>41</v>
      </c>
      <c r="C14" s="4"/>
      <c r="D14" s="5"/>
      <c r="E14" s="5"/>
      <c r="F14" s="5"/>
      <c r="G14" s="5"/>
      <c r="H14" s="31"/>
      <c r="I14" s="5"/>
      <c r="J14" s="5"/>
      <c r="K14" s="32"/>
      <c r="L14" s="33"/>
      <c r="M14" s="6"/>
    </row>
    <row r="15" spans="1:13" ht="15.75" thickBot="1">
      <c r="C15" s="48" t="s">
        <v>31</v>
      </c>
      <c r="D15" s="37"/>
      <c r="E15" s="37"/>
      <c r="F15" s="8"/>
      <c r="G15" s="8"/>
      <c r="H15" s="8"/>
      <c r="I15" s="8"/>
      <c r="J15" s="8"/>
      <c r="K15" s="8"/>
      <c r="L15" s="8"/>
      <c r="M15" s="10"/>
    </row>
    <row r="16" spans="1:13" ht="15.75" thickBot="1">
      <c r="C16" s="48" t="s">
        <v>32</v>
      </c>
      <c r="D16" s="49"/>
      <c r="E16" s="49"/>
      <c r="F16" s="8"/>
      <c r="G16" s="8"/>
      <c r="H16" s="8"/>
      <c r="I16" s="8"/>
      <c r="J16" s="8"/>
      <c r="K16" s="122" t="s">
        <v>38</v>
      </c>
      <c r="L16" s="124"/>
      <c r="M16" s="10"/>
    </row>
    <row r="17" spans="1:13" ht="15.75" thickBot="1">
      <c r="C17" s="7"/>
      <c r="D17" s="8"/>
      <c r="E17" s="11" t="s">
        <v>26</v>
      </c>
      <c r="F17" s="8"/>
      <c r="G17" s="8"/>
      <c r="H17" s="8"/>
      <c r="I17" s="8"/>
      <c r="J17" s="22"/>
      <c r="K17" s="45">
        <v>1</v>
      </c>
      <c r="L17" s="46">
        <f>+F9</f>
        <v>1085000</v>
      </c>
      <c r="M17" s="47"/>
    </row>
    <row r="18" spans="1:13">
      <c r="C18" s="7"/>
      <c r="D18" s="8"/>
      <c r="E18" s="8"/>
      <c r="F18" s="8"/>
      <c r="G18" s="8"/>
      <c r="H18" s="8"/>
      <c r="I18" s="8"/>
      <c r="J18" s="8"/>
      <c r="K18" s="8"/>
      <c r="L18" s="8"/>
      <c r="M18" s="10"/>
    </row>
    <row r="19" spans="1:13">
      <c r="C19" s="7" t="s">
        <v>13</v>
      </c>
      <c r="D19" s="8"/>
      <c r="E19" s="51" t="s">
        <v>27</v>
      </c>
      <c r="F19" s="59">
        <f>+F28</f>
        <v>48.4</v>
      </c>
      <c r="G19" s="60"/>
      <c r="H19" s="60"/>
      <c r="I19" s="60" t="s">
        <v>29</v>
      </c>
      <c r="J19" s="60"/>
      <c r="K19" s="59">
        <f>+F51</f>
        <v>4.2900000000000045</v>
      </c>
      <c r="L19" s="61">
        <f>+K19*L$17</f>
        <v>4654650.0000000047</v>
      </c>
      <c r="M19" s="62" t="str">
        <f>IF(L19&gt;0,"Profit","Loss")</f>
        <v>Profit</v>
      </c>
    </row>
    <row r="20" spans="1:13">
      <c r="C20" s="7"/>
      <c r="D20" s="8"/>
      <c r="E20" s="50" t="s">
        <v>27</v>
      </c>
      <c r="F20" s="52">
        <f>+G28</f>
        <v>50.4</v>
      </c>
      <c r="G20" s="53"/>
      <c r="H20" s="53"/>
      <c r="I20" s="53" t="s">
        <v>29</v>
      </c>
      <c r="J20" s="53"/>
      <c r="K20" s="52">
        <f>+G51</f>
        <v>-1.709999999999996</v>
      </c>
      <c r="L20" s="54">
        <f t="shared" ref="L20:L23" si="0">+K20*L$17</f>
        <v>-1855349.9999999956</v>
      </c>
      <c r="M20" s="58" t="str">
        <f t="shared" ref="M20:M23" si="1">IF(L20&gt;0,"Profit","Loss")</f>
        <v>Loss</v>
      </c>
    </row>
    <row r="21" spans="1:13">
      <c r="C21" s="7"/>
      <c r="D21" s="8"/>
      <c r="E21" s="50" t="s">
        <v>12</v>
      </c>
      <c r="F21" s="63">
        <f>+H28</f>
        <v>52.4</v>
      </c>
      <c r="G21" s="64"/>
      <c r="H21" s="64"/>
      <c r="I21" s="64" t="s">
        <v>29</v>
      </c>
      <c r="J21" s="64"/>
      <c r="K21" s="63">
        <f>+H51</f>
        <v>-2.0100000000000002</v>
      </c>
      <c r="L21" s="65">
        <f t="shared" si="0"/>
        <v>-2180850.0000000005</v>
      </c>
      <c r="M21" s="62" t="str">
        <f t="shared" si="1"/>
        <v>Loss</v>
      </c>
    </row>
    <row r="22" spans="1:13">
      <c r="C22" s="7"/>
      <c r="D22" s="8"/>
      <c r="E22" s="51" t="s">
        <v>28</v>
      </c>
      <c r="F22" s="55">
        <f>+I28</f>
        <v>54.4</v>
      </c>
      <c r="G22" s="56"/>
      <c r="H22" s="56"/>
      <c r="I22" s="56" t="s">
        <v>29</v>
      </c>
      <c r="J22" s="56"/>
      <c r="K22" s="55">
        <f>+I51</f>
        <v>-2.0100000000000002</v>
      </c>
      <c r="L22" s="57">
        <f t="shared" si="0"/>
        <v>-2180850.0000000005</v>
      </c>
      <c r="M22" s="58" t="str">
        <f t="shared" si="1"/>
        <v>Loss</v>
      </c>
    </row>
    <row r="23" spans="1:13">
      <c r="C23" s="7"/>
      <c r="D23" s="8"/>
      <c r="E23" s="50" t="s">
        <v>28</v>
      </c>
      <c r="F23" s="63">
        <f>+J28</f>
        <v>58.4</v>
      </c>
      <c r="G23" s="64"/>
      <c r="H23" s="64"/>
      <c r="I23" s="64" t="s">
        <v>29</v>
      </c>
      <c r="J23" s="64"/>
      <c r="K23" s="63">
        <f>+J51</f>
        <v>-2.0100000000000002</v>
      </c>
      <c r="L23" s="65">
        <f t="shared" si="0"/>
        <v>-2180850.0000000005</v>
      </c>
      <c r="M23" s="62" t="str">
        <f t="shared" si="1"/>
        <v>Loss</v>
      </c>
    </row>
    <row r="24" spans="1:13" ht="15.75" thickBot="1"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9"/>
    </row>
    <row r="26" spans="1:13">
      <c r="C26" s="3"/>
      <c r="D26" s="3" t="s">
        <v>22</v>
      </c>
    </row>
    <row r="27" spans="1:13" ht="15.75" thickBot="1">
      <c r="H27" s="21"/>
      <c r="L27" t="s">
        <v>8</v>
      </c>
      <c r="M27" t="s">
        <v>9</v>
      </c>
    </row>
    <row r="28" spans="1:13">
      <c r="C28" s="4"/>
      <c r="D28" s="5"/>
      <c r="E28" s="66" t="s">
        <v>30</v>
      </c>
      <c r="F28" s="67">
        <f>+H28-4</f>
        <v>48.4</v>
      </c>
      <c r="G28" s="67">
        <f>+H28-2</f>
        <v>50.4</v>
      </c>
      <c r="H28" s="67">
        <f>+F10</f>
        <v>52.4</v>
      </c>
      <c r="I28" s="67">
        <f>+H28+2</f>
        <v>54.4</v>
      </c>
      <c r="J28" s="67">
        <f>+I28+4</f>
        <v>58.4</v>
      </c>
      <c r="K28" s="5"/>
      <c r="L28" s="5"/>
      <c r="M28" s="6"/>
    </row>
    <row r="29" spans="1:13">
      <c r="A29" t="s">
        <v>17</v>
      </c>
      <c r="C29" s="7" t="s">
        <v>7</v>
      </c>
      <c r="D29" s="8"/>
      <c r="E29" s="8" t="s">
        <v>4</v>
      </c>
      <c r="F29" s="9">
        <f>+$H$6</f>
        <v>51</v>
      </c>
      <c r="G29" s="9">
        <f t="shared" ref="G29:J29" si="2">+$H$6</f>
        <v>51</v>
      </c>
      <c r="H29" s="9">
        <f t="shared" si="2"/>
        <v>51</v>
      </c>
      <c r="I29" s="9">
        <f t="shared" si="2"/>
        <v>51</v>
      </c>
      <c r="J29" s="9">
        <f t="shared" si="2"/>
        <v>51</v>
      </c>
      <c r="K29" s="8"/>
      <c r="L29" s="8"/>
      <c r="M29" s="10"/>
    </row>
    <row r="30" spans="1:13">
      <c r="C30" s="7"/>
      <c r="D30" s="8"/>
      <c r="E30" s="8" t="s">
        <v>20</v>
      </c>
      <c r="F30" s="26">
        <f>+F28+0.5</f>
        <v>48.9</v>
      </c>
      <c r="G30" s="26">
        <f t="shared" ref="G30:J30" si="3">+G28+0.5</f>
        <v>50.9</v>
      </c>
      <c r="H30" s="26">
        <f t="shared" si="3"/>
        <v>52.9</v>
      </c>
      <c r="I30" s="26">
        <f t="shared" si="3"/>
        <v>54.9</v>
      </c>
      <c r="J30" s="26">
        <f t="shared" si="3"/>
        <v>58.9</v>
      </c>
      <c r="K30" s="8"/>
      <c r="L30" s="8"/>
      <c r="M30" s="10"/>
    </row>
    <row r="31" spans="1:13">
      <c r="C31" s="7"/>
      <c r="D31" s="8"/>
      <c r="E31" s="8"/>
      <c r="F31" s="9"/>
      <c r="G31" s="9"/>
      <c r="H31" s="9"/>
      <c r="I31" s="9"/>
      <c r="J31" s="9"/>
      <c r="K31" s="8"/>
      <c r="L31" s="8"/>
      <c r="M31" s="10"/>
    </row>
    <row r="32" spans="1:13">
      <c r="C32" s="7"/>
      <c r="D32" s="8"/>
      <c r="E32" s="11" t="s">
        <v>3</v>
      </c>
      <c r="F32" s="9">
        <f>+F29-F30</f>
        <v>2.1000000000000014</v>
      </c>
      <c r="G32" s="9">
        <f>+G29-G30</f>
        <v>0.10000000000000142</v>
      </c>
      <c r="H32" s="9">
        <f>+H29-H30</f>
        <v>-1.8999999999999986</v>
      </c>
      <c r="I32" s="9">
        <f>+I29-I30</f>
        <v>-3.8999999999999986</v>
      </c>
      <c r="J32" s="9">
        <f>+J29-J30</f>
        <v>-7.8999999999999986</v>
      </c>
      <c r="K32" s="8"/>
      <c r="L32" s="8"/>
      <c r="M32" s="10"/>
    </row>
    <row r="33" spans="3:13">
      <c r="C33" s="7"/>
      <c r="D33" s="8"/>
      <c r="E33" s="8" t="s">
        <v>2</v>
      </c>
      <c r="F33" s="9">
        <f>+$L6</f>
        <v>0.67</v>
      </c>
      <c r="G33" s="9">
        <f t="shared" ref="G33:J33" si="4">+$L6</f>
        <v>0.67</v>
      </c>
      <c r="H33" s="9">
        <f t="shared" si="4"/>
        <v>0.67</v>
      </c>
      <c r="I33" s="9">
        <f t="shared" si="4"/>
        <v>0.67</v>
      </c>
      <c r="J33" s="9">
        <f t="shared" si="4"/>
        <v>0.67</v>
      </c>
      <c r="K33" s="8"/>
      <c r="L33" s="8"/>
      <c r="M33" s="10"/>
    </row>
    <row r="34" spans="3:13">
      <c r="C34" s="7"/>
      <c r="D34" s="8"/>
      <c r="E34" s="11" t="s">
        <v>42</v>
      </c>
      <c r="F34" s="12">
        <f>IF((F32&lt;=0),-F33,(F32-F33))</f>
        <v>1.4300000000000015</v>
      </c>
      <c r="G34" s="12">
        <f t="shared" ref="G34:J34" si="5">IF((G32&lt;=0),-G33,(G32-G33))</f>
        <v>-0.56999999999999862</v>
      </c>
      <c r="H34" s="38">
        <f t="shared" si="5"/>
        <v>-0.67</v>
      </c>
      <c r="I34" s="12">
        <f t="shared" si="5"/>
        <v>-0.67</v>
      </c>
      <c r="J34" s="12">
        <f t="shared" si="5"/>
        <v>-0.67</v>
      </c>
      <c r="K34" s="8"/>
      <c r="L34" s="12">
        <f>MAX(F34:J34)</f>
        <v>1.4300000000000015</v>
      </c>
      <c r="M34" s="77">
        <f>MIN(F34:J34)</f>
        <v>-0.67</v>
      </c>
    </row>
    <row r="35" spans="3:13">
      <c r="C35" s="7"/>
      <c r="D35" s="8"/>
      <c r="E35" s="8"/>
      <c r="F35" s="15" t="s">
        <v>0</v>
      </c>
      <c r="G35" s="15" t="s">
        <v>1</v>
      </c>
      <c r="H35" s="39" t="s">
        <v>1</v>
      </c>
      <c r="I35" s="15" t="s">
        <v>1</v>
      </c>
      <c r="J35" s="15" t="s">
        <v>1</v>
      </c>
      <c r="K35" s="8"/>
      <c r="L35" s="8"/>
      <c r="M35" s="10"/>
    </row>
    <row r="36" spans="3:13">
      <c r="C36" s="7"/>
      <c r="D36" s="8"/>
      <c r="E36" s="8"/>
      <c r="F36" s="8"/>
      <c r="G36" s="8"/>
      <c r="H36" s="8"/>
      <c r="I36" s="8"/>
      <c r="J36" s="8"/>
      <c r="K36" s="8"/>
      <c r="L36" s="8"/>
      <c r="M36" s="10"/>
    </row>
    <row r="37" spans="3:13" ht="15.75" thickBot="1">
      <c r="C37" s="16"/>
      <c r="D37" s="17"/>
      <c r="E37" s="17"/>
      <c r="F37" s="18"/>
      <c r="G37" s="18"/>
      <c r="H37" s="40"/>
      <c r="I37" s="18"/>
      <c r="J37" s="18"/>
      <c r="K37" s="17"/>
      <c r="L37" s="17"/>
      <c r="M37" s="19"/>
    </row>
    <row r="38" spans="3:13" ht="15.75" thickBot="1">
      <c r="F38" s="1"/>
      <c r="G38" s="1"/>
      <c r="H38" s="41"/>
      <c r="I38" s="1"/>
      <c r="J38" s="1"/>
    </row>
    <row r="39" spans="3:13">
      <c r="C39" s="4"/>
      <c r="D39" s="5"/>
      <c r="E39" s="66" t="s">
        <v>30</v>
      </c>
      <c r="F39" s="67">
        <f>+F28</f>
        <v>48.4</v>
      </c>
      <c r="G39" s="67">
        <f t="shared" ref="G39:J39" si="6">+G28</f>
        <v>50.4</v>
      </c>
      <c r="H39" s="67">
        <f t="shared" si="6"/>
        <v>52.4</v>
      </c>
      <c r="I39" s="67">
        <f t="shared" si="6"/>
        <v>54.4</v>
      </c>
      <c r="J39" s="67">
        <f t="shared" si="6"/>
        <v>58.4</v>
      </c>
      <c r="K39" s="5"/>
      <c r="L39" s="5"/>
      <c r="M39" s="6"/>
    </row>
    <row r="40" spans="3:13">
      <c r="C40" s="7" t="s">
        <v>6</v>
      </c>
      <c r="D40" s="8"/>
      <c r="E40" s="8" t="s">
        <v>21</v>
      </c>
      <c r="F40" s="9">
        <f>+F39-0.5</f>
        <v>47.9</v>
      </c>
      <c r="G40" s="9">
        <f t="shared" ref="G40:J40" si="7">+G39-0.5</f>
        <v>49.9</v>
      </c>
      <c r="H40" s="42">
        <f t="shared" si="7"/>
        <v>51.9</v>
      </c>
      <c r="I40" s="9">
        <f t="shared" si="7"/>
        <v>53.9</v>
      </c>
      <c r="J40" s="9">
        <f t="shared" si="7"/>
        <v>57.9</v>
      </c>
      <c r="K40" s="8"/>
      <c r="L40" s="8"/>
      <c r="M40" s="10"/>
    </row>
    <row r="41" spans="3:13">
      <c r="C41" s="7"/>
      <c r="D41" s="8"/>
      <c r="E41" s="8" t="s">
        <v>5</v>
      </c>
      <c r="F41" s="26">
        <f>+$H$7</f>
        <v>53</v>
      </c>
      <c r="G41" s="26">
        <f t="shared" ref="G41:J41" si="8">+$H$7</f>
        <v>53</v>
      </c>
      <c r="H41" s="43">
        <f t="shared" si="8"/>
        <v>53</v>
      </c>
      <c r="I41" s="26">
        <f t="shared" si="8"/>
        <v>53</v>
      </c>
      <c r="J41" s="26">
        <f t="shared" si="8"/>
        <v>53</v>
      </c>
      <c r="K41" s="8"/>
      <c r="L41" s="8"/>
      <c r="M41" s="10"/>
    </row>
    <row r="42" spans="3:13">
      <c r="C42" s="7"/>
      <c r="D42" s="8"/>
      <c r="E42" s="8"/>
      <c r="F42" s="9"/>
      <c r="G42" s="9"/>
      <c r="H42" s="42"/>
      <c r="I42" s="9"/>
      <c r="J42" s="9"/>
      <c r="K42" s="8"/>
      <c r="L42" s="8"/>
      <c r="M42" s="10"/>
    </row>
    <row r="43" spans="3:13">
      <c r="C43" s="7"/>
      <c r="D43" s="8"/>
      <c r="E43" s="11" t="s">
        <v>3</v>
      </c>
      <c r="F43" s="9">
        <f>+F40-F41</f>
        <v>-5.1000000000000014</v>
      </c>
      <c r="G43" s="9">
        <f t="shared" ref="G43:J43" si="9">+G40-G41</f>
        <v>-3.1000000000000014</v>
      </c>
      <c r="H43" s="42">
        <f t="shared" si="9"/>
        <v>-1.1000000000000014</v>
      </c>
      <c r="I43" s="9">
        <f t="shared" si="9"/>
        <v>0.89999999999999858</v>
      </c>
      <c r="J43" s="9">
        <f t="shared" si="9"/>
        <v>4.8999999999999986</v>
      </c>
      <c r="K43" s="8"/>
      <c r="L43" s="8"/>
      <c r="M43" s="10"/>
    </row>
    <row r="44" spans="3:13">
      <c r="C44" s="7"/>
      <c r="D44" s="8"/>
      <c r="E44" s="8" t="s">
        <v>2</v>
      </c>
      <c r="F44" s="9">
        <f>+$L7</f>
        <v>0.1525</v>
      </c>
      <c r="G44" s="9">
        <f t="shared" ref="G44:J44" si="10">+$L7</f>
        <v>0.1525</v>
      </c>
      <c r="H44" s="42">
        <f t="shared" si="10"/>
        <v>0.1525</v>
      </c>
      <c r="I44" s="9">
        <f t="shared" si="10"/>
        <v>0.1525</v>
      </c>
      <c r="J44" s="9">
        <f t="shared" si="10"/>
        <v>0.1525</v>
      </c>
      <c r="K44" s="8"/>
      <c r="L44" s="8"/>
      <c r="M44" s="10"/>
    </row>
    <row r="45" spans="3:13">
      <c r="C45" s="7"/>
      <c r="D45" s="8"/>
      <c r="E45" s="11" t="s">
        <v>45</v>
      </c>
      <c r="F45" s="12">
        <f>IF((F43&lt;=0),-F44,(F43-F44))</f>
        <v>-0.1525</v>
      </c>
      <c r="G45" s="12">
        <f t="shared" ref="G45:J45" si="11">IF((G43&lt;=0),-G44,(G43-G44))</f>
        <v>-0.1525</v>
      </c>
      <c r="H45" s="38">
        <f t="shared" si="11"/>
        <v>-0.1525</v>
      </c>
      <c r="I45" s="12">
        <f t="shared" si="11"/>
        <v>0.74749999999999861</v>
      </c>
      <c r="J45" s="12">
        <f t="shared" si="11"/>
        <v>4.7474999999999987</v>
      </c>
      <c r="K45" s="8"/>
      <c r="L45" s="13"/>
      <c r="M45" s="14"/>
    </row>
    <row r="46" spans="3:13">
      <c r="C46" s="7"/>
      <c r="D46" s="8"/>
      <c r="E46" s="8"/>
      <c r="F46" s="15" t="s">
        <v>1</v>
      </c>
      <c r="G46" s="15" t="s">
        <v>1</v>
      </c>
      <c r="H46" s="39" t="s">
        <v>1</v>
      </c>
      <c r="I46" s="15" t="s">
        <v>1</v>
      </c>
      <c r="J46" s="15" t="s">
        <v>0</v>
      </c>
      <c r="K46" s="8"/>
      <c r="L46" s="8"/>
      <c r="M46" s="10"/>
    </row>
    <row r="47" spans="3:13">
      <c r="C47" s="7"/>
      <c r="D47" s="8"/>
      <c r="E47" s="11" t="s">
        <v>44</v>
      </c>
      <c r="F47" s="76">
        <f>+F34*2</f>
        <v>2.860000000000003</v>
      </c>
      <c r="G47" s="76">
        <f>+G34*2</f>
        <v>-1.1399999999999972</v>
      </c>
      <c r="H47" s="76">
        <f>+H34*2</f>
        <v>-1.34</v>
      </c>
      <c r="I47" s="76">
        <f>+I34*2</f>
        <v>-1.34</v>
      </c>
      <c r="J47" s="76">
        <f>+J34*2</f>
        <v>-1.34</v>
      </c>
      <c r="K47" s="11"/>
      <c r="L47" s="12">
        <f>MAX(F47:J47)</f>
        <v>2.860000000000003</v>
      </c>
      <c r="M47" s="77">
        <f>MIN(F47:J47)</f>
        <v>-1.34</v>
      </c>
    </row>
    <row r="48" spans="3:13">
      <c r="C48" s="7"/>
      <c r="D48" s="8"/>
      <c r="E48" s="8"/>
      <c r="F48" s="9"/>
      <c r="G48" s="9"/>
      <c r="H48" s="42"/>
      <c r="I48" s="9"/>
      <c r="J48" s="9"/>
      <c r="K48" s="8"/>
      <c r="L48" s="8"/>
      <c r="M48" s="10"/>
    </row>
    <row r="49" spans="3:13" ht="15.75" thickBot="1">
      <c r="C49" s="16"/>
      <c r="D49" s="17"/>
      <c r="E49" s="17"/>
      <c r="F49" s="20"/>
      <c r="G49" s="20"/>
      <c r="H49" s="44"/>
      <c r="I49" s="20"/>
      <c r="J49" s="20"/>
      <c r="K49" s="17"/>
      <c r="L49" s="17"/>
      <c r="M49" s="19"/>
    </row>
    <row r="50" spans="3:13">
      <c r="F50" s="1"/>
      <c r="G50" s="1"/>
      <c r="H50" s="1"/>
      <c r="I50" s="1"/>
      <c r="J50" s="1"/>
    </row>
    <row r="51" spans="3:13" ht="15.75" thickBot="1">
      <c r="C51" s="69" t="s">
        <v>11</v>
      </c>
      <c r="D51" s="69"/>
      <c r="E51" s="69" t="s">
        <v>10</v>
      </c>
      <c r="F51" s="70">
        <f>F34+F47</f>
        <v>4.2900000000000045</v>
      </c>
      <c r="G51" s="70">
        <f t="shared" ref="G51:J51" si="12">G34+G47</f>
        <v>-1.709999999999996</v>
      </c>
      <c r="H51" s="70">
        <f t="shared" si="12"/>
        <v>-2.0100000000000002</v>
      </c>
      <c r="I51" s="70">
        <f t="shared" si="12"/>
        <v>-2.0100000000000002</v>
      </c>
      <c r="J51" s="70">
        <f t="shared" si="12"/>
        <v>-2.0100000000000002</v>
      </c>
      <c r="L51" s="71">
        <f>MAX(F51:J51)</f>
        <v>4.2900000000000045</v>
      </c>
      <c r="M51" s="71">
        <f>MIN(F51:J51)</f>
        <v>-2.0100000000000002</v>
      </c>
    </row>
    <row r="52" spans="3:13" ht="15.75" thickTop="1">
      <c r="F52" s="72" t="str">
        <f>IF(F51&gt;0,"Profit","Loss")</f>
        <v>Profit</v>
      </c>
      <c r="G52" s="72" t="str">
        <f>IF(G51&gt;0,"Profit","Loss")</f>
        <v>Loss</v>
      </c>
      <c r="H52" s="72" t="str">
        <f>IF(H51&gt;0,"Profit","Loss")</f>
        <v>Loss</v>
      </c>
      <c r="I52" s="72" t="str">
        <f>IF(I51&gt;0,"Profit","Loss")</f>
        <v>Loss</v>
      </c>
      <c r="J52" s="72" t="str">
        <f>IF(J51&gt;0,"Profit","Loss")</f>
        <v>Loss</v>
      </c>
      <c r="L52" s="2"/>
      <c r="M52" s="2"/>
    </row>
    <row r="53" spans="3:13">
      <c r="C53" t="s">
        <v>33</v>
      </c>
    </row>
  </sheetData>
  <sheetProtection password="8B31" sheet="1" objects="1" scenarios="1"/>
  <mergeCells count="3">
    <mergeCell ref="F5:H5"/>
    <mergeCell ref="J5:L5"/>
    <mergeCell ref="K16:L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</vt:lpstr>
      <vt:lpstr>1p 1c</vt:lpstr>
      <vt:lpstr>2p 1c </vt:lpstr>
      <vt:lpstr>1p 2c </vt:lpstr>
      <vt:lpstr>'Summary '!Print_Area</vt:lpstr>
    </vt:vector>
  </TitlesOfParts>
  <Company>VMCL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pratapkumar.s</dc:creator>
  <cp:lastModifiedBy>pratapkumar.s</cp:lastModifiedBy>
  <dcterms:created xsi:type="dcterms:W3CDTF">2011-11-23T11:47:16Z</dcterms:created>
  <dcterms:modified xsi:type="dcterms:W3CDTF">2011-11-24T10:16:47Z</dcterms:modified>
</cp:coreProperties>
</file>