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55" yWindow="-150" windowWidth="15600" windowHeight="11760"/>
  </bookViews>
  <sheets>
    <sheet name="Sheet1" sheetId="1" r:id="rId1"/>
    <sheet name="Sheet2" sheetId="2" r:id="rId2"/>
    <sheet name="Sheet3" sheetId="3" r:id="rId3"/>
    <sheet name="Compatibility Report" sheetId="4" r:id="rId4"/>
  </sheets>
  <calcPr calcId="124519"/>
</workbook>
</file>

<file path=xl/calcChain.xml><?xml version="1.0" encoding="utf-8"?>
<calcChain xmlns="http://schemas.openxmlformats.org/spreadsheetml/2006/main">
  <c r="O19" i="1"/>
  <c r="O26"/>
  <c r="G54"/>
  <c r="H54" s="1"/>
  <c r="E54"/>
  <c r="F54" s="1"/>
  <c r="G44"/>
  <c r="G45"/>
  <c r="G46"/>
  <c r="G47"/>
  <c r="G48"/>
  <c r="G49"/>
  <c r="G50"/>
  <c r="G51"/>
  <c r="G43"/>
  <c r="G42"/>
  <c r="E42"/>
  <c r="F42" s="1"/>
  <c r="U27"/>
  <c r="L12"/>
  <c r="O6"/>
  <c r="Q6" s="1"/>
  <c r="O8"/>
  <c r="G11"/>
  <c r="C7" s="1"/>
  <c r="X23"/>
  <c r="V23"/>
  <c r="X16"/>
  <c r="V16"/>
  <c r="U16"/>
  <c r="F7"/>
  <c r="C18" s="1"/>
  <c r="U11"/>
  <c r="D10"/>
  <c r="F10"/>
  <c r="G10"/>
  <c r="H10"/>
  <c r="L11"/>
  <c r="V11"/>
  <c r="W11" s="1"/>
  <c r="H13"/>
  <c r="Q15"/>
  <c r="Q19" s="1"/>
  <c r="O21" s="1"/>
  <c r="Q16"/>
  <c r="Q17"/>
  <c r="X11"/>
  <c r="Q18"/>
  <c r="C16"/>
  <c r="C17"/>
  <c r="O20"/>
  <c r="P19"/>
  <c r="F20"/>
  <c r="O23" l="1"/>
  <c r="G52"/>
  <c r="W16"/>
  <c r="H42"/>
  <c r="H43" s="1"/>
  <c r="H44" s="1"/>
  <c r="H45" s="1"/>
  <c r="H46" s="1"/>
  <c r="H47" s="1"/>
  <c r="H48" s="1"/>
  <c r="H49" s="1"/>
  <c r="H50" s="1"/>
  <c r="H51" s="1"/>
  <c r="E43"/>
  <c r="F43" s="1"/>
  <c r="O7"/>
  <c r="O10" s="1"/>
  <c r="Q7"/>
  <c r="G14"/>
  <c r="E44" l="1"/>
  <c r="F44" s="1"/>
  <c r="E45" s="1"/>
  <c r="F45" s="1"/>
  <c r="E46" s="1"/>
  <c r="Q8"/>
  <c r="Q10"/>
  <c r="P10" s="1"/>
  <c r="F16"/>
  <c r="F17"/>
  <c r="F18"/>
  <c r="F46" l="1"/>
  <c r="E47" s="1"/>
  <c r="F47" s="1"/>
  <c r="E48" s="1"/>
  <c r="F19"/>
  <c r="H21" s="1"/>
  <c r="H22" s="1"/>
  <c r="H26" s="1"/>
  <c r="F48" l="1"/>
  <c r="E49" s="1"/>
  <c r="F49" l="1"/>
  <c r="E50" l="1"/>
  <c r="F50" s="1"/>
  <c r="E51" l="1"/>
  <c r="F51" l="1"/>
  <c r="E52"/>
</calcChain>
</file>

<file path=xl/sharedStrings.xml><?xml version="1.0" encoding="utf-8"?>
<sst xmlns="http://schemas.openxmlformats.org/spreadsheetml/2006/main" count="95" uniqueCount="69">
  <si>
    <t>RMS -CALCULATION</t>
  </si>
  <si>
    <t>Deposit Amount</t>
  </si>
  <si>
    <t>Period of Deposit</t>
  </si>
  <si>
    <t>Days</t>
  </si>
  <si>
    <t>Months</t>
  </si>
  <si>
    <t>Applicable Rate of Interest</t>
  </si>
  <si>
    <t>Interest</t>
  </si>
  <si>
    <t>Interest Due/Payable</t>
  </si>
  <si>
    <t>Total Amount</t>
  </si>
  <si>
    <t>Bank Charges</t>
  </si>
  <si>
    <t>Net Amount Payable</t>
  </si>
  <si>
    <t>RD -CALCULATION</t>
  </si>
  <si>
    <t>Deposit</t>
  </si>
  <si>
    <t>Net-Charges</t>
  </si>
  <si>
    <t xml:space="preserve">Net Amount </t>
  </si>
  <si>
    <t>Dep</t>
  </si>
  <si>
    <t>Rate</t>
  </si>
  <si>
    <t>Int.Paid</t>
  </si>
  <si>
    <t>Dep.Dt</t>
  </si>
  <si>
    <t>To-Day</t>
  </si>
  <si>
    <t>Period</t>
  </si>
  <si>
    <t>Years</t>
  </si>
  <si>
    <t>Total RD Amount</t>
  </si>
  <si>
    <t>Total  Interest</t>
  </si>
  <si>
    <t>Closing Date</t>
  </si>
  <si>
    <t>Recurring Deposit Amount</t>
  </si>
  <si>
    <t xml:space="preserve">Period in </t>
  </si>
  <si>
    <t xml:space="preserve">                                     Interest Paid So far                (-)</t>
  </si>
  <si>
    <t>Total Accrued Interest</t>
  </si>
  <si>
    <t>period</t>
  </si>
  <si>
    <t>in Mts.</t>
  </si>
  <si>
    <t>Rs.</t>
  </si>
  <si>
    <t>Simple</t>
  </si>
  <si>
    <t>Compund</t>
  </si>
  <si>
    <t>FIXED DEPOSIT CALCULATION</t>
  </si>
  <si>
    <t>MV  = M.CONT * (1200+r/1200) * ((1200+r/1200)^period in Mts - 1)/((1200+r/1200) -1)</t>
  </si>
  <si>
    <t>Diff.</t>
  </si>
  <si>
    <t>Monthly</t>
  </si>
  <si>
    <t>MRDES - SCHEME</t>
  </si>
  <si>
    <t>RMS SCHEME</t>
  </si>
  <si>
    <t>Compatibility Report for RMS-WORKSHEET(1)(1).xls</t>
  </si>
  <si>
    <t>Run on 6/9/2011 21:36</t>
  </si>
  <si>
    <t>The following features in this workbook are not supported by earlier versions of Excel. These features may be lost or degraded when you save this workbook in an earlier file format.</t>
  </si>
  <si>
    <t>Minor loss of fidelity</t>
  </si>
  <si>
    <t># of occurrences</t>
  </si>
  <si>
    <t>Some cells or styles in this workbook contain formatting that is not supported by the selected file format. These formats will be converted to the closest format available.</t>
  </si>
  <si>
    <t>RD</t>
  </si>
  <si>
    <t>Int.</t>
  </si>
  <si>
    <t>Total</t>
  </si>
  <si>
    <t>RD-Cont.</t>
  </si>
  <si>
    <t>Op-Date</t>
  </si>
  <si>
    <t>FD LOAN INTEREST</t>
  </si>
  <si>
    <t>Loan</t>
  </si>
  <si>
    <t>Int.Rate</t>
  </si>
  <si>
    <t>Comp.int</t>
  </si>
  <si>
    <t>Simple Int</t>
  </si>
  <si>
    <t>S.Cum.</t>
  </si>
  <si>
    <t>C.Cum</t>
  </si>
  <si>
    <t>Apr</t>
  </si>
  <si>
    <t>May</t>
  </si>
  <si>
    <t>June</t>
  </si>
  <si>
    <t>July</t>
  </si>
  <si>
    <t>Aug</t>
  </si>
  <si>
    <t>Sept</t>
  </si>
  <si>
    <t>Oct</t>
  </si>
  <si>
    <t>Nov</t>
  </si>
  <si>
    <t>Dec</t>
  </si>
  <si>
    <t xml:space="preserve">        Rs.</t>
  </si>
  <si>
    <t xml:space="preserve">                                                                            </t>
  </si>
</sst>
</file>

<file path=xl/styles.xml><?xml version="1.0" encoding="utf-8"?>
<styleSheet xmlns="http://schemas.openxmlformats.org/spreadsheetml/2006/main">
  <numFmts count="7">
    <numFmt numFmtId="164" formatCode="[$-1010409]d\ mmmm\ yyyy;@"/>
    <numFmt numFmtId="165" formatCode="[$-C09]d\ mmmm\ yyyy;@"/>
    <numFmt numFmtId="166" formatCode="[$-409]d\-mmm\-yy;@"/>
    <numFmt numFmtId="167" formatCode="0.000000000"/>
    <numFmt numFmtId="168" formatCode="[$-1010409]d\ mmm\ yy;@"/>
    <numFmt numFmtId="169" formatCode="[$-C09]dd/mmm/yy;@"/>
    <numFmt numFmtId="170" formatCode="_ &quot;Rs.&quot;\ * #,##0_ ;_ &quot;Rs.&quot;\ * \-#,##0_ ;_ &quot;Rs.&quot;\ * &quot;-&quot;??_ ;_ @_ "/>
  </numFmts>
  <fonts count="18">
    <font>
      <sz val="11"/>
      <color theme="1"/>
      <name val="Calibri"/>
      <family val="2"/>
      <scheme val="minor"/>
    </font>
    <font>
      <sz val="11"/>
      <color indexed="10"/>
      <name val="Calibri"/>
      <family val="2"/>
    </font>
    <font>
      <sz val="11"/>
      <color indexed="12"/>
      <name val="Calibri"/>
      <family val="2"/>
    </font>
    <font>
      <b/>
      <sz val="11"/>
      <color theme="1"/>
      <name val="Calibri"/>
      <family val="2"/>
      <scheme val="minor"/>
    </font>
    <font>
      <sz val="11"/>
      <color rgb="FFFF0000"/>
      <name val="Calibri"/>
      <family val="2"/>
      <scheme val="minor"/>
    </font>
    <font>
      <sz val="11"/>
      <color rgb="FF7030A0"/>
      <name val="Calibri"/>
      <family val="2"/>
      <scheme val="minor"/>
    </font>
    <font>
      <sz val="11"/>
      <color theme="1"/>
      <name val="Calibri"/>
      <family val="2"/>
    </font>
    <font>
      <sz val="11"/>
      <color rgb="FFC00000"/>
      <name val="Calibri"/>
      <family val="2"/>
      <scheme val="minor"/>
    </font>
    <font>
      <sz val="11"/>
      <color rgb="FF00B0F0"/>
      <name val="Calibri"/>
      <family val="2"/>
      <scheme val="minor"/>
    </font>
    <font>
      <sz val="11"/>
      <name val="Calibri"/>
      <family val="2"/>
      <scheme val="minor"/>
    </font>
    <font>
      <sz val="16"/>
      <color theme="1"/>
      <name val="Calibri"/>
      <family val="2"/>
      <scheme val="minor"/>
    </font>
    <font>
      <sz val="14"/>
      <color theme="1"/>
      <name val="Calibri"/>
      <family val="2"/>
    </font>
    <font>
      <sz val="12"/>
      <color theme="1"/>
      <name val="Calibri"/>
      <family val="2"/>
    </font>
    <font>
      <sz val="12"/>
      <color theme="1"/>
      <name val="Calibri"/>
      <family val="2"/>
      <scheme val="minor"/>
    </font>
    <font>
      <sz val="14"/>
      <color theme="1"/>
      <name val="Calibri"/>
      <family val="2"/>
      <scheme val="minor"/>
    </font>
    <font>
      <sz val="14"/>
      <name val="Calibri"/>
      <family val="2"/>
    </font>
    <font>
      <sz val="12"/>
      <color indexed="10"/>
      <name val="Calibri"/>
      <family val="2"/>
    </font>
    <font>
      <sz val="12"/>
      <color rgb="FFFF0000"/>
      <name val="Calibri"/>
      <family val="2"/>
      <scheme val="minor"/>
    </font>
  </fonts>
  <fills count="12">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theme="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5" tint="0.59999389629810485"/>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47">
    <xf numFmtId="0" fontId="0" fillId="0" borderId="0" xfId="0"/>
    <xf numFmtId="0" fontId="0" fillId="0" borderId="0" xfId="0" applyProtection="1">
      <protection locked="0"/>
    </xf>
    <xf numFmtId="0" fontId="0" fillId="0" borderId="0" xfId="0" applyBorder="1" applyProtection="1">
      <protection locked="0"/>
    </xf>
    <xf numFmtId="0" fontId="0" fillId="0" borderId="0" xfId="0" applyBorder="1" applyAlignment="1" applyProtection="1">
      <protection locked="0"/>
    </xf>
    <xf numFmtId="0" fontId="4" fillId="0" borderId="0" xfId="0" applyFont="1" applyBorder="1" applyProtection="1">
      <protection locked="0"/>
    </xf>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0" xfId="0" applyBorder="1" applyAlignment="1" applyProtection="1">
      <alignment horizontal="right"/>
      <protection locked="0"/>
    </xf>
    <xf numFmtId="0" fontId="0" fillId="0" borderId="0" xfId="0" applyBorder="1" applyAlignment="1" applyProtection="1">
      <alignment vertical="top"/>
      <protection locked="0"/>
    </xf>
    <xf numFmtId="0" fontId="8" fillId="0" borderId="3" xfId="0" applyFont="1" applyBorder="1" applyAlignment="1" applyProtection="1">
      <protection locked="0"/>
    </xf>
    <xf numFmtId="0" fontId="0" fillId="0" borderId="5" xfId="0" applyBorder="1" applyAlignment="1" applyProtection="1">
      <alignment vertical="top"/>
      <protection locked="0"/>
    </xf>
    <xf numFmtId="0" fontId="8" fillId="0" borderId="2" xfId="0" applyFont="1" applyBorder="1" applyAlignment="1" applyProtection="1">
      <protection locked="0"/>
    </xf>
    <xf numFmtId="0" fontId="2" fillId="0" borderId="5" xfId="0" applyFont="1" applyBorder="1" applyAlignment="1" applyProtection="1">
      <protection locked="0"/>
    </xf>
    <xf numFmtId="0" fontId="3" fillId="0" borderId="0" xfId="0" applyNumberFormat="1"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0" fillId="0" borderId="0" xfId="0" applyNumberFormat="1" applyAlignment="1">
      <alignment vertical="top" wrapText="1"/>
    </xf>
    <xf numFmtId="0" fontId="0" fillId="0" borderId="10" xfId="0" applyNumberFormat="1" applyBorder="1" applyAlignment="1">
      <alignment vertical="top" wrapText="1"/>
    </xf>
    <xf numFmtId="0" fontId="0" fillId="0" borderId="11" xfId="0" applyBorder="1" applyAlignment="1">
      <alignment vertical="top" wrapText="1"/>
    </xf>
    <xf numFmtId="0" fontId="3" fillId="0" borderId="0" xfId="0" applyFont="1" applyAlignment="1">
      <alignment horizontal="center" vertical="top" wrapText="1"/>
    </xf>
    <xf numFmtId="0" fontId="0" fillId="0" borderId="0" xfId="0" applyAlignment="1">
      <alignment horizontal="center" vertical="top" wrapText="1"/>
    </xf>
    <xf numFmtId="0" fontId="3" fillId="0" borderId="0" xfId="0" applyNumberFormat="1" applyFont="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0" xfId="0" applyBorder="1" applyProtection="1">
      <protection hidden="1"/>
    </xf>
    <xf numFmtId="2" fontId="0" fillId="0" borderId="0" xfId="0" applyNumberFormat="1" applyBorder="1" applyProtection="1">
      <protection hidden="1"/>
    </xf>
    <xf numFmtId="0" fontId="5" fillId="0" borderId="4" xfId="0" applyFont="1" applyBorder="1" applyAlignment="1" applyProtection="1">
      <alignment horizontal="center"/>
      <protection locked="0"/>
    </xf>
    <xf numFmtId="2" fontId="5" fillId="0" borderId="0" xfId="0" applyNumberFormat="1" applyFont="1" applyBorder="1" applyAlignment="1" applyProtection="1">
      <alignment horizontal="center"/>
      <protection locked="0"/>
    </xf>
    <xf numFmtId="2" fontId="0" fillId="0" borderId="0" xfId="0" applyNumberFormat="1" applyBorder="1" applyProtection="1">
      <protection locked="0"/>
    </xf>
    <xf numFmtId="1" fontId="0" fillId="0" borderId="0" xfId="0" applyNumberFormat="1" applyBorder="1" applyProtection="1">
      <protection locked="0"/>
    </xf>
    <xf numFmtId="2" fontId="0" fillId="0" borderId="5" xfId="0" applyNumberFormat="1" applyBorder="1" applyProtection="1">
      <protection locked="0"/>
    </xf>
    <xf numFmtId="2" fontId="4" fillId="0" borderId="0" xfId="0" applyNumberFormat="1" applyFont="1" applyBorder="1" applyProtection="1">
      <protection hidden="1"/>
    </xf>
    <xf numFmtId="0" fontId="5" fillId="0" borderId="0" xfId="0" applyFont="1" applyBorder="1" applyAlignment="1" applyProtection="1">
      <alignment horizontal="center"/>
      <protection locked="0"/>
    </xf>
    <xf numFmtId="0" fontId="0" fillId="2" borderId="0" xfId="0" applyFill="1" applyBorder="1" applyProtection="1">
      <protection locked="0"/>
    </xf>
    <xf numFmtId="0" fontId="0" fillId="2" borderId="0" xfId="0" applyFill="1" applyBorder="1" applyAlignment="1" applyProtection="1">
      <alignment horizontal="center"/>
      <protection locked="0"/>
    </xf>
    <xf numFmtId="0" fontId="5" fillId="2" borderId="0" xfId="0" applyFont="1" applyFill="1" applyBorder="1" applyAlignment="1" applyProtection="1">
      <alignment horizontal="center"/>
      <protection locked="0"/>
    </xf>
    <xf numFmtId="0" fontId="9" fillId="3" borderId="0" xfId="0" applyFont="1" applyFill="1" applyBorder="1" applyAlignment="1" applyProtection="1">
      <alignment horizontal="center" vertical="top"/>
      <protection hidden="1"/>
    </xf>
    <xf numFmtId="0" fontId="0" fillId="3" borderId="0" xfId="0" applyFill="1" applyBorder="1" applyAlignment="1" applyProtection="1">
      <alignment horizontal="center" vertical="top"/>
      <protection hidden="1"/>
    </xf>
    <xf numFmtId="0" fontId="0" fillId="3" borderId="0" xfId="0" applyFill="1" applyBorder="1" applyProtection="1">
      <protection locked="0"/>
    </xf>
    <xf numFmtId="0" fontId="5" fillId="3" borderId="0" xfId="0" applyFont="1" applyFill="1" applyBorder="1" applyAlignment="1" applyProtection="1">
      <alignment horizontal="center"/>
      <protection locked="0"/>
    </xf>
    <xf numFmtId="169" fontId="0" fillId="3" borderId="0" xfId="0" applyNumberFormat="1" applyFill="1" applyBorder="1" applyAlignment="1" applyProtection="1">
      <alignment horizontal="center" vertical="top"/>
      <protection hidden="1"/>
    </xf>
    <xf numFmtId="164" fontId="0" fillId="3" borderId="0" xfId="0" applyNumberFormat="1" applyFill="1" applyBorder="1" applyProtection="1">
      <protection locked="0"/>
    </xf>
    <xf numFmtId="165" fontId="0" fillId="3" borderId="0" xfId="0" applyNumberFormat="1" applyFill="1" applyBorder="1" applyProtection="1">
      <protection locked="0"/>
    </xf>
    <xf numFmtId="0" fontId="0" fillId="4" borderId="0" xfId="0" applyFill="1" applyBorder="1" applyAlignment="1" applyProtection="1">
      <alignment horizontal="center" vertical="top"/>
      <protection locked="0"/>
    </xf>
    <xf numFmtId="0" fontId="0" fillId="4" borderId="0" xfId="0" applyFill="1" applyBorder="1" applyProtection="1">
      <protection locked="0"/>
    </xf>
    <xf numFmtId="0" fontId="0" fillId="5" borderId="0" xfId="0" applyFill="1" applyBorder="1" applyAlignment="1" applyProtection="1">
      <alignment horizontal="center"/>
      <protection locked="0"/>
    </xf>
    <xf numFmtId="0" fontId="0" fillId="5" borderId="0" xfId="0" applyFill="1" applyBorder="1" applyProtection="1">
      <protection locked="0"/>
    </xf>
    <xf numFmtId="0" fontId="0" fillId="3" borderId="0" xfId="0" applyFill="1" applyBorder="1" applyAlignment="1" applyProtection="1">
      <alignment horizontal="center"/>
      <protection hidden="1"/>
    </xf>
    <xf numFmtId="164" fontId="0" fillId="4" borderId="0" xfId="0" applyNumberFormat="1" applyFill="1" applyBorder="1" applyProtection="1">
      <protection locked="0"/>
    </xf>
    <xf numFmtId="165" fontId="0" fillId="4" borderId="0" xfId="0" applyNumberFormat="1" applyFill="1" applyBorder="1" applyProtection="1">
      <protection locked="0"/>
    </xf>
    <xf numFmtId="0" fontId="0" fillId="4" borderId="0" xfId="0" applyFill="1" applyBorder="1" applyAlignment="1" applyProtection="1">
      <alignment horizontal="center"/>
      <protection locked="0"/>
    </xf>
    <xf numFmtId="0" fontId="0" fillId="4" borderId="0" xfId="0" applyFill="1" applyBorder="1" applyAlignment="1" applyProtection="1">
      <protection locked="0"/>
    </xf>
    <xf numFmtId="0" fontId="6" fillId="4" borderId="0" xfId="0" applyFont="1" applyFill="1" applyBorder="1" applyProtection="1">
      <protection hidden="1"/>
    </xf>
    <xf numFmtId="0" fontId="0" fillId="4" borderId="0" xfId="0" applyFill="1" applyProtection="1">
      <protection locked="0"/>
    </xf>
    <xf numFmtId="0" fontId="3" fillId="4" borderId="0" xfId="0" applyFont="1" applyFill="1" applyBorder="1" applyAlignment="1" applyProtection="1">
      <alignment horizontal="left"/>
      <protection locked="0"/>
    </xf>
    <xf numFmtId="0" fontId="0" fillId="4" borderId="0" xfId="0" applyFill="1" applyBorder="1" applyProtection="1">
      <protection hidden="1"/>
    </xf>
    <xf numFmtId="168" fontId="4" fillId="0" borderId="16" xfId="0" applyNumberFormat="1" applyFont="1" applyFill="1" applyBorder="1" applyAlignment="1" applyProtection="1">
      <alignment horizontal="center" vertical="top"/>
      <protection locked="0"/>
    </xf>
    <xf numFmtId="1" fontId="4" fillId="0" borderId="16" xfId="0" applyNumberFormat="1" applyFont="1" applyFill="1" applyBorder="1" applyAlignment="1" applyProtection="1">
      <alignment horizontal="center" vertical="top"/>
      <protection locked="0"/>
    </xf>
    <xf numFmtId="0" fontId="4" fillId="0" borderId="9" xfId="0" applyFont="1" applyFill="1" applyBorder="1" applyAlignment="1" applyProtection="1">
      <alignment horizontal="center" vertical="top"/>
      <protection locked="0"/>
    </xf>
    <xf numFmtId="0" fontId="0" fillId="3" borderId="9" xfId="0" applyFill="1" applyBorder="1" applyAlignment="1" applyProtection="1">
      <alignment horizontal="center" vertical="top"/>
      <protection hidden="1"/>
    </xf>
    <xf numFmtId="0" fontId="0" fillId="6" borderId="0" xfId="0" applyFill="1" applyProtection="1">
      <protection locked="0"/>
    </xf>
    <xf numFmtId="0" fontId="0" fillId="4" borderId="20" xfId="0" applyFill="1" applyBorder="1" applyProtection="1">
      <protection locked="0"/>
    </xf>
    <xf numFmtId="0" fontId="0" fillId="0" borderId="0" xfId="0" applyAlignment="1" applyProtection="1">
      <alignment horizontal="center"/>
      <protection locked="0"/>
    </xf>
    <xf numFmtId="0" fontId="11" fillId="4" borderId="0" xfId="0" applyFont="1" applyFill="1" applyBorder="1" applyAlignment="1" applyProtection="1">
      <alignment horizontal="right"/>
      <protection hidden="1"/>
    </xf>
    <xf numFmtId="0" fontId="14" fillId="4" borderId="0" xfId="0" applyFont="1" applyFill="1" applyBorder="1" applyAlignment="1" applyProtection="1">
      <alignment horizontal="right"/>
      <protection hidden="1"/>
    </xf>
    <xf numFmtId="0" fontId="14" fillId="4" borderId="23" xfId="0" applyFont="1" applyFill="1" applyBorder="1" applyAlignment="1" applyProtection="1">
      <alignment horizontal="right"/>
      <protection hidden="1"/>
    </xf>
    <xf numFmtId="0" fontId="14" fillId="4" borderId="0" xfId="0" applyFont="1" applyFill="1" applyBorder="1" applyProtection="1">
      <protection locked="0"/>
    </xf>
    <xf numFmtId="0" fontId="13" fillId="4" borderId="21" xfId="0" applyFont="1" applyFill="1" applyBorder="1" applyAlignment="1" applyProtection="1">
      <alignment horizontal="center"/>
      <protection hidden="1"/>
    </xf>
    <xf numFmtId="0" fontId="12" fillId="4" borderId="22" xfId="0" applyFont="1" applyFill="1" applyBorder="1" applyAlignment="1" applyProtection="1">
      <alignment horizontal="center"/>
      <protection hidden="1"/>
    </xf>
    <xf numFmtId="170" fontId="15" fillId="0" borderId="9" xfId="0" applyNumberFormat="1" applyFont="1" applyFill="1" applyBorder="1" applyProtection="1">
      <protection hidden="1"/>
    </xf>
    <xf numFmtId="0" fontId="0" fillId="0" borderId="0" xfId="0" applyBorder="1" applyAlignment="1" applyProtection="1">
      <alignment horizontal="center"/>
      <protection locked="0"/>
    </xf>
    <xf numFmtId="0" fontId="0" fillId="0" borderId="0" xfId="0" applyBorder="1" applyAlignment="1" applyProtection="1">
      <alignment horizontal="center" vertical="top"/>
      <protection locked="0"/>
    </xf>
    <xf numFmtId="0" fontId="0" fillId="9" borderId="0" xfId="0" applyFill="1" applyBorder="1" applyProtection="1">
      <protection locked="0"/>
    </xf>
    <xf numFmtId="0" fontId="0" fillId="9" borderId="0" xfId="0" applyFill="1" applyBorder="1" applyAlignment="1" applyProtection="1">
      <protection locked="0"/>
    </xf>
    <xf numFmtId="166" fontId="4" fillId="9" borderId="0" xfId="0" applyNumberFormat="1" applyFont="1" applyFill="1" applyBorder="1" applyProtection="1">
      <protection locked="0"/>
    </xf>
    <xf numFmtId="1" fontId="0" fillId="9" borderId="0" xfId="0" applyNumberFormat="1" applyFill="1" applyBorder="1" applyProtection="1">
      <protection hidden="1"/>
    </xf>
    <xf numFmtId="2" fontId="0" fillId="9" borderId="0" xfId="0" applyNumberFormat="1" applyFill="1" applyBorder="1" applyProtection="1">
      <protection hidden="1"/>
    </xf>
    <xf numFmtId="166" fontId="0" fillId="9" borderId="0" xfId="0" applyNumberFormat="1" applyFill="1" applyBorder="1" applyProtection="1">
      <protection locked="0"/>
    </xf>
    <xf numFmtId="0" fontId="0" fillId="9" borderId="0" xfId="0" applyFill="1" applyBorder="1" applyAlignment="1" applyProtection="1">
      <alignment horizontal="center" vertical="top"/>
      <protection hidden="1"/>
    </xf>
    <xf numFmtId="0" fontId="8" fillId="9" borderId="0" xfId="0" applyFont="1" applyFill="1" applyBorder="1" applyProtection="1">
      <protection locked="0"/>
    </xf>
    <xf numFmtId="0" fontId="0" fillId="9" borderId="13" xfId="0" applyFill="1" applyBorder="1" applyProtection="1">
      <protection hidden="1"/>
    </xf>
    <xf numFmtId="2" fontId="0" fillId="9" borderId="14" xfId="0" applyNumberFormat="1" applyFill="1" applyBorder="1" applyProtection="1">
      <protection hidden="1"/>
    </xf>
    <xf numFmtId="2" fontId="0" fillId="9" borderId="15" xfId="0" applyNumberFormat="1" applyFill="1" applyBorder="1" applyProtection="1">
      <protection hidden="1"/>
    </xf>
    <xf numFmtId="0" fontId="0" fillId="9" borderId="0" xfId="0" applyFill="1" applyBorder="1" applyProtection="1">
      <protection hidden="1"/>
    </xf>
    <xf numFmtId="167" fontId="0" fillId="9" borderId="0" xfId="0" applyNumberFormat="1" applyFill="1" applyBorder="1" applyProtection="1">
      <protection hidden="1"/>
    </xf>
    <xf numFmtId="0" fontId="0" fillId="9" borderId="0" xfId="0" applyFill="1" applyBorder="1" applyAlignment="1" applyProtection="1">
      <alignment horizontal="center"/>
      <protection locked="0"/>
    </xf>
    <xf numFmtId="0" fontId="0" fillId="9" borderId="0" xfId="0" applyNumberFormat="1" applyFill="1" applyBorder="1" applyAlignment="1" applyProtection="1">
      <alignment horizontal="center"/>
      <protection locked="0"/>
    </xf>
    <xf numFmtId="1" fontId="1" fillId="9" borderId="0" xfId="0" applyNumberFormat="1" applyFont="1" applyFill="1" applyBorder="1" applyProtection="1">
      <protection locked="0"/>
    </xf>
    <xf numFmtId="10" fontId="0" fillId="9" borderId="0" xfId="0" applyNumberFormat="1" applyFill="1" applyBorder="1" applyAlignment="1" applyProtection="1">
      <alignment horizontal="center"/>
      <protection locked="0"/>
    </xf>
    <xf numFmtId="9" fontId="0" fillId="9" borderId="0" xfId="0" applyNumberFormat="1" applyFill="1" applyBorder="1" applyProtection="1">
      <protection locked="0"/>
    </xf>
    <xf numFmtId="0" fontId="0" fillId="10" borderId="0" xfId="0" applyFill="1" applyBorder="1" applyAlignment="1" applyProtection="1">
      <protection locked="0"/>
    </xf>
    <xf numFmtId="0" fontId="0" fillId="10" borderId="0" xfId="0" applyFill="1" applyBorder="1" applyProtection="1">
      <protection locked="0"/>
    </xf>
    <xf numFmtId="0" fontId="0" fillId="7" borderId="0" xfId="0" applyFill="1" applyProtection="1">
      <protection locked="0"/>
    </xf>
    <xf numFmtId="0" fontId="0" fillId="7" borderId="0" xfId="0" applyFill="1" applyBorder="1" applyProtection="1">
      <protection locked="0"/>
    </xf>
    <xf numFmtId="0" fontId="16" fillId="9" borderId="0" xfId="0" applyFont="1" applyFill="1" applyBorder="1" applyProtection="1">
      <protection locked="0"/>
    </xf>
    <xf numFmtId="0" fontId="13" fillId="9" borderId="0" xfId="0" applyFont="1" applyFill="1" applyBorder="1" applyProtection="1">
      <protection hidden="1"/>
    </xf>
    <xf numFmtId="0" fontId="17" fillId="9" borderId="0" xfId="0" applyFont="1" applyFill="1" applyBorder="1" applyProtection="1">
      <protection locked="0"/>
    </xf>
    <xf numFmtId="0" fontId="0" fillId="9" borderId="25" xfId="0" applyFill="1" applyBorder="1" applyAlignment="1" applyProtection="1">
      <protection locked="0"/>
    </xf>
    <xf numFmtId="0" fontId="0" fillId="9" borderId="24" xfId="0" applyFill="1" applyBorder="1" applyAlignment="1" applyProtection="1">
      <protection locked="0"/>
    </xf>
    <xf numFmtId="0" fontId="0" fillId="9" borderId="26" xfId="0" applyFill="1" applyBorder="1" applyProtection="1">
      <protection locked="0"/>
    </xf>
    <xf numFmtId="0" fontId="13" fillId="9" borderId="27" xfId="0" applyFont="1" applyFill="1" applyBorder="1" applyProtection="1">
      <protection hidden="1"/>
    </xf>
    <xf numFmtId="0" fontId="0" fillId="10" borderId="3" xfId="0" applyFill="1" applyBorder="1" applyProtection="1">
      <protection hidden="1"/>
    </xf>
    <xf numFmtId="0" fontId="0" fillId="10" borderId="5" xfId="0" applyFill="1" applyBorder="1" applyProtection="1">
      <protection hidden="1"/>
    </xf>
    <xf numFmtId="0" fontId="0" fillId="10" borderId="4" xfId="0" applyFill="1" applyBorder="1" applyProtection="1">
      <protection locked="0"/>
    </xf>
    <xf numFmtId="0" fontId="0" fillId="10" borderId="5" xfId="0" applyFill="1" applyBorder="1" applyProtection="1">
      <protection locked="0"/>
    </xf>
    <xf numFmtId="0" fontId="13" fillId="10" borderId="28" xfId="0" applyFont="1" applyFill="1" applyBorder="1" applyAlignment="1" applyProtection="1">
      <protection hidden="1"/>
    </xf>
    <xf numFmtId="0" fontId="13" fillId="10" borderId="5" xfId="0" applyFont="1" applyFill="1" applyBorder="1" applyProtection="1">
      <protection locked="0"/>
    </xf>
    <xf numFmtId="0" fontId="0" fillId="10" borderId="7" xfId="0" applyFill="1" applyBorder="1" applyProtection="1">
      <protection locked="0"/>
    </xf>
    <xf numFmtId="0" fontId="0" fillId="9" borderId="13" xfId="0" applyFill="1" applyBorder="1" applyAlignment="1" applyProtection="1">
      <alignment horizontal="right"/>
      <protection locked="0"/>
    </xf>
    <xf numFmtId="0" fontId="0" fillId="9" borderId="14" xfId="0" applyFill="1" applyBorder="1" applyAlignment="1" applyProtection="1">
      <alignment horizontal="right"/>
      <protection locked="0"/>
    </xf>
    <xf numFmtId="0" fontId="0" fillId="9" borderId="15" xfId="0" applyFill="1" applyBorder="1" applyProtection="1">
      <protection locked="0"/>
    </xf>
    <xf numFmtId="0" fontId="0" fillId="11" borderId="1" xfId="0" applyFill="1" applyBorder="1" applyProtection="1">
      <protection locked="0"/>
    </xf>
    <xf numFmtId="0" fontId="0" fillId="11" borderId="3" xfId="0" applyFill="1" applyBorder="1" applyProtection="1">
      <protection locked="0"/>
    </xf>
    <xf numFmtId="0" fontId="0" fillId="11" borderId="4" xfId="0" applyFill="1" applyBorder="1" applyProtection="1">
      <protection locked="0"/>
    </xf>
    <xf numFmtId="0" fontId="0" fillId="11" borderId="5" xfId="0" applyFill="1" applyBorder="1" applyProtection="1">
      <protection locked="0"/>
    </xf>
    <xf numFmtId="0" fontId="0" fillId="11" borderId="6" xfId="0" applyFill="1" applyBorder="1" applyProtection="1">
      <protection locked="0"/>
    </xf>
    <xf numFmtId="0" fontId="0" fillId="11" borderId="8" xfId="0" applyFill="1" applyBorder="1" applyProtection="1">
      <protection locked="0"/>
    </xf>
    <xf numFmtId="1" fontId="0" fillId="0" borderId="9" xfId="0" applyNumberFormat="1" applyFont="1" applyFill="1" applyBorder="1" applyProtection="1">
      <protection locked="0"/>
    </xf>
    <xf numFmtId="166" fontId="0" fillId="0" borderId="9" xfId="0" applyNumberFormat="1" applyFont="1" applyFill="1" applyBorder="1" applyProtection="1">
      <protection locked="0"/>
    </xf>
    <xf numFmtId="170" fontId="15" fillId="8" borderId="29" xfId="0" applyNumberFormat="1" applyFont="1" applyFill="1" applyBorder="1" applyProtection="1">
      <protection hidden="1"/>
    </xf>
    <xf numFmtId="0" fontId="0" fillId="10" borderId="1" xfId="0" applyFill="1" applyBorder="1" applyAlignment="1" applyProtection="1">
      <alignment horizontal="center"/>
      <protection locked="0"/>
    </xf>
    <xf numFmtId="0" fontId="0" fillId="10" borderId="2" xfId="0" applyFill="1" applyBorder="1" applyAlignment="1" applyProtection="1">
      <alignment horizontal="center"/>
      <protection locked="0"/>
    </xf>
    <xf numFmtId="0" fontId="0" fillId="10" borderId="4" xfId="0" applyFill="1" applyBorder="1" applyAlignment="1" applyProtection="1">
      <alignment horizontal="center"/>
      <protection locked="0"/>
    </xf>
    <xf numFmtId="0" fontId="0" fillId="10" borderId="0" xfId="0" applyFill="1" applyBorder="1" applyAlignment="1" applyProtection="1">
      <alignment horizontal="center"/>
      <protection locked="0"/>
    </xf>
    <xf numFmtId="0" fontId="2" fillId="3" borderId="0" xfId="0" applyFont="1" applyFill="1" applyBorder="1" applyAlignment="1" applyProtection="1">
      <alignment horizontal="center"/>
      <protection locked="0"/>
    </xf>
    <xf numFmtId="0" fontId="15" fillId="2" borderId="17" xfId="0" applyFont="1" applyFill="1" applyBorder="1" applyAlignment="1" applyProtection="1">
      <alignment horizontal="center"/>
      <protection locked="0"/>
    </xf>
    <xf numFmtId="0" fontId="15" fillId="2" borderId="18" xfId="0" applyFont="1" applyFill="1" applyBorder="1" applyAlignment="1" applyProtection="1">
      <alignment horizontal="center"/>
      <protection locked="0"/>
    </xf>
    <xf numFmtId="0" fontId="15" fillId="2" borderId="19" xfId="0" applyFont="1" applyFill="1" applyBorder="1" applyAlignment="1" applyProtection="1">
      <alignment horizontal="center"/>
      <protection locked="0"/>
    </xf>
    <xf numFmtId="0" fontId="4" fillId="0" borderId="0" xfId="0" applyFont="1" applyBorder="1" applyAlignment="1" applyProtection="1">
      <alignment horizontal="center"/>
      <protection locked="0"/>
    </xf>
    <xf numFmtId="0" fontId="0" fillId="10" borderId="6" xfId="0" applyFill="1" applyBorder="1" applyAlignment="1" applyProtection="1">
      <alignment horizontal="center"/>
      <protection locked="0"/>
    </xf>
    <xf numFmtId="0" fontId="0" fillId="10" borderId="7" xfId="0" applyFill="1" applyBorder="1" applyAlignment="1" applyProtection="1">
      <alignment horizontal="center"/>
      <protection locked="0"/>
    </xf>
    <xf numFmtId="0" fontId="4" fillId="0" borderId="4" xfId="0" applyFont="1" applyBorder="1" applyAlignment="1" applyProtection="1">
      <alignment horizontal="center" vertical="top"/>
      <protection locked="0"/>
    </xf>
    <xf numFmtId="0" fontId="0" fillId="0" borderId="0" xfId="0" applyBorder="1" applyAlignment="1" applyProtection="1">
      <alignment horizontal="center" vertical="top"/>
      <protection locked="0"/>
    </xf>
    <xf numFmtId="0" fontId="0" fillId="0" borderId="5" xfId="0" applyBorder="1" applyAlignment="1" applyProtection="1">
      <alignment horizontal="center" vertical="top"/>
      <protection locked="0"/>
    </xf>
    <xf numFmtId="0" fontId="0" fillId="4" borderId="0" xfId="0" applyFill="1" applyBorder="1" applyAlignment="1" applyProtection="1">
      <alignment horizontal="left"/>
      <protection locked="0"/>
    </xf>
    <xf numFmtId="0" fontId="14" fillId="5" borderId="0" xfId="0" applyFont="1" applyFill="1" applyBorder="1" applyAlignment="1" applyProtection="1">
      <alignment horizontal="center"/>
      <protection locked="0"/>
    </xf>
    <xf numFmtId="0" fontId="10" fillId="4" borderId="0" xfId="0" applyFont="1" applyFill="1" applyBorder="1" applyAlignment="1" applyProtection="1">
      <alignment horizontal="left"/>
      <protection locked="0"/>
    </xf>
    <xf numFmtId="0" fontId="7" fillId="0" borderId="0" xfId="0" applyFont="1" applyBorder="1" applyAlignment="1" applyProtection="1">
      <alignment horizontal="center"/>
      <protection locked="0"/>
    </xf>
    <xf numFmtId="0" fontId="0" fillId="0" borderId="0" xfId="0" applyBorder="1" applyAlignment="1" applyProtection="1">
      <alignment horizontal="left"/>
      <protection locked="0"/>
    </xf>
    <xf numFmtId="0" fontId="0" fillId="0" borderId="5" xfId="0" applyBorder="1" applyAlignment="1" applyProtection="1">
      <alignment horizontal="left"/>
      <protection locked="0"/>
    </xf>
    <xf numFmtId="0" fontId="0" fillId="9" borderId="0" xfId="0" applyFill="1" applyBorder="1" applyAlignment="1" applyProtection="1">
      <alignment horizontal="center"/>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Z58"/>
  <sheetViews>
    <sheetView tabSelected="1" topLeftCell="B7" workbookViewId="0">
      <selection activeCell="H15" sqref="H15"/>
    </sheetView>
  </sheetViews>
  <sheetFormatPr defaultRowHeight="15"/>
  <cols>
    <col min="1" max="1" width="9.140625" style="1"/>
    <col min="2" max="2" width="17.28515625" style="1" bestFit="1" customWidth="1"/>
    <col min="3" max="3" width="9.140625" style="1"/>
    <col min="4" max="4" width="13" style="1" customWidth="1"/>
    <col min="5" max="5" width="9.28515625" style="1" customWidth="1"/>
    <col min="6" max="6" width="10.140625" style="1" customWidth="1"/>
    <col min="7" max="7" width="10.28515625" style="1" customWidth="1"/>
    <col min="8" max="8" width="18" style="1" bestFit="1" customWidth="1"/>
    <col min="9" max="11" width="9.140625" style="1"/>
    <col min="12" max="12" width="13.5703125" style="1" customWidth="1"/>
    <col min="13" max="13" width="9.42578125" style="1" bestFit="1" customWidth="1"/>
    <col min="14" max="14" width="9.140625" style="1"/>
    <col min="15" max="15" width="13.85546875" style="1" customWidth="1"/>
    <col min="16" max="16" width="9.28515625" style="1" bestFit="1" customWidth="1"/>
    <col min="17" max="17" width="9.7109375" style="1" bestFit="1" customWidth="1"/>
    <col min="18" max="16384" width="9.140625" style="1"/>
  </cols>
  <sheetData>
    <row r="1" spans="1:26">
      <c r="A1" s="2"/>
      <c r="B1" s="2"/>
      <c r="C1" s="2"/>
      <c r="D1" s="2"/>
      <c r="E1" s="2"/>
      <c r="F1" s="2"/>
      <c r="G1" s="2"/>
      <c r="H1" s="2"/>
      <c r="I1" s="2"/>
      <c r="K1" s="2"/>
      <c r="L1" s="2"/>
      <c r="M1" s="2"/>
      <c r="N1" s="2"/>
      <c r="O1" s="2"/>
      <c r="P1" s="2"/>
      <c r="Q1" s="2"/>
      <c r="R1" s="2"/>
      <c r="T1" s="2"/>
      <c r="U1" s="2"/>
      <c r="V1" s="2"/>
      <c r="W1" s="2"/>
      <c r="X1" s="2"/>
      <c r="Y1" s="2"/>
      <c r="Z1" s="2"/>
    </row>
    <row r="2" spans="1:26" ht="15.75" thickBot="1">
      <c r="A2" s="2"/>
      <c r="B2" s="2"/>
      <c r="C2" s="2"/>
      <c r="D2" s="2"/>
      <c r="E2" s="2"/>
      <c r="F2" s="2"/>
      <c r="G2" s="2"/>
      <c r="H2" s="2"/>
      <c r="I2" s="2"/>
      <c r="K2" s="2"/>
      <c r="L2" s="2"/>
      <c r="M2" s="2"/>
      <c r="N2" s="2"/>
      <c r="O2" s="2"/>
      <c r="P2" s="2"/>
      <c r="Q2" s="2"/>
      <c r="R2" s="2"/>
      <c r="T2" s="2"/>
      <c r="U2" s="2"/>
      <c r="V2" s="2"/>
      <c r="W2" s="2"/>
      <c r="X2" s="2"/>
      <c r="Y2" s="2"/>
      <c r="Z2" s="2"/>
    </row>
    <row r="3" spans="1:26" ht="15.75" thickBot="1">
      <c r="A3" s="5"/>
      <c r="C3" s="2"/>
      <c r="D3" s="2"/>
      <c r="E3" s="2"/>
      <c r="F3" s="2"/>
      <c r="G3" s="2"/>
      <c r="H3" s="6"/>
      <c r="I3" s="7"/>
      <c r="K3" s="5"/>
      <c r="L3" s="6"/>
      <c r="M3" s="6"/>
      <c r="N3" s="6"/>
      <c r="O3" s="6"/>
      <c r="P3" s="6"/>
      <c r="Q3" s="6"/>
      <c r="R3" s="7"/>
      <c r="T3" s="5"/>
      <c r="U3" s="17"/>
      <c r="V3" s="17"/>
      <c r="W3" s="17"/>
      <c r="X3" s="17"/>
      <c r="Y3" s="15"/>
      <c r="Z3" s="2"/>
    </row>
    <row r="4" spans="1:26" ht="19.5" thickBot="1">
      <c r="A4" s="8"/>
      <c r="B4" s="2"/>
      <c r="C4" s="131" t="s">
        <v>0</v>
      </c>
      <c r="D4" s="132"/>
      <c r="E4" s="132"/>
      <c r="F4" s="132"/>
      <c r="G4" s="133"/>
      <c r="H4" s="2"/>
      <c r="I4" s="9"/>
      <c r="K4" s="8"/>
      <c r="L4" s="130" t="s">
        <v>11</v>
      </c>
      <c r="M4" s="130"/>
      <c r="N4" s="130"/>
      <c r="O4" s="130"/>
      <c r="P4" s="130"/>
      <c r="Q4" s="130"/>
      <c r="R4" s="18"/>
      <c r="T4" s="8"/>
      <c r="U4" s="143" t="s">
        <v>34</v>
      </c>
      <c r="V4" s="143"/>
      <c r="W4" s="143"/>
      <c r="X4" s="143"/>
      <c r="Y4" s="9"/>
      <c r="Z4" s="2"/>
    </row>
    <row r="5" spans="1:26">
      <c r="A5" s="8"/>
      <c r="H5" s="2"/>
      <c r="I5" s="9"/>
      <c r="K5" s="8"/>
      <c r="L5" s="78"/>
      <c r="M5" s="78"/>
      <c r="N5" s="78"/>
      <c r="O5" s="79" t="s">
        <v>26</v>
      </c>
      <c r="P5" s="78" t="s">
        <v>49</v>
      </c>
      <c r="Q5" s="78"/>
      <c r="R5" s="9"/>
      <c r="T5" s="8"/>
      <c r="U5" s="2"/>
      <c r="V5" s="2"/>
      <c r="W5" s="2"/>
      <c r="X5" s="2"/>
      <c r="Y5" s="9"/>
      <c r="Z5" s="2"/>
    </row>
    <row r="6" spans="1:26" ht="15.75" thickBot="1">
      <c r="A6" s="8"/>
      <c r="B6" s="49" t="s">
        <v>15</v>
      </c>
      <c r="C6" s="49" t="s">
        <v>16</v>
      </c>
      <c r="D6" s="49" t="s">
        <v>3</v>
      </c>
      <c r="E6" s="49" t="s">
        <v>4</v>
      </c>
      <c r="F6" s="49" t="s">
        <v>3</v>
      </c>
      <c r="G6" s="49" t="s">
        <v>17</v>
      </c>
      <c r="H6" s="50"/>
      <c r="I6" s="9"/>
      <c r="K6" s="8"/>
      <c r="L6" s="79" t="s">
        <v>50</v>
      </c>
      <c r="M6" s="124">
        <v>38869</v>
      </c>
      <c r="N6" s="80">
        <v>39295</v>
      </c>
      <c r="O6" s="81">
        <f>IF(M6&lt;N6,DATEDIF(M6,N6,"m"),0)</f>
        <v>14</v>
      </c>
      <c r="P6" s="123">
        <v>100</v>
      </c>
      <c r="Q6" s="82">
        <f>$P$6 *$L$12 *(($L$12^O6) -1 )/ ($L$12-1)</f>
        <v>1509.6895536999864</v>
      </c>
      <c r="R6" s="36"/>
      <c r="T6" s="8"/>
      <c r="U6" s="2" t="s">
        <v>12</v>
      </c>
      <c r="V6" s="2" t="s">
        <v>16</v>
      </c>
      <c r="W6" s="2" t="s">
        <v>29</v>
      </c>
      <c r="X6" s="2"/>
      <c r="Y6" s="9"/>
      <c r="Z6" s="2"/>
    </row>
    <row r="7" spans="1:26" ht="15.75" thickBot="1">
      <c r="A7" s="8"/>
      <c r="B7" s="63">
        <v>90000</v>
      </c>
      <c r="C7" s="42">
        <f ca="1">IF(G11&lt;3,5,IF(G11&lt;12,8,IF(G11&lt;36,9.5,IF(G11 &gt;=36,14))))</f>
        <v>8</v>
      </c>
      <c r="D7" s="64">
        <v>0</v>
      </c>
      <c r="E7" s="64">
        <v>3</v>
      </c>
      <c r="F7" s="65">
        <f ca="1">DAY((TODAY()))</f>
        <v>18</v>
      </c>
      <c r="G7" s="64">
        <v>3150</v>
      </c>
      <c r="H7" s="44"/>
      <c r="I7" s="9"/>
      <c r="K7" s="8"/>
      <c r="L7" s="78"/>
      <c r="M7" s="78"/>
      <c r="N7" s="78"/>
      <c r="O7" s="81">
        <f>IF(M6 &gt;N6,DATEDIF(M6,M8,"m"),DATEDIF(N6,M8,"m"))</f>
        <v>46</v>
      </c>
      <c r="P7" s="78"/>
      <c r="Q7" s="82">
        <f>$P$6 *$L$11 *(($L$11^O7) -1 )/ ($L$11-1)</f>
        <v>5566.9043237539499</v>
      </c>
      <c r="R7" s="9"/>
      <c r="T7" s="8"/>
      <c r="U7" s="2"/>
      <c r="V7" s="2"/>
      <c r="W7" s="2" t="s">
        <v>30</v>
      </c>
      <c r="X7" s="2"/>
      <c r="Y7" s="9"/>
      <c r="Z7" s="2"/>
    </row>
    <row r="8" spans="1:26">
      <c r="A8" s="8"/>
      <c r="B8" s="40" t="s">
        <v>18</v>
      </c>
      <c r="C8" s="39"/>
      <c r="D8" s="40" t="s">
        <v>19</v>
      </c>
      <c r="E8" s="39"/>
      <c r="F8" s="41" t="s">
        <v>20</v>
      </c>
      <c r="G8" s="41"/>
      <c r="H8" s="41"/>
      <c r="I8" s="9"/>
      <c r="K8" s="8"/>
      <c r="L8" s="79" t="s">
        <v>24</v>
      </c>
      <c r="M8" s="83">
        <v>40716</v>
      </c>
      <c r="N8" s="78"/>
      <c r="O8" s="84" t="str">
        <f ca="1">DATEDIF(K8,NOW(),"md")&amp;" dys"</f>
        <v>18 dys</v>
      </c>
      <c r="P8" s="78"/>
      <c r="Q8" s="82">
        <f>IF(Q6&gt;1,ROUND(Q6 *((1200 + 9.5)/1200)^O7,2)-Q6,0)</f>
        <v>660.11044630001379</v>
      </c>
      <c r="R8" s="9"/>
      <c r="T8" s="8"/>
      <c r="U8" s="2">
        <v>200000</v>
      </c>
      <c r="V8" s="2">
        <v>9.5</v>
      </c>
      <c r="W8" s="2">
        <v>12</v>
      </c>
      <c r="X8" s="76"/>
      <c r="Y8" s="9"/>
      <c r="Z8" s="2"/>
    </row>
    <row r="9" spans="1:26" ht="15.75" thickBot="1">
      <c r="A9" s="8"/>
      <c r="B9" s="44"/>
      <c r="C9" s="44"/>
      <c r="D9" s="44"/>
      <c r="E9" s="44"/>
      <c r="F9" s="45" t="s">
        <v>21</v>
      </c>
      <c r="G9" s="45" t="s">
        <v>4</v>
      </c>
      <c r="H9" s="45" t="s">
        <v>3</v>
      </c>
      <c r="I9" s="9"/>
      <c r="K9" s="8"/>
      <c r="L9" s="78"/>
      <c r="M9" s="78"/>
      <c r="N9" s="78"/>
      <c r="O9" s="85" t="s">
        <v>46</v>
      </c>
      <c r="P9" s="85" t="s">
        <v>47</v>
      </c>
      <c r="Q9" s="85" t="s">
        <v>48</v>
      </c>
      <c r="R9" s="9"/>
      <c r="T9" s="8"/>
      <c r="U9" s="14" t="s">
        <v>33</v>
      </c>
      <c r="V9" s="14" t="s">
        <v>32</v>
      </c>
      <c r="W9" s="14" t="s">
        <v>36</v>
      </c>
      <c r="X9" s="2" t="s">
        <v>37</v>
      </c>
      <c r="Y9" s="9"/>
      <c r="Z9" s="2"/>
    </row>
    <row r="10" spans="1:26" ht="15.75" thickBot="1">
      <c r="A10" s="8"/>
      <c r="B10" s="62">
        <v>40725</v>
      </c>
      <c r="C10" s="44"/>
      <c r="D10" s="46">
        <f ca="1">TODAY()</f>
        <v>40834</v>
      </c>
      <c r="E10" s="44"/>
      <c r="F10" s="43" t="str">
        <f ca="1">DATEDIF(B10,NOW(),"y")&amp;" Yrs"</f>
        <v>0 Yrs</v>
      </c>
      <c r="G10" s="43" t="str">
        <f ca="1">DATEDIF(B10,NOW(),"ym")&amp;" Mts "</f>
        <v xml:space="preserve">3 Mts </v>
      </c>
      <c r="H10" s="43" t="str">
        <f ca="1">DATEDIF(B10,NOW(),"md")&amp;" dys"</f>
        <v>17 dys</v>
      </c>
      <c r="I10" s="9"/>
      <c r="K10" s="8"/>
      <c r="L10" s="146" t="s">
        <v>25</v>
      </c>
      <c r="M10" s="146"/>
      <c r="N10" s="146"/>
      <c r="O10" s="86">
        <f>($O$6+$O$7)*$P$6</f>
        <v>6000</v>
      </c>
      <c r="P10" s="87">
        <f>$Q$10-$O$10</f>
        <v>1736.7043237539501</v>
      </c>
      <c r="Q10" s="88">
        <f xml:space="preserve"> SUM($Q$6+$Q$7+$Q$8)</f>
        <v>7736.7043237539501</v>
      </c>
      <c r="R10" s="9"/>
      <c r="T10" s="8"/>
      <c r="U10" s="2" t="s">
        <v>31</v>
      </c>
      <c r="V10" s="2" t="s">
        <v>31</v>
      </c>
      <c r="W10" s="2" t="s">
        <v>31</v>
      </c>
      <c r="X10" s="2" t="s">
        <v>31</v>
      </c>
      <c r="Y10" s="9"/>
      <c r="Z10" s="2"/>
    </row>
    <row r="11" spans="1:26">
      <c r="A11" s="8"/>
      <c r="B11" s="47"/>
      <c r="C11" s="44"/>
      <c r="D11" s="48"/>
      <c r="E11" s="44"/>
      <c r="F11" s="44"/>
      <c r="G11" s="53">
        <f ca="1">DATEDIF(B10,NOW(),"y")*12+DATEDIF(B10,NOW(),"ym")</f>
        <v>3</v>
      </c>
      <c r="H11" s="44"/>
      <c r="I11" s="9"/>
      <c r="K11" s="8"/>
      <c r="L11" s="89">
        <f xml:space="preserve"> (1200+P12)/1200</f>
        <v>1.0079166666666666</v>
      </c>
      <c r="M11" s="78"/>
      <c r="N11" s="78"/>
      <c r="O11" s="78"/>
      <c r="P11" s="78"/>
      <c r="Q11" s="78"/>
      <c r="R11" s="9"/>
      <c r="T11" s="8"/>
      <c r="U11" s="30">
        <f>ROUND(U8 *((1200 + V8)/1200)^W8,2)-U8</f>
        <v>19849.51999999999</v>
      </c>
      <c r="V11" s="30">
        <f xml:space="preserve"> ROUND(U8 * (V8/1200)*W8,2)</f>
        <v>19000</v>
      </c>
      <c r="W11" s="30">
        <f>U11-V11</f>
        <v>849.51999999998952</v>
      </c>
      <c r="X11" s="30">
        <f xml:space="preserve"> ROUND(U8 * V8/1200,2)</f>
        <v>1583.33</v>
      </c>
      <c r="Y11" s="9"/>
      <c r="Z11" s="2"/>
    </row>
    <row r="12" spans="1:26">
      <c r="A12" s="8"/>
      <c r="B12" s="54"/>
      <c r="C12" s="50"/>
      <c r="D12" s="55"/>
      <c r="E12" s="50"/>
      <c r="F12" s="50"/>
      <c r="G12" s="50"/>
      <c r="H12" s="56" t="s">
        <v>67</v>
      </c>
      <c r="I12" s="9"/>
      <c r="K12" s="8"/>
      <c r="L12" s="90">
        <f xml:space="preserve"> (1200+O12)/1200</f>
        <v>1.01</v>
      </c>
      <c r="M12" s="78"/>
      <c r="N12" s="78"/>
      <c r="O12" s="91">
        <v>12</v>
      </c>
      <c r="P12" s="92">
        <v>9.5</v>
      </c>
      <c r="Q12" s="93">
        <v>8</v>
      </c>
      <c r="R12" s="9"/>
      <c r="T12" s="8"/>
      <c r="U12" s="2"/>
      <c r="V12" s="2"/>
      <c r="W12" s="2"/>
      <c r="X12" s="2"/>
      <c r="Y12" s="9"/>
      <c r="Z12" s="2"/>
    </row>
    <row r="13" spans="1:26" ht="21">
      <c r="A13" s="8"/>
      <c r="B13" s="142" t="s">
        <v>1</v>
      </c>
      <c r="C13" s="142"/>
      <c r="D13" s="57"/>
      <c r="E13" s="57"/>
      <c r="F13" s="57" t="s">
        <v>68</v>
      </c>
      <c r="G13" s="50"/>
      <c r="H13" s="69">
        <f>B7</f>
        <v>90000</v>
      </c>
      <c r="I13" s="9"/>
      <c r="K13" s="8"/>
      <c r="L13" s="78"/>
      <c r="M13" s="78"/>
      <c r="N13" s="78"/>
      <c r="O13" s="94"/>
      <c r="P13" s="93"/>
      <c r="Q13" s="95"/>
      <c r="R13" s="9"/>
      <c r="T13" s="8"/>
      <c r="U13" s="143" t="s">
        <v>38</v>
      </c>
      <c r="V13" s="143"/>
      <c r="W13" s="143"/>
      <c r="X13" s="143"/>
      <c r="Y13" s="9"/>
      <c r="Z13" s="2"/>
    </row>
    <row r="14" spans="1:26" ht="15.75" thickBot="1">
      <c r="A14" s="8"/>
      <c r="B14" s="140" t="s">
        <v>5</v>
      </c>
      <c r="C14" s="140"/>
      <c r="D14" s="140"/>
      <c r="E14" s="56"/>
      <c r="F14" s="56"/>
      <c r="G14" s="58">
        <f ca="1">IF(C7=0,14,C7)</f>
        <v>8</v>
      </c>
      <c r="H14" s="59"/>
      <c r="I14" s="9"/>
      <c r="K14" s="8"/>
      <c r="L14" s="103"/>
      <c r="M14" s="104"/>
      <c r="N14" s="104"/>
      <c r="O14" s="114" t="s">
        <v>12</v>
      </c>
      <c r="P14" s="115" t="s">
        <v>6</v>
      </c>
      <c r="Q14" s="116"/>
      <c r="R14" s="9"/>
      <c r="T14" s="8"/>
      <c r="U14" s="2"/>
      <c r="V14" s="77" t="s">
        <v>16</v>
      </c>
      <c r="W14" s="2"/>
      <c r="X14" s="14"/>
      <c r="Y14" s="16"/>
      <c r="Z14" s="2"/>
    </row>
    <row r="15" spans="1:26" ht="15.75">
      <c r="A15" s="8"/>
      <c r="B15" s="60" t="s">
        <v>2</v>
      </c>
      <c r="C15" s="56"/>
      <c r="D15" s="56"/>
      <c r="E15" s="56"/>
      <c r="F15" s="67"/>
      <c r="G15" s="59"/>
      <c r="H15" s="50"/>
      <c r="I15" s="9"/>
      <c r="K15" s="8"/>
      <c r="L15" s="105">
        <v>1</v>
      </c>
      <c r="M15" s="78"/>
      <c r="N15" s="78"/>
      <c r="O15" s="100">
        <v>6000</v>
      </c>
      <c r="P15" s="100">
        <v>268</v>
      </c>
      <c r="Q15" s="106">
        <f>ROUND(P15/9.5*Q12,0)</f>
        <v>226</v>
      </c>
      <c r="R15" s="9"/>
      <c r="T15" s="8"/>
      <c r="U15" s="2"/>
      <c r="V15" s="2">
        <v>10</v>
      </c>
      <c r="W15" s="2"/>
      <c r="X15" s="2"/>
      <c r="Y15" s="9"/>
      <c r="Z15" s="2"/>
    </row>
    <row r="16" spans="1:26" ht="15.75">
      <c r="A16" s="8"/>
      <c r="B16" s="50" t="s">
        <v>3</v>
      </c>
      <c r="C16" s="61">
        <f>D7</f>
        <v>0</v>
      </c>
      <c r="D16" s="56" t="s">
        <v>6</v>
      </c>
      <c r="E16" s="56"/>
      <c r="F16" s="73">
        <f ca="1" xml:space="preserve"> ROUND((H13*G14/36500) *C16,0)</f>
        <v>0</v>
      </c>
      <c r="G16" s="50"/>
      <c r="H16" s="50"/>
      <c r="I16" s="9"/>
      <c r="K16" s="8"/>
      <c r="L16" s="105">
        <v>2</v>
      </c>
      <c r="M16" s="78"/>
      <c r="N16" s="78"/>
      <c r="O16" s="100">
        <v>0</v>
      </c>
      <c r="P16" s="100">
        <v>0</v>
      </c>
      <c r="Q16" s="106">
        <f>ROUND(P16/9.5*Q12,0)</f>
        <v>0</v>
      </c>
      <c r="R16" s="9"/>
      <c r="T16" s="8"/>
      <c r="U16" s="30">
        <f>ROUND(U8 *((1200 + V15)/1200)^W8,2)-U8</f>
        <v>20942.609999999986</v>
      </c>
      <c r="V16" s="30">
        <f xml:space="preserve"> ROUND(U8 * (V15/1200)*W8,2)</f>
        <v>20000</v>
      </c>
      <c r="W16" s="30">
        <f>U16-V16</f>
        <v>942.60999999998603</v>
      </c>
      <c r="X16" s="30">
        <f xml:space="preserve"> ROUND(U8 * V15/1200,2)</f>
        <v>1666.67</v>
      </c>
      <c r="Y16" s="9"/>
      <c r="Z16" s="2"/>
    </row>
    <row r="17" spans="1:26" ht="15.75">
      <c r="A17" s="8"/>
      <c r="B17" s="50" t="s">
        <v>4</v>
      </c>
      <c r="C17" s="61">
        <f>E7</f>
        <v>3</v>
      </c>
      <c r="D17" s="56" t="s">
        <v>6</v>
      </c>
      <c r="E17" s="56"/>
      <c r="F17" s="73">
        <f ca="1" xml:space="preserve"> ROUND((H13*G14/1200),0)*C17</f>
        <v>1800</v>
      </c>
      <c r="G17" s="50"/>
      <c r="H17" s="50"/>
      <c r="I17" s="9"/>
      <c r="K17" s="8"/>
      <c r="L17" s="105">
        <v>3</v>
      </c>
      <c r="M17" s="78"/>
      <c r="N17" s="78"/>
      <c r="O17" s="100">
        <v>0</v>
      </c>
      <c r="P17" s="100">
        <v>0</v>
      </c>
      <c r="Q17" s="106">
        <f>ROUND(P17/9.5*Q12,0)</f>
        <v>0</v>
      </c>
      <c r="R17" s="9"/>
      <c r="T17" s="8"/>
      <c r="U17" s="2"/>
      <c r="V17" s="13"/>
      <c r="W17" s="2"/>
      <c r="X17" s="144"/>
      <c r="Y17" s="145"/>
      <c r="Z17" s="2"/>
    </row>
    <row r="18" spans="1:26" ht="15.75">
      <c r="A18" s="8"/>
      <c r="B18" s="50" t="s">
        <v>3</v>
      </c>
      <c r="C18" s="61">
        <f ca="1">F7</f>
        <v>18</v>
      </c>
      <c r="D18" s="56" t="s">
        <v>6</v>
      </c>
      <c r="E18" s="56"/>
      <c r="F18" s="73">
        <f ca="1" xml:space="preserve"> ROUND((H13*G14/36500) *C18,0)</f>
        <v>355</v>
      </c>
      <c r="G18" s="50"/>
      <c r="H18" s="50"/>
      <c r="I18" s="9"/>
      <c r="K18" s="8"/>
      <c r="L18" s="105">
        <v>4</v>
      </c>
      <c r="M18" s="78"/>
      <c r="N18" s="78"/>
      <c r="O18" s="102">
        <v>0</v>
      </c>
      <c r="P18" s="102">
        <v>0</v>
      </c>
      <c r="Q18" s="106">
        <f>ROUND(P18/9.5*Q12,0)</f>
        <v>0</v>
      </c>
      <c r="R18" s="9"/>
      <c r="T18" s="8"/>
      <c r="U18" s="2"/>
      <c r="V18" s="2"/>
      <c r="W18" s="2"/>
      <c r="X18" s="2"/>
      <c r="Y18" s="9"/>
      <c r="Z18" s="2"/>
    </row>
    <row r="19" spans="1:26" ht="16.5" thickBot="1">
      <c r="A19" s="8"/>
      <c r="B19" s="50"/>
      <c r="C19" s="56" t="s">
        <v>28</v>
      </c>
      <c r="D19" s="56"/>
      <c r="E19" s="56"/>
      <c r="F19" s="73">
        <f ca="1">SUM(F16:F18)</f>
        <v>2155</v>
      </c>
      <c r="G19" s="50"/>
      <c r="H19" s="50"/>
      <c r="I19" s="9"/>
      <c r="K19" s="8"/>
      <c r="L19" s="105"/>
      <c r="M19" s="78"/>
      <c r="N19" s="78"/>
      <c r="O19" s="89">
        <f>SUM(O14:O17)</f>
        <v>6000</v>
      </c>
      <c r="P19" s="101">
        <f>ROUND(SUM(P15:P18),0)</f>
        <v>268</v>
      </c>
      <c r="Q19" s="106">
        <f>SUM(Q15:Q18)</f>
        <v>226</v>
      </c>
      <c r="R19" s="9"/>
      <c r="T19" s="8"/>
      <c r="U19" s="143" t="s">
        <v>39</v>
      </c>
      <c r="V19" s="143"/>
      <c r="W19" s="143"/>
      <c r="X19" s="143"/>
      <c r="Y19" s="9"/>
      <c r="Z19" s="2"/>
    </row>
    <row r="20" spans="1:26" ht="16.5" thickBot="1">
      <c r="A20" s="8"/>
      <c r="B20" s="56" t="s">
        <v>27</v>
      </c>
      <c r="C20" s="56"/>
      <c r="D20" s="56"/>
      <c r="E20" s="56"/>
      <c r="F20" s="74">
        <f>G7</f>
        <v>3150</v>
      </c>
      <c r="G20" s="50"/>
      <c r="H20" s="50"/>
      <c r="I20" s="9"/>
      <c r="K20" s="8"/>
      <c r="L20" s="126" t="s">
        <v>22</v>
      </c>
      <c r="M20" s="127"/>
      <c r="N20" s="127"/>
      <c r="O20" s="107">
        <f>SUM(O15:O18)</f>
        <v>6000</v>
      </c>
      <c r="P20" s="117"/>
      <c r="Q20" s="118"/>
      <c r="R20" s="9"/>
      <c r="T20" s="8"/>
      <c r="U20" s="2"/>
      <c r="V20" s="2" t="s">
        <v>16</v>
      </c>
      <c r="W20" s="2"/>
      <c r="X20" s="2"/>
      <c r="Y20" s="9"/>
      <c r="Z20" s="2"/>
    </row>
    <row r="21" spans="1:26" ht="18.75">
      <c r="A21" s="8"/>
      <c r="B21" s="140" t="s">
        <v>7</v>
      </c>
      <c r="C21" s="140"/>
      <c r="D21" s="140"/>
      <c r="E21" s="56"/>
      <c r="F21" s="50"/>
      <c r="G21" s="50"/>
      <c r="H21" s="70">
        <f ca="1">F19-F20</f>
        <v>-995</v>
      </c>
      <c r="I21" s="9"/>
      <c r="K21" s="8"/>
      <c r="L21" s="128" t="s">
        <v>23</v>
      </c>
      <c r="M21" s="129"/>
      <c r="N21" s="129"/>
      <c r="O21" s="108">
        <f>IF(Q12=0,P19,Q19)</f>
        <v>226</v>
      </c>
      <c r="P21" s="119"/>
      <c r="Q21" s="120"/>
      <c r="R21" s="9"/>
      <c r="T21" s="8"/>
      <c r="U21" s="2"/>
      <c r="V21" s="2">
        <v>14</v>
      </c>
      <c r="W21" s="2"/>
      <c r="X21" s="2"/>
      <c r="Y21" s="9"/>
      <c r="Z21" s="2"/>
    </row>
    <row r="22" spans="1:26" ht="19.5" thickBot="1">
      <c r="A22" s="8"/>
      <c r="B22" s="56" t="s">
        <v>8</v>
      </c>
      <c r="C22" s="56"/>
      <c r="D22" s="56"/>
      <c r="E22" s="56"/>
      <c r="F22" s="50"/>
      <c r="G22" s="50"/>
      <c r="H22" s="71">
        <f ca="1">H13+H21</f>
        <v>89005</v>
      </c>
      <c r="I22" s="9"/>
      <c r="K22" s="8"/>
      <c r="L22" s="109"/>
      <c r="M22" s="97"/>
      <c r="N22" s="97"/>
      <c r="O22" s="110"/>
      <c r="P22" s="119"/>
      <c r="Q22" s="120"/>
      <c r="R22" s="9"/>
      <c r="T22" s="8"/>
      <c r="U22" s="2"/>
      <c r="V22" s="2"/>
      <c r="W22" s="2"/>
      <c r="X22" s="2"/>
      <c r="Y22" s="9"/>
      <c r="Z22" s="2"/>
    </row>
    <row r="23" spans="1:26" ht="15.75">
      <c r="A23" s="8"/>
      <c r="B23" s="50"/>
      <c r="C23" s="50"/>
      <c r="D23" s="50"/>
      <c r="E23" s="50"/>
      <c r="F23" s="50"/>
      <c r="G23" s="50"/>
      <c r="H23" s="50"/>
      <c r="I23" s="9"/>
      <c r="K23" s="8"/>
      <c r="L23" s="128" t="s">
        <v>8</v>
      </c>
      <c r="M23" s="129"/>
      <c r="N23" s="96"/>
      <c r="O23" s="111">
        <f>O20+O21</f>
        <v>6226</v>
      </c>
      <c r="P23" s="119"/>
      <c r="Q23" s="120"/>
      <c r="R23" s="9"/>
      <c r="T23" s="8"/>
      <c r="U23" s="2"/>
      <c r="V23" s="30">
        <f xml:space="preserve"> ROUND(U8 * (V21/1200)*W8,2)</f>
        <v>28000</v>
      </c>
      <c r="W23" s="2"/>
      <c r="X23" s="30">
        <f xml:space="preserve"> ROUND(U8 * V21/1200,2)</f>
        <v>2333.33</v>
      </c>
      <c r="Y23" s="9"/>
      <c r="Z23" s="2"/>
    </row>
    <row r="24" spans="1:26" ht="18.75">
      <c r="A24" s="8"/>
      <c r="B24" s="56" t="s">
        <v>9</v>
      </c>
      <c r="C24" s="56"/>
      <c r="D24" s="56"/>
      <c r="E24" s="56"/>
      <c r="F24" s="50"/>
      <c r="G24" s="50"/>
      <c r="H24" s="72">
        <v>35</v>
      </c>
      <c r="I24" s="9"/>
      <c r="K24" s="8"/>
      <c r="L24" s="128" t="s">
        <v>13</v>
      </c>
      <c r="M24" s="129"/>
      <c r="N24" s="97"/>
      <c r="O24" s="112">
        <v>18</v>
      </c>
      <c r="P24" s="119"/>
      <c r="Q24" s="120"/>
      <c r="R24" s="9"/>
      <c r="T24" s="8"/>
      <c r="U24" s="2"/>
      <c r="V24" s="2"/>
      <c r="W24" s="2"/>
      <c r="X24" s="2"/>
      <c r="Y24" s="9"/>
      <c r="Z24" s="2"/>
    </row>
    <row r="25" spans="1:26">
      <c r="B25" s="52"/>
      <c r="C25" s="52"/>
      <c r="D25" s="52"/>
      <c r="E25" s="52"/>
      <c r="F25" s="52"/>
      <c r="G25" s="52"/>
      <c r="H25" s="52"/>
      <c r="I25" s="9"/>
      <c r="K25" s="8"/>
      <c r="L25" s="109"/>
      <c r="M25" s="97"/>
      <c r="N25" s="97"/>
      <c r="O25" s="110"/>
      <c r="P25" s="119"/>
      <c r="Q25" s="120"/>
      <c r="R25" s="9"/>
      <c r="T25" s="8"/>
      <c r="U25" s="2"/>
      <c r="V25" s="2"/>
      <c r="W25" s="2"/>
      <c r="X25" s="2"/>
      <c r="Y25" s="9"/>
      <c r="Z25" s="2"/>
    </row>
    <row r="26" spans="1:26" ht="19.5" thickBot="1">
      <c r="A26" s="8"/>
      <c r="B26" s="141" t="s">
        <v>10</v>
      </c>
      <c r="C26" s="141"/>
      <c r="D26" s="141"/>
      <c r="E26" s="51"/>
      <c r="F26" s="52"/>
      <c r="G26" s="52"/>
      <c r="H26" s="75">
        <f ca="1">H22-H24</f>
        <v>88970</v>
      </c>
      <c r="I26" s="9"/>
      <c r="K26" s="8"/>
      <c r="L26" s="135" t="s">
        <v>14</v>
      </c>
      <c r="M26" s="136"/>
      <c r="N26" s="113"/>
      <c r="O26" s="125">
        <f>O23-O24</f>
        <v>6208</v>
      </c>
      <c r="P26" s="121"/>
      <c r="Q26" s="122"/>
      <c r="R26" s="9"/>
      <c r="T26" s="8"/>
      <c r="U26" s="2"/>
      <c r="V26" s="2"/>
      <c r="W26" s="2"/>
      <c r="X26" s="2"/>
      <c r="Y26" s="9"/>
      <c r="Z26" s="2"/>
    </row>
    <row r="27" spans="1:26">
      <c r="A27" s="8"/>
      <c r="B27" s="66"/>
      <c r="C27" s="66"/>
      <c r="D27" s="66"/>
      <c r="E27" s="66"/>
      <c r="F27" s="66"/>
      <c r="G27" s="66"/>
      <c r="H27" s="66"/>
      <c r="I27" s="9"/>
      <c r="K27" s="8"/>
      <c r="L27" s="98"/>
      <c r="M27" s="98"/>
      <c r="N27" s="98"/>
      <c r="O27" s="98"/>
      <c r="P27" s="99"/>
      <c r="Q27" s="99"/>
      <c r="R27" s="9"/>
      <c r="T27" s="8"/>
      <c r="U27" s="30">
        <f>1394.74+5566.9+809.59</f>
        <v>7771.23</v>
      </c>
      <c r="V27" s="2"/>
      <c r="W27" s="2"/>
      <c r="X27" s="2"/>
      <c r="Y27" s="9"/>
      <c r="Z27" s="2"/>
    </row>
    <row r="28" spans="1:26">
      <c r="A28" s="8"/>
      <c r="I28" s="9"/>
      <c r="K28" s="8"/>
      <c r="L28" s="2"/>
      <c r="M28" s="2"/>
      <c r="N28" s="2"/>
      <c r="O28" s="2"/>
      <c r="P28" s="2"/>
      <c r="Q28" s="2"/>
      <c r="R28" s="9"/>
      <c r="T28" s="8"/>
      <c r="U28" s="2"/>
      <c r="V28" s="2"/>
      <c r="W28" s="2"/>
      <c r="X28" s="2"/>
      <c r="Y28" s="9"/>
      <c r="Z28" s="2"/>
    </row>
    <row r="29" spans="1:26">
      <c r="A29" s="8"/>
      <c r="I29" s="9"/>
      <c r="K29" s="8"/>
      <c r="P29" s="2"/>
      <c r="Q29" s="2"/>
      <c r="R29" s="9"/>
      <c r="T29" s="8"/>
      <c r="U29" s="2"/>
      <c r="V29" s="2"/>
      <c r="W29" s="2"/>
      <c r="X29" s="2"/>
      <c r="Y29" s="9"/>
      <c r="Z29" s="2"/>
    </row>
    <row r="30" spans="1:26">
      <c r="A30" s="8"/>
      <c r="F30" s="68"/>
      <c r="I30" s="9"/>
      <c r="K30" s="8"/>
      <c r="L30" s="2"/>
      <c r="M30" s="2"/>
      <c r="N30" s="2"/>
      <c r="O30" s="2"/>
      <c r="P30" s="2"/>
      <c r="Q30" s="2"/>
      <c r="R30" s="9"/>
      <c r="T30" s="8"/>
      <c r="U30" s="2"/>
      <c r="V30" s="2"/>
      <c r="W30" s="2"/>
      <c r="X30" s="2"/>
      <c r="Y30" s="9"/>
      <c r="Z30" s="2"/>
    </row>
    <row r="31" spans="1:26">
      <c r="A31" s="8"/>
      <c r="I31" s="9"/>
      <c r="K31" s="8"/>
      <c r="L31" s="2"/>
      <c r="M31" s="2"/>
      <c r="N31" s="2"/>
      <c r="O31" s="2"/>
      <c r="P31" s="2"/>
      <c r="Q31" s="2"/>
      <c r="R31" s="9"/>
      <c r="T31" s="8"/>
      <c r="U31" s="2"/>
      <c r="V31" s="2"/>
      <c r="W31" s="2"/>
      <c r="X31" s="2"/>
      <c r="Y31" s="9"/>
      <c r="Z31" s="2"/>
    </row>
    <row r="32" spans="1:26">
      <c r="A32" s="8"/>
      <c r="B32" s="2"/>
      <c r="C32" s="2"/>
      <c r="D32" s="2"/>
      <c r="E32" s="2"/>
      <c r="F32" s="2"/>
      <c r="G32" s="2"/>
      <c r="H32" s="2"/>
      <c r="I32" s="9"/>
      <c r="K32" s="137" t="s">
        <v>35</v>
      </c>
      <c r="L32" s="138"/>
      <c r="M32" s="138"/>
      <c r="N32" s="138"/>
      <c r="O32" s="138"/>
      <c r="P32" s="138"/>
      <c r="Q32" s="138"/>
      <c r="R32" s="139"/>
      <c r="T32" s="8"/>
      <c r="U32" s="2"/>
      <c r="V32" s="2"/>
      <c r="W32" s="2"/>
      <c r="X32" s="2"/>
      <c r="Y32" s="9"/>
      <c r="Z32" s="2"/>
    </row>
    <row r="33" spans="1:26">
      <c r="A33" s="8"/>
      <c r="I33" s="9"/>
      <c r="K33" s="8"/>
      <c r="L33" s="2"/>
      <c r="M33" s="2"/>
      <c r="N33" s="2"/>
      <c r="O33" s="2"/>
      <c r="P33" s="2"/>
      <c r="Q33" s="2"/>
      <c r="R33" s="9"/>
      <c r="T33" s="8"/>
      <c r="U33" s="2"/>
      <c r="V33" s="2"/>
      <c r="W33" s="2"/>
      <c r="X33" s="2"/>
      <c r="Y33" s="9"/>
      <c r="Z33" s="2"/>
    </row>
    <row r="34" spans="1:26">
      <c r="A34" s="8"/>
      <c r="B34" s="2"/>
      <c r="C34" s="2"/>
      <c r="D34" s="2"/>
      <c r="E34" s="2"/>
      <c r="F34" s="2"/>
      <c r="G34" s="2"/>
      <c r="H34" s="2"/>
      <c r="I34" s="9"/>
      <c r="K34" s="8"/>
      <c r="L34" s="2"/>
      <c r="M34" s="2"/>
      <c r="N34" s="2"/>
      <c r="O34" s="2"/>
      <c r="P34" s="2"/>
      <c r="Q34" s="2"/>
      <c r="R34" s="9"/>
      <c r="T34" s="8"/>
      <c r="U34" s="2"/>
      <c r="V34" s="2"/>
      <c r="W34" s="2"/>
      <c r="X34" s="2"/>
      <c r="Y34" s="9"/>
      <c r="Z34" s="2"/>
    </row>
    <row r="35" spans="1:26" ht="15.75" thickBot="1">
      <c r="A35" s="10"/>
      <c r="B35" s="11"/>
      <c r="C35" s="11"/>
      <c r="D35" s="11"/>
      <c r="E35" s="11"/>
      <c r="F35" s="11"/>
      <c r="G35" s="11"/>
      <c r="H35" s="11"/>
      <c r="I35" s="12"/>
      <c r="K35" s="10"/>
      <c r="L35" s="11"/>
      <c r="M35" s="11"/>
      <c r="N35" s="11"/>
      <c r="O35" s="11"/>
      <c r="P35" s="11"/>
      <c r="Q35" s="11"/>
      <c r="R35" s="12"/>
      <c r="T35" s="10"/>
      <c r="U35" s="11"/>
      <c r="V35" s="11"/>
      <c r="W35" s="11"/>
      <c r="X35" s="11"/>
      <c r="Y35" s="12"/>
      <c r="Z35" s="2"/>
    </row>
    <row r="36" spans="1:26" ht="15.75" thickBot="1"/>
    <row r="37" spans="1:26">
      <c r="B37" s="5"/>
      <c r="C37" s="6"/>
      <c r="D37" s="6"/>
      <c r="E37" s="6"/>
      <c r="F37" s="6"/>
      <c r="G37" s="6"/>
      <c r="H37" s="6"/>
      <c r="I37" s="7"/>
    </row>
    <row r="38" spans="1:26">
      <c r="B38" s="8"/>
      <c r="C38" s="2"/>
      <c r="D38" s="2"/>
      <c r="E38" s="2"/>
      <c r="F38" s="2"/>
      <c r="G38" s="2"/>
      <c r="H38" s="2"/>
      <c r="I38" s="9"/>
    </row>
    <row r="39" spans="1:26">
      <c r="B39" s="8"/>
      <c r="C39" s="134" t="s">
        <v>51</v>
      </c>
      <c r="D39" s="134"/>
      <c r="E39" s="134"/>
      <c r="F39" s="134"/>
      <c r="G39" s="134"/>
      <c r="H39" s="134"/>
      <c r="I39" s="9"/>
    </row>
    <row r="40" spans="1:26">
      <c r="B40" s="8"/>
      <c r="C40" s="3"/>
      <c r="D40" s="3"/>
      <c r="E40" s="3"/>
      <c r="F40" s="3"/>
      <c r="G40" s="2"/>
      <c r="H40" s="2"/>
      <c r="I40" s="9"/>
    </row>
    <row r="41" spans="1:26">
      <c r="B41" s="32" t="s">
        <v>52</v>
      </c>
      <c r="C41" s="38" t="s">
        <v>53</v>
      </c>
      <c r="D41" s="33" t="s">
        <v>3</v>
      </c>
      <c r="E41" s="38" t="s">
        <v>54</v>
      </c>
      <c r="F41" s="38" t="s">
        <v>57</v>
      </c>
      <c r="G41" s="38" t="s">
        <v>55</v>
      </c>
      <c r="H41" s="38" t="s">
        <v>56</v>
      </c>
      <c r="I41" s="9"/>
    </row>
    <row r="42" spans="1:26">
      <c r="B42" s="8">
        <v>25000</v>
      </c>
      <c r="C42" s="2">
        <v>10</v>
      </c>
      <c r="D42" s="35">
        <v>27</v>
      </c>
      <c r="E42" s="31">
        <f>$B$42*$C$42/36500*$D42</f>
        <v>184.93150684931507</v>
      </c>
      <c r="F42" s="31">
        <f>E42</f>
        <v>184.93150684931507</v>
      </c>
      <c r="G42" s="31">
        <f>$B$42*$C$42/36500*$D42</f>
        <v>184.93150684931507</v>
      </c>
      <c r="H42" s="31">
        <f>G42</f>
        <v>184.93150684931507</v>
      </c>
      <c r="I42" s="9"/>
    </row>
    <row r="43" spans="1:26">
      <c r="B43" s="8"/>
      <c r="C43" s="2"/>
      <c r="D43" s="34"/>
      <c r="E43" s="31">
        <f>($B$42+F42)*$C$42/1200</f>
        <v>209.8744292237443</v>
      </c>
      <c r="F43" s="31">
        <f>F42+E43</f>
        <v>394.80593607305934</v>
      </c>
      <c r="G43" s="31">
        <f>($B$42)*$C$42/1200</f>
        <v>208.33333333333334</v>
      </c>
      <c r="H43" s="31">
        <f>H42+G43</f>
        <v>393.26484018264841</v>
      </c>
      <c r="I43" s="9" t="s">
        <v>58</v>
      </c>
    </row>
    <row r="44" spans="1:26">
      <c r="B44" s="8"/>
      <c r="C44" s="2"/>
      <c r="D44" s="34"/>
      <c r="E44" s="31">
        <f t="shared" ref="E44:E51" si="0">($B$42+F43)*$C$42/1200</f>
        <v>211.62338280060882</v>
      </c>
      <c r="F44" s="31">
        <f t="shared" ref="F44:F51" si="1">F43+E44</f>
        <v>606.42931887366819</v>
      </c>
      <c r="G44" s="31">
        <f t="shared" ref="G44:G51" si="2">($B$42)*$C$42/1200</f>
        <v>208.33333333333334</v>
      </c>
      <c r="H44" s="31">
        <f t="shared" ref="H44:H51" si="3">H43+G44</f>
        <v>601.59817351598178</v>
      </c>
      <c r="I44" s="9" t="s">
        <v>59</v>
      </c>
    </row>
    <row r="45" spans="1:26">
      <c r="B45" s="8"/>
      <c r="C45" s="2"/>
      <c r="D45" s="2"/>
      <c r="E45" s="31">
        <f t="shared" si="0"/>
        <v>213.38691099061387</v>
      </c>
      <c r="F45" s="31">
        <f t="shared" si="1"/>
        <v>819.81622986428204</v>
      </c>
      <c r="G45" s="31">
        <f t="shared" si="2"/>
        <v>208.33333333333334</v>
      </c>
      <c r="H45" s="31">
        <f t="shared" si="3"/>
        <v>809.93150684931516</v>
      </c>
      <c r="I45" s="9" t="s">
        <v>60</v>
      </c>
    </row>
    <row r="46" spans="1:26">
      <c r="B46" s="8"/>
      <c r="C46" s="2"/>
      <c r="D46" s="2"/>
      <c r="E46" s="31">
        <f t="shared" si="0"/>
        <v>215.16513524886903</v>
      </c>
      <c r="F46" s="31">
        <f t="shared" si="1"/>
        <v>1034.981365113151</v>
      </c>
      <c r="G46" s="31">
        <f t="shared" si="2"/>
        <v>208.33333333333334</v>
      </c>
      <c r="H46" s="31">
        <f t="shared" si="3"/>
        <v>1018.2648401826485</v>
      </c>
      <c r="I46" s="9" t="s">
        <v>61</v>
      </c>
    </row>
    <row r="47" spans="1:26">
      <c r="B47" s="8"/>
      <c r="C47" s="2"/>
      <c r="D47" s="2"/>
      <c r="E47" s="31">
        <f t="shared" si="0"/>
        <v>216.9581780426096</v>
      </c>
      <c r="F47" s="31">
        <f t="shared" si="1"/>
        <v>1251.9395431557607</v>
      </c>
      <c r="G47" s="31">
        <f t="shared" si="2"/>
        <v>208.33333333333334</v>
      </c>
      <c r="H47" s="31">
        <f t="shared" si="3"/>
        <v>1226.5981735159819</v>
      </c>
      <c r="I47" s="9" t="s">
        <v>62</v>
      </c>
    </row>
    <row r="48" spans="1:26">
      <c r="B48" s="8"/>
      <c r="C48" s="2"/>
      <c r="D48" s="2"/>
      <c r="E48" s="31">
        <f t="shared" si="0"/>
        <v>218.76616285963135</v>
      </c>
      <c r="F48" s="31">
        <f t="shared" si="1"/>
        <v>1470.705706015392</v>
      </c>
      <c r="G48" s="31">
        <f t="shared" si="2"/>
        <v>208.33333333333334</v>
      </c>
      <c r="H48" s="31">
        <f t="shared" si="3"/>
        <v>1434.9315068493152</v>
      </c>
      <c r="I48" s="9" t="s">
        <v>63</v>
      </c>
    </row>
    <row r="49" spans="2:9">
      <c r="B49" s="8"/>
      <c r="C49" s="2"/>
      <c r="D49" s="2"/>
      <c r="E49" s="31">
        <f t="shared" si="0"/>
        <v>220.58921421679494</v>
      </c>
      <c r="F49" s="31">
        <f t="shared" si="1"/>
        <v>1691.294920232187</v>
      </c>
      <c r="G49" s="31">
        <f t="shared" si="2"/>
        <v>208.33333333333334</v>
      </c>
      <c r="H49" s="31">
        <f t="shared" si="3"/>
        <v>1643.2648401826484</v>
      </c>
      <c r="I49" s="9" t="s">
        <v>64</v>
      </c>
    </row>
    <row r="50" spans="2:9">
      <c r="B50" s="8"/>
      <c r="C50" s="2"/>
      <c r="D50" s="2"/>
      <c r="E50" s="31">
        <f t="shared" si="0"/>
        <v>222.42745766860156</v>
      </c>
      <c r="F50" s="31">
        <f t="shared" si="1"/>
        <v>1913.7223779007886</v>
      </c>
      <c r="G50" s="31">
        <f t="shared" si="2"/>
        <v>208.33333333333334</v>
      </c>
      <c r="H50" s="31">
        <f t="shared" si="3"/>
        <v>1851.5981735159817</v>
      </c>
      <c r="I50" s="9" t="s">
        <v>65</v>
      </c>
    </row>
    <row r="51" spans="2:9">
      <c r="B51" s="8"/>
      <c r="C51" s="2"/>
      <c r="D51" s="2"/>
      <c r="E51" s="31">
        <f t="shared" si="0"/>
        <v>224.28101981583987</v>
      </c>
      <c r="F51" s="31">
        <f t="shared" si="1"/>
        <v>2138.0033977166286</v>
      </c>
      <c r="G51" s="31">
        <f t="shared" si="2"/>
        <v>208.33333333333334</v>
      </c>
      <c r="H51" s="31">
        <f t="shared" si="3"/>
        <v>2059.9315068493152</v>
      </c>
      <c r="I51" s="9" t="s">
        <v>66</v>
      </c>
    </row>
    <row r="52" spans="2:9">
      <c r="B52" s="8"/>
      <c r="C52" s="4" t="s">
        <v>48</v>
      </c>
      <c r="D52" s="4"/>
      <c r="E52" s="37">
        <f>SUM(E42:E51)</f>
        <v>2138.0033977166286</v>
      </c>
      <c r="F52" s="4"/>
      <c r="G52" s="37">
        <f>SUM(G42:G51)</f>
        <v>2059.9315068493152</v>
      </c>
      <c r="H52" s="2"/>
      <c r="I52" s="9"/>
    </row>
    <row r="53" spans="2:9">
      <c r="B53" s="32" t="s">
        <v>52</v>
      </c>
      <c r="C53" s="38" t="s">
        <v>53</v>
      </c>
      <c r="D53" s="33" t="s">
        <v>3</v>
      </c>
      <c r="E53" s="38" t="s">
        <v>54</v>
      </c>
      <c r="F53" s="38" t="s">
        <v>57</v>
      </c>
      <c r="G53" s="38" t="s">
        <v>55</v>
      </c>
      <c r="H53" s="38" t="s">
        <v>56</v>
      </c>
      <c r="I53" s="9"/>
    </row>
    <row r="54" spans="2:9">
      <c r="B54" s="8">
        <v>80000</v>
      </c>
      <c r="C54" s="2">
        <v>11.5</v>
      </c>
      <c r="D54" s="35">
        <v>9</v>
      </c>
      <c r="E54" s="31">
        <f>$B$42*$C$42/36500*$D54</f>
        <v>61.643835616438352</v>
      </c>
      <c r="F54" s="31">
        <f>E54</f>
        <v>61.643835616438352</v>
      </c>
      <c r="G54" s="31">
        <f>$B$42*$C$42/36500*$D54</f>
        <v>61.643835616438352</v>
      </c>
      <c r="H54" s="31">
        <f>G54</f>
        <v>61.643835616438352</v>
      </c>
      <c r="I54" s="9"/>
    </row>
    <row r="55" spans="2:9">
      <c r="B55" s="8"/>
      <c r="C55" s="2"/>
      <c r="D55" s="2"/>
      <c r="E55" s="2"/>
      <c r="F55" s="2"/>
      <c r="G55" s="2"/>
      <c r="H55" s="2"/>
      <c r="I55" s="9"/>
    </row>
    <row r="56" spans="2:9">
      <c r="B56" s="8"/>
      <c r="C56" s="2"/>
      <c r="D56" s="2"/>
      <c r="E56" s="2"/>
      <c r="F56" s="2"/>
      <c r="G56" s="2"/>
      <c r="H56" s="2"/>
      <c r="I56" s="9"/>
    </row>
    <row r="57" spans="2:9">
      <c r="B57" s="8"/>
      <c r="C57" s="2"/>
      <c r="D57" s="2"/>
      <c r="E57" s="2"/>
      <c r="F57" s="2"/>
      <c r="G57" s="2"/>
      <c r="H57" s="2"/>
      <c r="I57" s="9"/>
    </row>
    <row r="58" spans="2:9" ht="15.75" thickBot="1">
      <c r="B58" s="10"/>
      <c r="C58" s="11"/>
      <c r="D58" s="11"/>
      <c r="E58" s="11"/>
      <c r="F58" s="11"/>
      <c r="G58" s="11"/>
      <c r="H58" s="11"/>
      <c r="I58" s="12"/>
    </row>
  </sheetData>
  <sheetProtection password="CCCE" sheet="1" objects="1" scenarios="1"/>
  <mergeCells count="18">
    <mergeCell ref="U13:X13"/>
    <mergeCell ref="U19:X19"/>
    <mergeCell ref="U4:X4"/>
    <mergeCell ref="X17:Y17"/>
    <mergeCell ref="L10:N10"/>
    <mergeCell ref="L20:N20"/>
    <mergeCell ref="L21:N21"/>
    <mergeCell ref="L4:Q4"/>
    <mergeCell ref="C4:G4"/>
    <mergeCell ref="C39:H39"/>
    <mergeCell ref="L23:M23"/>
    <mergeCell ref="L24:M24"/>
    <mergeCell ref="L26:M26"/>
    <mergeCell ref="K32:R32"/>
    <mergeCell ref="B21:D21"/>
    <mergeCell ref="B26:D26"/>
    <mergeCell ref="B14:D14"/>
    <mergeCell ref="B13:C13"/>
  </mergeCells>
  <phoneticPr fontId="0"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E10"/>
  <sheetViews>
    <sheetView showGridLines="0" workbookViewId="0">
      <selection activeCell="H21" sqref="H21"/>
    </sheetView>
  </sheetViews>
  <sheetFormatPr defaultRowHeight="15"/>
  <cols>
    <col min="1" max="1" width="1.140625" customWidth="1"/>
    <col min="2" max="2" width="64.42578125" customWidth="1"/>
    <col min="3" max="3" width="1.5703125" customWidth="1"/>
    <col min="4" max="4" width="5.5703125" customWidth="1"/>
    <col min="5" max="5" width="16" customWidth="1"/>
  </cols>
  <sheetData>
    <row r="1" spans="2:5">
      <c r="B1" s="19" t="s">
        <v>40</v>
      </c>
      <c r="C1" s="20"/>
      <c r="D1" s="25"/>
      <c r="E1" s="25"/>
    </row>
    <row r="2" spans="2:5">
      <c r="B2" s="19" t="s">
        <v>41</v>
      </c>
      <c r="C2" s="20"/>
      <c r="D2" s="25"/>
      <c r="E2" s="25"/>
    </row>
    <row r="3" spans="2:5">
      <c r="B3" s="21"/>
      <c r="C3" s="21"/>
      <c r="D3" s="26"/>
      <c r="E3" s="26"/>
    </row>
    <row r="4" spans="2:5" ht="45">
      <c r="B4" s="22" t="s">
        <v>42</v>
      </c>
      <c r="C4" s="21"/>
      <c r="D4" s="26"/>
      <c r="E4" s="26"/>
    </row>
    <row r="5" spans="2:5">
      <c r="B5" s="21"/>
      <c r="C5" s="21"/>
      <c r="D5" s="26"/>
      <c r="E5" s="26"/>
    </row>
    <row r="6" spans="2:5">
      <c r="B6" s="19" t="s">
        <v>43</v>
      </c>
      <c r="C6" s="20"/>
      <c r="D6" s="25"/>
      <c r="E6" s="27" t="s">
        <v>44</v>
      </c>
    </row>
    <row r="7" spans="2:5" ht="15.75" thickBot="1">
      <c r="B7" s="21"/>
      <c r="C7" s="21"/>
      <c r="D7" s="26"/>
      <c r="E7" s="26"/>
    </row>
    <row r="8" spans="2:5" ht="45.75" thickBot="1">
      <c r="B8" s="23" t="s">
        <v>45</v>
      </c>
      <c r="C8" s="24"/>
      <c r="D8" s="28"/>
      <c r="E8" s="29">
        <v>6</v>
      </c>
    </row>
    <row r="9" spans="2:5">
      <c r="B9" s="21"/>
      <c r="C9" s="21"/>
      <c r="D9" s="26"/>
      <c r="E9" s="26"/>
    </row>
    <row r="10" spans="2:5">
      <c r="B10" s="21"/>
      <c r="C10" s="21"/>
      <c r="D10" s="26"/>
      <c r="E10"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Compatibility Report</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grp</dc:creator>
  <cp:lastModifiedBy>rtcccs</cp:lastModifiedBy>
  <dcterms:created xsi:type="dcterms:W3CDTF">2011-05-25T02:48:25Z</dcterms:created>
  <dcterms:modified xsi:type="dcterms:W3CDTF">2011-10-18T08:49:10Z</dcterms:modified>
</cp:coreProperties>
</file>