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360" yWindow="15" windowWidth="19320" windowHeight="10170" activeTab="1"/>
  </bookViews>
  <sheets>
    <sheet name="Analysis" sheetId="2" r:id="rId1"/>
    <sheet name="Data" sheetId="1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238" i="1" l="1"/>
  <c r="E190" i="1"/>
  <c r="D190" i="1"/>
  <c r="C190" i="1"/>
  <c r="B190" i="1"/>
  <c r="E142" i="1"/>
  <c r="D142" i="1"/>
  <c r="C142" i="1"/>
  <c r="B142" i="1"/>
  <c r="E94" i="1"/>
  <c r="D94" i="1"/>
  <c r="C94" i="1"/>
  <c r="B94" i="1"/>
  <c r="E46" i="1"/>
  <c r="D46" i="1"/>
  <c r="C46" i="1"/>
  <c r="B46" i="1"/>
  <c r="E573" i="1"/>
  <c r="E572" i="1"/>
  <c r="E571" i="1"/>
  <c r="G571" i="1" s="1"/>
  <c r="E570" i="1"/>
  <c r="G570" i="1" s="1"/>
  <c r="E569" i="1"/>
  <c r="E568" i="1"/>
  <c r="E567" i="1"/>
  <c r="G567" i="1" s="1"/>
  <c r="E566" i="1"/>
  <c r="G566" i="1" s="1"/>
  <c r="E565" i="1"/>
  <c r="E564" i="1"/>
  <c r="E563" i="1"/>
  <c r="G563" i="1" s="1"/>
  <c r="E562" i="1"/>
  <c r="G562" i="1" s="1"/>
  <c r="E561" i="1"/>
  <c r="E560" i="1"/>
  <c r="E559" i="1"/>
  <c r="G559" i="1" s="1"/>
  <c r="E558" i="1"/>
  <c r="G558" i="1" s="1"/>
  <c r="E557" i="1"/>
  <c r="E551" i="1"/>
  <c r="G551" i="1" s="1"/>
  <c r="E550" i="1"/>
  <c r="G550" i="1" s="1"/>
  <c r="E549" i="1"/>
  <c r="G549" i="1" s="1"/>
  <c r="E548" i="1"/>
  <c r="E547" i="1"/>
  <c r="G547" i="1" s="1"/>
  <c r="E546" i="1"/>
  <c r="G546" i="1" s="1"/>
  <c r="E545" i="1"/>
  <c r="G545" i="1" s="1"/>
  <c r="E544" i="1"/>
  <c r="E543" i="1"/>
  <c r="G543" i="1" s="1"/>
  <c r="E542" i="1"/>
  <c r="G542" i="1" s="1"/>
  <c r="E541" i="1"/>
  <c r="G541" i="1" s="1"/>
  <c r="E540" i="1"/>
  <c r="E539" i="1"/>
  <c r="G539" i="1" s="1"/>
  <c r="E538" i="1"/>
  <c r="G538" i="1" s="1"/>
  <c r="E537" i="1"/>
  <c r="G537" i="1" s="1"/>
  <c r="E536" i="1"/>
  <c r="E535" i="1"/>
  <c r="E526" i="1"/>
  <c r="E504" i="1"/>
  <c r="E478" i="1"/>
  <c r="E456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07" i="1"/>
  <c r="G407" i="1" s="1"/>
  <c r="E406" i="1"/>
  <c r="E405" i="1"/>
  <c r="G405" i="1" s="1"/>
  <c r="E404" i="1"/>
  <c r="G404" i="1" s="1"/>
  <c r="E403" i="1"/>
  <c r="G403" i="1" s="1"/>
  <c r="E402" i="1"/>
  <c r="E401" i="1"/>
  <c r="G401" i="1" s="1"/>
  <c r="E400" i="1"/>
  <c r="E399" i="1"/>
  <c r="G399" i="1" s="1"/>
  <c r="E398" i="1"/>
  <c r="E397" i="1"/>
  <c r="G397" i="1" s="1"/>
  <c r="E396" i="1"/>
  <c r="G396" i="1" s="1"/>
  <c r="E395" i="1"/>
  <c r="G395" i="1" s="1"/>
  <c r="E394" i="1"/>
  <c r="E393" i="1"/>
  <c r="G393" i="1" s="1"/>
  <c r="E392" i="1"/>
  <c r="E391" i="1"/>
  <c r="E408" i="1" s="1"/>
  <c r="E382" i="1"/>
  <c r="E360" i="1"/>
  <c r="E334" i="1"/>
  <c r="E312" i="1"/>
  <c r="E286" i="1"/>
  <c r="E264" i="1"/>
  <c r="E237" i="1"/>
  <c r="E619" i="1" s="1"/>
  <c r="G619" i="1" s="1"/>
  <c r="E236" i="1"/>
  <c r="E235" i="1"/>
  <c r="E234" i="1"/>
  <c r="E233" i="1"/>
  <c r="E615" i="1" s="1"/>
  <c r="G615" i="1" s="1"/>
  <c r="E232" i="1"/>
  <c r="E231" i="1"/>
  <c r="E230" i="1"/>
  <c r="E229" i="1"/>
  <c r="E611" i="1" s="1"/>
  <c r="G611" i="1" s="1"/>
  <c r="E228" i="1"/>
  <c r="E227" i="1"/>
  <c r="E226" i="1"/>
  <c r="E225" i="1"/>
  <c r="E607" i="1" s="1"/>
  <c r="G607" i="1" s="1"/>
  <c r="E224" i="1"/>
  <c r="E223" i="1"/>
  <c r="E222" i="1"/>
  <c r="E221" i="1"/>
  <c r="G221" i="1" s="1"/>
  <c r="E168" i="1"/>
  <c r="E120" i="1"/>
  <c r="E72" i="1"/>
  <c r="E24" i="1"/>
  <c r="E215" i="1"/>
  <c r="E214" i="1"/>
  <c r="E213" i="1"/>
  <c r="E212" i="1"/>
  <c r="E594" i="1" s="1"/>
  <c r="G594" i="1" s="1"/>
  <c r="E211" i="1"/>
  <c r="E210" i="1"/>
  <c r="E209" i="1"/>
  <c r="E208" i="1"/>
  <c r="E590" i="1" s="1"/>
  <c r="G590" i="1" s="1"/>
  <c r="E207" i="1"/>
  <c r="E206" i="1"/>
  <c r="E205" i="1"/>
  <c r="E204" i="1"/>
  <c r="E586" i="1" s="1"/>
  <c r="G586" i="1" s="1"/>
  <c r="E203" i="1"/>
  <c r="E202" i="1"/>
  <c r="E201" i="1"/>
  <c r="E200" i="1"/>
  <c r="E582" i="1" s="1"/>
  <c r="G582" i="1" s="1"/>
  <c r="E199" i="1"/>
  <c r="E216" i="1" s="1"/>
  <c r="G573" i="1"/>
  <c r="G572" i="1"/>
  <c r="G569" i="1"/>
  <c r="G568" i="1"/>
  <c r="G565" i="1"/>
  <c r="G564" i="1"/>
  <c r="G561" i="1"/>
  <c r="G560" i="1"/>
  <c r="G557" i="1"/>
  <c r="G548" i="1"/>
  <c r="G544" i="1"/>
  <c r="G540" i="1"/>
  <c r="G536" i="1"/>
  <c r="G525" i="1"/>
  <c r="G524" i="1"/>
  <c r="G523" i="1"/>
  <c r="G522" i="1"/>
  <c r="G521" i="1"/>
  <c r="G520" i="1"/>
  <c r="G519" i="1"/>
  <c r="G518" i="1"/>
  <c r="G517" i="1"/>
  <c r="G516" i="1"/>
  <c r="G515" i="1"/>
  <c r="G514" i="1"/>
  <c r="G513" i="1"/>
  <c r="G512" i="1"/>
  <c r="G511" i="1"/>
  <c r="G510" i="1"/>
  <c r="G509" i="1"/>
  <c r="G503" i="1"/>
  <c r="G502" i="1"/>
  <c r="G501" i="1"/>
  <c r="G500" i="1"/>
  <c r="G499" i="1"/>
  <c r="G498" i="1"/>
  <c r="G497" i="1"/>
  <c r="G496" i="1"/>
  <c r="G495" i="1"/>
  <c r="G494" i="1"/>
  <c r="G493" i="1"/>
  <c r="G492" i="1"/>
  <c r="G491" i="1"/>
  <c r="G490" i="1"/>
  <c r="G489" i="1"/>
  <c r="G488" i="1"/>
  <c r="G487" i="1"/>
  <c r="G477" i="1"/>
  <c r="G476" i="1"/>
  <c r="G475" i="1"/>
  <c r="G474" i="1"/>
  <c r="G473" i="1"/>
  <c r="G472" i="1"/>
  <c r="G471" i="1"/>
  <c r="G470" i="1"/>
  <c r="G469" i="1"/>
  <c r="G468" i="1"/>
  <c r="G467" i="1"/>
  <c r="G466" i="1"/>
  <c r="G465" i="1"/>
  <c r="G464" i="1"/>
  <c r="G463" i="1"/>
  <c r="G462" i="1"/>
  <c r="G461" i="1"/>
  <c r="G455" i="1"/>
  <c r="G454" i="1"/>
  <c r="G453" i="1"/>
  <c r="G452" i="1"/>
  <c r="G451" i="1"/>
  <c r="G450" i="1"/>
  <c r="G449" i="1"/>
  <c r="G448" i="1"/>
  <c r="G447" i="1"/>
  <c r="G446" i="1"/>
  <c r="G445" i="1"/>
  <c r="G444" i="1"/>
  <c r="G443" i="1"/>
  <c r="G442" i="1"/>
  <c r="G441" i="1"/>
  <c r="G440" i="1"/>
  <c r="G439" i="1"/>
  <c r="G429" i="1"/>
  <c r="G428" i="1"/>
  <c r="G427" i="1"/>
  <c r="G426" i="1"/>
  <c r="G425" i="1"/>
  <c r="G424" i="1"/>
  <c r="G423" i="1"/>
  <c r="G422" i="1"/>
  <c r="G421" i="1"/>
  <c r="G420" i="1"/>
  <c r="G419" i="1"/>
  <c r="G418" i="1"/>
  <c r="G417" i="1"/>
  <c r="G416" i="1"/>
  <c r="G415" i="1"/>
  <c r="G414" i="1"/>
  <c r="G413" i="1"/>
  <c r="G406" i="1"/>
  <c r="G402" i="1"/>
  <c r="G400" i="1"/>
  <c r="G398" i="1"/>
  <c r="G394" i="1"/>
  <c r="G39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35" i="1"/>
  <c r="G231" i="1"/>
  <c r="G227" i="1"/>
  <c r="G223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90" i="1" s="1"/>
  <c r="G174" i="1"/>
  <c r="G173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46" i="1" s="1"/>
  <c r="G30" i="1"/>
  <c r="G29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D573" i="1"/>
  <c r="C573" i="1"/>
  <c r="B573" i="1"/>
  <c r="D572" i="1"/>
  <c r="C572" i="1"/>
  <c r="B572" i="1"/>
  <c r="D571" i="1"/>
  <c r="C571" i="1"/>
  <c r="B571" i="1"/>
  <c r="D570" i="1"/>
  <c r="C570" i="1"/>
  <c r="B570" i="1"/>
  <c r="D569" i="1"/>
  <c r="C569" i="1"/>
  <c r="B569" i="1"/>
  <c r="D568" i="1"/>
  <c r="C568" i="1"/>
  <c r="B568" i="1"/>
  <c r="D567" i="1"/>
  <c r="C567" i="1"/>
  <c r="B567" i="1"/>
  <c r="D566" i="1"/>
  <c r="C566" i="1"/>
  <c r="B566" i="1"/>
  <c r="D565" i="1"/>
  <c r="C565" i="1"/>
  <c r="B565" i="1"/>
  <c r="D564" i="1"/>
  <c r="C564" i="1"/>
  <c r="B564" i="1"/>
  <c r="D563" i="1"/>
  <c r="C563" i="1"/>
  <c r="B563" i="1"/>
  <c r="D562" i="1"/>
  <c r="C562" i="1"/>
  <c r="B562" i="1"/>
  <c r="D561" i="1"/>
  <c r="C561" i="1"/>
  <c r="B561" i="1"/>
  <c r="D560" i="1"/>
  <c r="C560" i="1"/>
  <c r="B560" i="1"/>
  <c r="D559" i="1"/>
  <c r="C559" i="1"/>
  <c r="B559" i="1"/>
  <c r="D558" i="1"/>
  <c r="C558" i="1"/>
  <c r="B558" i="1"/>
  <c r="D557" i="1"/>
  <c r="C557" i="1"/>
  <c r="B557" i="1"/>
  <c r="D551" i="1"/>
  <c r="C551" i="1"/>
  <c r="B551" i="1"/>
  <c r="D550" i="1"/>
  <c r="C550" i="1"/>
  <c r="B550" i="1"/>
  <c r="D549" i="1"/>
  <c r="C549" i="1"/>
  <c r="B549" i="1"/>
  <c r="D548" i="1"/>
  <c r="C548" i="1"/>
  <c r="B548" i="1"/>
  <c r="D547" i="1"/>
  <c r="C547" i="1"/>
  <c r="B547" i="1"/>
  <c r="D546" i="1"/>
  <c r="C546" i="1"/>
  <c r="B546" i="1"/>
  <c r="D545" i="1"/>
  <c r="C545" i="1"/>
  <c r="B545" i="1"/>
  <c r="D544" i="1"/>
  <c r="C544" i="1"/>
  <c r="B544" i="1"/>
  <c r="D543" i="1"/>
  <c r="C543" i="1"/>
  <c r="B543" i="1"/>
  <c r="D542" i="1"/>
  <c r="C542" i="1"/>
  <c r="B542" i="1"/>
  <c r="D541" i="1"/>
  <c r="C541" i="1"/>
  <c r="B541" i="1"/>
  <c r="D540" i="1"/>
  <c r="C540" i="1"/>
  <c r="B540" i="1"/>
  <c r="D539" i="1"/>
  <c r="C539" i="1"/>
  <c r="B539" i="1"/>
  <c r="D538" i="1"/>
  <c r="C538" i="1"/>
  <c r="B538" i="1"/>
  <c r="D537" i="1"/>
  <c r="C537" i="1"/>
  <c r="B537" i="1"/>
  <c r="D536" i="1"/>
  <c r="C536" i="1"/>
  <c r="B536" i="1"/>
  <c r="D535" i="1"/>
  <c r="C535" i="1"/>
  <c r="B535" i="1"/>
  <c r="E606" i="1" l="1"/>
  <c r="G606" i="1" s="1"/>
  <c r="G224" i="1"/>
  <c r="E610" i="1"/>
  <c r="G610" i="1" s="1"/>
  <c r="G228" i="1"/>
  <c r="E614" i="1"/>
  <c r="G614" i="1" s="1"/>
  <c r="G232" i="1"/>
  <c r="E618" i="1"/>
  <c r="G618" i="1" s="1"/>
  <c r="G236" i="1"/>
  <c r="G142" i="1"/>
  <c r="G94" i="1"/>
  <c r="G225" i="1"/>
  <c r="G229" i="1"/>
  <c r="G233" i="1"/>
  <c r="G237" i="1"/>
  <c r="E604" i="1"/>
  <c r="G604" i="1" s="1"/>
  <c r="E608" i="1"/>
  <c r="G608" i="1" s="1"/>
  <c r="E612" i="1"/>
  <c r="G612" i="1" s="1"/>
  <c r="E616" i="1"/>
  <c r="G616" i="1" s="1"/>
  <c r="E552" i="1"/>
  <c r="G222" i="1"/>
  <c r="G238" i="1" s="1"/>
  <c r="G226" i="1"/>
  <c r="G230" i="1"/>
  <c r="G234" i="1"/>
  <c r="G535" i="1"/>
  <c r="E584" i="1"/>
  <c r="G584" i="1" s="1"/>
  <c r="E588" i="1"/>
  <c r="G588" i="1" s="1"/>
  <c r="E592" i="1"/>
  <c r="G592" i="1" s="1"/>
  <c r="E596" i="1"/>
  <c r="G596" i="1" s="1"/>
  <c r="E605" i="1"/>
  <c r="G605" i="1" s="1"/>
  <c r="E609" i="1"/>
  <c r="G609" i="1" s="1"/>
  <c r="E613" i="1"/>
  <c r="G613" i="1" s="1"/>
  <c r="E617" i="1"/>
  <c r="G617" i="1" s="1"/>
  <c r="E574" i="1"/>
  <c r="E430" i="1"/>
  <c r="E603" i="1"/>
  <c r="G391" i="1"/>
  <c r="E583" i="1"/>
  <c r="G583" i="1" s="1"/>
  <c r="E585" i="1"/>
  <c r="G585" i="1" s="1"/>
  <c r="E587" i="1"/>
  <c r="G587" i="1" s="1"/>
  <c r="E589" i="1"/>
  <c r="G589" i="1" s="1"/>
  <c r="E591" i="1"/>
  <c r="G591" i="1" s="1"/>
  <c r="E593" i="1"/>
  <c r="G593" i="1" s="1"/>
  <c r="E595" i="1"/>
  <c r="G595" i="1" s="1"/>
  <c r="E597" i="1"/>
  <c r="G597" i="1" s="1"/>
  <c r="E581" i="1"/>
  <c r="G24" i="1"/>
  <c r="D574" i="1"/>
  <c r="C574" i="1"/>
  <c r="B574" i="1"/>
  <c r="D552" i="1"/>
  <c r="C552" i="1"/>
  <c r="B552" i="1"/>
  <c r="D429" i="1"/>
  <c r="C429" i="1"/>
  <c r="B429" i="1"/>
  <c r="D428" i="1"/>
  <c r="C428" i="1"/>
  <c r="B428" i="1"/>
  <c r="D427" i="1"/>
  <c r="C427" i="1"/>
  <c r="B427" i="1"/>
  <c r="D426" i="1"/>
  <c r="C426" i="1"/>
  <c r="B426" i="1"/>
  <c r="D425" i="1"/>
  <c r="C425" i="1"/>
  <c r="B425" i="1"/>
  <c r="D424" i="1"/>
  <c r="C424" i="1"/>
  <c r="B424" i="1"/>
  <c r="D423" i="1"/>
  <c r="C423" i="1"/>
  <c r="B423" i="1"/>
  <c r="D422" i="1"/>
  <c r="C422" i="1"/>
  <c r="B422" i="1"/>
  <c r="D421" i="1"/>
  <c r="C421" i="1"/>
  <c r="B421" i="1"/>
  <c r="D420" i="1"/>
  <c r="C420" i="1"/>
  <c r="B420" i="1"/>
  <c r="D419" i="1"/>
  <c r="C419" i="1"/>
  <c r="B419" i="1"/>
  <c r="D418" i="1"/>
  <c r="C418" i="1"/>
  <c r="B418" i="1"/>
  <c r="D417" i="1"/>
  <c r="C417" i="1"/>
  <c r="B417" i="1"/>
  <c r="D416" i="1"/>
  <c r="D430" i="1" s="1"/>
  <c r="C416" i="1"/>
  <c r="B416" i="1"/>
  <c r="D415" i="1"/>
  <c r="C415" i="1"/>
  <c r="B415" i="1"/>
  <c r="D414" i="1"/>
  <c r="C414" i="1"/>
  <c r="B414" i="1"/>
  <c r="D413" i="1"/>
  <c r="C413" i="1"/>
  <c r="B413" i="1"/>
  <c r="B430" i="1" s="1"/>
  <c r="D407" i="1"/>
  <c r="C407" i="1"/>
  <c r="B407" i="1"/>
  <c r="D406" i="1"/>
  <c r="C406" i="1"/>
  <c r="B406" i="1"/>
  <c r="D405" i="1"/>
  <c r="C405" i="1"/>
  <c r="B405" i="1"/>
  <c r="D404" i="1"/>
  <c r="C404" i="1"/>
  <c r="B404" i="1"/>
  <c r="D403" i="1"/>
  <c r="C403" i="1"/>
  <c r="B403" i="1"/>
  <c r="D402" i="1"/>
  <c r="C402" i="1"/>
  <c r="B402" i="1"/>
  <c r="D401" i="1"/>
  <c r="C401" i="1"/>
  <c r="B401" i="1"/>
  <c r="D400" i="1"/>
  <c r="C400" i="1"/>
  <c r="B400" i="1"/>
  <c r="D399" i="1"/>
  <c r="C399" i="1"/>
  <c r="B399" i="1"/>
  <c r="D398" i="1"/>
  <c r="C398" i="1"/>
  <c r="B398" i="1"/>
  <c r="D397" i="1"/>
  <c r="C397" i="1"/>
  <c r="B397" i="1"/>
  <c r="D396" i="1"/>
  <c r="C396" i="1"/>
  <c r="B396" i="1"/>
  <c r="D395" i="1"/>
  <c r="C395" i="1"/>
  <c r="B395" i="1"/>
  <c r="D394" i="1"/>
  <c r="C394" i="1"/>
  <c r="B394" i="1"/>
  <c r="D393" i="1"/>
  <c r="C393" i="1"/>
  <c r="B393" i="1"/>
  <c r="D392" i="1"/>
  <c r="C392" i="1"/>
  <c r="B392" i="1"/>
  <c r="D391" i="1"/>
  <c r="D408" i="1" s="1"/>
  <c r="C391" i="1"/>
  <c r="B391" i="1"/>
  <c r="C430" i="1"/>
  <c r="D237" i="1"/>
  <c r="D619" i="1" s="1"/>
  <c r="C237" i="1"/>
  <c r="C619" i="1" s="1"/>
  <c r="B237" i="1"/>
  <c r="D236" i="1"/>
  <c r="C236" i="1"/>
  <c r="C618" i="1" s="1"/>
  <c r="B236" i="1"/>
  <c r="B618" i="1" s="1"/>
  <c r="D235" i="1"/>
  <c r="C235" i="1"/>
  <c r="B235" i="1"/>
  <c r="B617" i="1" s="1"/>
  <c r="D234" i="1"/>
  <c r="D616" i="1" s="1"/>
  <c r="C234" i="1"/>
  <c r="B234" i="1"/>
  <c r="D233" i="1"/>
  <c r="D615" i="1" s="1"/>
  <c r="C233" i="1"/>
  <c r="C615" i="1" s="1"/>
  <c r="B233" i="1"/>
  <c r="D232" i="1"/>
  <c r="C232" i="1"/>
  <c r="C614" i="1" s="1"/>
  <c r="B232" i="1"/>
  <c r="B614" i="1" s="1"/>
  <c r="D231" i="1"/>
  <c r="C231" i="1"/>
  <c r="B231" i="1"/>
  <c r="B613" i="1" s="1"/>
  <c r="D230" i="1"/>
  <c r="D612" i="1" s="1"/>
  <c r="C230" i="1"/>
  <c r="B230" i="1"/>
  <c r="D229" i="1"/>
  <c r="D611" i="1" s="1"/>
  <c r="C229" i="1"/>
  <c r="C611" i="1" s="1"/>
  <c r="B229" i="1"/>
  <c r="D228" i="1"/>
  <c r="C228" i="1"/>
  <c r="C610" i="1" s="1"/>
  <c r="B228" i="1"/>
  <c r="B610" i="1" s="1"/>
  <c r="D227" i="1"/>
  <c r="C227" i="1"/>
  <c r="B227" i="1"/>
  <c r="B609" i="1" s="1"/>
  <c r="D226" i="1"/>
  <c r="D608" i="1" s="1"/>
  <c r="C226" i="1"/>
  <c r="B226" i="1"/>
  <c r="D225" i="1"/>
  <c r="D607" i="1" s="1"/>
  <c r="C225" i="1"/>
  <c r="C607" i="1" s="1"/>
  <c r="B225" i="1"/>
  <c r="D224" i="1"/>
  <c r="C224" i="1"/>
  <c r="C606" i="1" s="1"/>
  <c r="B224" i="1"/>
  <c r="B606" i="1" s="1"/>
  <c r="D223" i="1"/>
  <c r="C223" i="1"/>
  <c r="B223" i="1"/>
  <c r="B605" i="1" s="1"/>
  <c r="D222" i="1"/>
  <c r="D604" i="1" s="1"/>
  <c r="C222" i="1"/>
  <c r="B222" i="1"/>
  <c r="D221" i="1"/>
  <c r="C221" i="1"/>
  <c r="B221" i="1"/>
  <c r="D215" i="1"/>
  <c r="C215" i="1"/>
  <c r="C597" i="1" s="1"/>
  <c r="B215" i="1"/>
  <c r="B597" i="1" s="1"/>
  <c r="D214" i="1"/>
  <c r="C214" i="1"/>
  <c r="B214" i="1"/>
  <c r="B596" i="1" s="1"/>
  <c r="D213" i="1"/>
  <c r="D595" i="1" s="1"/>
  <c r="C213" i="1"/>
  <c r="B213" i="1"/>
  <c r="D212" i="1"/>
  <c r="D594" i="1" s="1"/>
  <c r="C212" i="1"/>
  <c r="C594" i="1" s="1"/>
  <c r="B212" i="1"/>
  <c r="D211" i="1"/>
  <c r="C211" i="1"/>
  <c r="C593" i="1" s="1"/>
  <c r="B211" i="1"/>
  <c r="B593" i="1" s="1"/>
  <c r="D210" i="1"/>
  <c r="C210" i="1"/>
  <c r="B210" i="1"/>
  <c r="B592" i="1" s="1"/>
  <c r="D209" i="1"/>
  <c r="D591" i="1" s="1"/>
  <c r="C209" i="1"/>
  <c r="B209" i="1"/>
  <c r="D208" i="1"/>
  <c r="D590" i="1" s="1"/>
  <c r="C208" i="1"/>
  <c r="C590" i="1" s="1"/>
  <c r="B208" i="1"/>
  <c r="D207" i="1"/>
  <c r="C207" i="1"/>
  <c r="C589" i="1" s="1"/>
  <c r="B207" i="1"/>
  <c r="B589" i="1" s="1"/>
  <c r="D206" i="1"/>
  <c r="C206" i="1"/>
  <c r="B206" i="1"/>
  <c r="B588" i="1" s="1"/>
  <c r="D205" i="1"/>
  <c r="D587" i="1" s="1"/>
  <c r="C205" i="1"/>
  <c r="B205" i="1"/>
  <c r="D204" i="1"/>
  <c r="D586" i="1" s="1"/>
  <c r="C204" i="1"/>
  <c r="C586" i="1" s="1"/>
  <c r="B204" i="1"/>
  <c r="D203" i="1"/>
  <c r="C203" i="1"/>
  <c r="C585" i="1" s="1"/>
  <c r="B203" i="1"/>
  <c r="B585" i="1" s="1"/>
  <c r="D202" i="1"/>
  <c r="C202" i="1"/>
  <c r="B202" i="1"/>
  <c r="B584" i="1" s="1"/>
  <c r="D201" i="1"/>
  <c r="D583" i="1" s="1"/>
  <c r="C201" i="1"/>
  <c r="B201" i="1"/>
  <c r="D200" i="1"/>
  <c r="D582" i="1" s="1"/>
  <c r="C200" i="1"/>
  <c r="C582" i="1" s="1"/>
  <c r="B200" i="1"/>
  <c r="D199" i="1"/>
  <c r="C199" i="1"/>
  <c r="B199" i="1"/>
  <c r="B581" i="1" s="1"/>
  <c r="B583" i="1" l="1"/>
  <c r="C584" i="1"/>
  <c r="D585" i="1"/>
  <c r="B587" i="1"/>
  <c r="C588" i="1"/>
  <c r="D589" i="1"/>
  <c r="B591" i="1"/>
  <c r="C592" i="1"/>
  <c r="D593" i="1"/>
  <c r="B595" i="1"/>
  <c r="C596" i="1"/>
  <c r="D597" i="1"/>
  <c r="B604" i="1"/>
  <c r="C605" i="1"/>
  <c r="D606" i="1"/>
  <c r="B608" i="1"/>
  <c r="C609" i="1"/>
  <c r="D610" i="1"/>
  <c r="B612" i="1"/>
  <c r="C613" i="1"/>
  <c r="D614" i="1"/>
  <c r="B616" i="1"/>
  <c r="C617" i="1"/>
  <c r="D618" i="1"/>
  <c r="C603" i="1"/>
  <c r="C238" i="1"/>
  <c r="D603" i="1"/>
  <c r="D238" i="1"/>
  <c r="D581" i="1"/>
  <c r="B582" i="1"/>
  <c r="C583" i="1"/>
  <c r="D584" i="1"/>
  <c r="B586" i="1"/>
  <c r="C587" i="1"/>
  <c r="D588" i="1"/>
  <c r="B590" i="1"/>
  <c r="C591" i="1"/>
  <c r="D592" i="1"/>
  <c r="B594" i="1"/>
  <c r="C595" i="1"/>
  <c r="D596" i="1"/>
  <c r="B603" i="1"/>
  <c r="B238" i="1"/>
  <c r="C604" i="1"/>
  <c r="D605" i="1"/>
  <c r="B607" i="1"/>
  <c r="C608" i="1"/>
  <c r="D609" i="1"/>
  <c r="B611" i="1"/>
  <c r="C612" i="1"/>
  <c r="D613" i="1"/>
  <c r="B615" i="1"/>
  <c r="C616" i="1"/>
  <c r="D617" i="1"/>
  <c r="B619" i="1"/>
  <c r="E620" i="1"/>
  <c r="G603" i="1"/>
  <c r="E598" i="1"/>
  <c r="G581" i="1"/>
  <c r="C216" i="1"/>
  <c r="C581" i="1"/>
  <c r="G574" i="1"/>
  <c r="G552" i="1"/>
  <c r="C408" i="1"/>
  <c r="G430" i="1"/>
  <c r="G408" i="1"/>
  <c r="B408" i="1"/>
  <c r="B216" i="1"/>
  <c r="D216" i="1"/>
  <c r="G216" i="1"/>
  <c r="D168" i="1" l="1"/>
  <c r="C168" i="1"/>
  <c r="B168" i="1"/>
  <c r="D72" i="1"/>
  <c r="C72" i="1"/>
  <c r="B72" i="1"/>
  <c r="D526" i="1"/>
  <c r="C526" i="1"/>
  <c r="B526" i="1"/>
  <c r="D504" i="1"/>
  <c r="C504" i="1"/>
  <c r="B504" i="1"/>
  <c r="D382" i="1"/>
  <c r="C382" i="1"/>
  <c r="B382" i="1"/>
  <c r="D360" i="1"/>
  <c r="C360" i="1"/>
  <c r="B360" i="1"/>
  <c r="D334" i="1"/>
  <c r="C334" i="1"/>
  <c r="B334" i="1"/>
  <c r="D312" i="1"/>
  <c r="C312" i="1"/>
  <c r="B312" i="1"/>
  <c r="C633" i="1"/>
  <c r="C634" i="1" s="1"/>
  <c r="C635" i="1" s="1"/>
  <c r="C636" i="1" s="1"/>
  <c r="C637" i="1" s="1"/>
  <c r="C638" i="1" s="1"/>
  <c r="C639" i="1" s="1"/>
  <c r="C640" i="1" s="1"/>
  <c r="C641" i="1" s="1"/>
  <c r="C642" i="1" s="1"/>
  <c r="C643" i="1" s="1"/>
  <c r="C644" i="1" s="1"/>
  <c r="B30" i="2"/>
  <c r="B29" i="2"/>
  <c r="C29" i="2" l="1"/>
  <c r="E29" i="2" s="1"/>
  <c r="G312" i="1"/>
  <c r="G72" i="1"/>
  <c r="G168" i="1"/>
  <c r="G360" i="1"/>
  <c r="G334" i="1"/>
  <c r="G382" i="1"/>
  <c r="G504" i="1"/>
  <c r="G526" i="1"/>
  <c r="B264" i="1" l="1"/>
  <c r="C30" i="2" l="1"/>
  <c r="E30" i="2" s="1"/>
  <c r="B598" i="1"/>
  <c r="D120" i="1" l="1"/>
  <c r="C120" i="1"/>
  <c r="B120" i="1"/>
  <c r="G120" i="1" l="1"/>
  <c r="A624" i="1" l="1"/>
  <c r="F551" i="1" l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D29" i="2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7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23" i="1"/>
  <c r="F22" i="1"/>
  <c r="F45" i="1"/>
  <c r="F119" i="1"/>
  <c r="F118" i="1"/>
  <c r="F141" i="1"/>
  <c r="F140" i="1"/>
  <c r="F263" i="1"/>
  <c r="F262" i="1"/>
  <c r="F285" i="1"/>
  <c r="F284" i="1"/>
  <c r="F455" i="1"/>
  <c r="F454" i="1"/>
  <c r="F477" i="1"/>
  <c r="F476" i="1"/>
  <c r="F597" i="1"/>
  <c r="F596" i="1"/>
  <c r="F619" i="1"/>
  <c r="F618" i="1"/>
  <c r="G456" i="1"/>
  <c r="A10" i="2"/>
  <c r="G478" i="1"/>
  <c r="F21" i="1"/>
  <c r="F117" i="1"/>
  <c r="F114" i="1"/>
  <c r="F112" i="1"/>
  <c r="F110" i="1"/>
  <c r="F108" i="1"/>
  <c r="F106" i="1"/>
  <c r="F103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16" i="1"/>
  <c r="F115" i="1"/>
  <c r="F113" i="1"/>
  <c r="F111" i="1"/>
  <c r="F109" i="1"/>
  <c r="F107" i="1"/>
  <c r="F105" i="1"/>
  <c r="F104" i="1"/>
  <c r="G264" i="1"/>
  <c r="G286" i="1"/>
  <c r="F10" i="1"/>
  <c r="F12" i="1"/>
  <c r="F16" i="1"/>
  <c r="F18" i="1"/>
  <c r="F20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8" i="1"/>
  <c r="F14" i="1"/>
  <c r="F9" i="1"/>
  <c r="F11" i="1"/>
  <c r="F13" i="1"/>
  <c r="F15" i="1"/>
  <c r="F17" i="1"/>
  <c r="F19" i="1"/>
  <c r="G29" i="2" l="1"/>
  <c r="F142" i="1"/>
  <c r="F94" i="1"/>
  <c r="F190" i="1"/>
  <c r="F238" i="1"/>
  <c r="F46" i="1"/>
  <c r="F430" i="1"/>
  <c r="G30" i="2"/>
  <c r="F30" i="2"/>
  <c r="F29" i="2"/>
  <c r="F574" i="1"/>
  <c r="F552" i="1"/>
  <c r="F408" i="1"/>
  <c r="F216" i="1"/>
  <c r="F168" i="1"/>
  <c r="F382" i="1"/>
  <c r="F526" i="1"/>
  <c r="F72" i="1"/>
  <c r="F504" i="1"/>
  <c r="F360" i="1"/>
  <c r="F334" i="1"/>
  <c r="F312" i="1"/>
  <c r="F120" i="1"/>
  <c r="F478" i="1"/>
  <c r="F456" i="1"/>
  <c r="F286" i="1"/>
  <c r="F264" i="1"/>
  <c r="I29" i="2" l="1"/>
  <c r="I30" i="2"/>
  <c r="H29" i="2"/>
  <c r="C627" i="1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F605" i="1"/>
  <c r="F16" i="2" s="1"/>
  <c r="B15" i="2"/>
  <c r="B14" i="2"/>
  <c r="F603" i="1"/>
  <c r="F14" i="2" s="1"/>
  <c r="C28" i="2"/>
  <c r="F595" i="1"/>
  <c r="G28" i="2" s="1"/>
  <c r="C27" i="2"/>
  <c r="C26" i="2"/>
  <c r="F593" i="1"/>
  <c r="G26" i="2" s="1"/>
  <c r="C25" i="2"/>
  <c r="C24" i="2"/>
  <c r="F591" i="1"/>
  <c r="G24" i="2" s="1"/>
  <c r="C23" i="2"/>
  <c r="C22" i="2"/>
  <c r="F589" i="1"/>
  <c r="G22" i="2" s="1"/>
  <c r="C21" i="2"/>
  <c r="C20" i="2"/>
  <c r="F587" i="1"/>
  <c r="G20" i="2" s="1"/>
  <c r="C19" i="2"/>
  <c r="C18" i="2"/>
  <c r="F585" i="1"/>
  <c r="G18" i="2" s="1"/>
  <c r="C17" i="2"/>
  <c r="C16" i="2"/>
  <c r="F583" i="1"/>
  <c r="G16" i="2" s="1"/>
  <c r="C15" i="2"/>
  <c r="C598" i="1"/>
  <c r="C14" i="2"/>
  <c r="F581" i="1"/>
  <c r="G14" i="2" s="1"/>
  <c r="D478" i="1"/>
  <c r="C478" i="1"/>
  <c r="B478" i="1"/>
  <c r="D456" i="1"/>
  <c r="C456" i="1"/>
  <c r="B456" i="1"/>
  <c r="D286" i="1"/>
  <c r="C286" i="1"/>
  <c r="B286" i="1"/>
  <c r="D264" i="1"/>
  <c r="C264" i="1"/>
  <c r="F6" i="1" l="1"/>
  <c r="G412" i="1"/>
  <c r="E17" i="2"/>
  <c r="E19" i="2"/>
  <c r="E21" i="2"/>
  <c r="E23" i="2"/>
  <c r="E25" i="2"/>
  <c r="E27" i="2"/>
  <c r="E15" i="2"/>
  <c r="E16" i="2"/>
  <c r="E18" i="2"/>
  <c r="E20" i="2"/>
  <c r="E22" i="2"/>
  <c r="E24" i="2"/>
  <c r="E26" i="2"/>
  <c r="E28" i="2"/>
  <c r="I16" i="2"/>
  <c r="C628" i="1"/>
  <c r="C629" i="1" s="1"/>
  <c r="D15" i="2"/>
  <c r="D16" i="2"/>
  <c r="D18" i="2"/>
  <c r="D20" i="2"/>
  <c r="D22" i="2"/>
  <c r="D24" i="2"/>
  <c r="D26" i="2"/>
  <c r="D28" i="2"/>
  <c r="C31" i="2"/>
  <c r="G620" i="1"/>
  <c r="D30" i="2" s="1"/>
  <c r="D17" i="2"/>
  <c r="D19" i="2"/>
  <c r="D21" i="2"/>
  <c r="D23" i="2"/>
  <c r="D25" i="2"/>
  <c r="D27" i="2"/>
  <c r="H16" i="2"/>
  <c r="I14" i="2"/>
  <c r="H14" i="2"/>
  <c r="G598" i="1"/>
  <c r="F607" i="1"/>
  <c r="F18" i="2" s="1"/>
  <c r="I18" i="2" s="1"/>
  <c r="F609" i="1"/>
  <c r="F20" i="2" s="1"/>
  <c r="I20" i="2" s="1"/>
  <c r="F611" i="1"/>
  <c r="F22" i="2" s="1"/>
  <c r="I22" i="2" s="1"/>
  <c r="F613" i="1"/>
  <c r="F24" i="2" s="1"/>
  <c r="I24" i="2" s="1"/>
  <c r="F615" i="1"/>
  <c r="F26" i="2" s="1"/>
  <c r="I26" i="2" s="1"/>
  <c r="F617" i="1"/>
  <c r="F28" i="2" s="1"/>
  <c r="I28" i="2" s="1"/>
  <c r="D598" i="1"/>
  <c r="F582" i="1"/>
  <c r="G15" i="2" s="1"/>
  <c r="F584" i="1"/>
  <c r="G17" i="2" s="1"/>
  <c r="F586" i="1"/>
  <c r="G19" i="2" s="1"/>
  <c r="F588" i="1"/>
  <c r="G21" i="2" s="1"/>
  <c r="F590" i="1"/>
  <c r="G23" i="2" s="1"/>
  <c r="F592" i="1"/>
  <c r="G25" i="2" s="1"/>
  <c r="F594" i="1"/>
  <c r="G27" i="2" s="1"/>
  <c r="F604" i="1"/>
  <c r="F15" i="2" s="1"/>
  <c r="F606" i="1"/>
  <c r="F17" i="2" s="1"/>
  <c r="F608" i="1"/>
  <c r="F19" i="2" s="1"/>
  <c r="F610" i="1"/>
  <c r="F21" i="2" s="1"/>
  <c r="F612" i="1"/>
  <c r="F23" i="2" s="1"/>
  <c r="F614" i="1"/>
  <c r="F25" i="2" s="1"/>
  <c r="I25" i="2" s="1"/>
  <c r="F616" i="1"/>
  <c r="F27" i="2" s="1"/>
  <c r="F12" i="2"/>
  <c r="D620" i="1"/>
  <c r="B620" i="1"/>
  <c r="C620" i="1"/>
  <c r="D24" i="1"/>
  <c r="C24" i="1"/>
  <c r="B24" i="1"/>
  <c r="F24" i="1"/>
  <c r="F198" i="1" l="1"/>
  <c r="F460" i="1"/>
  <c r="G172" i="1"/>
  <c r="F102" i="1"/>
  <c r="G508" i="1"/>
  <c r="G28" i="1"/>
  <c r="G316" i="1"/>
  <c r="F220" i="1"/>
  <c r="F602" i="1"/>
  <c r="G580" i="1"/>
  <c r="F342" i="1"/>
  <c r="G102" i="1"/>
  <c r="G294" i="1"/>
  <c r="F580" i="1"/>
  <c r="F294" i="1"/>
  <c r="G556" i="1"/>
  <c r="F486" i="1"/>
  <c r="F172" i="1"/>
  <c r="G220" i="1"/>
  <c r="G364" i="1"/>
  <c r="F316" i="1"/>
  <c r="G438" i="1"/>
  <c r="F54" i="1"/>
  <c r="F438" i="1"/>
  <c r="G150" i="1"/>
  <c r="G342" i="1"/>
  <c r="F268" i="1"/>
  <c r="G6" i="1"/>
  <c r="B12" i="2" s="1"/>
  <c r="F364" i="1"/>
  <c r="G460" i="1"/>
  <c r="F28" i="1"/>
  <c r="F412" i="1"/>
  <c r="G486" i="1"/>
  <c r="F150" i="1"/>
  <c r="F534" i="1"/>
  <c r="G198" i="1"/>
  <c r="G390" i="1"/>
  <c r="F76" i="1"/>
  <c r="F390" i="1"/>
  <c r="G124" i="1"/>
  <c r="G76" i="1"/>
  <c r="F556" i="1"/>
  <c r="G268" i="1"/>
  <c r="F124" i="1"/>
  <c r="F508" i="1"/>
  <c r="G534" i="1"/>
  <c r="F246" i="1"/>
  <c r="G54" i="1"/>
  <c r="G246" i="1"/>
  <c r="G602" i="1"/>
  <c r="I21" i="2"/>
  <c r="I17" i="2"/>
  <c r="I27" i="2"/>
  <c r="I23" i="2"/>
  <c r="I19" i="2"/>
  <c r="I15" i="2"/>
  <c r="D14" i="2"/>
  <c r="D31" i="2" s="1"/>
  <c r="E14" i="2"/>
  <c r="B31" i="2"/>
  <c r="E31" i="2" s="1"/>
  <c r="G31" i="2"/>
  <c r="F31" i="2"/>
  <c r="H27" i="2"/>
  <c r="H30" i="2"/>
  <c r="H25" i="2"/>
  <c r="H21" i="2"/>
  <c r="H17" i="2"/>
  <c r="H26" i="2"/>
  <c r="H22" i="2"/>
  <c r="H18" i="2"/>
  <c r="H23" i="2"/>
  <c r="H19" i="2"/>
  <c r="H15" i="2"/>
  <c r="H28" i="2"/>
  <c r="H24" i="2"/>
  <c r="H20" i="2"/>
  <c r="F620" i="1"/>
  <c r="F598" i="1"/>
  <c r="I31" i="2" l="1"/>
  <c r="H31" i="2"/>
</calcChain>
</file>

<file path=xl/sharedStrings.xml><?xml version="1.0" encoding="utf-8"?>
<sst xmlns="http://schemas.openxmlformats.org/spreadsheetml/2006/main" count="566" uniqueCount="60">
  <si>
    <t>Bank Charges</t>
  </si>
  <si>
    <t>Salaries &amp; Benefits</t>
  </si>
  <si>
    <t>Training &amp; Consulting</t>
  </si>
  <si>
    <t>Legal Expenses</t>
  </si>
  <si>
    <t>Maintenance</t>
  </si>
  <si>
    <t xml:space="preserve">Utilities </t>
  </si>
  <si>
    <t>Trasnportation</t>
  </si>
  <si>
    <t>General Expenses</t>
  </si>
  <si>
    <t>Depreciation</t>
  </si>
  <si>
    <t>Insurance</t>
  </si>
  <si>
    <t>Other Expenses</t>
  </si>
  <si>
    <t>Rent</t>
  </si>
  <si>
    <t>Petrol &amp; diesel</t>
  </si>
  <si>
    <t xml:space="preserve">Packing </t>
  </si>
  <si>
    <t>Freight Out</t>
  </si>
  <si>
    <t>Savings</t>
  </si>
  <si>
    <t>Budget</t>
  </si>
  <si>
    <t>Actuals</t>
  </si>
  <si>
    <t>MOH</t>
  </si>
  <si>
    <t>Actual</t>
  </si>
  <si>
    <t>Variance</t>
  </si>
  <si>
    <t>Var %</t>
  </si>
  <si>
    <t>TOTAL</t>
  </si>
  <si>
    <t>From</t>
  </si>
  <si>
    <t>To</t>
  </si>
  <si>
    <t>Grand Total</t>
  </si>
  <si>
    <t>Total Operating Expenses</t>
  </si>
  <si>
    <t>Manufacturing Overheads - Prodn.( MOH )</t>
  </si>
  <si>
    <t>Manufacturing Overheads - SC ( MOH )</t>
  </si>
  <si>
    <t>MOH - Prodn</t>
  </si>
  <si>
    <t>MOH - SC</t>
  </si>
  <si>
    <t>Charges</t>
  </si>
  <si>
    <t>MOH- Production</t>
  </si>
  <si>
    <t>MOH- Supply Chain</t>
  </si>
  <si>
    <t>Operating Expenses Variance Matrix</t>
  </si>
  <si>
    <t>MOH- QC</t>
  </si>
  <si>
    <t>Manufacturing Overheads - QC ( MOH )</t>
  </si>
  <si>
    <t>MOH- Purchase</t>
  </si>
  <si>
    <t>Manufacturing Overheads - Purchase ( MOH )</t>
  </si>
  <si>
    <t>G&amp;A - GM</t>
  </si>
  <si>
    <t>Gen. &amp; Admin Overheads - GM ( G&amp;A )</t>
  </si>
  <si>
    <t>G&amp;A - Finance</t>
  </si>
  <si>
    <t>G&amp;A - HR</t>
  </si>
  <si>
    <t>Gen. &amp; Admin Overheads - HR ( G&amp;A )</t>
  </si>
  <si>
    <t>Gen. &amp; Admin Overheads - Finance ( G&amp;A )</t>
  </si>
  <si>
    <t>S&amp;D - Sales</t>
  </si>
  <si>
    <t>S&amp;D - Marketing</t>
  </si>
  <si>
    <t>Selling &amp; Dist. Overheads - Mktg. ( S &amp; D )</t>
  </si>
  <si>
    <t>Selling &amp; Dist. Overheads - Sales ( S &amp; D )</t>
  </si>
  <si>
    <t>MOH - QC</t>
  </si>
  <si>
    <t>MOH - Purchase</t>
  </si>
  <si>
    <t xml:space="preserve">Deptt. Wise Operating Expense </t>
  </si>
  <si>
    <t xml:space="preserve">Please Select below mentioned 3 Variables of the report </t>
  </si>
  <si>
    <t>MOH - Total</t>
  </si>
  <si>
    <t>G&amp;A - Total</t>
  </si>
  <si>
    <t>S&amp;D - Total</t>
  </si>
  <si>
    <t>Manufacturing Overheads - Total ( MOH )</t>
  </si>
  <si>
    <t>Gen. &amp; Admin Overheads - Total ( G&amp;A )</t>
  </si>
  <si>
    <t>Selling &amp; Dist. Overheads - Total ( S &amp; D )</t>
  </si>
  <si>
    <t>ABC 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</si>
</sst>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-* #,##0.00_-;_-* #,##0.00\-;_-* &quot;-&quot;??_-;_-@_-"/>
    <numFmt numFmtId="165" formatCode="[$-409]mmm\-yy;@"/>
    <numFmt numFmtId="166" formatCode="_(* #,##0_);_(* \(#,##0\);_(* &quot;-&quot;??_);_(@_)"/>
    <numFmt numFmtId="167" formatCode="[$-409]dd\-mmm\-yy;@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indexed="8"/>
      <name val="Calibri"/>
      <family val="2"/>
      <charset val="178"/>
    </font>
    <font>
      <b/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sz val="9"/>
      <color theme="0"/>
      <name val="Tahoma"/>
      <family val="2"/>
    </font>
    <font>
      <sz val="11"/>
      <color rgb="FFFF0000"/>
      <name val="Calibri"/>
      <family val="2"/>
      <scheme val="minor"/>
    </font>
    <font>
      <b/>
      <sz val="10"/>
      <color theme="0"/>
      <name val="Arial"/>
      <family val="2"/>
    </font>
    <font>
      <b/>
      <sz val="9.5"/>
      <color theme="0"/>
      <name val="Arial"/>
      <family val="2"/>
    </font>
    <font>
      <b/>
      <sz val="11"/>
      <color rgb="FF002060"/>
      <name val="Arial"/>
      <family val="2"/>
    </font>
    <font>
      <sz val="11"/>
      <color rgb="FF00B050"/>
      <name val="Calibri"/>
      <family val="2"/>
      <scheme val="minor"/>
    </font>
    <font>
      <sz val="9"/>
      <color rgb="FF002060"/>
      <name val="Arial"/>
      <family val="2"/>
    </font>
    <font>
      <b/>
      <sz val="9"/>
      <name val="Tahoma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.5"/>
      <color rgb="FF00B050"/>
      <name val="Calibri"/>
      <family val="2"/>
      <scheme val="minor"/>
    </font>
    <font>
      <sz val="9"/>
      <color rgb="FFFF0000"/>
      <name val="Arial"/>
      <family val="2"/>
    </font>
    <font>
      <sz val="9"/>
      <color rgb="FF00B050"/>
      <name val="Arial"/>
      <family val="2"/>
    </font>
    <font>
      <b/>
      <i/>
      <sz val="11"/>
      <color rgb="FF00B05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0.5"/>
      <color rgb="FFFF0000"/>
      <name val="Calibri"/>
      <family val="2"/>
      <scheme val="minor"/>
    </font>
    <font>
      <b/>
      <sz val="10"/>
      <color rgb="FF002060"/>
      <name val="Arial"/>
      <family val="2"/>
    </font>
    <font>
      <b/>
      <sz val="9"/>
      <color indexed="9"/>
      <name val="Arial"/>
      <family val="2"/>
    </font>
    <font>
      <b/>
      <sz val="9"/>
      <color theme="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002060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61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164" fontId="4" fillId="0" borderId="0" applyFont="0" applyFill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6" fillId="0" borderId="0"/>
    <xf numFmtId="167" fontId="20" fillId="0" borderId="0">
      <alignment vertical="top"/>
    </xf>
    <xf numFmtId="0" fontId="6" fillId="23" borderId="7" applyNumberFormat="0" applyFont="0" applyAlignment="0" applyProtection="0"/>
    <xf numFmtId="0" fontId="21" fillId="20" borderId="8" applyNumberFormat="0" applyAlignment="0" applyProtection="0"/>
    <xf numFmtId="0" fontId="22" fillId="0" borderId="0" applyNumberFormat="0" applyFill="0" applyBorder="0" applyAlignment="0" applyProtection="0"/>
    <xf numFmtId="0" fontId="5" fillId="0" borderId="9" applyNumberFormat="0" applyFill="0" applyAlignment="0" applyProtection="0"/>
    <xf numFmtId="0" fontId="23" fillId="0" borderId="0" applyNumberForma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165" fontId="0" fillId="0" borderId="0" xfId="0" applyNumberFormat="1"/>
    <xf numFmtId="0" fontId="0" fillId="0" borderId="0" xfId="0"/>
    <xf numFmtId="166" fontId="2" fillId="24" borderId="10" xfId="1" applyNumberFormat="1" applyFont="1" applyFill="1" applyBorder="1"/>
    <xf numFmtId="0" fontId="0" fillId="0" borderId="10" xfId="0" applyBorder="1"/>
    <xf numFmtId="0" fontId="24" fillId="24" borderId="10" xfId="2" applyFont="1" applyFill="1" applyBorder="1" applyAlignment="1">
      <alignment horizontal="left"/>
    </xf>
    <xf numFmtId="165" fontId="24" fillId="24" borderId="10" xfId="0" applyNumberFormat="1" applyFont="1" applyFill="1" applyBorder="1" applyAlignment="1">
      <alignment horizontal="center"/>
    </xf>
    <xf numFmtId="166" fontId="0" fillId="0" borderId="0" xfId="1" applyNumberFormat="1" applyFont="1"/>
    <xf numFmtId="0" fontId="0" fillId="0" borderId="0" xfId="0" applyBorder="1"/>
    <xf numFmtId="0" fontId="26" fillId="24" borderId="0" xfId="0" applyFont="1" applyFill="1" applyBorder="1"/>
    <xf numFmtId="0" fontId="0" fillId="0" borderId="0" xfId="0" applyFill="1" applyBorder="1"/>
    <xf numFmtId="166" fontId="0" fillId="0" borderId="0" xfId="1" applyNumberFormat="1" applyFont="1" applyBorder="1"/>
    <xf numFmtId="0" fontId="27" fillId="24" borderId="0" xfId="0" applyFont="1" applyFill="1" applyBorder="1"/>
    <xf numFmtId="0" fontId="25" fillId="0" borderId="0" xfId="0" applyFont="1" applyBorder="1"/>
    <xf numFmtId="166" fontId="26" fillId="24" borderId="0" xfId="1" applyNumberFormat="1" applyFont="1" applyFill="1" applyBorder="1"/>
    <xf numFmtId="0" fontId="2" fillId="26" borderId="0" xfId="0" applyFont="1" applyFill="1"/>
    <xf numFmtId="0" fontId="0" fillId="27" borderId="0" xfId="0" applyFill="1"/>
    <xf numFmtId="166" fontId="0" fillId="0" borderId="0" xfId="0" applyNumberFormat="1"/>
    <xf numFmtId="9" fontId="26" fillId="24" borderId="12" xfId="60" applyFont="1" applyFill="1" applyBorder="1" applyAlignment="1">
      <alignment horizontal="center"/>
    </xf>
    <xf numFmtId="0" fontId="0" fillId="0" borderId="0" xfId="0" applyFill="1"/>
    <xf numFmtId="0" fontId="30" fillId="0" borderId="0" xfId="0" applyFont="1" applyBorder="1"/>
    <xf numFmtId="166" fontId="30" fillId="0" borderId="0" xfId="1" applyNumberFormat="1" applyFont="1" applyBorder="1"/>
    <xf numFmtId="9" fontId="30" fillId="0" borderId="11" xfId="60" applyFont="1" applyBorder="1" applyAlignment="1">
      <alignment horizontal="center"/>
    </xf>
    <xf numFmtId="166" fontId="30" fillId="0" borderId="0" xfId="0" applyNumberFormat="1" applyFont="1" applyBorder="1"/>
    <xf numFmtId="0" fontId="31" fillId="0" borderId="0" xfId="2" applyFont="1" applyFill="1" applyBorder="1" applyAlignment="1">
      <alignment horizontal="left"/>
    </xf>
    <xf numFmtId="166" fontId="32" fillId="0" borderId="0" xfId="1" applyNumberFormat="1" applyFont="1" applyFill="1" applyBorder="1"/>
    <xf numFmtId="0" fontId="33" fillId="0" borderId="0" xfId="0" applyFont="1" applyFill="1"/>
    <xf numFmtId="0" fontId="34" fillId="0" borderId="10" xfId="0" applyFont="1" applyBorder="1"/>
    <xf numFmtId="166" fontId="34" fillId="0" borderId="10" xfId="1" applyNumberFormat="1" applyFont="1" applyBorder="1"/>
    <xf numFmtId="166" fontId="29" fillId="0" borderId="0" xfId="1" applyNumberFormat="1" applyFont="1"/>
    <xf numFmtId="166" fontId="35" fillId="0" borderId="0" xfId="1" applyNumberFormat="1" applyFont="1" applyBorder="1"/>
    <xf numFmtId="166" fontId="36" fillId="0" borderId="0" xfId="1" applyNumberFormat="1" applyFont="1" applyBorder="1"/>
    <xf numFmtId="0" fontId="37" fillId="0" borderId="0" xfId="0" applyFont="1"/>
    <xf numFmtId="0" fontId="38" fillId="0" borderId="0" xfId="0" applyFont="1"/>
    <xf numFmtId="0" fontId="39" fillId="0" borderId="10" xfId="0" applyFont="1" applyBorder="1"/>
    <xf numFmtId="166" fontId="39" fillId="0" borderId="10" xfId="1" applyNumberFormat="1" applyFont="1" applyBorder="1"/>
    <xf numFmtId="166" fontId="25" fillId="0" borderId="0" xfId="1" applyNumberFormat="1" applyFont="1"/>
    <xf numFmtId="0" fontId="40" fillId="0" borderId="0" xfId="0" applyFont="1" applyBorder="1"/>
    <xf numFmtId="0" fontId="42" fillId="26" borderId="0" xfId="0" applyFont="1" applyFill="1" applyBorder="1" applyAlignment="1">
      <alignment horizontal="right"/>
    </xf>
    <xf numFmtId="0" fontId="42" fillId="26" borderId="0" xfId="0" applyFont="1" applyFill="1" applyBorder="1" applyAlignment="1">
      <alignment horizontal="center"/>
    </xf>
    <xf numFmtId="0" fontId="42" fillId="26" borderId="11" xfId="0" applyFont="1" applyFill="1" applyBorder="1" applyAlignment="1">
      <alignment horizontal="center"/>
    </xf>
    <xf numFmtId="166" fontId="34" fillId="0" borderId="0" xfId="1" applyNumberFormat="1" applyFont="1" applyBorder="1"/>
    <xf numFmtId="166" fontId="39" fillId="0" borderId="0" xfId="1" applyNumberFormat="1" applyFont="1" applyBorder="1"/>
    <xf numFmtId="0" fontId="41" fillId="25" borderId="13" xfId="0" applyFont="1" applyFill="1" applyBorder="1" applyAlignment="1">
      <alignment horizontal="center"/>
    </xf>
    <xf numFmtId="0" fontId="41" fillId="25" borderId="14" xfId="0" applyFont="1" applyFill="1" applyBorder="1" applyAlignment="1">
      <alignment horizontal="center"/>
    </xf>
    <xf numFmtId="0" fontId="41" fillId="25" borderId="15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</cellXfs>
  <cellStyles count="61">
    <cellStyle name="20% - Accent1 2" xfId="5"/>
    <cellStyle name="20% - Accent2 2" xfId="6"/>
    <cellStyle name="20% - Accent3 2" xfId="7"/>
    <cellStyle name="20% - Accent4 2" xfId="8"/>
    <cellStyle name="20% - Accent5 2" xfId="9"/>
    <cellStyle name="20% - Accent6 2" xfId="10"/>
    <cellStyle name="40% - Accent1 2" xfId="11"/>
    <cellStyle name="40% - Accent2 2" xfId="12"/>
    <cellStyle name="40% - Accent3 2" xfId="13"/>
    <cellStyle name="40% - Accent4 2" xfId="14"/>
    <cellStyle name="40% - Accent5 2" xfId="15"/>
    <cellStyle name="40% - Accent6 2" xfId="16"/>
    <cellStyle name="60% - Accent1 2" xfId="17"/>
    <cellStyle name="60% - Accent2 2" xfId="18"/>
    <cellStyle name="60% - Accent3 2" xfId="19"/>
    <cellStyle name="60% - Accent4 2" xfId="20"/>
    <cellStyle name="60% - Accent5 2" xfId="21"/>
    <cellStyle name="60% - Accent6 2" xfId="22"/>
    <cellStyle name="Accent1 2" xfId="23"/>
    <cellStyle name="Accent2 2" xfId="24"/>
    <cellStyle name="Accent3 2" xfId="25"/>
    <cellStyle name="Accent4 2" xfId="26"/>
    <cellStyle name="Accent5 2" xfId="27"/>
    <cellStyle name="Accent6 2" xfId="28"/>
    <cellStyle name="Bad 2" xfId="29"/>
    <cellStyle name="Calculation 2" xfId="30"/>
    <cellStyle name="Check Cell 2" xfId="31"/>
    <cellStyle name="Comma" xfId="1" builtinId="3"/>
    <cellStyle name="Comma 2 2" xfId="32"/>
    <cellStyle name="Comma 3" xfId="4"/>
    <cellStyle name="Comma 3 2" xfId="33"/>
    <cellStyle name="Comma 3 3" xfId="51"/>
    <cellStyle name="Comma 3 4" xfId="54"/>
    <cellStyle name="Comma 3 5" xfId="50"/>
    <cellStyle name="Comma 3 6" xfId="56"/>
    <cellStyle name="Comma 3 7" xfId="58"/>
    <cellStyle name="Comma 3 8" xfId="59"/>
    <cellStyle name="Comma 8" xfId="53"/>
    <cellStyle name="Explanatory Text 2" xfId="34"/>
    <cellStyle name="Good 2" xfId="35"/>
    <cellStyle name="Heading 1 2" xfId="36"/>
    <cellStyle name="Heading 2 2" xfId="37"/>
    <cellStyle name="Heading 3 2" xfId="38"/>
    <cellStyle name="Heading 4 2" xfId="39"/>
    <cellStyle name="Input 2" xfId="40"/>
    <cellStyle name="Linked Cell 2" xfId="41"/>
    <cellStyle name="Neutral 2" xfId="42"/>
    <cellStyle name="Normal" xfId="0" builtinId="0"/>
    <cellStyle name="Normal 2" xfId="2"/>
    <cellStyle name="Normal 2 2" xfId="43"/>
    <cellStyle name="Normal 2 3" xfId="52"/>
    <cellStyle name="Normal 2 4" xfId="55"/>
    <cellStyle name="Normal 2 5" xfId="57"/>
    <cellStyle name="Normal 3" xfId="3"/>
    <cellStyle name="Normal 6" xfId="44"/>
    <cellStyle name="Note 2" xfId="45"/>
    <cellStyle name="Output 2" xfId="46"/>
    <cellStyle name="Percent" xfId="60" builtinId="5"/>
    <cellStyle name="Title 2" xfId="47"/>
    <cellStyle name="Total 2" xfId="48"/>
    <cellStyle name="Warning Text 2" xfId="4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Drop" dropStyle="combo" dx="16" fmlaLink="Data!$A$626" fmlaRange="Data!$D$626:$D$629" noThreeD="1" val="0"/>
</file>

<file path=xl/ctrlProps/ctrlProp2.xml><?xml version="1.0" encoding="utf-8"?>
<formControlPr xmlns="http://schemas.microsoft.com/office/spreadsheetml/2009/9/main" objectType="Drop" dropStyle="combo" dx="16" fmlaLink="Data!$A$627" fmlaRange="Data!$D$626:$D$629" noThreeD="1" sel="4" val="0"/>
</file>

<file path=xl/ctrlProps/ctrlProp3.xml><?xml version="1.0" encoding="utf-8"?>
<formControlPr xmlns="http://schemas.microsoft.com/office/spreadsheetml/2009/9/main" objectType="Drop" dropStyle="combo" dx="16" fmlaLink="Data!$A$632" fmlaRange="Data!$D$632:$D$644" noThreeD="1" sel="3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</xdr:row>
          <xdr:rowOff>180975</xdr:rowOff>
        </xdr:from>
        <xdr:to>
          <xdr:col>2</xdr:col>
          <xdr:colOff>85725</xdr:colOff>
          <xdr:row>4</xdr:row>
          <xdr:rowOff>0</xdr:rowOff>
        </xdr:to>
        <xdr:sp macro="" textlink="">
          <xdr:nvSpPr>
            <xdr:cNvPr id="2050" name="Drop Down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</xdr:row>
          <xdr:rowOff>171450</xdr:rowOff>
        </xdr:from>
        <xdr:to>
          <xdr:col>4</xdr:col>
          <xdr:colOff>28575</xdr:colOff>
          <xdr:row>3</xdr:row>
          <xdr:rowOff>180975</xdr:rowOff>
        </xdr:to>
        <xdr:sp macro="" textlink="">
          <xdr:nvSpPr>
            <xdr:cNvPr id="2051" name="Drop Down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2</xdr:row>
          <xdr:rowOff>171450</xdr:rowOff>
        </xdr:from>
        <xdr:to>
          <xdr:col>0</xdr:col>
          <xdr:colOff>1552575</xdr:colOff>
          <xdr:row>4</xdr:row>
          <xdr:rowOff>0</xdr:rowOff>
        </xdr:to>
        <xdr:sp macro="" textlink="">
          <xdr:nvSpPr>
            <xdr:cNvPr id="2060" name="Drop Down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K31"/>
  <sheetViews>
    <sheetView showGridLines="0" workbookViewId="0">
      <selection activeCell="D18" sqref="D18"/>
    </sheetView>
  </sheetViews>
  <sheetFormatPr defaultRowHeight="15"/>
  <cols>
    <col min="1" max="1" width="41.5703125" style="8" customWidth="1"/>
    <col min="2" max="2" width="10.28515625" style="8" bestFit="1" customWidth="1"/>
    <col min="3" max="3" width="11.28515625" style="8" bestFit="1" customWidth="1"/>
    <col min="4" max="4" width="10.85546875" style="8" bestFit="1" customWidth="1"/>
    <col min="5" max="5" width="6.5703125" style="8" bestFit="1" customWidth="1"/>
    <col min="6" max="7" width="11.28515625" style="8" bestFit="1" customWidth="1"/>
    <col min="8" max="8" width="11.85546875" style="8" bestFit="1" customWidth="1"/>
    <col min="9" max="9" width="6.5703125" style="8" bestFit="1" customWidth="1"/>
    <col min="10" max="11" width="10.5703125" style="8" bestFit="1" customWidth="1"/>
    <col min="12" max="16384" width="9.140625" style="8"/>
  </cols>
  <sheetData>
    <row r="1" spans="1:11">
      <c r="A1" s="13" t="s">
        <v>52</v>
      </c>
    </row>
    <row r="2" spans="1:11">
      <c r="A2" s="37" t="s">
        <v>51</v>
      </c>
      <c r="B2" s="37" t="s">
        <v>23</v>
      </c>
      <c r="D2" s="37" t="s">
        <v>24</v>
      </c>
    </row>
    <row r="4" spans="1:11">
      <c r="A4" s="8" t="s">
        <v>18</v>
      </c>
    </row>
    <row r="6" spans="1:11">
      <c r="A6" s="46" t="s">
        <v>59</v>
      </c>
      <c r="B6" s="46"/>
      <c r="C6" s="46"/>
      <c r="D6" s="46"/>
      <c r="E6" s="46"/>
      <c r="F6" s="46"/>
      <c r="G6" s="46"/>
      <c r="H6" s="46"/>
      <c r="I6" s="46"/>
    </row>
    <row r="8" spans="1:11">
      <c r="A8" s="46" t="s">
        <v>34</v>
      </c>
      <c r="B8" s="46"/>
      <c r="C8" s="46"/>
      <c r="D8" s="46"/>
      <c r="E8" s="46"/>
      <c r="F8" s="46"/>
      <c r="G8" s="46"/>
      <c r="H8" s="46"/>
      <c r="I8" s="46"/>
    </row>
    <row r="10" spans="1:11">
      <c r="A10" s="12" t="str">
        <f>VLOOKUP(Data!A632,Data!C632:E644,3,)</f>
        <v>Manufacturing Overheads - SC ( MOH )</v>
      </c>
    </row>
    <row r="11" spans="1:11" ht="15.75" thickBot="1"/>
    <row r="12" spans="1:11" ht="15.75" thickBot="1">
      <c r="B12" s="43" t="str">
        <f>"FOR THE MONTH OF "&amp;UPPER(TEXT(DATE(YEAR(Data!$G$6),MONTH(Data!$G$6)+0,1)," MMM  YYYY"))&amp;""</f>
        <v>FOR THE MONTH OF  APR  2010</v>
      </c>
      <c r="C12" s="44"/>
      <c r="D12" s="44"/>
      <c r="E12" s="45"/>
      <c r="F12" s="43" t="str">
        <f>"FOR THE PERIOD OF "&amp;UPPER(Data!$F$6)</f>
        <v>FOR THE PERIOD OF  JAN  10 -  APR  10</v>
      </c>
      <c r="G12" s="44"/>
      <c r="H12" s="44"/>
      <c r="I12" s="45"/>
    </row>
    <row r="13" spans="1:11" s="10" customFormat="1">
      <c r="B13" s="38" t="s">
        <v>19</v>
      </c>
      <c r="C13" s="38" t="s">
        <v>16</v>
      </c>
      <c r="D13" s="39" t="s">
        <v>20</v>
      </c>
      <c r="E13" s="40" t="s">
        <v>21</v>
      </c>
      <c r="F13" s="38" t="s">
        <v>19</v>
      </c>
      <c r="G13" s="38" t="s">
        <v>16</v>
      </c>
      <c r="H13" s="39" t="s">
        <v>20</v>
      </c>
      <c r="I13" s="40" t="s">
        <v>21</v>
      </c>
    </row>
    <row r="14" spans="1:11">
      <c r="A14" s="20" t="s">
        <v>0</v>
      </c>
      <c r="B14" s="30">
        <f>IF(Data!$A$632=1,Data!G29,IF(Data!$A$632=2,Data!G77,IF(Data!$A$632=3,Data!G125,IF(Data!$A$632=4,Data!G173,IF(Data!$A$632=5,Data!G221,IF(Data!$A$632=6,Data!G269,IF(Data!$A$632=7,Data!G317,IF(Data!$A$632=8,Data!G365,IF(Data!$A$632=9,Data!G413,IF(Data!$A$632=10,Data!G461,IF(Data!$A$632=11,Data!G509,IF(Data!$A$632=12,Data!G557,IF(Data!$A$632=13,Data!G603)))))))))))))</f>
        <v>0</v>
      </c>
      <c r="C14" s="31">
        <f>IF(Data!$A$632=1,Data!G7,IF(Data!$A$632=2,Data!G55,IF(Data!$A$632=3,Data!G103,IF(Data!$A$632=4,Data!G151,IF(Data!$A$632=5,Data!G199,IF(Data!$A$632=6,Data!G247,IF(Data!$A$632=7,Data!G295,IF(Data!$A$632=8,Data!G343,IF(Data!$A$632=9,Data!G391,IF(Data!$A$632=10,Data!G439,IF(Data!$A$632=11,Data!G487,IF(Data!$A$632=12,Data!G535,IF(Data!$A$632=13,Data!G581)))))))))))))</f>
        <v>0</v>
      </c>
      <c r="D14" s="21">
        <f t="shared" ref="D14:D30" si="0">B14-C14</f>
        <v>0</v>
      </c>
      <c r="E14" s="22" t="str">
        <f t="shared" ref="E14:E31" si="1">IF(ISERROR(B14/C14-1),"",B14/C14-1)</f>
        <v/>
      </c>
      <c r="F14" s="30">
        <f ca="1">IF(Data!$A$632=1,Data!F29,IF(Data!$A$632=2,Data!F77,IF(Data!$A$632=3,Data!F125,IF(Data!$A$632=4,Data!F173,IF(Data!$A$632=5,Data!F221,IF(Data!$A$632=6,Data!F269,IF(Data!$A$632=7,Data!F317,IF(Data!$A$632=8,Data!F365,IF(Data!$A$632=9,Data!F413,IF(Data!$A$632=10,Data!F461,IF(Data!$A$632=11,Data!F509,IF(Data!$A$632=12,Data!F557,IF(Data!$A$632=13,Data!F603)))))))))))))</f>
        <v>0</v>
      </c>
      <c r="G14" s="31">
        <f ca="1">IF(Data!$A$632=1,Data!F7,IF(Data!$A$632=2,Data!F55,IF(Data!$A$632=3,Data!F103,IF(Data!$A$632=4,Data!F151,IF(Data!$A$632=5,Data!F199,IF(Data!$A$632=6,Data!F247,IF(Data!$A$632=7,Data!F295,IF(Data!$A$632=8,Data!F343,IF(Data!$A$632=9,Data!F391,IF(Data!$A$632=10,Data!F439,IF(Data!$A$632=11,Data!F487,IF(Data!$A$632=12,Data!F535,IF(Data!$A$632=13,Data!F581)))))))))))))</f>
        <v>0</v>
      </c>
      <c r="H14" s="23">
        <f ca="1">F14-G14</f>
        <v>0</v>
      </c>
      <c r="I14" s="22" t="str">
        <f ca="1">IF(ISERROR(F14/G14-1),"",F14/G14-1)</f>
        <v/>
      </c>
      <c r="J14" s="11"/>
      <c r="K14" s="11"/>
    </row>
    <row r="15" spans="1:11">
      <c r="A15" s="20" t="s">
        <v>1</v>
      </c>
      <c r="B15" s="30">
        <f>IF(Data!$A$632=1,Data!G30,IF(Data!$A$632=2,Data!G78,IF(Data!$A$632=3,Data!G126,IF(Data!$A$632=4,Data!G174,IF(Data!$A$632=5,Data!G222,IF(Data!$A$632=6,Data!G270,IF(Data!$A$632=7,Data!G318,IF(Data!$A$632=8,Data!G366,IF(Data!$A$632=9,Data!G414,IF(Data!$A$632=10,Data!G462,IF(Data!$A$632=11,Data!G510,IF(Data!$A$632=12,Data!G558,IF(Data!$A$632=13,Data!G604)))))))))))))</f>
        <v>941705.06</v>
      </c>
      <c r="C15" s="31">
        <f>IF(Data!$A$632=1,Data!G8,IF(Data!$A$632=2,Data!G56,IF(Data!$A$632=3,Data!G104,IF(Data!$A$632=4,Data!G152,IF(Data!$A$632=5,Data!G200,IF(Data!$A$632=6,Data!G248,IF(Data!$A$632=7,Data!G296,IF(Data!$A$632=8,Data!G344,IF(Data!$A$632=9,Data!G392,IF(Data!$A$632=10,Data!G440,IF(Data!$A$632=11,Data!G488,IF(Data!$A$632=12,Data!G536,IF(Data!$A$632=13,Data!G582)))))))))))))</f>
        <v>1061627.7780082242</v>
      </c>
      <c r="D15" s="21">
        <f t="shared" si="0"/>
        <v>-119922.71800822415</v>
      </c>
      <c r="E15" s="22">
        <f t="shared" si="1"/>
        <v>-0.11296117197801425</v>
      </c>
      <c r="F15" s="30">
        <f ca="1">IF(Data!$A$632=1,Data!F30,IF(Data!$A$632=2,Data!F78,IF(Data!$A$632=3,Data!F126,IF(Data!$A$632=4,Data!F174,IF(Data!$A$632=5,Data!F222,IF(Data!$A$632=6,Data!F270,IF(Data!$A$632=7,Data!F318,IF(Data!$A$632=8,Data!F366,IF(Data!$A$632=9,Data!F414,IF(Data!$A$632=10,Data!F462,IF(Data!$A$632=11,Data!F510,IF(Data!$A$632=12,Data!F558,IF(Data!$A$632=13,Data!F604)))))))))))))</f>
        <v>3867790.95</v>
      </c>
      <c r="G15" s="31">
        <f ca="1">IF(Data!$A$632=1,Data!F8,IF(Data!$A$632=2,Data!F56,IF(Data!$A$632=3,Data!F104,IF(Data!$A$632=4,Data!F152,IF(Data!$A$632=5,Data!F200,IF(Data!$A$632=6,Data!F248,IF(Data!$A$632=7,Data!F296,IF(Data!$A$632=8,Data!F344,IF(Data!$A$632=9,Data!F392,IF(Data!$A$632=10,Data!F440,IF(Data!$A$632=11,Data!F488,IF(Data!$A$632=12,Data!F536,IF(Data!$A$632=13,Data!F582)))))))))))))</f>
        <v>3995489.9510131497</v>
      </c>
      <c r="H15" s="23">
        <f t="shared" ref="H15:H30" ca="1" si="2">F15-G15</f>
        <v>-127699.00101314951</v>
      </c>
      <c r="I15" s="22">
        <f t="shared" ref="I15:I31" ca="1" si="3">IF(ISERROR(F15/G15-1),"",F15/G15-1)</f>
        <v>-3.1960786431403321E-2</v>
      </c>
      <c r="J15" s="11"/>
    </row>
    <row r="16" spans="1:11">
      <c r="A16" s="20" t="s">
        <v>2</v>
      </c>
      <c r="B16" s="30">
        <f>IF(Data!$A$632=1,Data!G31,IF(Data!$A$632=2,Data!G79,IF(Data!$A$632=3,Data!G127,IF(Data!$A$632=4,Data!G175,IF(Data!$A$632=5,Data!G223,IF(Data!$A$632=6,Data!G271,IF(Data!$A$632=7,Data!G319,IF(Data!$A$632=8,Data!G367,IF(Data!$A$632=9,Data!G415,IF(Data!$A$632=10,Data!G463,IF(Data!$A$632=11,Data!G511,IF(Data!$A$632=12,Data!G559,IF(Data!$A$632=13,Data!G605)))))))))))))</f>
        <v>0</v>
      </c>
      <c r="C16" s="31">
        <f>IF(Data!$A$632=1,Data!G9,IF(Data!$A$632=2,Data!G57,IF(Data!$A$632=3,Data!G105,IF(Data!$A$632=4,Data!G153,IF(Data!$A$632=5,Data!G201,IF(Data!$A$632=6,Data!G249,IF(Data!$A$632=7,Data!G297,IF(Data!$A$632=8,Data!G345,IF(Data!$A$632=9,Data!G393,IF(Data!$A$632=10,Data!G441,IF(Data!$A$632=11,Data!G489,IF(Data!$A$632=12,Data!G537,IF(Data!$A$632=13,Data!G583)))))))))))))</f>
        <v>21833.333333333336</v>
      </c>
      <c r="D16" s="21">
        <f t="shared" si="0"/>
        <v>-21833.333333333336</v>
      </c>
      <c r="E16" s="22">
        <f t="shared" si="1"/>
        <v>-1</v>
      </c>
      <c r="F16" s="30">
        <f ca="1">IF(Data!$A$632=1,Data!F31,IF(Data!$A$632=2,Data!F79,IF(Data!$A$632=3,Data!F127,IF(Data!$A$632=4,Data!F175,IF(Data!$A$632=5,Data!F223,IF(Data!$A$632=6,Data!F271,IF(Data!$A$632=7,Data!F319,IF(Data!$A$632=8,Data!F367,IF(Data!$A$632=9,Data!F415,IF(Data!$A$632=10,Data!F463,IF(Data!$A$632=11,Data!F511,IF(Data!$A$632=12,Data!F559,IF(Data!$A$632=13,Data!F605)))))))))))))</f>
        <v>0</v>
      </c>
      <c r="G16" s="31">
        <f ca="1">IF(Data!$A$632=1,Data!F9,IF(Data!$A$632=2,Data!F57,IF(Data!$A$632=3,Data!F105,IF(Data!$A$632=4,Data!F153,IF(Data!$A$632=5,Data!F201,IF(Data!$A$632=6,Data!F249,IF(Data!$A$632=7,Data!F297,IF(Data!$A$632=8,Data!F345,IF(Data!$A$632=9,Data!F393,IF(Data!$A$632=10,Data!F441,IF(Data!$A$632=11,Data!F489,IF(Data!$A$632=12,Data!F537,IF(Data!$A$632=13,Data!F583)))))))))))))</f>
        <v>87333.333333333343</v>
      </c>
      <c r="H16" s="23">
        <f t="shared" ca="1" si="2"/>
        <v>-87333.333333333343</v>
      </c>
      <c r="I16" s="22">
        <f t="shared" ca="1" si="3"/>
        <v>-1</v>
      </c>
      <c r="J16" s="11"/>
    </row>
    <row r="17" spans="1:10">
      <c r="A17" s="20" t="s">
        <v>3</v>
      </c>
      <c r="B17" s="30">
        <f>IF(Data!$A$632=1,Data!G32,IF(Data!$A$632=2,Data!G80,IF(Data!$A$632=3,Data!G128,IF(Data!$A$632=4,Data!G176,IF(Data!$A$632=5,Data!G224,IF(Data!$A$632=6,Data!G272,IF(Data!$A$632=7,Data!G320,IF(Data!$A$632=8,Data!G368,IF(Data!$A$632=9,Data!G416,IF(Data!$A$632=10,Data!G464,IF(Data!$A$632=11,Data!G512,IF(Data!$A$632=12,Data!G560,IF(Data!$A$632=13,Data!G606)))))))))))))</f>
        <v>0</v>
      </c>
      <c r="C17" s="31">
        <f>IF(Data!$A$632=1,Data!G10,IF(Data!$A$632=2,Data!G58,IF(Data!$A$632=3,Data!G106,IF(Data!$A$632=4,Data!G154,IF(Data!$A$632=5,Data!G202,IF(Data!$A$632=6,Data!G250,IF(Data!$A$632=7,Data!G298,IF(Data!$A$632=8,Data!G346,IF(Data!$A$632=9,Data!G394,IF(Data!$A$632=10,Data!G442,IF(Data!$A$632=11,Data!G490,IF(Data!$A$632=12,Data!G538,IF(Data!$A$632=13,Data!G584)))))))))))))</f>
        <v>0</v>
      </c>
      <c r="D17" s="21">
        <f t="shared" si="0"/>
        <v>0</v>
      </c>
      <c r="E17" s="22" t="str">
        <f t="shared" si="1"/>
        <v/>
      </c>
      <c r="F17" s="30">
        <f ca="1">IF(Data!$A$632=1,Data!F32,IF(Data!$A$632=2,Data!F80,IF(Data!$A$632=3,Data!F128,IF(Data!$A$632=4,Data!F176,IF(Data!$A$632=5,Data!F224,IF(Data!$A$632=6,Data!F272,IF(Data!$A$632=7,Data!F320,IF(Data!$A$632=8,Data!F368,IF(Data!$A$632=9,Data!F416,IF(Data!$A$632=10,Data!F464,IF(Data!$A$632=11,Data!F512,IF(Data!$A$632=12,Data!F560,IF(Data!$A$632=13,Data!F606)))))))))))))</f>
        <v>0</v>
      </c>
      <c r="G17" s="31">
        <f ca="1">IF(Data!$A$632=1,Data!F10,IF(Data!$A$632=2,Data!F58,IF(Data!$A$632=3,Data!F106,IF(Data!$A$632=4,Data!F154,IF(Data!$A$632=5,Data!F202,IF(Data!$A$632=6,Data!F250,IF(Data!$A$632=7,Data!F298,IF(Data!$A$632=8,Data!F346,IF(Data!$A$632=9,Data!F394,IF(Data!$A$632=10,Data!F442,IF(Data!$A$632=11,Data!F490,IF(Data!$A$632=12,Data!F538,IF(Data!$A$632=13,Data!F584)))))))))))))</f>
        <v>0</v>
      </c>
      <c r="H17" s="23">
        <f t="shared" ca="1" si="2"/>
        <v>0</v>
      </c>
      <c r="I17" s="22" t="str">
        <f t="shared" ca="1" si="3"/>
        <v/>
      </c>
      <c r="J17" s="11"/>
    </row>
    <row r="18" spans="1:10">
      <c r="A18" s="20" t="s">
        <v>4</v>
      </c>
      <c r="B18" s="30">
        <f>IF(Data!$A$632=1,Data!G33,IF(Data!$A$632=2,Data!G81,IF(Data!$A$632=3,Data!G129,IF(Data!$A$632=4,Data!G177,IF(Data!$A$632=5,Data!G225,IF(Data!$A$632=6,Data!G273,IF(Data!$A$632=7,Data!G321,IF(Data!$A$632=8,Data!G369,IF(Data!$A$632=9,Data!G417,IF(Data!$A$632=10,Data!G465,IF(Data!$A$632=11,Data!G513,IF(Data!$A$632=12,Data!G561,IF(Data!$A$632=13,Data!G607)))))))))))))</f>
        <v>41996.5</v>
      </c>
      <c r="C18" s="31">
        <f>IF(Data!$A$632=1,Data!G11,IF(Data!$A$632=2,Data!G59,IF(Data!$A$632=3,Data!G107,IF(Data!$A$632=4,Data!G155,IF(Data!$A$632=5,Data!G203,IF(Data!$A$632=6,Data!G251,IF(Data!$A$632=7,Data!G299,IF(Data!$A$632=8,Data!G347,IF(Data!$A$632=9,Data!G395,IF(Data!$A$632=10,Data!G443,IF(Data!$A$632=11,Data!G491,IF(Data!$A$632=12,Data!G539,IF(Data!$A$632=13,Data!G585)))))))))))))</f>
        <v>129666.66666666666</v>
      </c>
      <c r="D18" s="21">
        <f t="shared" si="0"/>
        <v>-87670.166666666657</v>
      </c>
      <c r="E18" s="22">
        <f t="shared" si="1"/>
        <v>-0.67611953727506424</v>
      </c>
      <c r="F18" s="30">
        <f ca="1">IF(Data!$A$632=1,Data!F33,IF(Data!$A$632=2,Data!F81,IF(Data!$A$632=3,Data!F129,IF(Data!$A$632=4,Data!F177,IF(Data!$A$632=5,Data!F225,IF(Data!$A$632=6,Data!F273,IF(Data!$A$632=7,Data!F321,IF(Data!$A$632=8,Data!F369,IF(Data!$A$632=9,Data!F417,IF(Data!$A$632=10,Data!F465,IF(Data!$A$632=11,Data!F513,IF(Data!$A$632=12,Data!F561,IF(Data!$A$632=13,Data!F607)))))))))))))</f>
        <v>153961.66999999998</v>
      </c>
      <c r="G18" s="31">
        <f ca="1">IF(Data!$A$632=1,Data!F11,IF(Data!$A$632=2,Data!F59,IF(Data!$A$632=3,Data!F107,IF(Data!$A$632=4,Data!F155,IF(Data!$A$632=5,Data!F203,IF(Data!$A$632=6,Data!F251,IF(Data!$A$632=7,Data!F299,IF(Data!$A$632=8,Data!F347,IF(Data!$A$632=9,Data!F395,IF(Data!$A$632=10,Data!F443,IF(Data!$A$632=11,Data!F491,IF(Data!$A$632=12,Data!F539,IF(Data!$A$632=13,Data!F585)))))))))))))</f>
        <v>518666.66666666663</v>
      </c>
      <c r="H18" s="23">
        <f t="shared" ca="1" si="2"/>
        <v>-364704.99666666664</v>
      </c>
      <c r="I18" s="22">
        <f t="shared" ca="1" si="3"/>
        <v>-0.70315873393316197</v>
      </c>
      <c r="J18" s="11"/>
    </row>
    <row r="19" spans="1:10">
      <c r="A19" s="20" t="s">
        <v>5</v>
      </c>
      <c r="B19" s="30">
        <f>IF(Data!$A$632=1,Data!G34,IF(Data!$A$632=2,Data!G82,IF(Data!$A$632=3,Data!G130,IF(Data!$A$632=4,Data!G178,IF(Data!$A$632=5,Data!G226,IF(Data!$A$632=6,Data!G274,IF(Data!$A$632=7,Data!G322,IF(Data!$A$632=8,Data!G370,IF(Data!$A$632=9,Data!G418,IF(Data!$A$632=10,Data!G466,IF(Data!$A$632=11,Data!G514,IF(Data!$A$632=12,Data!G562,IF(Data!$A$632=13,Data!G608)))))))))))))</f>
        <v>0</v>
      </c>
      <c r="C19" s="31">
        <f>IF(Data!$A$632=1,Data!G12,IF(Data!$A$632=2,Data!G60,IF(Data!$A$632=3,Data!G108,IF(Data!$A$632=4,Data!G156,IF(Data!$A$632=5,Data!G204,IF(Data!$A$632=6,Data!G252,IF(Data!$A$632=7,Data!G300,IF(Data!$A$632=8,Data!G348,IF(Data!$A$632=9,Data!G396,IF(Data!$A$632=10,Data!G444,IF(Data!$A$632=11,Data!G492,IF(Data!$A$632=12,Data!G540,IF(Data!$A$632=13,Data!G586)))))))))))))</f>
        <v>0</v>
      </c>
      <c r="D19" s="21">
        <f t="shared" si="0"/>
        <v>0</v>
      </c>
      <c r="E19" s="22" t="str">
        <f t="shared" si="1"/>
        <v/>
      </c>
      <c r="F19" s="30">
        <f ca="1">IF(Data!$A$632=1,Data!F34,IF(Data!$A$632=2,Data!F82,IF(Data!$A$632=3,Data!F130,IF(Data!$A$632=4,Data!F178,IF(Data!$A$632=5,Data!F226,IF(Data!$A$632=6,Data!F274,IF(Data!$A$632=7,Data!F322,IF(Data!$A$632=8,Data!F370,IF(Data!$A$632=9,Data!F418,IF(Data!$A$632=10,Data!F466,IF(Data!$A$632=11,Data!F514,IF(Data!$A$632=12,Data!F562,IF(Data!$A$632=13,Data!F608)))))))))))))</f>
        <v>15942.79</v>
      </c>
      <c r="G19" s="31">
        <f ca="1">IF(Data!$A$632=1,Data!F12,IF(Data!$A$632=2,Data!F60,IF(Data!$A$632=3,Data!F108,IF(Data!$A$632=4,Data!F156,IF(Data!$A$632=5,Data!F204,IF(Data!$A$632=6,Data!F252,IF(Data!$A$632=7,Data!F300,IF(Data!$A$632=8,Data!F348,IF(Data!$A$632=9,Data!F396,IF(Data!$A$632=10,Data!F444,IF(Data!$A$632=11,Data!F492,IF(Data!$A$632=12,Data!F540,IF(Data!$A$632=13,Data!F586)))))))))))))</f>
        <v>0</v>
      </c>
      <c r="H19" s="23">
        <f t="shared" ca="1" si="2"/>
        <v>15942.79</v>
      </c>
      <c r="I19" s="22" t="str">
        <f t="shared" ca="1" si="3"/>
        <v/>
      </c>
      <c r="J19" s="11"/>
    </row>
    <row r="20" spans="1:10">
      <c r="A20" s="20" t="s">
        <v>6</v>
      </c>
      <c r="B20" s="30">
        <f>IF(Data!$A$632=1,Data!G35,IF(Data!$A$632=2,Data!G83,IF(Data!$A$632=3,Data!G131,IF(Data!$A$632=4,Data!G179,IF(Data!$A$632=5,Data!G227,IF(Data!$A$632=6,Data!G275,IF(Data!$A$632=7,Data!G323,IF(Data!$A$632=8,Data!G371,IF(Data!$A$632=9,Data!G419,IF(Data!$A$632=10,Data!G467,IF(Data!$A$632=11,Data!G515,IF(Data!$A$632=12,Data!G563,IF(Data!$A$632=13,Data!G609)))))))))))))</f>
        <v>15866.689999999999</v>
      </c>
      <c r="C20" s="31">
        <f>IF(Data!$A$632=1,Data!G13,IF(Data!$A$632=2,Data!G61,IF(Data!$A$632=3,Data!G109,IF(Data!$A$632=4,Data!G157,IF(Data!$A$632=5,Data!G205,IF(Data!$A$632=6,Data!G253,IF(Data!$A$632=7,Data!G301,IF(Data!$A$632=8,Data!G349,IF(Data!$A$632=9,Data!G397,IF(Data!$A$632=10,Data!G445,IF(Data!$A$632=11,Data!G493,IF(Data!$A$632=12,Data!G541,IF(Data!$A$632=13,Data!G587)))))))))))))</f>
        <v>7616.666666666667</v>
      </c>
      <c r="D20" s="21">
        <f t="shared" si="0"/>
        <v>8250.0233333333308</v>
      </c>
      <c r="E20" s="22">
        <f t="shared" si="1"/>
        <v>1.0831540481400435</v>
      </c>
      <c r="F20" s="30">
        <f ca="1">IF(Data!$A$632=1,Data!F35,IF(Data!$A$632=2,Data!F83,IF(Data!$A$632=3,Data!F131,IF(Data!$A$632=4,Data!F179,IF(Data!$A$632=5,Data!F227,IF(Data!$A$632=6,Data!F275,IF(Data!$A$632=7,Data!F323,IF(Data!$A$632=8,Data!F371,IF(Data!$A$632=9,Data!F419,IF(Data!$A$632=10,Data!F467,IF(Data!$A$632=11,Data!F515,IF(Data!$A$632=12,Data!F563,IF(Data!$A$632=13,Data!F609)))))))))))))</f>
        <v>53477.759999999995</v>
      </c>
      <c r="G20" s="31">
        <f ca="1">IF(Data!$A$632=1,Data!F13,IF(Data!$A$632=2,Data!F61,IF(Data!$A$632=3,Data!F109,IF(Data!$A$632=4,Data!F157,IF(Data!$A$632=5,Data!F205,IF(Data!$A$632=6,Data!F253,IF(Data!$A$632=7,Data!F301,IF(Data!$A$632=8,Data!F349,IF(Data!$A$632=9,Data!F397,IF(Data!$A$632=10,Data!F445,IF(Data!$A$632=11,Data!F493,IF(Data!$A$632=12,Data!F541,IF(Data!$A$632=13,Data!F587)))))))))))))</f>
        <v>29000.000000000004</v>
      </c>
      <c r="H20" s="23">
        <f t="shared" ca="1" si="2"/>
        <v>24477.759999999991</v>
      </c>
      <c r="I20" s="22">
        <f t="shared" ca="1" si="3"/>
        <v>0.84406068965517189</v>
      </c>
      <c r="J20" s="11"/>
    </row>
    <row r="21" spans="1:10">
      <c r="A21" s="20" t="s">
        <v>7</v>
      </c>
      <c r="B21" s="30">
        <f>IF(Data!$A$632=1,Data!G36,IF(Data!$A$632=2,Data!G84,IF(Data!$A$632=3,Data!G132,IF(Data!$A$632=4,Data!G180,IF(Data!$A$632=5,Data!G228,IF(Data!$A$632=6,Data!G276,IF(Data!$A$632=7,Data!G324,IF(Data!$A$632=8,Data!G372,IF(Data!$A$632=9,Data!G420,IF(Data!$A$632=10,Data!G468,IF(Data!$A$632=11,Data!G516,IF(Data!$A$632=12,Data!G564,IF(Data!$A$632=13,Data!G610)))))))))))))</f>
        <v>17331.769999999997</v>
      </c>
      <c r="C21" s="31">
        <f>IF(Data!$A$632=1,Data!G14,IF(Data!$A$632=2,Data!G62,IF(Data!$A$632=3,Data!G110,IF(Data!$A$632=4,Data!G158,IF(Data!$A$632=5,Data!G206,IF(Data!$A$632=6,Data!G254,IF(Data!$A$632=7,Data!G302,IF(Data!$A$632=8,Data!G350,IF(Data!$A$632=9,Data!G398,IF(Data!$A$632=10,Data!G446,IF(Data!$A$632=11,Data!G494,IF(Data!$A$632=12,Data!G542,IF(Data!$A$632=13,Data!G588)))))))))))))</f>
        <v>5625</v>
      </c>
      <c r="D21" s="21">
        <f t="shared" si="0"/>
        <v>11706.769999999997</v>
      </c>
      <c r="E21" s="22">
        <f t="shared" si="1"/>
        <v>2.0812035555555548</v>
      </c>
      <c r="F21" s="30">
        <f ca="1">IF(Data!$A$632=1,Data!F36,IF(Data!$A$632=2,Data!F84,IF(Data!$A$632=3,Data!F132,IF(Data!$A$632=4,Data!F180,IF(Data!$A$632=5,Data!F228,IF(Data!$A$632=6,Data!F276,IF(Data!$A$632=7,Data!F324,IF(Data!$A$632=8,Data!F372,IF(Data!$A$632=9,Data!F420,IF(Data!$A$632=10,Data!F468,IF(Data!$A$632=11,Data!F516,IF(Data!$A$632=12,Data!F564,IF(Data!$A$632=13,Data!F610)))))))))))))</f>
        <v>110273.47</v>
      </c>
      <c r="G21" s="31">
        <f ca="1">IF(Data!$A$632=1,Data!F14,IF(Data!$A$632=2,Data!F62,IF(Data!$A$632=3,Data!F110,IF(Data!$A$632=4,Data!F158,IF(Data!$A$632=5,Data!F206,IF(Data!$A$632=6,Data!F254,IF(Data!$A$632=7,Data!F302,IF(Data!$A$632=8,Data!F350,IF(Data!$A$632=9,Data!F398,IF(Data!$A$632=10,Data!F446,IF(Data!$A$632=11,Data!F494,IF(Data!$A$632=12,Data!F542,IF(Data!$A$632=13,Data!F588)))))))))))))</f>
        <v>23966.666666666668</v>
      </c>
      <c r="H21" s="23">
        <f t="shared" ca="1" si="2"/>
        <v>86306.80333333333</v>
      </c>
      <c r="I21" s="22">
        <f t="shared" ca="1" si="3"/>
        <v>3.6011183588317106</v>
      </c>
      <c r="J21" s="11"/>
    </row>
    <row r="22" spans="1:10">
      <c r="A22" s="20" t="s">
        <v>8</v>
      </c>
      <c r="B22" s="30">
        <f>IF(Data!$A$632=1,Data!G37,IF(Data!$A$632=2,Data!G85,IF(Data!$A$632=3,Data!G133,IF(Data!$A$632=4,Data!G181,IF(Data!$A$632=5,Data!G229,IF(Data!$A$632=6,Data!G277,IF(Data!$A$632=7,Data!G325,IF(Data!$A$632=8,Data!G373,IF(Data!$A$632=9,Data!G421,IF(Data!$A$632=10,Data!G469,IF(Data!$A$632=11,Data!G517,IF(Data!$A$632=12,Data!G565,IF(Data!$A$632=13,Data!G611)))))))))))))</f>
        <v>112182.87</v>
      </c>
      <c r="C22" s="31">
        <f>IF(Data!$A$632=1,Data!G15,IF(Data!$A$632=2,Data!G63,IF(Data!$A$632=3,Data!G111,IF(Data!$A$632=4,Data!G159,IF(Data!$A$632=5,Data!G207,IF(Data!$A$632=6,Data!G255,IF(Data!$A$632=7,Data!G303,IF(Data!$A$632=8,Data!G351,IF(Data!$A$632=9,Data!G399,IF(Data!$A$632=10,Data!G447,IF(Data!$A$632=11,Data!G495,IF(Data!$A$632=12,Data!G543,IF(Data!$A$632=13,Data!G589)))))))))))))</f>
        <v>56198.873333333322</v>
      </c>
      <c r="D22" s="21">
        <f t="shared" si="0"/>
        <v>55983.996666666673</v>
      </c>
      <c r="E22" s="22">
        <f t="shared" si="1"/>
        <v>0.99617649511597595</v>
      </c>
      <c r="F22" s="30">
        <f ca="1">IF(Data!$A$632=1,Data!F37,IF(Data!$A$632=2,Data!F85,IF(Data!$A$632=3,Data!F133,IF(Data!$A$632=4,Data!F181,IF(Data!$A$632=5,Data!F229,IF(Data!$A$632=6,Data!F277,IF(Data!$A$632=7,Data!F325,IF(Data!$A$632=8,Data!F373,IF(Data!$A$632=9,Data!F421,IF(Data!$A$632=10,Data!F469,IF(Data!$A$632=11,Data!F517,IF(Data!$A$632=12,Data!F565,IF(Data!$A$632=13,Data!F611)))))))))))))</f>
        <v>527895.02</v>
      </c>
      <c r="G22" s="31">
        <f ca="1">IF(Data!$A$632=1,Data!F15,IF(Data!$A$632=2,Data!F63,IF(Data!$A$632=3,Data!F111,IF(Data!$A$632=4,Data!F159,IF(Data!$A$632=5,Data!F207,IF(Data!$A$632=6,Data!F255,IF(Data!$A$632=7,Data!F303,IF(Data!$A$632=8,Data!F351,IF(Data!$A$632=9,Data!F399,IF(Data!$A$632=10,Data!F447,IF(Data!$A$632=11,Data!F495,IF(Data!$A$632=12,Data!F543,IF(Data!$A$632=13,Data!F589)))))))))))))</f>
        <v>181045.49333333329</v>
      </c>
      <c r="H22" s="23">
        <f t="shared" ca="1" si="2"/>
        <v>346849.52666666673</v>
      </c>
      <c r="I22" s="22">
        <f t="shared" ca="1" si="3"/>
        <v>1.9158141983024239</v>
      </c>
      <c r="J22" s="11"/>
    </row>
    <row r="23" spans="1:10">
      <c r="A23" s="20" t="s">
        <v>9</v>
      </c>
      <c r="B23" s="30">
        <f>IF(Data!$A$632=1,Data!G38,IF(Data!$A$632=2,Data!G86,IF(Data!$A$632=3,Data!G134,IF(Data!$A$632=4,Data!G182,IF(Data!$A$632=5,Data!G230,IF(Data!$A$632=6,Data!G278,IF(Data!$A$632=7,Data!G326,IF(Data!$A$632=8,Data!G374,IF(Data!$A$632=9,Data!G422,IF(Data!$A$632=10,Data!G470,IF(Data!$A$632=11,Data!G518,IF(Data!$A$632=12,Data!G566,IF(Data!$A$632=13,Data!G612)))))))))))))</f>
        <v>28034.230000000003</v>
      </c>
      <c r="C23" s="31">
        <f>IF(Data!$A$632=1,Data!G16,IF(Data!$A$632=2,Data!G64,IF(Data!$A$632=3,Data!G112,IF(Data!$A$632=4,Data!G160,IF(Data!$A$632=5,Data!G208,IF(Data!$A$632=6,Data!G256,IF(Data!$A$632=7,Data!G304,IF(Data!$A$632=8,Data!G352,IF(Data!$A$632=9,Data!G400,IF(Data!$A$632=10,Data!G448,IF(Data!$A$632=11,Data!G496,IF(Data!$A$632=12,Data!G544,IF(Data!$A$632=13,Data!G590)))))))))))))</f>
        <v>0</v>
      </c>
      <c r="D23" s="21">
        <f t="shared" si="0"/>
        <v>28034.230000000003</v>
      </c>
      <c r="E23" s="22" t="str">
        <f t="shared" si="1"/>
        <v/>
      </c>
      <c r="F23" s="30">
        <f ca="1">IF(Data!$A$632=1,Data!F38,IF(Data!$A$632=2,Data!F86,IF(Data!$A$632=3,Data!F134,IF(Data!$A$632=4,Data!F182,IF(Data!$A$632=5,Data!F230,IF(Data!$A$632=6,Data!F278,IF(Data!$A$632=7,Data!F326,IF(Data!$A$632=8,Data!F374,IF(Data!$A$632=9,Data!F422,IF(Data!$A$632=10,Data!F470,IF(Data!$A$632=11,Data!F518,IF(Data!$A$632=12,Data!F566,IF(Data!$A$632=13,Data!F612)))))))))))))</f>
        <v>91679.85</v>
      </c>
      <c r="G23" s="31">
        <f ca="1">IF(Data!$A$632=1,Data!F16,IF(Data!$A$632=2,Data!F64,IF(Data!$A$632=3,Data!F112,IF(Data!$A$632=4,Data!F160,IF(Data!$A$632=5,Data!F208,IF(Data!$A$632=6,Data!F256,IF(Data!$A$632=7,Data!F304,IF(Data!$A$632=8,Data!F352,IF(Data!$A$632=9,Data!F400,IF(Data!$A$632=10,Data!F448,IF(Data!$A$632=11,Data!F496,IF(Data!$A$632=12,Data!F544,IF(Data!$A$632=13,Data!F590)))))))))))))</f>
        <v>0</v>
      </c>
      <c r="H23" s="23">
        <f t="shared" ca="1" si="2"/>
        <v>91679.85</v>
      </c>
      <c r="I23" s="22" t="str">
        <f t="shared" ca="1" si="3"/>
        <v/>
      </c>
      <c r="J23" s="11"/>
    </row>
    <row r="24" spans="1:10">
      <c r="A24" s="20" t="s">
        <v>10</v>
      </c>
      <c r="B24" s="30">
        <f>IF(Data!$A$632=1,Data!G39,IF(Data!$A$632=2,Data!G87,IF(Data!$A$632=3,Data!G135,IF(Data!$A$632=4,Data!G183,IF(Data!$A$632=5,Data!G231,IF(Data!$A$632=6,Data!G279,IF(Data!$A$632=7,Data!G327,IF(Data!$A$632=8,Data!G375,IF(Data!$A$632=9,Data!G423,IF(Data!$A$632=10,Data!G471,IF(Data!$A$632=11,Data!G519,IF(Data!$A$632=12,Data!G567,IF(Data!$A$632=13,Data!G613)))))))))))))</f>
        <v>10754.5</v>
      </c>
      <c r="C24" s="31">
        <f>IF(Data!$A$632=1,Data!G17,IF(Data!$A$632=2,Data!G65,IF(Data!$A$632=3,Data!G113,IF(Data!$A$632=4,Data!G161,IF(Data!$A$632=5,Data!G209,IF(Data!$A$632=6,Data!G257,IF(Data!$A$632=7,Data!G305,IF(Data!$A$632=8,Data!G353,IF(Data!$A$632=9,Data!G401,IF(Data!$A$632=10,Data!G449,IF(Data!$A$632=11,Data!G497,IF(Data!$A$632=12,Data!G545,IF(Data!$A$632=13,Data!G591)))))))))))))</f>
        <v>13420</v>
      </c>
      <c r="D24" s="21">
        <f t="shared" si="0"/>
        <v>-2665.5</v>
      </c>
      <c r="E24" s="22">
        <f t="shared" si="1"/>
        <v>-0.19862146050670637</v>
      </c>
      <c r="F24" s="30">
        <f ca="1">IF(Data!$A$632=1,Data!F39,IF(Data!$A$632=2,Data!F87,IF(Data!$A$632=3,Data!F135,IF(Data!$A$632=4,Data!F183,IF(Data!$A$632=5,Data!F231,IF(Data!$A$632=6,Data!F279,IF(Data!$A$632=7,Data!F327,IF(Data!$A$632=8,Data!F375,IF(Data!$A$632=9,Data!F423,IF(Data!$A$632=10,Data!F471,IF(Data!$A$632=11,Data!F519,IF(Data!$A$632=12,Data!F567,IF(Data!$A$632=13,Data!F613)))))))))))))</f>
        <v>34867.199999999997</v>
      </c>
      <c r="G24" s="31">
        <f ca="1">IF(Data!$A$632=1,Data!F17,IF(Data!$A$632=2,Data!F65,IF(Data!$A$632=3,Data!F113,IF(Data!$A$632=4,Data!F161,IF(Data!$A$632=5,Data!F209,IF(Data!$A$632=6,Data!F257,IF(Data!$A$632=7,Data!F305,IF(Data!$A$632=8,Data!F353,IF(Data!$A$632=9,Data!F401,IF(Data!$A$632=10,Data!F449,IF(Data!$A$632=11,Data!F497,IF(Data!$A$632=12,Data!F545,IF(Data!$A$632=13,Data!F591)))))))))))))</f>
        <v>53680</v>
      </c>
      <c r="H24" s="23">
        <f t="shared" ca="1" si="2"/>
        <v>-18812.800000000003</v>
      </c>
      <c r="I24" s="22">
        <f t="shared" ca="1" si="3"/>
        <v>-0.35046199701937408</v>
      </c>
      <c r="J24" s="11"/>
    </row>
    <row r="25" spans="1:10">
      <c r="A25" s="20" t="s">
        <v>11</v>
      </c>
      <c r="B25" s="30">
        <f>IF(Data!$A$632=1,Data!G40,IF(Data!$A$632=2,Data!G88,IF(Data!$A$632=3,Data!G136,IF(Data!$A$632=4,Data!G184,IF(Data!$A$632=5,Data!G232,IF(Data!$A$632=6,Data!G280,IF(Data!$A$632=7,Data!G328,IF(Data!$A$632=8,Data!G376,IF(Data!$A$632=9,Data!G424,IF(Data!$A$632=10,Data!G472,IF(Data!$A$632=11,Data!G520,IF(Data!$A$632=12,Data!G568,IF(Data!$A$632=13,Data!G614)))))))))))))</f>
        <v>236946.41</v>
      </c>
      <c r="C25" s="31">
        <f>IF(Data!$A$632=1,Data!G18,IF(Data!$A$632=2,Data!G66,IF(Data!$A$632=3,Data!G114,IF(Data!$A$632=4,Data!G162,IF(Data!$A$632=5,Data!G210,IF(Data!$A$632=6,Data!G258,IF(Data!$A$632=7,Data!G306,IF(Data!$A$632=8,Data!G354,IF(Data!$A$632=9,Data!G402,IF(Data!$A$632=10,Data!G450,IF(Data!$A$632=11,Data!G498,IF(Data!$A$632=12,Data!G546,IF(Data!$A$632=13,Data!G592)))))))))))))</f>
        <v>185000</v>
      </c>
      <c r="D25" s="21">
        <f t="shared" si="0"/>
        <v>51946.41</v>
      </c>
      <c r="E25" s="22">
        <f t="shared" si="1"/>
        <v>0.28079140540540548</v>
      </c>
      <c r="F25" s="30">
        <f ca="1">IF(Data!$A$632=1,Data!F40,IF(Data!$A$632=2,Data!F88,IF(Data!$A$632=3,Data!F136,IF(Data!$A$632=4,Data!F184,IF(Data!$A$632=5,Data!F232,IF(Data!$A$632=6,Data!F280,IF(Data!$A$632=7,Data!F328,IF(Data!$A$632=8,Data!F376,IF(Data!$A$632=9,Data!F424,IF(Data!$A$632=10,Data!F472,IF(Data!$A$632=11,Data!F520,IF(Data!$A$632=12,Data!F568,IF(Data!$A$632=13,Data!F614)))))))))))))</f>
        <v>935036.63</v>
      </c>
      <c r="G25" s="31">
        <f ca="1">IF(Data!$A$632=1,Data!F18,IF(Data!$A$632=2,Data!F66,IF(Data!$A$632=3,Data!F114,IF(Data!$A$632=4,Data!F162,IF(Data!$A$632=5,Data!F210,IF(Data!$A$632=6,Data!F258,IF(Data!$A$632=7,Data!F306,IF(Data!$A$632=8,Data!F354,IF(Data!$A$632=9,Data!F402,IF(Data!$A$632=10,Data!F450,IF(Data!$A$632=11,Data!F498,IF(Data!$A$632=12,Data!F546,IF(Data!$A$632=13,Data!F592)))))))))))))</f>
        <v>770985.6</v>
      </c>
      <c r="H25" s="23">
        <f t="shared" ca="1" si="2"/>
        <v>164051.03000000003</v>
      </c>
      <c r="I25" s="22">
        <f t="shared" ca="1" si="3"/>
        <v>0.21278092612884092</v>
      </c>
      <c r="J25" s="11"/>
    </row>
    <row r="26" spans="1:10">
      <c r="A26" s="20" t="s">
        <v>12</v>
      </c>
      <c r="B26" s="30">
        <f>IF(Data!$A$632=1,Data!G41,IF(Data!$A$632=2,Data!G89,IF(Data!$A$632=3,Data!G137,IF(Data!$A$632=4,Data!G185,IF(Data!$A$632=5,Data!G233,IF(Data!$A$632=6,Data!G281,IF(Data!$A$632=7,Data!G329,IF(Data!$A$632=8,Data!G377,IF(Data!$A$632=9,Data!G425,IF(Data!$A$632=10,Data!G473,IF(Data!$A$632=11,Data!G521,IF(Data!$A$632=12,Data!G569,IF(Data!$A$632=13,Data!G615)))))))))))))</f>
        <v>0</v>
      </c>
      <c r="C26" s="31">
        <f>IF(Data!$A$632=1,Data!G19,IF(Data!$A$632=2,Data!G67,IF(Data!$A$632=3,Data!G115,IF(Data!$A$632=4,Data!G163,IF(Data!$A$632=5,Data!G211,IF(Data!$A$632=6,Data!G259,IF(Data!$A$632=7,Data!G307,IF(Data!$A$632=8,Data!G355,IF(Data!$A$632=9,Data!G403,IF(Data!$A$632=10,Data!G451,IF(Data!$A$632=11,Data!G499,IF(Data!$A$632=12,Data!G547,IF(Data!$A$632=13,Data!G593)))))))))))))</f>
        <v>0</v>
      </c>
      <c r="D26" s="21">
        <f t="shared" si="0"/>
        <v>0</v>
      </c>
      <c r="E26" s="22" t="str">
        <f t="shared" si="1"/>
        <v/>
      </c>
      <c r="F26" s="30">
        <f ca="1">IF(Data!$A$632=1,Data!F41,IF(Data!$A$632=2,Data!F89,IF(Data!$A$632=3,Data!F137,IF(Data!$A$632=4,Data!F185,IF(Data!$A$632=5,Data!F233,IF(Data!$A$632=6,Data!F281,IF(Data!$A$632=7,Data!F329,IF(Data!$A$632=8,Data!F377,IF(Data!$A$632=9,Data!F425,IF(Data!$A$632=10,Data!F473,IF(Data!$A$632=11,Data!F521,IF(Data!$A$632=12,Data!F569,IF(Data!$A$632=13,Data!F615)))))))))))))</f>
        <v>0</v>
      </c>
      <c r="G26" s="31">
        <f ca="1">IF(Data!$A$632=1,Data!F19,IF(Data!$A$632=2,Data!F67,IF(Data!$A$632=3,Data!F115,IF(Data!$A$632=4,Data!F163,IF(Data!$A$632=5,Data!F211,IF(Data!$A$632=6,Data!F259,IF(Data!$A$632=7,Data!F307,IF(Data!$A$632=8,Data!F355,IF(Data!$A$632=9,Data!F403,IF(Data!$A$632=10,Data!F451,IF(Data!$A$632=11,Data!F499,IF(Data!$A$632=12,Data!F547,IF(Data!$A$632=13,Data!F593)))))))))))))</f>
        <v>0</v>
      </c>
      <c r="H26" s="23">
        <f t="shared" ca="1" si="2"/>
        <v>0</v>
      </c>
      <c r="I26" s="22" t="str">
        <f t="shared" ca="1" si="3"/>
        <v/>
      </c>
      <c r="J26" s="11"/>
    </row>
    <row r="27" spans="1:10">
      <c r="A27" s="20" t="s">
        <v>13</v>
      </c>
      <c r="B27" s="30">
        <f>IF(Data!$A$632=1,Data!G42,IF(Data!$A$632=2,Data!G90,IF(Data!$A$632=3,Data!G138,IF(Data!$A$632=4,Data!G186,IF(Data!$A$632=5,Data!G234,IF(Data!$A$632=6,Data!G282,IF(Data!$A$632=7,Data!G330,IF(Data!$A$632=8,Data!G378,IF(Data!$A$632=9,Data!G426,IF(Data!$A$632=10,Data!G474,IF(Data!$A$632=11,Data!G522,IF(Data!$A$632=12,Data!G570,IF(Data!$A$632=13,Data!G616)))))))))))))</f>
        <v>0</v>
      </c>
      <c r="C27" s="31">
        <f>IF(Data!$A$632=1,Data!G20,IF(Data!$A$632=2,Data!G68,IF(Data!$A$632=3,Data!G116,IF(Data!$A$632=4,Data!G164,IF(Data!$A$632=5,Data!G212,IF(Data!$A$632=6,Data!G260,IF(Data!$A$632=7,Data!G308,IF(Data!$A$632=8,Data!G356,IF(Data!$A$632=9,Data!G404,IF(Data!$A$632=10,Data!G452,IF(Data!$A$632=11,Data!G500,IF(Data!$A$632=12,Data!G548,IF(Data!$A$632=13,Data!G594)))))))))))))</f>
        <v>0</v>
      </c>
      <c r="D27" s="21">
        <f t="shared" si="0"/>
        <v>0</v>
      </c>
      <c r="E27" s="22" t="str">
        <f t="shared" si="1"/>
        <v/>
      </c>
      <c r="F27" s="30">
        <f ca="1">IF(Data!$A$632=1,Data!F42,IF(Data!$A$632=2,Data!F90,IF(Data!$A$632=3,Data!F138,IF(Data!$A$632=4,Data!F186,IF(Data!$A$632=5,Data!F234,IF(Data!$A$632=6,Data!F282,IF(Data!$A$632=7,Data!F330,IF(Data!$A$632=8,Data!F378,IF(Data!$A$632=9,Data!F426,IF(Data!$A$632=10,Data!F474,IF(Data!$A$632=11,Data!F522,IF(Data!$A$632=12,Data!F570,IF(Data!$A$632=13,Data!F616)))))))))))))</f>
        <v>109424</v>
      </c>
      <c r="G27" s="31">
        <f ca="1">IF(Data!$A$632=1,Data!F20,IF(Data!$A$632=2,Data!F68,IF(Data!$A$632=3,Data!F116,IF(Data!$A$632=4,Data!F164,IF(Data!$A$632=5,Data!F212,IF(Data!$A$632=6,Data!F260,IF(Data!$A$632=7,Data!F308,IF(Data!$A$632=8,Data!F356,IF(Data!$A$632=9,Data!F404,IF(Data!$A$632=10,Data!F452,IF(Data!$A$632=11,Data!F500,IF(Data!$A$632=12,Data!F548,IF(Data!$A$632=13,Data!F594)))))))))))))</f>
        <v>0</v>
      </c>
      <c r="H27" s="23">
        <f t="shared" ca="1" si="2"/>
        <v>109424</v>
      </c>
      <c r="I27" s="22" t="str">
        <f t="shared" ca="1" si="3"/>
        <v/>
      </c>
      <c r="J27" s="11"/>
    </row>
    <row r="28" spans="1:10">
      <c r="A28" s="20" t="s">
        <v>14</v>
      </c>
      <c r="B28" s="30">
        <f>IF(Data!$A$632=1,Data!G43,IF(Data!$A$632=2,Data!G91,IF(Data!$A$632=3,Data!G139,IF(Data!$A$632=4,Data!G187,IF(Data!$A$632=5,Data!G235,IF(Data!$A$632=6,Data!G283,IF(Data!$A$632=7,Data!G331,IF(Data!$A$632=8,Data!G379,IF(Data!$A$632=9,Data!G427,IF(Data!$A$632=10,Data!G475,IF(Data!$A$632=11,Data!G523,IF(Data!$A$632=12,Data!G571,IF(Data!$A$632=13,Data!G617)))))))))))))</f>
        <v>0</v>
      </c>
      <c r="C28" s="31">
        <f>IF(Data!$A$632=1,Data!G21,IF(Data!$A$632=2,Data!G69,IF(Data!$A$632=3,Data!G117,IF(Data!$A$632=4,Data!G165,IF(Data!$A$632=5,Data!G213,IF(Data!$A$632=6,Data!G261,IF(Data!$A$632=7,Data!G309,IF(Data!$A$632=8,Data!G357,IF(Data!$A$632=9,Data!G405,IF(Data!$A$632=10,Data!G453,IF(Data!$A$632=11,Data!G501,IF(Data!$A$632=12,Data!G549,IF(Data!$A$632=13,Data!G595)))))))))))))</f>
        <v>0</v>
      </c>
      <c r="D28" s="21">
        <f t="shared" si="0"/>
        <v>0</v>
      </c>
      <c r="E28" s="22" t="str">
        <f t="shared" si="1"/>
        <v/>
      </c>
      <c r="F28" s="30">
        <f ca="1">IF(Data!$A$632=1,Data!F43,IF(Data!$A$632=2,Data!F91,IF(Data!$A$632=3,Data!F139,IF(Data!$A$632=4,Data!F187,IF(Data!$A$632=5,Data!F235,IF(Data!$A$632=6,Data!F283,IF(Data!$A$632=7,Data!F331,IF(Data!$A$632=8,Data!F379,IF(Data!$A$632=9,Data!F427,IF(Data!$A$632=10,Data!F475,IF(Data!$A$632=11,Data!F523,IF(Data!$A$632=12,Data!F571,IF(Data!$A$632=13,Data!F617)))))))))))))</f>
        <v>20000</v>
      </c>
      <c r="G28" s="31">
        <f ca="1">IF(Data!$A$632=1,Data!F21,IF(Data!$A$632=2,Data!F69,IF(Data!$A$632=3,Data!F117,IF(Data!$A$632=4,Data!F165,IF(Data!$A$632=5,Data!F213,IF(Data!$A$632=6,Data!F261,IF(Data!$A$632=7,Data!F309,IF(Data!$A$632=8,Data!F357,IF(Data!$A$632=9,Data!F405,IF(Data!$A$632=10,Data!F453,IF(Data!$A$632=11,Data!F501,IF(Data!$A$632=12,Data!F549,IF(Data!$A$632=13,Data!F595)))))))))))))</f>
        <v>0</v>
      </c>
      <c r="H28" s="23">
        <f t="shared" ca="1" si="2"/>
        <v>20000</v>
      </c>
      <c r="I28" s="22" t="str">
        <f t="shared" ca="1" si="3"/>
        <v/>
      </c>
      <c r="J28" s="11"/>
    </row>
    <row r="29" spans="1:10">
      <c r="A29" s="20" t="s">
        <v>31</v>
      </c>
      <c r="B29" s="30">
        <f>IF(Data!$A$632=1,Data!G44,IF(Data!$A$632=2,Data!G92,IF(Data!$A$632=3,Data!G140,IF(Data!$A$632=4,Data!G188,IF(Data!$A$632=5,Data!G236,IF(Data!$A$632=6,Data!G284,IF(Data!$A$632=7,Data!G332,IF(Data!$A$632=8,Data!G380,IF(Data!$A$632=9,Data!G428,IF(Data!$A$632=10,Data!G476,IF(Data!$A$632=11,Data!G524,IF(Data!$A$632=12,Data!G572,IF(Data!$A$632=13,Data!G618)))))))))))))</f>
        <v>1057</v>
      </c>
      <c r="C29" s="31">
        <f>IF(Data!$A$632=1,Data!G22,IF(Data!$A$632=2,Data!G70,IF(Data!$A$632=3,Data!G118,IF(Data!$A$632=4,Data!G166,IF(Data!$A$632=5,Data!G214,IF(Data!$A$632=6,Data!G262,IF(Data!$A$632=7,Data!G310,IF(Data!$A$632=8,Data!G358,IF(Data!$A$632=9,Data!G406,IF(Data!$A$632=10,Data!G454,IF(Data!$A$632=11,Data!G502,IF(Data!$A$632=12,Data!G550,IF(Data!$A$632=13,Data!G596)))))))))))))</f>
        <v>0</v>
      </c>
      <c r="D29" s="21">
        <f t="shared" si="0"/>
        <v>1057</v>
      </c>
      <c r="E29" s="22" t="str">
        <f t="shared" si="1"/>
        <v/>
      </c>
      <c r="F29" s="30">
        <f ca="1">IF(Data!$A$632=1,Data!F44,IF(Data!$A$632=2,Data!F92,IF(Data!$A$632=3,Data!F140,IF(Data!$A$632=4,Data!F188,IF(Data!$A$632=5,Data!F236,IF(Data!$A$632=6,Data!F284,IF(Data!$A$632=7,Data!F332,IF(Data!$A$632=8,Data!F380,IF(Data!$A$632=9,Data!F428,IF(Data!$A$632=10,Data!F476,IF(Data!$A$632=11,Data!F524,IF(Data!$A$632=12,Data!F572,IF(Data!$A$632=13,Data!F618)))))))))))))</f>
        <v>1057</v>
      </c>
      <c r="G29" s="31">
        <f ca="1">IF(Data!$A$632=1,Data!F22,IF(Data!$A$632=2,Data!F70,IF(Data!$A$632=3,Data!F118,IF(Data!$A$632=4,Data!F166,IF(Data!$A$632=5,Data!F214,IF(Data!$A$632=6,Data!F262,IF(Data!$A$632=7,Data!F310,IF(Data!$A$632=8,Data!F358,IF(Data!$A$632=9,Data!F406,IF(Data!$A$632=10,Data!F454,IF(Data!$A$632=11,Data!F502,IF(Data!$A$632=12,Data!F550,IF(Data!$A$632=13,Data!F596)))))))))))))</f>
        <v>0</v>
      </c>
      <c r="H29" s="23">
        <f t="shared" ca="1" si="2"/>
        <v>1057</v>
      </c>
      <c r="I29" s="22" t="str">
        <f t="shared" ca="1" si="3"/>
        <v/>
      </c>
      <c r="J29" s="11"/>
    </row>
    <row r="30" spans="1:10">
      <c r="A30" s="20" t="s">
        <v>15</v>
      </c>
      <c r="B30" s="30">
        <f>IF(Data!$A$632=1,Data!G45,IF(Data!$A$632=2,Data!G93,IF(Data!$A$632=3,Data!G141,IF(Data!$A$632=4,Data!G189,IF(Data!$A$632=5,Data!G237,IF(Data!$A$632=6,Data!G285,IF(Data!$A$632=7,Data!G333,IF(Data!$A$632=8,Data!G381,IF(Data!$A$632=9,Data!G429,IF(Data!$A$632=10,Data!G477,IF(Data!$A$632=11,Data!G525,IF(Data!$A$632=12,Data!G573,IF(Data!$A$632=13,Data!G619)))))))))))))</f>
        <v>0</v>
      </c>
      <c r="C30" s="31">
        <f>IF(Data!$A$632=1,Data!G23,IF(Data!$A$632=2,Data!G71,IF(Data!$A$632=3,Data!G119,IF(Data!$A$632=4,Data!G167,IF(Data!$A$632=5,Data!G215,IF(Data!$A$632=6,Data!G263,IF(Data!$A$632=7,Data!G311,IF(Data!$A$632=8,Data!G359,IF(Data!$A$632=9,Data!G407,IF(Data!$A$632=10,Data!G455,IF(Data!$A$632=11,Data!G503,IF(Data!$A$632=12,Data!G551,IF(Data!$A$632=13,Data!G597)))))))))))))</f>
        <v>-2842.4222988652764</v>
      </c>
      <c r="D30" s="21">
        <f t="shared" si="0"/>
        <v>2842.4222988652764</v>
      </c>
      <c r="E30" s="22">
        <f t="shared" si="1"/>
        <v>-1</v>
      </c>
      <c r="F30" s="30">
        <f ca="1">IF(Data!$A$632=1,Data!F45,IF(Data!$A$632=2,Data!F93,IF(Data!$A$632=3,Data!F141,IF(Data!$A$632=4,Data!F189,IF(Data!$A$632=5,Data!F237,IF(Data!$A$632=6,Data!F285,IF(Data!$A$632=7,Data!F333,IF(Data!$A$632=8,Data!F381,IF(Data!$A$632=9,Data!F429,IF(Data!$A$632=10,Data!F477,IF(Data!$A$632=11,Data!F525,IF(Data!$A$632=12,Data!F573,IF(Data!$A$632=13,Data!F619)))))))))))))</f>
        <v>0</v>
      </c>
      <c r="G30" s="31">
        <f ca="1">IF(Data!$A$632=1,Data!F23,IF(Data!$A$632=2,Data!F71,IF(Data!$A$632=3,Data!F119,IF(Data!$A$632=4,Data!F167,IF(Data!$A$632=5,Data!F215,IF(Data!$A$632=6,Data!F263,IF(Data!$A$632=7,Data!F311,IF(Data!$A$632=8,Data!F359,IF(Data!$A$632=9,Data!F407,IF(Data!$A$632=10,Data!F455,IF(Data!$A$632=11,Data!F503,IF(Data!$A$632=12,Data!F551,IF(Data!$A$632=13,Data!F597)))))))))))))</f>
        <v>48380.479787676362</v>
      </c>
      <c r="H30" s="23">
        <f t="shared" ca="1" si="2"/>
        <v>-48380.479787676362</v>
      </c>
      <c r="I30" s="22">
        <f t="shared" ca="1" si="3"/>
        <v>-1</v>
      </c>
      <c r="J30" s="11"/>
    </row>
    <row r="31" spans="1:10" ht="15.75" thickBot="1">
      <c r="A31" s="9" t="s">
        <v>25</v>
      </c>
      <c r="B31" s="14">
        <f>SUM(B14:B30)</f>
        <v>1405875.03</v>
      </c>
      <c r="C31" s="14">
        <f>SUM(C14:C30)</f>
        <v>1478145.8957093591</v>
      </c>
      <c r="D31" s="14">
        <f>SUM(D14:D30)</f>
        <v>-72270.865709358884</v>
      </c>
      <c r="E31" s="18">
        <f t="shared" si="1"/>
        <v>-4.8892917755372411E-2</v>
      </c>
      <c r="F31" s="14">
        <f ca="1">SUM(F14:F30)</f>
        <v>5921406.3399999999</v>
      </c>
      <c r="G31" s="14">
        <f ca="1">SUM(G14:G30)</f>
        <v>5708548.1908008261</v>
      </c>
      <c r="H31" s="14">
        <f ca="1">SUM(H14:H30)</f>
        <v>212858.14919917431</v>
      </c>
      <c r="I31" s="18">
        <f t="shared" ca="1" si="3"/>
        <v>3.728761535939884E-2</v>
      </c>
    </row>
  </sheetData>
  <mergeCells count="4">
    <mergeCell ref="B12:E12"/>
    <mergeCell ref="F12:I12"/>
    <mergeCell ref="A6:I6"/>
    <mergeCell ref="A8:I8"/>
  </mergeCells>
  <pageMargins left="0.18" right="0.43" top="0.93" bottom="0.39" header="0.3" footer="0.3"/>
  <pageSetup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Drop Down 2">
              <controlPr defaultSize="0" autoLine="0" autoPict="0">
                <anchor moveWithCells="1">
                  <from>
                    <xdr:col>1</xdr:col>
                    <xdr:colOff>19050</xdr:colOff>
                    <xdr:row>2</xdr:row>
                    <xdr:rowOff>180975</xdr:rowOff>
                  </from>
                  <to>
                    <xdr:col>2</xdr:col>
                    <xdr:colOff>85725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Drop Down 3">
              <controlPr defaultSize="0" autoLine="0" autoPict="0">
                <anchor moveWithCells="1">
                  <from>
                    <xdr:col>3</xdr:col>
                    <xdr:colOff>0</xdr:colOff>
                    <xdr:row>2</xdr:row>
                    <xdr:rowOff>171450</xdr:rowOff>
                  </from>
                  <to>
                    <xdr:col>4</xdr:col>
                    <xdr:colOff>28575</xdr:colOff>
                    <xdr:row>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6" name="Drop Down 12">
              <controlPr defaultSize="0" autoLine="0" autoPict="0">
                <anchor moveWithCells="1">
                  <from>
                    <xdr:col>0</xdr:col>
                    <xdr:colOff>38100</xdr:colOff>
                    <xdr:row>2</xdr:row>
                    <xdr:rowOff>171450</xdr:rowOff>
                  </from>
                  <to>
                    <xdr:col>0</xdr:col>
                    <xdr:colOff>1552575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3:M654"/>
  <sheetViews>
    <sheetView tabSelected="1" workbookViewId="0">
      <selection activeCell="K6" sqref="K6:K8"/>
    </sheetView>
  </sheetViews>
  <sheetFormatPr defaultRowHeight="15"/>
  <cols>
    <col min="1" max="1" width="18.42578125" bestFit="1" customWidth="1"/>
    <col min="2" max="3" width="11.5703125" bestFit="1" customWidth="1"/>
    <col min="4" max="4" width="16.7109375" customWidth="1"/>
    <col min="5" max="5" width="16.7109375" style="2" customWidth="1"/>
    <col min="6" max="6" width="17.5703125" customWidth="1"/>
    <col min="7" max="7" width="11.5703125" bestFit="1" customWidth="1"/>
    <col min="9" max="12" width="13.28515625" bestFit="1" customWidth="1"/>
  </cols>
  <sheetData>
    <row r="3" spans="1:7">
      <c r="A3" s="15" t="s">
        <v>29</v>
      </c>
      <c r="B3">
        <v>1</v>
      </c>
    </row>
    <row r="5" spans="1:7">
      <c r="A5" s="32" t="s">
        <v>16</v>
      </c>
    </row>
    <row r="6" spans="1:7">
      <c r="A6" s="4"/>
      <c r="B6" s="6">
        <v>40179</v>
      </c>
      <c r="C6" s="6">
        <v>40210</v>
      </c>
      <c r="D6" s="6">
        <v>40238</v>
      </c>
      <c r="E6" s="6">
        <v>40278</v>
      </c>
      <c r="F6" s="6" t="str">
        <f>(TEXT(DATE(YEAR(VLOOKUP(Data!$A$626,Data!$C$626:$D$629,2,1)),MONTH(VLOOKUP(Data!$A$626,Data!$C$626:$D$629,2,1))+0,1)," MMM  YY"))&amp;""&amp;" - "&amp;(TEXT(DATE(YEAR(VLOOKUP(Data!$A$627,Data!$C$626:$D$629,2,1)),MONTH(VLOOKUP(Data!$A$627,Data!$C$626:$D$629,2,1))+0,1)," MMM  YY"))&amp;""</f>
        <v xml:space="preserve"> Jan  10 -  Apr  10</v>
      </c>
      <c r="G6" s="6">
        <f>+VLOOKUP($A$627,$C$626:$D$629,2,)</f>
        <v>40278</v>
      </c>
    </row>
    <row r="7" spans="1:7">
      <c r="A7" s="27" t="s">
        <v>0</v>
      </c>
      <c r="B7" s="28">
        <v>0</v>
      </c>
      <c r="C7" s="28">
        <v>0</v>
      </c>
      <c r="D7" s="28">
        <v>0</v>
      </c>
      <c r="E7" s="41">
        <v>0</v>
      </c>
      <c r="F7" s="29">
        <f ca="1">SUM(OFFSET(B7,0,$A$624,1,$A$627-$A$624))</f>
        <v>0</v>
      </c>
      <c r="G7" s="29">
        <f>CHOOSE($A$627,B7,C7,D7,E7)</f>
        <v>0</v>
      </c>
    </row>
    <row r="8" spans="1:7">
      <c r="A8" s="27" t="s">
        <v>1</v>
      </c>
      <c r="B8" s="28">
        <v>1115477.2334607979</v>
      </c>
      <c r="C8" s="28">
        <v>1179693.4468587763</v>
      </c>
      <c r="D8" s="28">
        <v>1179693.4468587763</v>
      </c>
      <c r="E8" s="41">
        <v>1245199.5921563674</v>
      </c>
      <c r="F8" s="29">
        <f t="shared" ref="F8:F21" ca="1" si="0">SUM(OFFSET(B8,0,$A$624,1,$A$627-$A$624))</f>
        <v>4720063.7193347178</v>
      </c>
      <c r="G8" s="29">
        <f t="shared" ref="G8:G23" si="1">CHOOSE($A$627,B8,C8,D8,E8)</f>
        <v>1245199.5921563674</v>
      </c>
    </row>
    <row r="9" spans="1:7">
      <c r="A9" s="27" t="s">
        <v>2</v>
      </c>
      <c r="B9" s="28">
        <v>22916.666666666664</v>
      </c>
      <c r="C9" s="28">
        <v>22916.666666666664</v>
      </c>
      <c r="D9" s="28">
        <v>22916.666666666664</v>
      </c>
      <c r="E9" s="41">
        <v>22916.666666666664</v>
      </c>
      <c r="F9" s="29">
        <f t="shared" ca="1" si="0"/>
        <v>91666.666666666657</v>
      </c>
      <c r="G9" s="29">
        <f t="shared" si="1"/>
        <v>22916.666666666664</v>
      </c>
    </row>
    <row r="10" spans="1:7">
      <c r="A10" s="27" t="s">
        <v>3</v>
      </c>
      <c r="B10" s="28">
        <v>0</v>
      </c>
      <c r="C10" s="28">
        <v>0</v>
      </c>
      <c r="D10" s="28">
        <v>0</v>
      </c>
      <c r="E10" s="41">
        <v>0</v>
      </c>
      <c r="F10" s="29">
        <f t="shared" ca="1" si="0"/>
        <v>0</v>
      </c>
      <c r="G10" s="29">
        <f t="shared" si="1"/>
        <v>0</v>
      </c>
    </row>
    <row r="11" spans="1:7">
      <c r="A11" s="27" t="s">
        <v>4</v>
      </c>
      <c r="B11" s="28">
        <v>357743.33333333337</v>
      </c>
      <c r="C11" s="28">
        <v>357743.33333333337</v>
      </c>
      <c r="D11" s="28">
        <v>357743.33333333337</v>
      </c>
      <c r="E11" s="41">
        <v>357743.33333333337</v>
      </c>
      <c r="F11" s="29">
        <f t="shared" ca="1" si="0"/>
        <v>1430973.3333333335</v>
      </c>
      <c r="G11" s="29">
        <f t="shared" si="1"/>
        <v>357743.33333333337</v>
      </c>
    </row>
    <row r="12" spans="1:7">
      <c r="A12" s="27" t="s">
        <v>5</v>
      </c>
      <c r="B12" s="28">
        <v>321339</v>
      </c>
      <c r="C12" s="28">
        <v>321339</v>
      </c>
      <c r="D12" s="28">
        <v>321339</v>
      </c>
      <c r="E12" s="41">
        <v>321339</v>
      </c>
      <c r="F12" s="29">
        <f t="shared" ca="1" si="0"/>
        <v>1285356</v>
      </c>
      <c r="G12" s="29">
        <f t="shared" si="1"/>
        <v>321339</v>
      </c>
    </row>
    <row r="13" spans="1:7">
      <c r="A13" s="27" t="s">
        <v>6</v>
      </c>
      <c r="B13" s="28">
        <v>6150</v>
      </c>
      <c r="C13" s="28">
        <v>7616.666666666667</v>
      </c>
      <c r="D13" s="28">
        <v>7616.666666666667</v>
      </c>
      <c r="E13" s="41">
        <v>7616.666666666667</v>
      </c>
      <c r="F13" s="29">
        <f t="shared" ca="1" si="0"/>
        <v>29000.000000000004</v>
      </c>
      <c r="G13" s="29">
        <f t="shared" si="1"/>
        <v>7616.666666666667</v>
      </c>
    </row>
    <row r="14" spans="1:7">
      <c r="A14" s="27" t="s">
        <v>7</v>
      </c>
      <c r="B14" s="28">
        <v>7291.666666666667</v>
      </c>
      <c r="C14" s="28">
        <v>55825</v>
      </c>
      <c r="D14" s="28">
        <v>55825</v>
      </c>
      <c r="E14" s="41">
        <v>55825</v>
      </c>
      <c r="F14" s="29">
        <f t="shared" ca="1" si="0"/>
        <v>174766.66666666666</v>
      </c>
      <c r="G14" s="29">
        <f t="shared" si="1"/>
        <v>55825</v>
      </c>
    </row>
    <row r="15" spans="1:7">
      <c r="A15" s="27" t="s">
        <v>8</v>
      </c>
      <c r="B15" s="28">
        <v>1339602.2899999998</v>
      </c>
      <c r="C15" s="28">
        <v>1339602.3333333335</v>
      </c>
      <c r="D15" s="28">
        <v>1339602.3333333335</v>
      </c>
      <c r="E15" s="41">
        <v>1342519</v>
      </c>
      <c r="F15" s="29">
        <f t="shared" ca="1" si="0"/>
        <v>5361325.956666667</v>
      </c>
      <c r="G15" s="29">
        <f t="shared" si="1"/>
        <v>1342519</v>
      </c>
    </row>
    <row r="16" spans="1:7">
      <c r="A16" s="27" t="s">
        <v>9</v>
      </c>
      <c r="B16" s="28">
        <v>89730.3</v>
      </c>
      <c r="C16" s="28">
        <v>89730.333333333328</v>
      </c>
      <c r="D16" s="28">
        <v>89730.333333333328</v>
      </c>
      <c r="E16" s="41">
        <v>89730.333333333328</v>
      </c>
      <c r="F16" s="29">
        <f t="shared" ca="1" si="0"/>
        <v>358921.3</v>
      </c>
      <c r="G16" s="29">
        <f t="shared" si="1"/>
        <v>89730.333333333328</v>
      </c>
    </row>
    <row r="17" spans="1:12">
      <c r="A17" s="27" t="s">
        <v>10</v>
      </c>
      <c r="B17" s="28">
        <v>66100</v>
      </c>
      <c r="C17" s="28">
        <v>16100</v>
      </c>
      <c r="D17" s="28">
        <v>16100</v>
      </c>
      <c r="E17" s="41">
        <v>16100</v>
      </c>
      <c r="F17" s="29">
        <f t="shared" ca="1" si="0"/>
        <v>114400</v>
      </c>
      <c r="G17" s="29">
        <f t="shared" si="1"/>
        <v>16100</v>
      </c>
    </row>
    <row r="18" spans="1:12">
      <c r="A18" s="27" t="s">
        <v>11</v>
      </c>
      <c r="B18" s="28">
        <v>102014.39999999999</v>
      </c>
      <c r="C18" s="28">
        <v>133000</v>
      </c>
      <c r="D18" s="28">
        <v>133000</v>
      </c>
      <c r="E18" s="41">
        <v>133000</v>
      </c>
      <c r="F18" s="29">
        <f t="shared" ca="1" si="0"/>
        <v>501014.4</v>
      </c>
      <c r="G18" s="29">
        <f t="shared" si="1"/>
        <v>133000</v>
      </c>
    </row>
    <row r="19" spans="1:12">
      <c r="A19" s="27" t="s">
        <v>12</v>
      </c>
      <c r="B19" s="28">
        <v>160000</v>
      </c>
      <c r="C19" s="28">
        <v>160000</v>
      </c>
      <c r="D19" s="28">
        <v>160000</v>
      </c>
      <c r="E19" s="41">
        <v>160000</v>
      </c>
      <c r="F19" s="29">
        <f t="shared" ca="1" si="0"/>
        <v>640000</v>
      </c>
      <c r="G19" s="29">
        <f t="shared" si="1"/>
        <v>160000</v>
      </c>
    </row>
    <row r="20" spans="1:12">
      <c r="A20" s="27" t="s">
        <v>13</v>
      </c>
      <c r="B20" s="28">
        <v>0</v>
      </c>
      <c r="C20" s="28">
        <v>0</v>
      </c>
      <c r="D20" s="28">
        <v>0</v>
      </c>
      <c r="E20" s="41">
        <v>0</v>
      </c>
      <c r="F20" s="29">
        <f t="shared" ca="1" si="0"/>
        <v>0</v>
      </c>
      <c r="G20" s="29">
        <f t="shared" si="1"/>
        <v>0</v>
      </c>
    </row>
    <row r="21" spans="1:12">
      <c r="A21" s="27" t="s">
        <v>14</v>
      </c>
      <c r="B21" s="28">
        <v>0</v>
      </c>
      <c r="C21" s="28">
        <v>0</v>
      </c>
      <c r="D21" s="28">
        <v>0</v>
      </c>
      <c r="E21" s="41">
        <v>0</v>
      </c>
      <c r="F21" s="29">
        <f t="shared" ca="1" si="0"/>
        <v>0</v>
      </c>
      <c r="G21" s="29">
        <f t="shared" si="1"/>
        <v>0</v>
      </c>
    </row>
    <row r="22" spans="1:12" s="2" customFormat="1">
      <c r="A22" s="27" t="s">
        <v>31</v>
      </c>
      <c r="B22" s="28">
        <v>0</v>
      </c>
      <c r="C22" s="28">
        <v>0</v>
      </c>
      <c r="D22" s="28">
        <v>0</v>
      </c>
      <c r="E22" s="41">
        <v>0</v>
      </c>
      <c r="F22" s="29">
        <f t="shared" ref="F22:F23" ca="1" si="2">SUM(OFFSET(B22,0,$A$624,1,$A$627-$A$624))</f>
        <v>0</v>
      </c>
      <c r="G22" s="29">
        <f t="shared" si="1"/>
        <v>0</v>
      </c>
    </row>
    <row r="23" spans="1:12">
      <c r="A23" s="27" t="s">
        <v>15</v>
      </c>
      <c r="B23" s="28">
        <v>0</v>
      </c>
      <c r="C23" s="28">
        <v>-67956.038767046295</v>
      </c>
      <c r="D23" s="28">
        <v>7552.8715015593916</v>
      </c>
      <c r="E23" s="41">
        <v>-41461.82045571506</v>
      </c>
      <c r="F23" s="29">
        <f t="shared" ca="1" si="2"/>
        <v>-101864.98772120196</v>
      </c>
      <c r="G23" s="29">
        <f t="shared" si="1"/>
        <v>-41461.82045571506</v>
      </c>
    </row>
    <row r="24" spans="1:12">
      <c r="A24" s="5" t="s">
        <v>25</v>
      </c>
      <c r="B24" s="3">
        <f>SUM(B7:B23)</f>
        <v>3588364.8901274642</v>
      </c>
      <c r="C24" s="3">
        <f t="shared" ref="C24:G24" si="3">SUM(C7:C23)</f>
        <v>3615610.7414250639</v>
      </c>
      <c r="D24" s="3">
        <f t="shared" si="3"/>
        <v>3691119.6516936696</v>
      </c>
      <c r="E24" s="3">
        <f t="shared" si="3"/>
        <v>3710527.7717006528</v>
      </c>
      <c r="F24" s="3">
        <f t="shared" ca="1" si="3"/>
        <v>14605623.054946851</v>
      </c>
      <c r="G24" s="3">
        <f t="shared" si="3"/>
        <v>3710527.7717006528</v>
      </c>
      <c r="I24" s="17"/>
      <c r="J24" s="17"/>
      <c r="K24" s="17"/>
      <c r="L24" s="17"/>
    </row>
    <row r="26" spans="1:12">
      <c r="I26" s="17"/>
      <c r="J26" s="17"/>
      <c r="K26" s="17"/>
      <c r="L26" s="17"/>
    </row>
    <row r="27" spans="1:12">
      <c r="A27" s="33" t="s">
        <v>17</v>
      </c>
      <c r="B27" s="2"/>
      <c r="C27" s="2"/>
      <c r="D27" s="2"/>
    </row>
    <row r="28" spans="1:12">
      <c r="A28" s="4"/>
      <c r="B28" s="6">
        <v>40179</v>
      </c>
      <c r="C28" s="6">
        <v>40210</v>
      </c>
      <c r="D28" s="6">
        <v>40238</v>
      </c>
      <c r="E28" s="6">
        <v>40278</v>
      </c>
      <c r="F28" s="6" t="str">
        <f>(TEXT(DATE(YEAR(VLOOKUP(Data!$A$626,Data!$C$626:$D$629,2,1)),MONTH(VLOOKUP(Data!$A$626,Data!$C$626:$D$629,2,1))+0,1)," MMM  YY"))&amp;""&amp;" - "&amp;(TEXT(DATE(YEAR(VLOOKUP(Data!$A$627,Data!$C$626:$D$629,2,1)),MONTH(VLOOKUP(Data!$A$627,Data!$C$626:$D$629,2,1))+0,1)," MMM  YY"))&amp;""</f>
        <v xml:space="preserve"> Jan  10 -  Apr  10</v>
      </c>
      <c r="G28" s="6">
        <f>+VLOOKUP($A$627,$C$626:$D$629,2,)</f>
        <v>40278</v>
      </c>
    </row>
    <row r="29" spans="1:12">
      <c r="A29" s="34" t="s">
        <v>0</v>
      </c>
      <c r="B29" s="35">
        <v>7757.66</v>
      </c>
      <c r="C29" s="35">
        <v>-7757.66</v>
      </c>
      <c r="D29" s="35">
        <v>0</v>
      </c>
      <c r="E29" s="42">
        <v>0</v>
      </c>
      <c r="F29" s="36">
        <f ca="1">SUM(OFFSET(B29,0,$A$624,1,$A$627-$A$624))</f>
        <v>0</v>
      </c>
      <c r="G29" s="29">
        <f>CHOOSE($A$627,B29,C29,D29,E29)</f>
        <v>0</v>
      </c>
    </row>
    <row r="30" spans="1:12">
      <c r="A30" s="34" t="s">
        <v>1</v>
      </c>
      <c r="B30" s="35">
        <v>1203673.46</v>
      </c>
      <c r="C30" s="35">
        <v>1153439.05</v>
      </c>
      <c r="D30" s="35">
        <v>1146662.97</v>
      </c>
      <c r="E30" s="42">
        <v>1010552.8400000001</v>
      </c>
      <c r="F30" s="36">
        <f t="shared" ref="F30:F44" ca="1" si="4">SUM(OFFSET(B30,0,$A$624,1,$A$627-$A$624))</f>
        <v>4514328.3199999994</v>
      </c>
      <c r="G30" s="29">
        <f t="shared" ref="G30:G45" si="5">CHOOSE($A$627,B30,C30,D30,E30)</f>
        <v>1010552.8400000001</v>
      </c>
    </row>
    <row r="31" spans="1:12">
      <c r="A31" s="34" t="s">
        <v>2</v>
      </c>
      <c r="B31" s="35">
        <v>40642.82</v>
      </c>
      <c r="C31" s="35">
        <v>-17200</v>
      </c>
      <c r="D31" s="35">
        <v>2394.4</v>
      </c>
      <c r="E31" s="42">
        <v>8266.0499999999993</v>
      </c>
      <c r="F31" s="36">
        <f t="shared" ca="1" si="4"/>
        <v>34103.270000000004</v>
      </c>
      <c r="G31" s="29">
        <f t="shared" si="5"/>
        <v>8266.0499999999993</v>
      </c>
    </row>
    <row r="32" spans="1:12">
      <c r="A32" s="34" t="s">
        <v>3</v>
      </c>
      <c r="B32" s="35">
        <v>-298826</v>
      </c>
      <c r="C32" s="35">
        <v>0</v>
      </c>
      <c r="D32" s="35">
        <v>0</v>
      </c>
      <c r="E32" s="42">
        <v>0</v>
      </c>
      <c r="F32" s="36">
        <f t="shared" ca="1" si="4"/>
        <v>-298826</v>
      </c>
      <c r="G32" s="29">
        <f t="shared" si="5"/>
        <v>0</v>
      </c>
    </row>
    <row r="33" spans="1:7">
      <c r="A33" s="34" t="s">
        <v>4</v>
      </c>
      <c r="B33" s="35">
        <v>481256.88</v>
      </c>
      <c r="C33" s="35">
        <v>991524.93000000017</v>
      </c>
      <c r="D33" s="35">
        <v>364638.44000000006</v>
      </c>
      <c r="E33" s="42">
        <v>396845.93999999994</v>
      </c>
      <c r="F33" s="36">
        <f t="shared" ca="1" si="4"/>
        <v>2234266.19</v>
      </c>
      <c r="G33" s="29">
        <f t="shared" si="5"/>
        <v>396845.93999999994</v>
      </c>
    </row>
    <row r="34" spans="1:7">
      <c r="A34" s="34" t="s">
        <v>5</v>
      </c>
      <c r="B34" s="35">
        <v>443180.68</v>
      </c>
      <c r="C34" s="35">
        <v>375169.76</v>
      </c>
      <c r="D34" s="35">
        <v>504154.33999999997</v>
      </c>
      <c r="E34" s="42">
        <v>425068.41000000003</v>
      </c>
      <c r="F34" s="36">
        <f t="shared" ca="1" si="4"/>
        <v>1747573.19</v>
      </c>
      <c r="G34" s="29">
        <f t="shared" si="5"/>
        <v>425068.41000000003</v>
      </c>
    </row>
    <row r="35" spans="1:7">
      <c r="A35" s="34" t="s">
        <v>6</v>
      </c>
      <c r="B35" s="35">
        <v>25974.58</v>
      </c>
      <c r="C35" s="35">
        <v>2548.0199999999995</v>
      </c>
      <c r="D35" s="35">
        <v>1922.58</v>
      </c>
      <c r="E35" s="42">
        <v>-2301.6700000000005</v>
      </c>
      <c r="F35" s="36">
        <f t="shared" ca="1" si="4"/>
        <v>28143.51</v>
      </c>
      <c r="G35" s="29">
        <f t="shared" si="5"/>
        <v>-2301.6700000000005</v>
      </c>
    </row>
    <row r="36" spans="1:7">
      <c r="A36" s="34" t="s">
        <v>7</v>
      </c>
      <c r="B36" s="35">
        <v>14986.41</v>
      </c>
      <c r="C36" s="35">
        <v>-12877.65</v>
      </c>
      <c r="D36" s="35">
        <v>154169.97</v>
      </c>
      <c r="E36" s="42">
        <v>9242.66</v>
      </c>
      <c r="F36" s="36">
        <f t="shared" ca="1" si="4"/>
        <v>165521.39000000001</v>
      </c>
      <c r="G36" s="29">
        <f t="shared" si="5"/>
        <v>9242.66</v>
      </c>
    </row>
    <row r="37" spans="1:7">
      <c r="A37" s="34" t="s">
        <v>8</v>
      </c>
      <c r="B37" s="35">
        <v>1331656.19</v>
      </c>
      <c r="C37" s="35">
        <v>1325556.48</v>
      </c>
      <c r="D37" s="35">
        <v>1262635.7999999998</v>
      </c>
      <c r="E37" s="42">
        <v>1339621.1200000001</v>
      </c>
      <c r="F37" s="36">
        <f t="shared" ca="1" si="4"/>
        <v>5259469.59</v>
      </c>
      <c r="G37" s="29">
        <f t="shared" si="5"/>
        <v>1339621.1200000001</v>
      </c>
    </row>
    <row r="38" spans="1:7">
      <c r="A38" s="34" t="s">
        <v>9</v>
      </c>
      <c r="B38" s="35">
        <v>94894.34</v>
      </c>
      <c r="C38" s="35">
        <v>-16845.97</v>
      </c>
      <c r="D38" s="35">
        <v>28861.14</v>
      </c>
      <c r="E38" s="42">
        <v>28861.14</v>
      </c>
      <c r="F38" s="36">
        <f t="shared" ca="1" si="4"/>
        <v>135770.65</v>
      </c>
      <c r="G38" s="29">
        <f t="shared" si="5"/>
        <v>28861.14</v>
      </c>
    </row>
    <row r="39" spans="1:7">
      <c r="A39" s="34" t="s">
        <v>10</v>
      </c>
      <c r="B39" s="35">
        <v>7012</v>
      </c>
      <c r="C39" s="35">
        <v>-74383.11</v>
      </c>
      <c r="D39" s="35">
        <v>46638.71</v>
      </c>
      <c r="E39" s="42">
        <v>6107.8899999999994</v>
      </c>
      <c r="F39" s="36">
        <f t="shared" ca="1" si="4"/>
        <v>-14624.510000000002</v>
      </c>
      <c r="G39" s="29">
        <f t="shared" si="5"/>
        <v>6107.8899999999994</v>
      </c>
    </row>
    <row r="40" spans="1:7">
      <c r="A40" s="34" t="s">
        <v>11</v>
      </c>
      <c r="B40" s="35">
        <v>118363.72</v>
      </c>
      <c r="C40" s="35">
        <v>106126.71</v>
      </c>
      <c r="D40" s="35">
        <v>106144.44</v>
      </c>
      <c r="E40" s="42">
        <v>106484.76000000001</v>
      </c>
      <c r="F40" s="36">
        <f t="shared" ca="1" si="4"/>
        <v>437119.63</v>
      </c>
      <c r="G40" s="29">
        <f t="shared" si="5"/>
        <v>106484.76000000001</v>
      </c>
    </row>
    <row r="41" spans="1:7">
      <c r="A41" s="34" t="s">
        <v>12</v>
      </c>
      <c r="B41" s="35">
        <v>125781.05</v>
      </c>
      <c r="C41" s="35">
        <v>134408</v>
      </c>
      <c r="D41" s="35">
        <v>134392</v>
      </c>
      <c r="E41" s="42">
        <v>217966</v>
      </c>
      <c r="F41" s="36">
        <f t="shared" ca="1" si="4"/>
        <v>612547.05000000005</v>
      </c>
      <c r="G41" s="29">
        <f t="shared" si="5"/>
        <v>217966</v>
      </c>
    </row>
    <row r="42" spans="1:7">
      <c r="A42" s="34" t="s">
        <v>13</v>
      </c>
      <c r="B42" s="35">
        <v>0</v>
      </c>
      <c r="C42" s="35">
        <v>14925</v>
      </c>
      <c r="D42" s="35">
        <v>0</v>
      </c>
      <c r="E42" s="42">
        <v>22500</v>
      </c>
      <c r="F42" s="36">
        <f t="shared" ca="1" si="4"/>
        <v>37425</v>
      </c>
      <c r="G42" s="29">
        <f t="shared" si="5"/>
        <v>22500</v>
      </c>
    </row>
    <row r="43" spans="1:7">
      <c r="A43" s="34" t="s">
        <v>14</v>
      </c>
      <c r="B43" s="35">
        <v>0</v>
      </c>
      <c r="C43" s="35">
        <v>0</v>
      </c>
      <c r="D43" s="35">
        <v>0</v>
      </c>
      <c r="E43" s="42">
        <v>0</v>
      </c>
      <c r="F43" s="36">
        <f t="shared" ca="1" si="4"/>
        <v>0</v>
      </c>
      <c r="G43" s="29">
        <f t="shared" si="5"/>
        <v>0</v>
      </c>
    </row>
    <row r="44" spans="1:7">
      <c r="A44" s="34" t="s">
        <v>31</v>
      </c>
      <c r="B44" s="35">
        <v>204979.10000000003</v>
      </c>
      <c r="C44" s="35">
        <v>7009.3499999999258</v>
      </c>
      <c r="D44" s="35">
        <v>15772.060000000029</v>
      </c>
      <c r="E44" s="42">
        <v>16812.85000000002</v>
      </c>
      <c r="F44" s="36">
        <f t="shared" ca="1" si="4"/>
        <v>244573.36</v>
      </c>
      <c r="G44" s="29">
        <f t="shared" si="5"/>
        <v>16812.85000000002</v>
      </c>
    </row>
    <row r="45" spans="1:7" s="2" customFormat="1">
      <c r="A45" s="34" t="s">
        <v>15</v>
      </c>
      <c r="B45" s="35">
        <v>0</v>
      </c>
      <c r="C45" s="35">
        <v>0</v>
      </c>
      <c r="D45" s="35">
        <v>0</v>
      </c>
      <c r="E45" s="42">
        <v>0</v>
      </c>
      <c r="F45" s="36">
        <f t="shared" ref="F45" ca="1" si="6">SUM(OFFSET(B45,0,$A$624,1,$A$627-$A$624))</f>
        <v>0</v>
      </c>
      <c r="G45" s="29">
        <f t="shared" si="5"/>
        <v>0</v>
      </c>
    </row>
    <row r="46" spans="1:7">
      <c r="A46" s="5" t="s">
        <v>25</v>
      </c>
      <c r="B46" s="3">
        <f>SUM(B29:B45)</f>
        <v>3801332.8899999997</v>
      </c>
      <c r="C46" s="3">
        <f t="shared" ref="C46:G46" si="7">SUM(C29:C45)</f>
        <v>3981642.91</v>
      </c>
      <c r="D46" s="3">
        <f t="shared" si="7"/>
        <v>3768386.85</v>
      </c>
      <c r="E46" s="3">
        <f t="shared" si="7"/>
        <v>3586027.9900000007</v>
      </c>
      <c r="F46" s="3">
        <f t="shared" ca="1" si="7"/>
        <v>15137390.640000001</v>
      </c>
      <c r="G46" s="3">
        <f t="shared" si="7"/>
        <v>3586027.9900000007</v>
      </c>
    </row>
    <row r="48" spans="1:7" s="2" customFormat="1"/>
    <row r="49" spans="1:7" s="2" customFormat="1"/>
    <row r="51" spans="1:7">
      <c r="A51" s="15" t="s">
        <v>49</v>
      </c>
      <c r="B51" s="2">
        <v>2</v>
      </c>
      <c r="C51" s="2"/>
      <c r="D51" s="2"/>
      <c r="F51" s="2"/>
      <c r="G51" s="2"/>
    </row>
    <row r="52" spans="1:7">
      <c r="A52" s="2"/>
      <c r="B52" s="2"/>
      <c r="C52" s="2"/>
      <c r="D52" s="2"/>
      <c r="F52" s="2"/>
      <c r="G52" s="2"/>
    </row>
    <row r="53" spans="1:7">
      <c r="A53" s="32" t="s">
        <v>16</v>
      </c>
      <c r="B53" s="2"/>
      <c r="C53" s="2"/>
      <c r="D53" s="2"/>
      <c r="F53" s="2"/>
      <c r="G53" s="2"/>
    </row>
    <row r="54" spans="1:7">
      <c r="A54" s="4"/>
      <c r="B54" s="6">
        <v>40179</v>
      </c>
      <c r="C54" s="6">
        <v>40210</v>
      </c>
      <c r="D54" s="6">
        <v>40238</v>
      </c>
      <c r="E54" s="6">
        <v>40278</v>
      </c>
      <c r="F54" s="6" t="str">
        <f>(TEXT(DATE(YEAR(VLOOKUP(Data!$A$626,Data!$C$626:$D$629,2,1)),MONTH(VLOOKUP(Data!$A$626,Data!$C$626:$D$629,2,1))+0,1)," MMM  YY"))&amp;""&amp;" - "&amp;(TEXT(DATE(YEAR(VLOOKUP(Data!$A$627,Data!$C$626:$D$629,2,1)),MONTH(VLOOKUP(Data!$A$627,Data!$C$626:$D$629,2,1))+0,1)," MMM  YY"))&amp;""</f>
        <v xml:space="preserve"> Jan  10 -  Apr  10</v>
      </c>
      <c r="G54" s="6">
        <f>+VLOOKUP($A$627,$C$626:$D$629,2,)</f>
        <v>40278</v>
      </c>
    </row>
    <row r="55" spans="1:7">
      <c r="A55" s="27" t="s">
        <v>0</v>
      </c>
      <c r="B55" s="28">
        <v>0</v>
      </c>
      <c r="C55" s="28">
        <v>0</v>
      </c>
      <c r="D55" s="28">
        <v>0</v>
      </c>
      <c r="E55" s="41">
        <v>0</v>
      </c>
      <c r="F55" s="29">
        <f ca="1">SUM(OFFSET(B55,0,$A$624,1,$A$627-$A$624))</f>
        <v>0</v>
      </c>
      <c r="G55" s="29">
        <f>CHOOSE($A$627,B55,C55,D55,E55)</f>
        <v>0</v>
      </c>
    </row>
    <row r="56" spans="1:7">
      <c r="A56" s="27" t="s">
        <v>1</v>
      </c>
      <c r="B56" s="28">
        <v>63692.477500000001</v>
      </c>
      <c r="C56" s="28">
        <v>99830.498333333337</v>
      </c>
      <c r="D56" s="28">
        <v>99830.498333333337</v>
      </c>
      <c r="E56" s="41">
        <v>103637.08073333334</v>
      </c>
      <c r="F56" s="29">
        <f t="shared" ref="F56:F71" ca="1" si="8">SUM(OFFSET(B56,0,$A$624,1,$A$627-$A$624))</f>
        <v>366990.55489999999</v>
      </c>
      <c r="G56" s="29">
        <f t="shared" ref="G56:G71" si="9">CHOOSE($A$627,B56,C56,D56,E56)</f>
        <v>103637.08073333334</v>
      </c>
    </row>
    <row r="57" spans="1:7">
      <c r="A57" s="27" t="s">
        <v>2</v>
      </c>
      <c r="B57" s="28">
        <v>1250</v>
      </c>
      <c r="C57" s="28">
        <v>1250</v>
      </c>
      <c r="D57" s="28">
        <v>1250</v>
      </c>
      <c r="E57" s="41">
        <v>1250</v>
      </c>
      <c r="F57" s="29">
        <f t="shared" ca="1" si="8"/>
        <v>5000</v>
      </c>
      <c r="G57" s="29">
        <f t="shared" si="9"/>
        <v>1250</v>
      </c>
    </row>
    <row r="58" spans="1:7">
      <c r="A58" s="27" t="s">
        <v>3</v>
      </c>
      <c r="B58" s="28">
        <v>0</v>
      </c>
      <c r="C58" s="28">
        <v>0</v>
      </c>
      <c r="D58" s="28">
        <v>0</v>
      </c>
      <c r="E58" s="41">
        <v>0</v>
      </c>
      <c r="F58" s="29">
        <f t="shared" ca="1" si="8"/>
        <v>0</v>
      </c>
      <c r="G58" s="29">
        <f t="shared" si="9"/>
        <v>0</v>
      </c>
    </row>
    <row r="59" spans="1:7">
      <c r="A59" s="27" t="s">
        <v>4</v>
      </c>
      <c r="B59" s="28">
        <v>0</v>
      </c>
      <c r="C59" s="28">
        <v>0</v>
      </c>
      <c r="D59" s="28">
        <v>0</v>
      </c>
      <c r="E59" s="41">
        <v>0</v>
      </c>
      <c r="F59" s="29">
        <f t="shared" ca="1" si="8"/>
        <v>0</v>
      </c>
      <c r="G59" s="29">
        <f t="shared" si="9"/>
        <v>0</v>
      </c>
    </row>
    <row r="60" spans="1:7">
      <c r="A60" s="27" t="s">
        <v>5</v>
      </c>
      <c r="B60" s="28">
        <v>0</v>
      </c>
      <c r="C60" s="28">
        <v>0</v>
      </c>
      <c r="D60" s="28">
        <v>0</v>
      </c>
      <c r="E60" s="41">
        <v>0</v>
      </c>
      <c r="F60" s="29">
        <f t="shared" ca="1" si="8"/>
        <v>0</v>
      </c>
      <c r="G60" s="29">
        <f t="shared" si="9"/>
        <v>0</v>
      </c>
    </row>
    <row r="61" spans="1:7">
      <c r="A61" s="27" t="s">
        <v>6</v>
      </c>
      <c r="B61" s="28">
        <v>0</v>
      </c>
      <c r="C61" s="28">
        <v>0</v>
      </c>
      <c r="D61" s="28">
        <v>0</v>
      </c>
      <c r="E61" s="41">
        <v>0</v>
      </c>
      <c r="F61" s="29">
        <f t="shared" ca="1" si="8"/>
        <v>0</v>
      </c>
      <c r="G61" s="29">
        <f t="shared" si="9"/>
        <v>0</v>
      </c>
    </row>
    <row r="62" spans="1:7">
      <c r="A62" s="27" t="s">
        <v>7</v>
      </c>
      <c r="B62" s="28">
        <v>2125</v>
      </c>
      <c r="C62" s="28">
        <v>2125</v>
      </c>
      <c r="D62" s="28">
        <v>2125</v>
      </c>
      <c r="E62" s="41">
        <v>2125</v>
      </c>
      <c r="F62" s="29">
        <f t="shared" ca="1" si="8"/>
        <v>8500</v>
      </c>
      <c r="G62" s="29">
        <f t="shared" si="9"/>
        <v>2125</v>
      </c>
    </row>
    <row r="63" spans="1:7">
      <c r="A63" s="27" t="s">
        <v>8</v>
      </c>
      <c r="B63" s="28">
        <v>0</v>
      </c>
      <c r="C63" s="28">
        <v>0</v>
      </c>
      <c r="D63" s="28">
        <v>0</v>
      </c>
      <c r="E63" s="41">
        <v>0</v>
      </c>
      <c r="F63" s="29">
        <f t="shared" ca="1" si="8"/>
        <v>0</v>
      </c>
      <c r="G63" s="29">
        <f t="shared" si="9"/>
        <v>0</v>
      </c>
    </row>
    <row r="64" spans="1:7">
      <c r="A64" s="27" t="s">
        <v>9</v>
      </c>
      <c r="B64" s="28">
        <v>0</v>
      </c>
      <c r="C64" s="28">
        <v>0</v>
      </c>
      <c r="D64" s="28">
        <v>0</v>
      </c>
      <c r="E64" s="41">
        <v>0</v>
      </c>
      <c r="F64" s="29">
        <f t="shared" ca="1" si="8"/>
        <v>0</v>
      </c>
      <c r="G64" s="29">
        <f t="shared" si="9"/>
        <v>0</v>
      </c>
    </row>
    <row r="65" spans="1:7">
      <c r="A65" s="27" t="s">
        <v>10</v>
      </c>
      <c r="B65" s="28">
        <v>1340</v>
      </c>
      <c r="C65" s="28">
        <v>1340</v>
      </c>
      <c r="D65" s="28">
        <v>1340</v>
      </c>
      <c r="E65" s="41">
        <v>1340</v>
      </c>
      <c r="F65" s="29">
        <f t="shared" ca="1" si="8"/>
        <v>5360</v>
      </c>
      <c r="G65" s="29">
        <f t="shared" si="9"/>
        <v>1340</v>
      </c>
    </row>
    <row r="66" spans="1:7">
      <c r="A66" s="27" t="s">
        <v>11</v>
      </c>
      <c r="B66" s="28">
        <v>0</v>
      </c>
      <c r="C66" s="28">
        <v>0</v>
      </c>
      <c r="D66" s="28">
        <v>0</v>
      </c>
      <c r="E66" s="41">
        <v>0</v>
      </c>
      <c r="F66" s="29">
        <f t="shared" ca="1" si="8"/>
        <v>0</v>
      </c>
      <c r="G66" s="29">
        <f t="shared" si="9"/>
        <v>0</v>
      </c>
    </row>
    <row r="67" spans="1:7">
      <c r="A67" s="27" t="s">
        <v>12</v>
      </c>
      <c r="B67" s="28">
        <v>0</v>
      </c>
      <c r="C67" s="28">
        <v>0</v>
      </c>
      <c r="D67" s="28">
        <v>0</v>
      </c>
      <c r="E67" s="41">
        <v>0</v>
      </c>
      <c r="F67" s="29">
        <f t="shared" ca="1" si="8"/>
        <v>0</v>
      </c>
      <c r="G67" s="29">
        <f t="shared" si="9"/>
        <v>0</v>
      </c>
    </row>
    <row r="68" spans="1:7">
      <c r="A68" s="27" t="s">
        <v>13</v>
      </c>
      <c r="B68" s="28">
        <v>0</v>
      </c>
      <c r="C68" s="28">
        <v>0</v>
      </c>
      <c r="D68" s="28">
        <v>0</v>
      </c>
      <c r="E68" s="41">
        <v>0</v>
      </c>
      <c r="F68" s="29">
        <f t="shared" ca="1" si="8"/>
        <v>0</v>
      </c>
      <c r="G68" s="29">
        <f t="shared" si="9"/>
        <v>0</v>
      </c>
    </row>
    <row r="69" spans="1:7">
      <c r="A69" s="27" t="s">
        <v>14</v>
      </c>
      <c r="B69" s="28">
        <v>0</v>
      </c>
      <c r="C69" s="28">
        <v>0</v>
      </c>
      <c r="D69" s="28">
        <v>0</v>
      </c>
      <c r="E69" s="41">
        <v>0</v>
      </c>
      <c r="F69" s="29">
        <f t="shared" ca="1" si="8"/>
        <v>0</v>
      </c>
      <c r="G69" s="29">
        <f t="shared" si="9"/>
        <v>0</v>
      </c>
    </row>
    <row r="70" spans="1:7">
      <c r="A70" s="27" t="s">
        <v>31</v>
      </c>
      <c r="B70" s="28">
        <v>0</v>
      </c>
      <c r="C70" s="28">
        <v>0</v>
      </c>
      <c r="D70" s="28">
        <v>0</v>
      </c>
      <c r="E70" s="41">
        <v>0</v>
      </c>
      <c r="F70" s="29">
        <f t="shared" ca="1" si="8"/>
        <v>0</v>
      </c>
      <c r="G70" s="29">
        <f t="shared" si="9"/>
        <v>0</v>
      </c>
    </row>
    <row r="71" spans="1:7">
      <c r="A71" s="27" t="s">
        <v>15</v>
      </c>
      <c r="B71" s="28">
        <v>0</v>
      </c>
      <c r="C71" s="28">
        <v>-37388.020833333328</v>
      </c>
      <c r="D71" s="28">
        <v>-36138.020833333328</v>
      </c>
      <c r="E71" s="41">
        <v>-37388.020833333328</v>
      </c>
      <c r="F71" s="29">
        <f t="shared" ca="1" si="8"/>
        <v>-110914.06249999999</v>
      </c>
      <c r="G71" s="29">
        <f t="shared" si="9"/>
        <v>-37388.020833333328</v>
      </c>
    </row>
    <row r="72" spans="1:7" s="2" customFormat="1">
      <c r="A72" s="5" t="s">
        <v>25</v>
      </c>
      <c r="B72" s="3">
        <f>SUM(B55:B71)</f>
        <v>68407.477500000008</v>
      </c>
      <c r="C72" s="3">
        <f t="shared" ref="C72:G72" si="10">SUM(C55:C71)</f>
        <v>67157.477500000008</v>
      </c>
      <c r="D72" s="3">
        <f t="shared" si="10"/>
        <v>68407.477500000008</v>
      </c>
      <c r="E72" s="3">
        <f t="shared" si="10"/>
        <v>70964.059900000007</v>
      </c>
      <c r="F72" s="3">
        <f t="shared" ca="1" si="10"/>
        <v>274936.49239999999</v>
      </c>
      <c r="G72" s="3">
        <f t="shared" si="10"/>
        <v>70964.059900000007</v>
      </c>
    </row>
    <row r="73" spans="1:7">
      <c r="A73" s="2"/>
      <c r="B73" s="2"/>
      <c r="C73" s="2"/>
      <c r="D73" s="2"/>
      <c r="F73" s="2"/>
      <c r="G73" s="2"/>
    </row>
    <row r="74" spans="1:7">
      <c r="A74" s="2"/>
      <c r="B74" s="2"/>
      <c r="C74" s="2"/>
      <c r="D74" s="2"/>
      <c r="F74" s="2"/>
      <c r="G74" s="2"/>
    </row>
    <row r="75" spans="1:7">
      <c r="A75" s="33" t="s">
        <v>17</v>
      </c>
      <c r="B75" s="2"/>
      <c r="C75" s="2"/>
      <c r="D75" s="2"/>
      <c r="F75" s="2"/>
      <c r="G75" s="2"/>
    </row>
    <row r="76" spans="1:7">
      <c r="A76" s="4"/>
      <c r="B76" s="6">
        <v>40179</v>
      </c>
      <c r="C76" s="6">
        <v>40210</v>
      </c>
      <c r="D76" s="6">
        <v>40238</v>
      </c>
      <c r="E76" s="6"/>
      <c r="F76" s="6" t="str">
        <f>(TEXT(DATE(YEAR(VLOOKUP(Data!$A$626,Data!$C$626:$D$629,2,1)),MONTH(VLOOKUP(Data!$A$626,Data!$C$626:$D$629,2,1))+0,1)," MMM  YY"))&amp;""&amp;" - "&amp;(TEXT(DATE(YEAR(VLOOKUP(Data!$A$627,Data!$C$626:$D$629,2,1)),MONTH(VLOOKUP(Data!$A$627,Data!$C$626:$D$629,2,1))+0,1)," MMM  YY"))&amp;""</f>
        <v xml:space="preserve"> Jan  10 -  Apr  10</v>
      </c>
      <c r="G76" s="6">
        <f>+VLOOKUP($A$627,$C$626:$D$629,2,)</f>
        <v>40278</v>
      </c>
    </row>
    <row r="77" spans="1:7">
      <c r="A77" s="34" t="s">
        <v>0</v>
      </c>
      <c r="B77" s="35">
        <v>0</v>
      </c>
      <c r="C77" s="35">
        <v>0</v>
      </c>
      <c r="D77" s="35">
        <v>0</v>
      </c>
      <c r="E77" s="42">
        <v>0</v>
      </c>
      <c r="F77" s="36">
        <f ca="1">SUM(OFFSET(B77,0,$A$624,1,$A$627-$A$624))</f>
        <v>0</v>
      </c>
      <c r="G77" s="29">
        <f>CHOOSE($A$627,B77,C77,D77,E77)</f>
        <v>0</v>
      </c>
    </row>
    <row r="78" spans="1:7">
      <c r="A78" s="34" t="s">
        <v>1</v>
      </c>
      <c r="B78" s="35">
        <v>105398.43</v>
      </c>
      <c r="C78" s="35">
        <v>99401.63</v>
      </c>
      <c r="D78" s="35">
        <v>107462.9</v>
      </c>
      <c r="E78" s="42">
        <v>94030.219999999987</v>
      </c>
      <c r="F78" s="36">
        <f t="shared" ref="F78:F93" ca="1" si="11">SUM(OFFSET(B78,0,$A$624,1,$A$627-$A$624))</f>
        <v>406293.17999999993</v>
      </c>
      <c r="G78" s="29">
        <f t="shared" ref="G78:G93" si="12">CHOOSE($A$627,B78,C78,D78,E78)</f>
        <v>94030.219999999987</v>
      </c>
    </row>
    <row r="79" spans="1:7">
      <c r="A79" s="34" t="s">
        <v>2</v>
      </c>
      <c r="B79" s="35">
        <v>20000</v>
      </c>
      <c r="C79" s="35">
        <v>14660</v>
      </c>
      <c r="D79" s="35">
        <v>0</v>
      </c>
      <c r="E79" s="42">
        <v>0</v>
      </c>
      <c r="F79" s="36">
        <f t="shared" ca="1" si="11"/>
        <v>34660</v>
      </c>
      <c r="G79" s="29">
        <f t="shared" si="12"/>
        <v>0</v>
      </c>
    </row>
    <row r="80" spans="1:7">
      <c r="A80" s="34" t="s">
        <v>3</v>
      </c>
      <c r="B80" s="35">
        <v>0</v>
      </c>
      <c r="C80" s="35">
        <v>0</v>
      </c>
      <c r="D80" s="35">
        <v>0</v>
      </c>
      <c r="E80" s="42">
        <v>0</v>
      </c>
      <c r="F80" s="36">
        <f t="shared" ca="1" si="11"/>
        <v>0</v>
      </c>
      <c r="G80" s="29">
        <f t="shared" si="12"/>
        <v>0</v>
      </c>
    </row>
    <row r="81" spans="1:7">
      <c r="A81" s="34" t="s">
        <v>4</v>
      </c>
      <c r="B81" s="35">
        <v>39891</v>
      </c>
      <c r="C81" s="35">
        <v>68960</v>
      </c>
      <c r="D81" s="35">
        <v>79479.13</v>
      </c>
      <c r="E81" s="42">
        <v>67700</v>
      </c>
      <c r="F81" s="36">
        <f t="shared" ca="1" si="11"/>
        <v>256030.13</v>
      </c>
      <c r="G81" s="29">
        <f t="shared" si="12"/>
        <v>67700</v>
      </c>
    </row>
    <row r="82" spans="1:7">
      <c r="A82" s="34" t="s">
        <v>5</v>
      </c>
      <c r="B82" s="35">
        <v>0</v>
      </c>
      <c r="C82" s="35">
        <v>0</v>
      </c>
      <c r="D82" s="35">
        <v>0</v>
      </c>
      <c r="E82" s="42">
        <v>0</v>
      </c>
      <c r="F82" s="36">
        <f t="shared" ca="1" si="11"/>
        <v>0</v>
      </c>
      <c r="G82" s="29">
        <f t="shared" si="12"/>
        <v>0</v>
      </c>
    </row>
    <row r="83" spans="1:7">
      <c r="A83" s="34" t="s">
        <v>6</v>
      </c>
      <c r="B83" s="35">
        <v>78</v>
      </c>
      <c r="C83" s="35">
        <v>0</v>
      </c>
      <c r="D83" s="35">
        <v>160</v>
      </c>
      <c r="E83" s="42">
        <v>1613.19</v>
      </c>
      <c r="F83" s="36">
        <f t="shared" ca="1" si="11"/>
        <v>1851.19</v>
      </c>
      <c r="G83" s="29">
        <f t="shared" si="12"/>
        <v>1613.19</v>
      </c>
    </row>
    <row r="84" spans="1:7">
      <c r="A84" s="34" t="s">
        <v>7</v>
      </c>
      <c r="B84" s="35">
        <v>60309.48</v>
      </c>
      <c r="C84" s="35">
        <v>6210.92</v>
      </c>
      <c r="D84" s="35">
        <v>13302.43</v>
      </c>
      <c r="E84" s="42">
        <v>3660.45</v>
      </c>
      <c r="F84" s="36">
        <f t="shared" ca="1" si="11"/>
        <v>83483.280000000013</v>
      </c>
      <c r="G84" s="29">
        <f t="shared" si="12"/>
        <v>3660.45</v>
      </c>
    </row>
    <row r="85" spans="1:7">
      <c r="A85" s="34" t="s">
        <v>8</v>
      </c>
      <c r="B85" s="35">
        <v>20468.29</v>
      </c>
      <c r="C85" s="35">
        <v>20468.260000000002</v>
      </c>
      <c r="D85" s="35">
        <v>19037.95</v>
      </c>
      <c r="E85" s="42">
        <v>18867.969999999998</v>
      </c>
      <c r="F85" s="36">
        <f t="shared" ca="1" si="11"/>
        <v>78842.47</v>
      </c>
      <c r="G85" s="29">
        <f t="shared" si="12"/>
        <v>18867.969999999998</v>
      </c>
    </row>
    <row r="86" spans="1:7">
      <c r="A86" s="34" t="s">
        <v>9</v>
      </c>
      <c r="B86" s="35">
        <v>13575.83</v>
      </c>
      <c r="C86" s="35">
        <v>9455.48</v>
      </c>
      <c r="D86" s="35">
        <v>11533.279999999999</v>
      </c>
      <c r="E86" s="42">
        <v>11533.279999999999</v>
      </c>
      <c r="F86" s="36">
        <f t="shared" ca="1" si="11"/>
        <v>46097.869999999995</v>
      </c>
      <c r="G86" s="29">
        <f t="shared" si="12"/>
        <v>11533.279999999999</v>
      </c>
    </row>
    <row r="87" spans="1:7">
      <c r="A87" s="34" t="s">
        <v>10</v>
      </c>
      <c r="B87" s="35">
        <v>8439</v>
      </c>
      <c r="C87" s="35">
        <v>656</v>
      </c>
      <c r="D87" s="35">
        <v>1052</v>
      </c>
      <c r="E87" s="42">
        <v>1151.5</v>
      </c>
      <c r="F87" s="36">
        <f t="shared" ca="1" si="11"/>
        <v>11298.5</v>
      </c>
      <c r="G87" s="29">
        <f t="shared" si="12"/>
        <v>1151.5</v>
      </c>
    </row>
    <row r="88" spans="1:7">
      <c r="A88" s="34" t="s">
        <v>11</v>
      </c>
      <c r="B88" s="35">
        <v>0</v>
      </c>
      <c r="C88" s="35">
        <v>0</v>
      </c>
      <c r="D88" s="35">
        <v>0</v>
      </c>
      <c r="E88" s="42">
        <v>0</v>
      </c>
      <c r="F88" s="36">
        <f t="shared" ca="1" si="11"/>
        <v>0</v>
      </c>
      <c r="G88" s="29">
        <f t="shared" si="12"/>
        <v>0</v>
      </c>
    </row>
    <row r="89" spans="1:7">
      <c r="A89" s="34" t="s">
        <v>12</v>
      </c>
      <c r="B89" s="35">
        <v>0</v>
      </c>
      <c r="C89" s="35">
        <v>0</v>
      </c>
      <c r="D89" s="35">
        <v>0</v>
      </c>
      <c r="E89" s="42">
        <v>0</v>
      </c>
      <c r="F89" s="36">
        <f t="shared" ca="1" si="11"/>
        <v>0</v>
      </c>
      <c r="G89" s="29">
        <f t="shared" si="12"/>
        <v>0</v>
      </c>
    </row>
    <row r="90" spans="1:7">
      <c r="A90" s="34" t="s">
        <v>13</v>
      </c>
      <c r="B90" s="35">
        <v>0</v>
      </c>
      <c r="C90" s="35">
        <v>0</v>
      </c>
      <c r="D90" s="35">
        <v>0</v>
      </c>
      <c r="E90" s="42">
        <v>0</v>
      </c>
      <c r="F90" s="36">
        <f t="shared" ca="1" si="11"/>
        <v>0</v>
      </c>
      <c r="G90" s="29">
        <f t="shared" si="12"/>
        <v>0</v>
      </c>
    </row>
    <row r="91" spans="1:7">
      <c r="A91" s="34" t="s">
        <v>14</v>
      </c>
      <c r="B91" s="35">
        <v>0</v>
      </c>
      <c r="C91" s="35">
        <v>0</v>
      </c>
      <c r="D91" s="35">
        <v>0</v>
      </c>
      <c r="E91" s="42">
        <v>0</v>
      </c>
      <c r="F91" s="36">
        <f t="shared" ca="1" si="11"/>
        <v>0</v>
      </c>
      <c r="G91" s="29">
        <f t="shared" si="12"/>
        <v>0</v>
      </c>
    </row>
    <row r="92" spans="1:7">
      <c r="A92" s="34" t="s">
        <v>31</v>
      </c>
      <c r="B92" s="35">
        <v>0</v>
      </c>
      <c r="C92" s="35">
        <v>0</v>
      </c>
      <c r="D92" s="35">
        <v>0</v>
      </c>
      <c r="E92" s="42">
        <v>0</v>
      </c>
      <c r="F92" s="36">
        <f t="shared" ca="1" si="11"/>
        <v>0</v>
      </c>
      <c r="G92" s="29">
        <f t="shared" si="12"/>
        <v>0</v>
      </c>
    </row>
    <row r="93" spans="1:7">
      <c r="A93" s="34" t="s">
        <v>15</v>
      </c>
      <c r="B93" s="35">
        <v>0</v>
      </c>
      <c r="C93" s="35">
        <v>0</v>
      </c>
      <c r="D93" s="35">
        <v>0</v>
      </c>
      <c r="E93" s="42">
        <v>0</v>
      </c>
      <c r="F93" s="36">
        <f t="shared" ca="1" si="11"/>
        <v>0</v>
      </c>
      <c r="G93" s="29">
        <f t="shared" si="12"/>
        <v>0</v>
      </c>
    </row>
    <row r="94" spans="1:7">
      <c r="A94" s="5" t="s">
        <v>25</v>
      </c>
      <c r="B94" s="3">
        <f>SUM(B77:B93)</f>
        <v>268160.03000000003</v>
      </c>
      <c r="C94" s="3">
        <f t="shared" ref="C94:G94" si="13">SUM(C77:C93)</f>
        <v>219812.29000000004</v>
      </c>
      <c r="D94" s="3">
        <f t="shared" si="13"/>
        <v>232027.69</v>
      </c>
      <c r="E94" s="3">
        <f t="shared" si="13"/>
        <v>198556.61</v>
      </c>
      <c r="F94" s="3">
        <f t="shared" ca="1" si="13"/>
        <v>918556.61999999988</v>
      </c>
      <c r="G94" s="3">
        <f t="shared" si="13"/>
        <v>198556.61</v>
      </c>
    </row>
    <row r="95" spans="1:7" s="2" customFormat="1">
      <c r="A95"/>
      <c r="B95"/>
      <c r="C95"/>
      <c r="D95"/>
      <c r="F95"/>
      <c r="G95"/>
    </row>
    <row r="96" spans="1:7" s="2" customFormat="1"/>
    <row r="97" spans="1:12" s="2" customFormat="1"/>
    <row r="99" spans="1:12">
      <c r="A99" s="15" t="s">
        <v>30</v>
      </c>
      <c r="B99" s="2">
        <v>3</v>
      </c>
      <c r="C99" s="2"/>
      <c r="D99" s="2"/>
      <c r="F99" s="2"/>
      <c r="G99" s="2"/>
    </row>
    <row r="100" spans="1:12" s="2" customFormat="1"/>
    <row r="101" spans="1:12" s="2" customFormat="1">
      <c r="A101" s="32" t="s">
        <v>16</v>
      </c>
    </row>
    <row r="102" spans="1:12" s="2" customFormat="1">
      <c r="A102" s="4"/>
      <c r="B102" s="6">
        <v>40179</v>
      </c>
      <c r="C102" s="6">
        <v>40210</v>
      </c>
      <c r="D102" s="6">
        <v>40238</v>
      </c>
      <c r="E102" s="6">
        <v>40278</v>
      </c>
      <c r="F102" s="6" t="str">
        <f>(TEXT(DATE(YEAR(VLOOKUP(Data!$A$626,Data!$C$626:$D$629,2,1)),MONTH(VLOOKUP(Data!$A$626,Data!$C$626:$D$629,2,1))+0,1)," MMM  YY"))&amp;""&amp;" - "&amp;(TEXT(DATE(YEAR(VLOOKUP(Data!$A$627,Data!$C$626:$D$629,2,1)),MONTH(VLOOKUP(Data!$A$627,Data!$C$626:$D$629,2,1))+0,1)," MMM  YY"))&amp;""</f>
        <v xml:space="preserve"> Jan  10 -  Apr  10</v>
      </c>
      <c r="G102" s="6">
        <f>+VLOOKUP($A$627,$C$626:$D$629,2,)</f>
        <v>40278</v>
      </c>
    </row>
    <row r="103" spans="1:12" s="2" customFormat="1">
      <c r="A103" s="27" t="s">
        <v>0</v>
      </c>
      <c r="B103" s="28">
        <v>0</v>
      </c>
      <c r="C103" s="28">
        <v>0</v>
      </c>
      <c r="D103" s="28">
        <v>0</v>
      </c>
      <c r="E103" s="41">
        <v>0</v>
      </c>
      <c r="F103" s="29">
        <f ca="1">SUM(OFFSET(B103,0,$A$624,1,$A$627-$A$624))</f>
        <v>0</v>
      </c>
      <c r="G103" s="29">
        <f>CHOOSE($A$627,B103,C103,D103,E103)</f>
        <v>0</v>
      </c>
    </row>
    <row r="104" spans="1:12">
      <c r="A104" s="27" t="s">
        <v>1</v>
      </c>
      <c r="B104" s="28">
        <v>936913.51216340356</v>
      </c>
      <c r="C104" s="28">
        <v>998474.33042076079</v>
      </c>
      <c r="D104" s="28">
        <v>998474.33042076079</v>
      </c>
      <c r="E104" s="41">
        <v>1061627.7780082242</v>
      </c>
      <c r="F104" s="29">
        <f t="shared" ref="F104:F117" ca="1" si="14">SUM(OFFSET(B104,0,$A$624,1,$A$627-$A$624))</f>
        <v>3995489.9510131497</v>
      </c>
      <c r="G104" s="29">
        <f t="shared" ref="G104:G119" si="15">CHOOSE($A$627,B104,C104,D104,E104)</f>
        <v>1061627.7780082242</v>
      </c>
    </row>
    <row r="105" spans="1:12">
      <c r="A105" s="27" t="s">
        <v>2</v>
      </c>
      <c r="B105" s="28">
        <v>21833.333333333336</v>
      </c>
      <c r="C105" s="28">
        <v>21833.333333333336</v>
      </c>
      <c r="D105" s="28">
        <v>21833.333333333336</v>
      </c>
      <c r="E105" s="41">
        <v>21833.333333333336</v>
      </c>
      <c r="F105" s="29">
        <f t="shared" ca="1" si="14"/>
        <v>87333.333333333343</v>
      </c>
      <c r="G105" s="29">
        <f t="shared" si="15"/>
        <v>21833.333333333336</v>
      </c>
    </row>
    <row r="106" spans="1:12">
      <c r="A106" s="27" t="s">
        <v>3</v>
      </c>
      <c r="B106" s="28">
        <v>0</v>
      </c>
      <c r="C106" s="28">
        <v>0</v>
      </c>
      <c r="D106" s="28">
        <v>0</v>
      </c>
      <c r="E106" s="41">
        <v>0</v>
      </c>
      <c r="F106" s="29">
        <f t="shared" ca="1" si="14"/>
        <v>0</v>
      </c>
      <c r="G106" s="29">
        <f t="shared" si="15"/>
        <v>0</v>
      </c>
    </row>
    <row r="107" spans="1:12">
      <c r="A107" s="27" t="s">
        <v>4</v>
      </c>
      <c r="B107" s="28">
        <v>129666.66666666666</v>
      </c>
      <c r="C107" s="28">
        <v>129666.66666666666</v>
      </c>
      <c r="D107" s="28">
        <v>129666.66666666666</v>
      </c>
      <c r="E107" s="41">
        <v>129666.66666666666</v>
      </c>
      <c r="F107" s="29">
        <f t="shared" ca="1" si="14"/>
        <v>518666.66666666663</v>
      </c>
      <c r="G107" s="29">
        <f t="shared" si="15"/>
        <v>129666.66666666666</v>
      </c>
      <c r="L107" s="7"/>
    </row>
    <row r="108" spans="1:12">
      <c r="A108" s="27" t="s">
        <v>5</v>
      </c>
      <c r="B108" s="28">
        <v>0</v>
      </c>
      <c r="C108" s="28">
        <v>0</v>
      </c>
      <c r="D108" s="28">
        <v>0</v>
      </c>
      <c r="E108" s="41">
        <v>0</v>
      </c>
      <c r="F108" s="29">
        <f t="shared" ca="1" si="14"/>
        <v>0</v>
      </c>
      <c r="G108" s="29">
        <f t="shared" si="15"/>
        <v>0</v>
      </c>
    </row>
    <row r="109" spans="1:12">
      <c r="A109" s="27" t="s">
        <v>6</v>
      </c>
      <c r="B109" s="28">
        <v>6150</v>
      </c>
      <c r="C109" s="28">
        <v>7616.666666666667</v>
      </c>
      <c r="D109" s="28">
        <v>7616.666666666667</v>
      </c>
      <c r="E109" s="41">
        <v>7616.666666666667</v>
      </c>
      <c r="F109" s="29">
        <f t="shared" ca="1" si="14"/>
        <v>29000.000000000004</v>
      </c>
      <c r="G109" s="29">
        <f t="shared" si="15"/>
        <v>7616.666666666667</v>
      </c>
    </row>
    <row r="110" spans="1:12">
      <c r="A110" s="27" t="s">
        <v>7</v>
      </c>
      <c r="B110" s="28">
        <v>7091.666666666667</v>
      </c>
      <c r="C110" s="28">
        <v>5625</v>
      </c>
      <c r="D110" s="28">
        <v>5625</v>
      </c>
      <c r="E110" s="41">
        <v>5625</v>
      </c>
      <c r="F110" s="29">
        <f t="shared" ca="1" si="14"/>
        <v>23966.666666666668</v>
      </c>
      <c r="G110" s="29">
        <f t="shared" si="15"/>
        <v>5625</v>
      </c>
    </row>
    <row r="111" spans="1:12">
      <c r="A111" s="27" t="s">
        <v>8</v>
      </c>
      <c r="B111" s="28">
        <v>41615.539999999994</v>
      </c>
      <c r="C111" s="28">
        <v>41615.539999999994</v>
      </c>
      <c r="D111" s="28">
        <v>41615.539999999994</v>
      </c>
      <c r="E111" s="41">
        <v>56198.873333333322</v>
      </c>
      <c r="F111" s="29">
        <f t="shared" ca="1" si="14"/>
        <v>181045.49333333329</v>
      </c>
      <c r="G111" s="29">
        <f t="shared" si="15"/>
        <v>56198.873333333322</v>
      </c>
    </row>
    <row r="112" spans="1:12">
      <c r="A112" s="27" t="s">
        <v>9</v>
      </c>
      <c r="B112" s="28">
        <v>0</v>
      </c>
      <c r="C112" s="28">
        <v>0</v>
      </c>
      <c r="D112" s="28">
        <v>0</v>
      </c>
      <c r="E112" s="41">
        <v>0</v>
      </c>
      <c r="F112" s="29">
        <f t="shared" ca="1" si="14"/>
        <v>0</v>
      </c>
      <c r="G112" s="29">
        <f t="shared" si="15"/>
        <v>0</v>
      </c>
    </row>
    <row r="113" spans="1:13">
      <c r="A113" s="27" t="s">
        <v>10</v>
      </c>
      <c r="B113" s="28">
        <v>13420</v>
      </c>
      <c r="C113" s="28">
        <v>13420</v>
      </c>
      <c r="D113" s="28">
        <v>13420</v>
      </c>
      <c r="E113" s="41">
        <v>13420</v>
      </c>
      <c r="F113" s="29">
        <f t="shared" ca="1" si="14"/>
        <v>53680</v>
      </c>
      <c r="G113" s="29">
        <f t="shared" si="15"/>
        <v>13420</v>
      </c>
    </row>
    <row r="114" spans="1:13">
      <c r="A114" s="27" t="s">
        <v>11</v>
      </c>
      <c r="B114" s="28">
        <v>215985.6</v>
      </c>
      <c r="C114" s="28">
        <v>185000</v>
      </c>
      <c r="D114" s="28">
        <v>185000</v>
      </c>
      <c r="E114" s="41">
        <v>185000</v>
      </c>
      <c r="F114" s="29">
        <f t="shared" ca="1" si="14"/>
        <v>770985.6</v>
      </c>
      <c r="G114" s="29">
        <f t="shared" si="15"/>
        <v>185000</v>
      </c>
      <c r="J114" s="17"/>
    </row>
    <row r="115" spans="1:13">
      <c r="A115" s="27" t="s">
        <v>12</v>
      </c>
      <c r="B115" s="28">
        <v>0</v>
      </c>
      <c r="C115" s="28">
        <v>0</v>
      </c>
      <c r="D115" s="28">
        <v>0</v>
      </c>
      <c r="E115" s="41">
        <v>0</v>
      </c>
      <c r="F115" s="29">
        <f t="shared" ca="1" si="14"/>
        <v>0</v>
      </c>
      <c r="G115" s="29">
        <f t="shared" si="15"/>
        <v>0</v>
      </c>
    </row>
    <row r="116" spans="1:13">
      <c r="A116" s="27" t="s">
        <v>13</v>
      </c>
      <c r="B116" s="28">
        <v>0</v>
      </c>
      <c r="C116" s="28">
        <v>0</v>
      </c>
      <c r="D116" s="28">
        <v>0</v>
      </c>
      <c r="E116" s="41">
        <v>0</v>
      </c>
      <c r="F116" s="29">
        <f t="shared" ca="1" si="14"/>
        <v>0</v>
      </c>
      <c r="G116" s="29">
        <f t="shared" si="15"/>
        <v>0</v>
      </c>
    </row>
    <row r="117" spans="1:13">
      <c r="A117" s="27" t="s">
        <v>14</v>
      </c>
      <c r="B117" s="28">
        <v>0</v>
      </c>
      <c r="C117" s="28">
        <v>0</v>
      </c>
      <c r="D117" s="28">
        <v>0</v>
      </c>
      <c r="E117" s="41">
        <v>0</v>
      </c>
      <c r="F117" s="29">
        <f t="shared" ca="1" si="14"/>
        <v>0</v>
      </c>
      <c r="G117" s="29">
        <f t="shared" si="15"/>
        <v>0</v>
      </c>
    </row>
    <row r="118" spans="1:13">
      <c r="A118" s="27" t="s">
        <v>31</v>
      </c>
      <c r="B118" s="28">
        <v>0</v>
      </c>
      <c r="C118" s="28">
        <v>0</v>
      </c>
      <c r="D118" s="28">
        <v>0</v>
      </c>
      <c r="E118" s="41">
        <v>0</v>
      </c>
      <c r="F118" s="29">
        <f t="shared" ref="F118:F119" ca="1" si="16">SUM(OFFSET(B118,0,$A$624,1,$A$627-$A$624))</f>
        <v>0</v>
      </c>
      <c r="G118" s="29">
        <f t="shared" si="15"/>
        <v>0</v>
      </c>
    </row>
    <row r="119" spans="1:13">
      <c r="A119" s="27" t="s">
        <v>15</v>
      </c>
      <c r="B119" s="28">
        <v>0</v>
      </c>
      <c r="C119" s="28">
        <v>-10838.398172522313</v>
      </c>
      <c r="D119" s="28">
        <v>62061.300259063952</v>
      </c>
      <c r="E119" s="41">
        <v>-2842.4222988652764</v>
      </c>
      <c r="F119" s="29">
        <f t="shared" ca="1" si="16"/>
        <v>48380.479787676362</v>
      </c>
      <c r="G119" s="29">
        <f t="shared" si="15"/>
        <v>-2842.4222988652764</v>
      </c>
    </row>
    <row r="120" spans="1:13">
      <c r="A120" s="5" t="s">
        <v>25</v>
      </c>
      <c r="B120" s="3">
        <f>SUM(B103:B119)</f>
        <v>1372676.3188300706</v>
      </c>
      <c r="C120" s="3">
        <f t="shared" ref="C120:G120" si="17">SUM(C103:C119)</f>
        <v>1392413.1389149055</v>
      </c>
      <c r="D120" s="3">
        <f t="shared" si="17"/>
        <v>1465312.8373464916</v>
      </c>
      <c r="E120" s="3">
        <f t="shared" si="17"/>
        <v>1478145.8957093591</v>
      </c>
      <c r="F120" s="3">
        <f t="shared" ca="1" si="17"/>
        <v>5708548.1908008261</v>
      </c>
      <c r="G120" s="3">
        <f t="shared" si="17"/>
        <v>1478145.8957093591</v>
      </c>
      <c r="I120" s="7"/>
      <c r="J120" s="7"/>
      <c r="K120" s="7"/>
      <c r="L120" s="7"/>
      <c r="M120" s="17"/>
    </row>
    <row r="121" spans="1:13">
      <c r="A121" s="2"/>
      <c r="B121" s="2"/>
      <c r="C121" s="2"/>
      <c r="D121" s="2"/>
      <c r="F121" s="2"/>
      <c r="G121" s="2"/>
      <c r="I121" s="7"/>
      <c r="J121" s="7"/>
      <c r="K121" s="7"/>
      <c r="L121" s="7"/>
      <c r="M121" s="17"/>
    </row>
    <row r="122" spans="1:13" s="2" customFormat="1">
      <c r="I122" s="17"/>
      <c r="J122" s="17"/>
      <c r="K122" s="17"/>
      <c r="L122" s="17"/>
    </row>
    <row r="123" spans="1:13">
      <c r="A123" s="33" t="s">
        <v>17</v>
      </c>
      <c r="B123" s="2"/>
      <c r="C123" s="2"/>
      <c r="D123" s="2"/>
      <c r="F123" s="2"/>
      <c r="G123" s="2"/>
    </row>
    <row r="124" spans="1:13">
      <c r="A124" s="4"/>
      <c r="B124" s="6">
        <v>40179</v>
      </c>
      <c r="C124" s="6">
        <v>40210</v>
      </c>
      <c r="D124" s="6">
        <v>40238</v>
      </c>
      <c r="E124" s="6">
        <v>40278</v>
      </c>
      <c r="F124" s="6" t="str">
        <f>(TEXT(DATE(YEAR(VLOOKUP(Data!$A$626,Data!$C$626:$D$629,2,1)),MONTH(VLOOKUP(Data!$A$626,Data!$C$626:$D$629,2,1))+0,1)," MMM  YY"))&amp;""&amp;" - "&amp;(TEXT(DATE(YEAR(VLOOKUP(Data!$A$627,Data!$C$626:$D$629,2,1)),MONTH(VLOOKUP(Data!$A$627,Data!$C$626:$D$629,2,1))+0,1)," MMM  YY"))&amp;""</f>
        <v xml:space="preserve"> Jan  10 -  Apr  10</v>
      </c>
      <c r="G124" s="6">
        <f>+VLOOKUP($A$627,$C$626:$D$629,2,)</f>
        <v>40278</v>
      </c>
      <c r="I124" s="16"/>
    </row>
    <row r="125" spans="1:13">
      <c r="A125" s="34" t="s">
        <v>0</v>
      </c>
      <c r="B125" s="35">
        <v>0</v>
      </c>
      <c r="C125" s="35">
        <v>0</v>
      </c>
      <c r="D125" s="35">
        <v>0</v>
      </c>
      <c r="E125" s="42">
        <v>0</v>
      </c>
      <c r="F125" s="36">
        <f ca="1">SUM(OFFSET(B125,0,$A$624,1,$A$627-$A$624))</f>
        <v>0</v>
      </c>
      <c r="G125" s="29">
        <f>CHOOSE($A$627,B125,C125,D125,E125)</f>
        <v>0</v>
      </c>
    </row>
    <row r="126" spans="1:13">
      <c r="A126" s="34" t="s">
        <v>1</v>
      </c>
      <c r="B126" s="35">
        <v>990374.7699999999</v>
      </c>
      <c r="C126" s="35">
        <v>976764.08000000007</v>
      </c>
      <c r="D126" s="35">
        <v>958947.04</v>
      </c>
      <c r="E126" s="42">
        <v>941705.06</v>
      </c>
      <c r="F126" s="36">
        <f t="shared" ref="F126:F139" ca="1" si="18">SUM(OFFSET(B126,0,$A$624,1,$A$627-$A$624))</f>
        <v>3867790.95</v>
      </c>
      <c r="G126" s="29">
        <f t="shared" ref="G126:G141" si="19">CHOOSE($A$627,B126,C126,D126,E126)</f>
        <v>941705.06</v>
      </c>
    </row>
    <row r="127" spans="1:13">
      <c r="A127" s="34" t="s">
        <v>2</v>
      </c>
      <c r="B127" s="35">
        <v>0</v>
      </c>
      <c r="C127" s="35">
        <v>0</v>
      </c>
      <c r="D127" s="35">
        <v>0</v>
      </c>
      <c r="E127" s="42">
        <v>0</v>
      </c>
      <c r="F127" s="36">
        <f t="shared" ca="1" si="18"/>
        <v>0</v>
      </c>
      <c r="G127" s="29">
        <f t="shared" si="19"/>
        <v>0</v>
      </c>
    </row>
    <row r="128" spans="1:13">
      <c r="A128" s="34" t="s">
        <v>3</v>
      </c>
      <c r="B128" s="35">
        <v>0</v>
      </c>
      <c r="C128" s="35">
        <v>0</v>
      </c>
      <c r="D128" s="35">
        <v>0</v>
      </c>
      <c r="E128" s="42">
        <v>0</v>
      </c>
      <c r="F128" s="36">
        <f t="shared" ca="1" si="18"/>
        <v>0</v>
      </c>
      <c r="G128" s="29">
        <f t="shared" si="19"/>
        <v>0</v>
      </c>
    </row>
    <row r="129" spans="1:7">
      <c r="A129" s="34" t="s">
        <v>4</v>
      </c>
      <c r="B129" s="35">
        <v>34262</v>
      </c>
      <c r="C129" s="35">
        <v>1832</v>
      </c>
      <c r="D129" s="35">
        <v>75871.17</v>
      </c>
      <c r="E129" s="42">
        <v>41996.5</v>
      </c>
      <c r="F129" s="36">
        <f t="shared" ca="1" si="18"/>
        <v>153961.66999999998</v>
      </c>
      <c r="G129" s="29">
        <f t="shared" si="19"/>
        <v>41996.5</v>
      </c>
    </row>
    <row r="130" spans="1:7">
      <c r="A130" s="34" t="s">
        <v>5</v>
      </c>
      <c r="B130" s="35">
        <v>13794.59</v>
      </c>
      <c r="C130" s="35">
        <v>2148.1999999999998</v>
      </c>
      <c r="D130" s="35">
        <v>0</v>
      </c>
      <c r="E130" s="42">
        <v>0</v>
      </c>
      <c r="F130" s="36">
        <f t="shared" ca="1" si="18"/>
        <v>15942.79</v>
      </c>
      <c r="G130" s="29">
        <f t="shared" si="19"/>
        <v>0</v>
      </c>
    </row>
    <row r="131" spans="1:7">
      <c r="A131" s="34" t="s">
        <v>6</v>
      </c>
      <c r="B131" s="35">
        <v>6131.67</v>
      </c>
      <c r="C131" s="35">
        <v>22203.279999999999</v>
      </c>
      <c r="D131" s="35">
        <v>9276.119999999999</v>
      </c>
      <c r="E131" s="42">
        <v>15866.689999999999</v>
      </c>
      <c r="F131" s="36">
        <f t="shared" ca="1" si="18"/>
        <v>53477.759999999995</v>
      </c>
      <c r="G131" s="29">
        <f t="shared" si="19"/>
        <v>15866.689999999999</v>
      </c>
    </row>
    <row r="132" spans="1:7">
      <c r="A132" s="34" t="s">
        <v>7</v>
      </c>
      <c r="B132" s="35">
        <v>13913.189999999999</v>
      </c>
      <c r="C132" s="35">
        <v>20982.52</v>
      </c>
      <c r="D132" s="35">
        <v>58045.99</v>
      </c>
      <c r="E132" s="42">
        <v>17331.769999999997</v>
      </c>
      <c r="F132" s="36">
        <f t="shared" ca="1" si="18"/>
        <v>110273.47</v>
      </c>
      <c r="G132" s="29">
        <f t="shared" si="19"/>
        <v>17331.769999999997</v>
      </c>
    </row>
    <row r="133" spans="1:7">
      <c r="A133" s="34" t="s">
        <v>8</v>
      </c>
      <c r="B133" s="35">
        <v>70372.320000000007</v>
      </c>
      <c r="C133" s="35">
        <v>126943.94</v>
      </c>
      <c r="D133" s="35">
        <v>218395.89</v>
      </c>
      <c r="E133" s="42">
        <v>112182.87</v>
      </c>
      <c r="F133" s="36">
        <f t="shared" ca="1" si="18"/>
        <v>527895.02</v>
      </c>
      <c r="G133" s="29">
        <f t="shared" si="19"/>
        <v>112182.87</v>
      </c>
    </row>
    <row r="134" spans="1:7">
      <c r="A134" s="34" t="s">
        <v>9</v>
      </c>
      <c r="B134" s="35">
        <v>47055.8</v>
      </c>
      <c r="C134" s="35">
        <v>-11444.41</v>
      </c>
      <c r="D134" s="35">
        <v>28034.230000000003</v>
      </c>
      <c r="E134" s="42">
        <v>28034.230000000003</v>
      </c>
      <c r="F134" s="36">
        <f t="shared" ca="1" si="18"/>
        <v>91679.85</v>
      </c>
      <c r="G134" s="29">
        <f t="shared" si="19"/>
        <v>28034.230000000003</v>
      </c>
    </row>
    <row r="135" spans="1:7">
      <c r="A135" s="34" t="s">
        <v>10</v>
      </c>
      <c r="B135" s="35">
        <v>8236</v>
      </c>
      <c r="C135" s="35">
        <v>8078</v>
      </c>
      <c r="D135" s="35">
        <v>7798.7</v>
      </c>
      <c r="E135" s="42">
        <v>10754.5</v>
      </c>
      <c r="F135" s="36">
        <f t="shared" ca="1" si="18"/>
        <v>34867.199999999997</v>
      </c>
      <c r="G135" s="29">
        <f t="shared" si="19"/>
        <v>10754.5</v>
      </c>
    </row>
    <row r="136" spans="1:7">
      <c r="A136" s="34" t="s">
        <v>11</v>
      </c>
      <c r="B136" s="35">
        <v>222784.48</v>
      </c>
      <c r="C136" s="35">
        <v>237628.68</v>
      </c>
      <c r="D136" s="35">
        <v>237677.06</v>
      </c>
      <c r="E136" s="42">
        <v>236946.41</v>
      </c>
      <c r="F136" s="36">
        <f t="shared" ca="1" si="18"/>
        <v>935036.63</v>
      </c>
      <c r="G136" s="29">
        <f t="shared" si="19"/>
        <v>236946.41</v>
      </c>
    </row>
    <row r="137" spans="1:7">
      <c r="A137" s="34" t="s">
        <v>12</v>
      </c>
      <c r="B137" s="35">
        <v>0</v>
      </c>
      <c r="C137" s="35">
        <v>0</v>
      </c>
      <c r="D137" s="35">
        <v>0</v>
      </c>
      <c r="E137" s="42">
        <v>0</v>
      </c>
      <c r="F137" s="36">
        <f t="shared" ca="1" si="18"/>
        <v>0</v>
      </c>
      <c r="G137" s="29">
        <f t="shared" si="19"/>
        <v>0</v>
      </c>
    </row>
    <row r="138" spans="1:7">
      <c r="A138" s="34" t="s">
        <v>13</v>
      </c>
      <c r="B138" s="35">
        <v>0</v>
      </c>
      <c r="C138" s="35">
        <v>0</v>
      </c>
      <c r="D138" s="35">
        <v>109424</v>
      </c>
      <c r="E138" s="42">
        <v>0</v>
      </c>
      <c r="F138" s="36">
        <f t="shared" ca="1" si="18"/>
        <v>109424</v>
      </c>
      <c r="G138" s="29">
        <f t="shared" si="19"/>
        <v>0</v>
      </c>
    </row>
    <row r="139" spans="1:7">
      <c r="A139" s="34" t="s">
        <v>14</v>
      </c>
      <c r="B139" s="35">
        <v>0</v>
      </c>
      <c r="C139" s="35">
        <v>0</v>
      </c>
      <c r="D139" s="35">
        <v>20000</v>
      </c>
      <c r="E139" s="42">
        <v>0</v>
      </c>
      <c r="F139" s="36">
        <f t="shared" ca="1" si="18"/>
        <v>20000</v>
      </c>
      <c r="G139" s="29">
        <f t="shared" si="19"/>
        <v>0</v>
      </c>
    </row>
    <row r="140" spans="1:7">
      <c r="A140" s="34" t="s">
        <v>31</v>
      </c>
      <c r="B140" s="35">
        <v>0</v>
      </c>
      <c r="C140" s="35">
        <v>0</v>
      </c>
      <c r="D140" s="35">
        <v>0</v>
      </c>
      <c r="E140" s="42">
        <v>1057</v>
      </c>
      <c r="F140" s="36">
        <f t="shared" ref="F140:F141" ca="1" si="20">SUM(OFFSET(B140,0,$A$624,1,$A$627-$A$624))</f>
        <v>1057</v>
      </c>
      <c r="G140" s="29">
        <f t="shared" si="19"/>
        <v>1057</v>
      </c>
    </row>
    <row r="141" spans="1:7">
      <c r="A141" s="34" t="s">
        <v>15</v>
      </c>
      <c r="B141" s="35">
        <v>0</v>
      </c>
      <c r="C141" s="35">
        <v>0</v>
      </c>
      <c r="D141" s="35">
        <v>0</v>
      </c>
      <c r="E141" s="42">
        <v>0</v>
      </c>
      <c r="F141" s="36">
        <f t="shared" ca="1" si="20"/>
        <v>0</v>
      </c>
      <c r="G141" s="29">
        <f t="shared" si="19"/>
        <v>0</v>
      </c>
    </row>
    <row r="142" spans="1:7">
      <c r="A142" s="5" t="s">
        <v>25</v>
      </c>
      <c r="B142" s="3">
        <f>SUM(B125:B141)</f>
        <v>1406924.82</v>
      </c>
      <c r="C142" s="3">
        <f t="shared" ref="C142:G142" si="21">SUM(C125:C141)</f>
        <v>1385136.29</v>
      </c>
      <c r="D142" s="3">
        <f t="shared" si="21"/>
        <v>1723470.2</v>
      </c>
      <c r="E142" s="3">
        <f t="shared" si="21"/>
        <v>1405875.03</v>
      </c>
      <c r="F142" s="3">
        <f t="shared" ca="1" si="21"/>
        <v>5921406.3399999999</v>
      </c>
      <c r="G142" s="3">
        <f t="shared" si="21"/>
        <v>1405875.03</v>
      </c>
    </row>
    <row r="143" spans="1:7">
      <c r="B143" s="2"/>
      <c r="C143" s="2"/>
      <c r="D143" s="2"/>
    </row>
    <row r="144" spans="1:7" s="2" customFormat="1"/>
    <row r="145" spans="1:9" s="2" customFormat="1"/>
    <row r="146" spans="1:9" s="2" customFormat="1"/>
    <row r="147" spans="1:9">
      <c r="A147" s="15" t="s">
        <v>50</v>
      </c>
      <c r="B147" s="2">
        <v>4</v>
      </c>
      <c r="C147" s="2"/>
      <c r="D147" s="2"/>
      <c r="F147" s="2"/>
      <c r="G147" s="2"/>
    </row>
    <row r="148" spans="1:9">
      <c r="A148" s="2"/>
      <c r="B148" s="2"/>
      <c r="C148" s="2"/>
      <c r="D148" s="2"/>
      <c r="F148" s="2"/>
      <c r="G148" s="2"/>
    </row>
    <row r="149" spans="1:9">
      <c r="A149" s="32" t="s">
        <v>16</v>
      </c>
      <c r="B149" s="2"/>
      <c r="C149" s="2"/>
      <c r="D149" s="2"/>
      <c r="F149" s="2"/>
      <c r="G149" s="2"/>
    </row>
    <row r="150" spans="1:9">
      <c r="A150" s="4"/>
      <c r="B150" s="6">
        <v>40179</v>
      </c>
      <c r="C150" s="6">
        <v>40210</v>
      </c>
      <c r="D150" s="6">
        <v>40238</v>
      </c>
      <c r="E150" s="6">
        <v>40278</v>
      </c>
      <c r="F150" s="6" t="str">
        <f>(TEXT(DATE(YEAR(VLOOKUP(Data!$A$626,Data!$C$626:$D$629,2,1)),MONTH(VLOOKUP(Data!$A$626,Data!$C$626:$D$629,2,1))+0,1)," MMM  YY"))&amp;""&amp;" - "&amp;(TEXT(DATE(YEAR(VLOOKUP(Data!$A$627,Data!$C$626:$D$629,2,1)),MONTH(VLOOKUP(Data!$A$627,Data!$C$626:$D$629,2,1))+0,1)," MMM  YY"))&amp;""</f>
        <v xml:space="preserve"> Jan  10 -  Apr  10</v>
      </c>
      <c r="G150" s="6">
        <f>+VLOOKUP($A$627,$C$626:$D$629,2,)</f>
        <v>40278</v>
      </c>
    </row>
    <row r="151" spans="1:9">
      <c r="A151" s="27" t="s">
        <v>0</v>
      </c>
      <c r="B151" s="28">
        <v>0</v>
      </c>
      <c r="C151" s="28">
        <v>0</v>
      </c>
      <c r="D151" s="28">
        <v>0</v>
      </c>
      <c r="E151" s="41">
        <v>0</v>
      </c>
      <c r="F151" s="29">
        <f ca="1">SUM(OFFSET(B151,0,$A$624,1,$A$627-$A$624))</f>
        <v>0</v>
      </c>
      <c r="G151" s="29">
        <f>CHOOSE($A$627,B151,C151,D151,E151)</f>
        <v>0</v>
      </c>
    </row>
    <row r="152" spans="1:9">
      <c r="A152" s="27" t="s">
        <v>1</v>
      </c>
      <c r="B152" s="28">
        <v>140763.20416666666</v>
      </c>
      <c r="C152" s="28">
        <v>174099.10000000003</v>
      </c>
      <c r="D152" s="28">
        <v>174099.10000000003</v>
      </c>
      <c r="E152" s="41">
        <v>178836.86000000004</v>
      </c>
      <c r="F152" s="29">
        <f t="shared" ref="F152:F167" ca="1" si="22">SUM(OFFSET(B152,0,$A$624,1,$A$627-$A$624))</f>
        <v>667798.26416666678</v>
      </c>
      <c r="G152" s="29">
        <f t="shared" ref="G152:G167" si="23">CHOOSE($A$627,B152,C152,D152,E152)</f>
        <v>178836.86000000004</v>
      </c>
    </row>
    <row r="153" spans="1:9">
      <c r="A153" s="27" t="s">
        <v>2</v>
      </c>
      <c r="B153" s="28">
        <v>1250</v>
      </c>
      <c r="C153" s="28">
        <v>1250</v>
      </c>
      <c r="D153" s="28">
        <v>1250</v>
      </c>
      <c r="E153" s="41">
        <v>1250</v>
      </c>
      <c r="F153" s="29">
        <f t="shared" ca="1" si="22"/>
        <v>5000</v>
      </c>
      <c r="G153" s="29">
        <f t="shared" si="23"/>
        <v>1250</v>
      </c>
    </row>
    <row r="154" spans="1:9">
      <c r="A154" s="27" t="s">
        <v>3</v>
      </c>
      <c r="B154" s="28">
        <v>0</v>
      </c>
      <c r="C154" s="28">
        <v>0</v>
      </c>
      <c r="D154" s="28">
        <v>0</v>
      </c>
      <c r="E154" s="41">
        <v>0</v>
      </c>
      <c r="F154" s="29">
        <f t="shared" ca="1" si="22"/>
        <v>0</v>
      </c>
      <c r="G154" s="29">
        <f t="shared" si="23"/>
        <v>0</v>
      </c>
    </row>
    <row r="155" spans="1:9">
      <c r="A155" s="27" t="s">
        <v>4</v>
      </c>
      <c r="B155" s="28">
        <v>0</v>
      </c>
      <c r="C155" s="28">
        <v>0</v>
      </c>
      <c r="D155" s="28">
        <v>0</v>
      </c>
      <c r="E155" s="41">
        <v>0</v>
      </c>
      <c r="F155" s="29">
        <f t="shared" ca="1" si="22"/>
        <v>0</v>
      </c>
      <c r="G155" s="29">
        <f t="shared" si="23"/>
        <v>0</v>
      </c>
    </row>
    <row r="156" spans="1:9">
      <c r="A156" s="27" t="s">
        <v>5</v>
      </c>
      <c r="B156" s="28">
        <v>0</v>
      </c>
      <c r="C156" s="28">
        <v>0</v>
      </c>
      <c r="D156" s="28">
        <v>0</v>
      </c>
      <c r="E156" s="41">
        <v>0</v>
      </c>
      <c r="F156" s="29">
        <f t="shared" ca="1" si="22"/>
        <v>0</v>
      </c>
      <c r="G156" s="29">
        <f t="shared" si="23"/>
        <v>0</v>
      </c>
    </row>
    <row r="157" spans="1:9">
      <c r="A157" s="27" t="s">
        <v>6</v>
      </c>
      <c r="B157" s="28">
        <v>0</v>
      </c>
      <c r="C157" s="28">
        <v>1466.6666666666667</v>
      </c>
      <c r="D157" s="28">
        <v>1466.6666666666667</v>
      </c>
      <c r="E157" s="41">
        <v>1466.6666666666667</v>
      </c>
      <c r="F157" s="29">
        <f t="shared" ca="1" si="22"/>
        <v>4400</v>
      </c>
      <c r="G157" s="29">
        <f t="shared" si="23"/>
        <v>1466.6666666666667</v>
      </c>
      <c r="I157" s="11"/>
    </row>
    <row r="158" spans="1:9">
      <c r="A158" s="27" t="s">
        <v>7</v>
      </c>
      <c r="B158" s="28">
        <v>3591.666666666667</v>
      </c>
      <c r="C158" s="28">
        <v>2125</v>
      </c>
      <c r="D158" s="28">
        <v>2125</v>
      </c>
      <c r="E158" s="41">
        <v>2125</v>
      </c>
      <c r="F158" s="29">
        <f t="shared" ca="1" si="22"/>
        <v>9966.6666666666679</v>
      </c>
      <c r="G158" s="29">
        <f t="shared" si="23"/>
        <v>2125</v>
      </c>
      <c r="I158" s="11"/>
    </row>
    <row r="159" spans="1:9">
      <c r="A159" s="27" t="s">
        <v>8</v>
      </c>
      <c r="B159" s="28">
        <v>0</v>
      </c>
      <c r="C159" s="28">
        <v>0</v>
      </c>
      <c r="D159" s="28">
        <v>0</v>
      </c>
      <c r="E159" s="41">
        <v>0</v>
      </c>
      <c r="F159" s="29">
        <f t="shared" ca="1" si="22"/>
        <v>0</v>
      </c>
      <c r="G159" s="29">
        <f t="shared" si="23"/>
        <v>0</v>
      </c>
      <c r="I159" s="11"/>
    </row>
    <row r="160" spans="1:9">
      <c r="A160" s="27" t="s">
        <v>9</v>
      </c>
      <c r="B160" s="28">
        <v>0</v>
      </c>
      <c r="C160" s="28">
        <v>0</v>
      </c>
      <c r="D160" s="28">
        <v>0</v>
      </c>
      <c r="E160" s="41">
        <v>0</v>
      </c>
      <c r="F160" s="29">
        <f t="shared" ca="1" si="22"/>
        <v>0</v>
      </c>
      <c r="G160" s="29">
        <f t="shared" si="23"/>
        <v>0</v>
      </c>
      <c r="I160" s="11"/>
    </row>
    <row r="161" spans="1:12">
      <c r="A161" s="27" t="s">
        <v>10</v>
      </c>
      <c r="B161" s="28">
        <v>1340</v>
      </c>
      <c r="C161" s="28">
        <v>1340</v>
      </c>
      <c r="D161" s="28">
        <v>1340</v>
      </c>
      <c r="E161" s="41">
        <v>1340</v>
      </c>
      <c r="F161" s="29">
        <f t="shared" ca="1" si="22"/>
        <v>5360</v>
      </c>
      <c r="G161" s="29">
        <f t="shared" si="23"/>
        <v>1340</v>
      </c>
      <c r="I161" s="11"/>
    </row>
    <row r="162" spans="1:12">
      <c r="A162" s="27" t="s">
        <v>11</v>
      </c>
      <c r="B162" s="28">
        <v>0</v>
      </c>
      <c r="C162" s="28">
        <v>0</v>
      </c>
      <c r="D162" s="28">
        <v>0</v>
      </c>
      <c r="E162" s="41">
        <v>0</v>
      </c>
      <c r="F162" s="29">
        <f t="shared" ca="1" si="22"/>
        <v>0</v>
      </c>
      <c r="G162" s="29">
        <f t="shared" si="23"/>
        <v>0</v>
      </c>
      <c r="I162" s="11"/>
    </row>
    <row r="163" spans="1:12">
      <c r="A163" s="27" t="s">
        <v>12</v>
      </c>
      <c r="B163" s="28">
        <v>0</v>
      </c>
      <c r="C163" s="28">
        <v>0</v>
      </c>
      <c r="D163" s="28">
        <v>0</v>
      </c>
      <c r="E163" s="41">
        <v>0</v>
      </c>
      <c r="F163" s="29">
        <f t="shared" ca="1" si="22"/>
        <v>0</v>
      </c>
      <c r="G163" s="29">
        <f t="shared" si="23"/>
        <v>0</v>
      </c>
      <c r="I163" s="11"/>
    </row>
    <row r="164" spans="1:12">
      <c r="A164" s="27" t="s">
        <v>13</v>
      </c>
      <c r="B164" s="28">
        <v>0</v>
      </c>
      <c r="C164" s="28">
        <v>0</v>
      </c>
      <c r="D164" s="28">
        <v>0</v>
      </c>
      <c r="E164" s="41">
        <v>0</v>
      </c>
      <c r="F164" s="29">
        <f t="shared" ca="1" si="22"/>
        <v>0</v>
      </c>
      <c r="G164" s="29">
        <f t="shared" si="23"/>
        <v>0</v>
      </c>
      <c r="I164" s="11"/>
    </row>
    <row r="165" spans="1:12">
      <c r="A165" s="27" t="s">
        <v>14</v>
      </c>
      <c r="B165" s="28">
        <v>0</v>
      </c>
      <c r="C165" s="28">
        <v>0</v>
      </c>
      <c r="D165" s="28">
        <v>0</v>
      </c>
      <c r="E165" s="41">
        <v>0</v>
      </c>
      <c r="F165" s="29">
        <f t="shared" ca="1" si="22"/>
        <v>0</v>
      </c>
      <c r="G165" s="29">
        <f t="shared" si="23"/>
        <v>0</v>
      </c>
      <c r="I165" s="11"/>
    </row>
    <row r="166" spans="1:12">
      <c r="A166" s="27" t="s">
        <v>31</v>
      </c>
      <c r="B166" s="28">
        <v>0</v>
      </c>
      <c r="C166" s="28">
        <v>0</v>
      </c>
      <c r="D166" s="28">
        <v>0</v>
      </c>
      <c r="E166" s="41">
        <v>0</v>
      </c>
      <c r="F166" s="29">
        <f t="shared" ca="1" si="22"/>
        <v>0</v>
      </c>
      <c r="G166" s="29">
        <f t="shared" si="23"/>
        <v>0</v>
      </c>
      <c r="I166" s="11"/>
    </row>
    <row r="167" spans="1:12">
      <c r="A167" s="27" t="s">
        <v>15</v>
      </c>
      <c r="B167" s="28">
        <v>0</v>
      </c>
      <c r="C167" s="28">
        <v>-34585.895833333372</v>
      </c>
      <c r="D167" s="28">
        <v>-33335.895833333372</v>
      </c>
      <c r="E167" s="41">
        <v>-34585.895833333372</v>
      </c>
      <c r="F167" s="29">
        <f t="shared" ca="1" si="22"/>
        <v>-102507.68750000012</v>
      </c>
      <c r="G167" s="29">
        <f t="shared" si="23"/>
        <v>-34585.895833333372</v>
      </c>
      <c r="I167" s="11"/>
    </row>
    <row r="168" spans="1:12">
      <c r="A168" s="5" t="s">
        <v>25</v>
      </c>
      <c r="B168" s="3">
        <f>SUM(B151:B167)</f>
        <v>146944.87083333332</v>
      </c>
      <c r="C168" s="3">
        <f t="shared" ref="C168:G168" si="24">SUM(C151:C167)</f>
        <v>145694.87083333332</v>
      </c>
      <c r="D168" s="3">
        <f t="shared" si="24"/>
        <v>146944.87083333332</v>
      </c>
      <c r="E168" s="3">
        <f t="shared" si="24"/>
        <v>150432.63083333333</v>
      </c>
      <c r="F168" s="3">
        <f t="shared" ca="1" si="24"/>
        <v>590017.24333333329</v>
      </c>
      <c r="G168" s="3">
        <f t="shared" si="24"/>
        <v>150432.63083333333</v>
      </c>
      <c r="I168" s="11"/>
    </row>
    <row r="169" spans="1:12">
      <c r="A169" s="2"/>
      <c r="B169" s="2"/>
      <c r="C169" s="2"/>
      <c r="D169" s="2"/>
      <c r="F169" s="2"/>
      <c r="G169" s="2"/>
      <c r="I169" s="11"/>
    </row>
    <row r="170" spans="1:12">
      <c r="A170" s="2"/>
      <c r="B170" s="2"/>
      <c r="C170" s="2"/>
      <c r="D170" s="2"/>
      <c r="F170" s="2"/>
      <c r="G170" s="2"/>
      <c r="I170" s="11"/>
    </row>
    <row r="171" spans="1:12">
      <c r="A171" s="33" t="s">
        <v>17</v>
      </c>
      <c r="B171" s="2"/>
      <c r="C171" s="2"/>
      <c r="D171" s="2"/>
      <c r="F171" s="2"/>
      <c r="G171" s="2"/>
      <c r="I171" s="11"/>
    </row>
    <row r="172" spans="1:12" s="2" customFormat="1">
      <c r="A172" s="4"/>
      <c r="B172" s="6">
        <v>40179</v>
      </c>
      <c r="C172" s="6">
        <v>40210</v>
      </c>
      <c r="D172" s="6">
        <v>40238</v>
      </c>
      <c r="E172" s="6">
        <v>40278</v>
      </c>
      <c r="F172" s="6" t="str">
        <f>(TEXT(DATE(YEAR(VLOOKUP(Data!$A$626,Data!$C$626:$D$629,2,1)),MONTH(VLOOKUP(Data!$A$626,Data!$C$626:$D$629,2,1))+0,1)," MMM  YY"))&amp;""&amp;" - "&amp;(TEXT(DATE(YEAR(VLOOKUP(Data!$A$627,Data!$C$626:$D$629,2,1)),MONTH(VLOOKUP(Data!$A$627,Data!$C$626:$D$629,2,1))+0,1)," MMM  YY"))&amp;""</f>
        <v xml:space="preserve"> Jan  10 -  Apr  10</v>
      </c>
      <c r="G172" s="6">
        <f>+VLOOKUP($A$627,$C$626:$D$629,2,)</f>
        <v>40278</v>
      </c>
      <c r="I172" s="11"/>
    </row>
    <row r="173" spans="1:12">
      <c r="A173" s="34" t="s">
        <v>0</v>
      </c>
      <c r="B173" s="35">
        <v>0</v>
      </c>
      <c r="C173" s="35">
        <v>0</v>
      </c>
      <c r="D173" s="35">
        <v>0</v>
      </c>
      <c r="E173" s="42">
        <v>0</v>
      </c>
      <c r="F173" s="36">
        <f ca="1">SUM(OFFSET(B173,0,$A$624,1,$A$627-$A$624))</f>
        <v>0</v>
      </c>
      <c r="G173" s="29">
        <f>CHOOSE($A$627,B173,C173,D173,E173)</f>
        <v>0</v>
      </c>
      <c r="I173" s="11"/>
    </row>
    <row r="174" spans="1:12">
      <c r="A174" s="34" t="s">
        <v>1</v>
      </c>
      <c r="B174" s="35">
        <v>175008.54</v>
      </c>
      <c r="C174" s="35">
        <v>154750.04</v>
      </c>
      <c r="D174" s="35">
        <v>208115.97999999998</v>
      </c>
      <c r="E174" s="42">
        <v>154568.58000000002</v>
      </c>
      <c r="F174" s="36">
        <f t="shared" ref="F174:F189" ca="1" si="25">SUM(OFFSET(B174,0,$A$624,1,$A$627-$A$624))</f>
        <v>692443.14000000013</v>
      </c>
      <c r="G174" s="29">
        <f t="shared" ref="G174:G189" si="26">CHOOSE($A$627,B174,C174,D174,E174)</f>
        <v>154568.58000000002</v>
      </c>
      <c r="I174" s="19"/>
      <c r="L174" s="17"/>
    </row>
    <row r="175" spans="1:12">
      <c r="A175" s="34" t="s">
        <v>2</v>
      </c>
      <c r="B175" s="35">
        <v>0</v>
      </c>
      <c r="C175" s="35">
        <v>0</v>
      </c>
      <c r="D175" s="35">
        <v>1246</v>
      </c>
      <c r="E175" s="42">
        <v>8220</v>
      </c>
      <c r="F175" s="36">
        <f t="shared" ca="1" si="25"/>
        <v>9466</v>
      </c>
      <c r="G175" s="29">
        <f t="shared" si="26"/>
        <v>8220</v>
      </c>
    </row>
    <row r="176" spans="1:12">
      <c r="A176" s="34" t="s">
        <v>3</v>
      </c>
      <c r="B176" s="35">
        <v>0</v>
      </c>
      <c r="C176" s="35">
        <v>0</v>
      </c>
      <c r="D176" s="35">
        <v>0</v>
      </c>
      <c r="E176" s="42">
        <v>0</v>
      </c>
      <c r="F176" s="36">
        <f t="shared" ca="1" si="25"/>
        <v>0</v>
      </c>
      <c r="G176" s="29">
        <f t="shared" si="26"/>
        <v>0</v>
      </c>
    </row>
    <row r="177" spans="1:7">
      <c r="A177" s="34" t="s">
        <v>4</v>
      </c>
      <c r="B177" s="35">
        <v>0</v>
      </c>
      <c r="C177" s="35">
        <v>900</v>
      </c>
      <c r="D177" s="35">
        <v>275</v>
      </c>
      <c r="E177" s="42">
        <v>25</v>
      </c>
      <c r="F177" s="36">
        <f t="shared" ca="1" si="25"/>
        <v>1200</v>
      </c>
      <c r="G177" s="29">
        <f t="shared" si="26"/>
        <v>25</v>
      </c>
    </row>
    <row r="178" spans="1:7">
      <c r="A178" s="34" t="s">
        <v>5</v>
      </c>
      <c r="B178" s="35">
        <v>0</v>
      </c>
      <c r="C178" s="35">
        <v>0</v>
      </c>
      <c r="D178" s="35">
        <v>0</v>
      </c>
      <c r="E178" s="42">
        <v>0</v>
      </c>
      <c r="F178" s="36">
        <f t="shared" ca="1" si="25"/>
        <v>0</v>
      </c>
      <c r="G178" s="29">
        <f t="shared" si="26"/>
        <v>0</v>
      </c>
    </row>
    <row r="179" spans="1:7">
      <c r="A179" s="34" t="s">
        <v>6</v>
      </c>
      <c r="B179" s="35">
        <v>0</v>
      </c>
      <c r="C179" s="35">
        <v>0</v>
      </c>
      <c r="D179" s="35">
        <v>400</v>
      </c>
      <c r="E179" s="42">
        <v>412.06</v>
      </c>
      <c r="F179" s="36">
        <f t="shared" ca="1" si="25"/>
        <v>812.06</v>
      </c>
      <c r="G179" s="29">
        <f t="shared" si="26"/>
        <v>412.06</v>
      </c>
    </row>
    <row r="180" spans="1:7">
      <c r="A180" s="34" t="s">
        <v>7</v>
      </c>
      <c r="B180" s="35">
        <v>2977.4100000000003</v>
      </c>
      <c r="C180" s="35">
        <v>2612.09</v>
      </c>
      <c r="D180" s="35">
        <v>2530.04</v>
      </c>
      <c r="E180" s="42">
        <v>3583.41</v>
      </c>
      <c r="F180" s="36">
        <f t="shared" ca="1" si="25"/>
        <v>11702.95</v>
      </c>
      <c r="G180" s="29">
        <f t="shared" si="26"/>
        <v>3583.41</v>
      </c>
    </row>
    <row r="181" spans="1:7">
      <c r="A181" s="34" t="s">
        <v>8</v>
      </c>
      <c r="B181" s="35">
        <v>253.39</v>
      </c>
      <c r="C181" s="35">
        <v>253.41000000000003</v>
      </c>
      <c r="D181" s="35">
        <v>253.39</v>
      </c>
      <c r="E181" s="42">
        <v>253.41000000000003</v>
      </c>
      <c r="F181" s="36">
        <f t="shared" ca="1" si="25"/>
        <v>1013.6000000000001</v>
      </c>
      <c r="G181" s="29">
        <f t="shared" si="26"/>
        <v>253.41000000000003</v>
      </c>
    </row>
    <row r="182" spans="1:7">
      <c r="A182" s="34" t="s">
        <v>9</v>
      </c>
      <c r="B182" s="35">
        <v>12785.82</v>
      </c>
      <c r="C182" s="35">
        <v>10050.689999999999</v>
      </c>
      <c r="D182" s="35">
        <v>11435.869999999999</v>
      </c>
      <c r="E182" s="42">
        <v>11435.869999999999</v>
      </c>
      <c r="F182" s="36">
        <f t="shared" ca="1" si="25"/>
        <v>45708.25</v>
      </c>
      <c r="G182" s="29">
        <f t="shared" si="26"/>
        <v>11435.869999999999</v>
      </c>
    </row>
    <row r="183" spans="1:7">
      <c r="A183" s="34" t="s">
        <v>10</v>
      </c>
      <c r="B183" s="35">
        <v>3937</v>
      </c>
      <c r="C183" s="35">
        <v>2660</v>
      </c>
      <c r="D183" s="35">
        <v>583</v>
      </c>
      <c r="E183" s="42">
        <v>7828.04</v>
      </c>
      <c r="F183" s="36">
        <f t="shared" ca="1" si="25"/>
        <v>15008.04</v>
      </c>
      <c r="G183" s="29">
        <f t="shared" si="26"/>
        <v>7828.04</v>
      </c>
    </row>
    <row r="184" spans="1:7">
      <c r="A184" s="34" t="s">
        <v>11</v>
      </c>
      <c r="B184" s="35">
        <v>0</v>
      </c>
      <c r="C184" s="35">
        <v>0</v>
      </c>
      <c r="D184" s="35">
        <v>0</v>
      </c>
      <c r="E184" s="42">
        <v>0</v>
      </c>
      <c r="F184" s="36">
        <f t="shared" ca="1" si="25"/>
        <v>0</v>
      </c>
      <c r="G184" s="29">
        <f t="shared" si="26"/>
        <v>0</v>
      </c>
    </row>
    <row r="185" spans="1:7">
      <c r="A185" s="34" t="s">
        <v>12</v>
      </c>
      <c r="B185" s="35">
        <v>0</v>
      </c>
      <c r="C185" s="35">
        <v>0</v>
      </c>
      <c r="D185" s="35">
        <v>0</v>
      </c>
      <c r="E185" s="42">
        <v>0</v>
      </c>
      <c r="F185" s="36">
        <f t="shared" ca="1" si="25"/>
        <v>0</v>
      </c>
      <c r="G185" s="29">
        <f t="shared" si="26"/>
        <v>0</v>
      </c>
    </row>
    <row r="186" spans="1:7">
      <c r="A186" s="34" t="s">
        <v>13</v>
      </c>
      <c r="B186" s="35">
        <v>0</v>
      </c>
      <c r="C186" s="35">
        <v>0</v>
      </c>
      <c r="D186" s="35">
        <v>0</v>
      </c>
      <c r="E186" s="42">
        <v>0</v>
      </c>
      <c r="F186" s="36">
        <f t="shared" ca="1" si="25"/>
        <v>0</v>
      </c>
      <c r="G186" s="29">
        <f t="shared" si="26"/>
        <v>0</v>
      </c>
    </row>
    <row r="187" spans="1:7">
      <c r="A187" s="34" t="s">
        <v>14</v>
      </c>
      <c r="B187" s="35">
        <v>0</v>
      </c>
      <c r="C187" s="35">
        <v>0</v>
      </c>
      <c r="D187" s="35">
        <v>0</v>
      </c>
      <c r="E187" s="42">
        <v>0</v>
      </c>
      <c r="F187" s="36">
        <f t="shared" ca="1" si="25"/>
        <v>0</v>
      </c>
      <c r="G187" s="29">
        <f t="shared" si="26"/>
        <v>0</v>
      </c>
    </row>
    <row r="188" spans="1:7">
      <c r="A188" s="34" t="s">
        <v>31</v>
      </c>
      <c r="B188" s="35">
        <v>-135760.15</v>
      </c>
      <c r="C188" s="35">
        <v>0</v>
      </c>
      <c r="D188" s="35">
        <v>0</v>
      </c>
      <c r="E188" s="42">
        <v>-99.999999999998408</v>
      </c>
      <c r="F188" s="36">
        <f t="shared" ca="1" si="25"/>
        <v>-135860.15</v>
      </c>
      <c r="G188" s="29">
        <f t="shared" si="26"/>
        <v>-99.999999999998408</v>
      </c>
    </row>
    <row r="189" spans="1:7">
      <c r="A189" s="34" t="s">
        <v>15</v>
      </c>
      <c r="B189" s="35">
        <v>0</v>
      </c>
      <c r="C189" s="35">
        <v>0</v>
      </c>
      <c r="D189" s="35">
        <v>0</v>
      </c>
      <c r="E189" s="42">
        <v>0</v>
      </c>
      <c r="F189" s="36">
        <f t="shared" ca="1" si="25"/>
        <v>0</v>
      </c>
      <c r="G189" s="29">
        <f t="shared" si="26"/>
        <v>0</v>
      </c>
    </row>
    <row r="190" spans="1:7">
      <c r="A190" s="5" t="s">
        <v>25</v>
      </c>
      <c r="B190" s="3">
        <f>SUM(B173:B189)</f>
        <v>59202.010000000038</v>
      </c>
      <c r="C190" s="3">
        <f t="shared" ref="C190:G190" si="27">SUM(C173:C189)</f>
        <v>171226.23</v>
      </c>
      <c r="D190" s="3">
        <f t="shared" si="27"/>
        <v>224839.28</v>
      </c>
      <c r="E190" s="3">
        <f t="shared" si="27"/>
        <v>186226.37000000002</v>
      </c>
      <c r="F190" s="3">
        <f t="shared" ca="1" si="27"/>
        <v>641493.89000000013</v>
      </c>
      <c r="G190" s="3">
        <f t="shared" si="27"/>
        <v>186226.37000000002</v>
      </c>
    </row>
    <row r="191" spans="1:7">
      <c r="A191" s="2"/>
      <c r="B191" s="2"/>
      <c r="C191" s="2"/>
      <c r="D191" s="2"/>
      <c r="F191" s="2"/>
      <c r="G191" s="2"/>
    </row>
    <row r="192" spans="1:7" s="2" customFormat="1"/>
    <row r="193" spans="1:7" s="2" customFormat="1"/>
    <row r="194" spans="1:7" s="2" customFormat="1"/>
    <row r="195" spans="1:7" s="2" customFormat="1">
      <c r="A195" s="15" t="s">
        <v>53</v>
      </c>
      <c r="B195" s="2">
        <v>5</v>
      </c>
    </row>
    <row r="196" spans="1:7" s="2" customFormat="1"/>
    <row r="197" spans="1:7">
      <c r="A197" s="32" t="s">
        <v>16</v>
      </c>
      <c r="B197" s="2"/>
      <c r="C197" s="2"/>
      <c r="D197" s="2"/>
      <c r="F197" s="2"/>
      <c r="G197" s="2"/>
    </row>
    <row r="198" spans="1:7">
      <c r="A198" s="4"/>
      <c r="B198" s="6">
        <v>40179</v>
      </c>
      <c r="C198" s="6">
        <v>40210</v>
      </c>
      <c r="D198" s="6">
        <v>40238</v>
      </c>
      <c r="E198" s="6">
        <v>40278</v>
      </c>
      <c r="F198" s="6" t="str">
        <f>(TEXT(DATE(YEAR(VLOOKUP(Data!$A$626,Data!$C$626:$D$629,2,1)),MONTH(VLOOKUP(Data!$A$626,Data!$C$626:$D$629,2,1))+0,1)," MMM  YY"))&amp;""&amp;" - "&amp;(TEXT(DATE(YEAR(VLOOKUP(Data!$A$627,Data!$C$626:$D$629,2,1)),MONTH(VLOOKUP(Data!$A$627,Data!$C$626:$D$629,2,1))+0,1)," MMM  YY"))&amp;""</f>
        <v xml:space="preserve"> Jan  10 -  Apr  10</v>
      </c>
      <c r="G198" s="6">
        <f>+VLOOKUP($A$627,$C$626:$D$629,2,)</f>
        <v>40278</v>
      </c>
    </row>
    <row r="199" spans="1:7" s="2" customFormat="1">
      <c r="A199" s="27" t="s">
        <v>0</v>
      </c>
      <c r="B199" s="28">
        <f>B7+B55+B103+B151</f>
        <v>0</v>
      </c>
      <c r="C199" s="28">
        <f t="shared" ref="C199:D199" si="28">C7+C55+C103+C151</f>
        <v>0</v>
      </c>
      <c r="D199" s="28">
        <f t="shared" si="28"/>
        <v>0</v>
      </c>
      <c r="E199" s="28">
        <f t="shared" ref="E199" si="29">E7+E55+E103+E151</f>
        <v>0</v>
      </c>
      <c r="F199" s="29">
        <f ca="1">SUM(OFFSET(B199,0,$A$624,1,$A$627-$A$624))</f>
        <v>0</v>
      </c>
      <c r="G199" s="29">
        <f>CHOOSE($A$627,B199,C199,D199,E199)</f>
        <v>0</v>
      </c>
    </row>
    <row r="200" spans="1:7">
      <c r="A200" s="27" t="s">
        <v>1</v>
      </c>
      <c r="B200" s="28">
        <f t="shared" ref="B200:E200" si="30">B8+B56+B104+B152</f>
        <v>2256846.427290868</v>
      </c>
      <c r="C200" s="28">
        <f t="shared" si="30"/>
        <v>2452097.3756128703</v>
      </c>
      <c r="D200" s="28">
        <f t="shared" si="30"/>
        <v>2452097.3756128703</v>
      </c>
      <c r="E200" s="28">
        <f t="shared" si="30"/>
        <v>2589301.3108979245</v>
      </c>
      <c r="F200" s="29">
        <f t="shared" ref="F200:F215" ca="1" si="31">SUM(OFFSET(B200,0,$A$624,1,$A$627-$A$624))</f>
        <v>9750342.4894145317</v>
      </c>
      <c r="G200" s="29">
        <f t="shared" ref="G200:G215" si="32">CHOOSE($A$627,B200,C200,D200,E200)</f>
        <v>2589301.3108979245</v>
      </c>
    </row>
    <row r="201" spans="1:7">
      <c r="A201" s="27" t="s">
        <v>2</v>
      </c>
      <c r="B201" s="28">
        <f t="shared" ref="B201:E201" si="33">B9+B57+B105+B153</f>
        <v>47250</v>
      </c>
      <c r="C201" s="28">
        <f t="shared" si="33"/>
        <v>47250</v>
      </c>
      <c r="D201" s="28">
        <f t="shared" si="33"/>
        <v>47250</v>
      </c>
      <c r="E201" s="28">
        <f t="shared" si="33"/>
        <v>47250</v>
      </c>
      <c r="F201" s="29">
        <f t="shared" ca="1" si="31"/>
        <v>189000</v>
      </c>
      <c r="G201" s="29">
        <f t="shared" si="32"/>
        <v>47250</v>
      </c>
    </row>
    <row r="202" spans="1:7" s="26" customFormat="1">
      <c r="A202" s="27" t="s">
        <v>3</v>
      </c>
      <c r="B202" s="28">
        <f t="shared" ref="B202:E202" si="34">B10+B58+B106+B154</f>
        <v>0</v>
      </c>
      <c r="C202" s="28">
        <f t="shared" si="34"/>
        <v>0</v>
      </c>
      <c r="D202" s="28">
        <f t="shared" si="34"/>
        <v>0</v>
      </c>
      <c r="E202" s="28">
        <f t="shared" si="34"/>
        <v>0</v>
      </c>
      <c r="F202" s="29">
        <f t="shared" ca="1" si="31"/>
        <v>0</v>
      </c>
      <c r="G202" s="29">
        <f t="shared" si="32"/>
        <v>0</v>
      </c>
    </row>
    <row r="203" spans="1:7" s="26" customFormat="1">
      <c r="A203" s="27" t="s">
        <v>4</v>
      </c>
      <c r="B203" s="28">
        <f t="shared" ref="B203:E203" si="35">B11+B59+B107+B155</f>
        <v>487410</v>
      </c>
      <c r="C203" s="28">
        <f t="shared" si="35"/>
        <v>487410</v>
      </c>
      <c r="D203" s="28">
        <f t="shared" si="35"/>
        <v>487410</v>
      </c>
      <c r="E203" s="28">
        <f t="shared" si="35"/>
        <v>487410</v>
      </c>
      <c r="F203" s="29">
        <f t="shared" ca="1" si="31"/>
        <v>1949640</v>
      </c>
      <c r="G203" s="29">
        <f t="shared" si="32"/>
        <v>487410</v>
      </c>
    </row>
    <row r="204" spans="1:7" s="26" customFormat="1">
      <c r="A204" s="27" t="s">
        <v>5</v>
      </c>
      <c r="B204" s="28">
        <f t="shared" ref="B204:E204" si="36">B12+B60+B108+B156</f>
        <v>321339</v>
      </c>
      <c r="C204" s="28">
        <f t="shared" si="36"/>
        <v>321339</v>
      </c>
      <c r="D204" s="28">
        <f t="shared" si="36"/>
        <v>321339</v>
      </c>
      <c r="E204" s="28">
        <f t="shared" si="36"/>
        <v>321339</v>
      </c>
      <c r="F204" s="29">
        <f t="shared" ca="1" si="31"/>
        <v>1285356</v>
      </c>
      <c r="G204" s="29">
        <f t="shared" si="32"/>
        <v>321339</v>
      </c>
    </row>
    <row r="205" spans="1:7" s="26" customFormat="1">
      <c r="A205" s="27" t="s">
        <v>6</v>
      </c>
      <c r="B205" s="28">
        <f t="shared" ref="B205:E205" si="37">B13+B61+B109+B157</f>
        <v>12300</v>
      </c>
      <c r="C205" s="28">
        <f t="shared" si="37"/>
        <v>16700</v>
      </c>
      <c r="D205" s="28">
        <f t="shared" si="37"/>
        <v>16700</v>
      </c>
      <c r="E205" s="28">
        <f t="shared" si="37"/>
        <v>16700</v>
      </c>
      <c r="F205" s="29">
        <f t="shared" ca="1" si="31"/>
        <v>62400</v>
      </c>
      <c r="G205" s="29">
        <f t="shared" si="32"/>
        <v>16700</v>
      </c>
    </row>
    <row r="206" spans="1:7">
      <c r="A206" s="27" t="s">
        <v>7</v>
      </c>
      <c r="B206" s="28">
        <f t="shared" ref="B206:E206" si="38">B14+B62+B110+B158</f>
        <v>20100.000000000004</v>
      </c>
      <c r="C206" s="28">
        <f t="shared" si="38"/>
        <v>65700</v>
      </c>
      <c r="D206" s="28">
        <f t="shared" si="38"/>
        <v>65700</v>
      </c>
      <c r="E206" s="28">
        <f t="shared" si="38"/>
        <v>65700</v>
      </c>
      <c r="F206" s="29">
        <f t="shared" ca="1" si="31"/>
        <v>217200</v>
      </c>
      <c r="G206" s="29">
        <f t="shared" si="32"/>
        <v>65700</v>
      </c>
    </row>
    <row r="207" spans="1:7">
      <c r="A207" s="27" t="s">
        <v>8</v>
      </c>
      <c r="B207" s="28">
        <f t="shared" ref="B207:E207" si="39">B15+B63+B111+B159</f>
        <v>1381217.8299999998</v>
      </c>
      <c r="C207" s="28">
        <f t="shared" si="39"/>
        <v>1381217.8733333335</v>
      </c>
      <c r="D207" s="28">
        <f t="shared" si="39"/>
        <v>1381217.8733333335</v>
      </c>
      <c r="E207" s="28">
        <f t="shared" si="39"/>
        <v>1398717.8733333333</v>
      </c>
      <c r="F207" s="29">
        <f t="shared" ca="1" si="31"/>
        <v>5542371.4500000002</v>
      </c>
      <c r="G207" s="29">
        <f t="shared" si="32"/>
        <v>1398717.8733333333</v>
      </c>
    </row>
    <row r="208" spans="1:7">
      <c r="A208" s="27" t="s">
        <v>9</v>
      </c>
      <c r="B208" s="28">
        <f t="shared" ref="B208:E208" si="40">B16+B64+B112+B160</f>
        <v>89730.3</v>
      </c>
      <c r="C208" s="28">
        <f t="shared" si="40"/>
        <v>89730.333333333328</v>
      </c>
      <c r="D208" s="28">
        <f t="shared" si="40"/>
        <v>89730.333333333328</v>
      </c>
      <c r="E208" s="28">
        <f t="shared" si="40"/>
        <v>89730.333333333328</v>
      </c>
      <c r="F208" s="29">
        <f t="shared" ca="1" si="31"/>
        <v>358921.3</v>
      </c>
      <c r="G208" s="29">
        <f t="shared" si="32"/>
        <v>89730.333333333328</v>
      </c>
    </row>
    <row r="209" spans="1:12">
      <c r="A209" s="27" t="s">
        <v>10</v>
      </c>
      <c r="B209" s="28">
        <f t="shared" ref="B209:E209" si="41">B17+B65+B113+B161</f>
        <v>82200</v>
      </c>
      <c r="C209" s="28">
        <f t="shared" si="41"/>
        <v>32200</v>
      </c>
      <c r="D209" s="28">
        <f t="shared" si="41"/>
        <v>32200</v>
      </c>
      <c r="E209" s="28">
        <f t="shared" si="41"/>
        <v>32200</v>
      </c>
      <c r="F209" s="29">
        <f t="shared" ca="1" si="31"/>
        <v>178800</v>
      </c>
      <c r="G209" s="29">
        <f t="shared" si="32"/>
        <v>32200</v>
      </c>
    </row>
    <row r="210" spans="1:12">
      <c r="A210" s="27" t="s">
        <v>11</v>
      </c>
      <c r="B210" s="28">
        <f t="shared" ref="B210:E210" si="42">B18+B66+B114+B162</f>
        <v>318000</v>
      </c>
      <c r="C210" s="28">
        <f t="shared" si="42"/>
        <v>318000</v>
      </c>
      <c r="D210" s="28">
        <f t="shared" si="42"/>
        <v>318000</v>
      </c>
      <c r="E210" s="28">
        <f t="shared" si="42"/>
        <v>318000</v>
      </c>
      <c r="F210" s="29">
        <f t="shared" ca="1" si="31"/>
        <v>1272000</v>
      </c>
      <c r="G210" s="29">
        <f t="shared" si="32"/>
        <v>318000</v>
      </c>
    </row>
    <row r="211" spans="1:12">
      <c r="A211" s="27" t="s">
        <v>12</v>
      </c>
      <c r="B211" s="28">
        <f t="shared" ref="B211:E211" si="43">B19+B67+B115+B163</f>
        <v>160000</v>
      </c>
      <c r="C211" s="28">
        <f t="shared" si="43"/>
        <v>160000</v>
      </c>
      <c r="D211" s="28">
        <f t="shared" si="43"/>
        <v>160000</v>
      </c>
      <c r="E211" s="28">
        <f t="shared" si="43"/>
        <v>160000</v>
      </c>
      <c r="F211" s="29">
        <f t="shared" ca="1" si="31"/>
        <v>640000</v>
      </c>
      <c r="G211" s="29">
        <f t="shared" si="32"/>
        <v>160000</v>
      </c>
    </row>
    <row r="212" spans="1:12">
      <c r="A212" s="27" t="s">
        <v>13</v>
      </c>
      <c r="B212" s="28">
        <f t="shared" ref="B212:E212" si="44">B20+B68+B116+B164</f>
        <v>0</v>
      </c>
      <c r="C212" s="28">
        <f t="shared" si="44"/>
        <v>0</v>
      </c>
      <c r="D212" s="28">
        <f t="shared" si="44"/>
        <v>0</v>
      </c>
      <c r="E212" s="28">
        <f t="shared" si="44"/>
        <v>0</v>
      </c>
      <c r="F212" s="29">
        <f t="shared" ca="1" si="31"/>
        <v>0</v>
      </c>
      <c r="G212" s="29">
        <f t="shared" si="32"/>
        <v>0</v>
      </c>
    </row>
    <row r="213" spans="1:12">
      <c r="A213" s="27" t="s">
        <v>14</v>
      </c>
      <c r="B213" s="28">
        <f t="shared" ref="B213:E213" si="45">B21+B69+B117+B165</f>
        <v>0</v>
      </c>
      <c r="C213" s="28">
        <f t="shared" si="45"/>
        <v>0</v>
      </c>
      <c r="D213" s="28">
        <f t="shared" si="45"/>
        <v>0</v>
      </c>
      <c r="E213" s="28">
        <f t="shared" si="45"/>
        <v>0</v>
      </c>
      <c r="F213" s="29">
        <f t="shared" ca="1" si="31"/>
        <v>0</v>
      </c>
      <c r="G213" s="29">
        <f t="shared" si="32"/>
        <v>0</v>
      </c>
    </row>
    <row r="214" spans="1:12">
      <c r="A214" s="27" t="s">
        <v>31</v>
      </c>
      <c r="B214" s="28">
        <f t="shared" ref="B214:E214" si="46">B22+B70+B118+B166</f>
        <v>0</v>
      </c>
      <c r="C214" s="28">
        <f t="shared" si="46"/>
        <v>0</v>
      </c>
      <c r="D214" s="28">
        <f t="shared" si="46"/>
        <v>0</v>
      </c>
      <c r="E214" s="28">
        <f t="shared" si="46"/>
        <v>0</v>
      </c>
      <c r="F214" s="29">
        <f t="shared" ca="1" si="31"/>
        <v>0</v>
      </c>
      <c r="G214" s="29">
        <f t="shared" si="32"/>
        <v>0</v>
      </c>
    </row>
    <row r="215" spans="1:12">
      <c r="A215" s="27" t="s">
        <v>15</v>
      </c>
      <c r="B215" s="28">
        <f t="shared" ref="B215:E215" si="47">B23+B71+B119+B167</f>
        <v>0</v>
      </c>
      <c r="C215" s="28">
        <f t="shared" si="47"/>
        <v>-150768.35360623529</v>
      </c>
      <c r="D215" s="28">
        <f t="shared" si="47"/>
        <v>140.25509395664267</v>
      </c>
      <c r="E215" s="28">
        <f t="shared" si="47"/>
        <v>-116278.15942124704</v>
      </c>
      <c r="F215" s="29">
        <f t="shared" ca="1" si="31"/>
        <v>-266906.25793352566</v>
      </c>
      <c r="G215" s="29">
        <f t="shared" si="32"/>
        <v>-116278.15942124704</v>
      </c>
    </row>
    <row r="216" spans="1:12">
      <c r="A216" s="5" t="s">
        <v>25</v>
      </c>
      <c r="B216" s="3">
        <f>SUM(B199:B215)</f>
        <v>5176393.5572908679</v>
      </c>
      <c r="C216" s="3">
        <f t="shared" ref="C216:G216" si="48">SUM(C199:C215)</f>
        <v>5220876.2286733016</v>
      </c>
      <c r="D216" s="3">
        <f t="shared" si="48"/>
        <v>5371784.8373734932</v>
      </c>
      <c r="E216" s="3">
        <f t="shared" si="48"/>
        <v>5410070.3581433436</v>
      </c>
      <c r="F216" s="3">
        <f t="shared" ca="1" si="48"/>
        <v>21179124.981481005</v>
      </c>
      <c r="G216" s="3">
        <f t="shared" si="48"/>
        <v>5410070.3581433436</v>
      </c>
    </row>
    <row r="217" spans="1:12">
      <c r="A217" s="2"/>
      <c r="B217" s="2"/>
      <c r="C217" s="2"/>
      <c r="D217" s="2"/>
      <c r="F217" s="2"/>
      <c r="G217" s="2"/>
    </row>
    <row r="218" spans="1:12">
      <c r="A218" s="2"/>
      <c r="B218" s="2"/>
      <c r="C218" s="2"/>
      <c r="D218" s="2"/>
      <c r="F218" s="2"/>
      <c r="G218" s="2"/>
    </row>
    <row r="219" spans="1:12">
      <c r="A219" s="33" t="s">
        <v>17</v>
      </c>
      <c r="B219" s="2"/>
      <c r="C219" s="2"/>
      <c r="D219" s="2"/>
      <c r="F219" s="2"/>
      <c r="G219" s="2"/>
      <c r="I219" s="7"/>
      <c r="J219" s="7"/>
      <c r="K219" s="7"/>
      <c r="L219" s="7"/>
    </row>
    <row r="220" spans="1:12">
      <c r="A220" s="4"/>
      <c r="B220" s="6">
        <v>40179</v>
      </c>
      <c r="C220" s="6">
        <v>40210</v>
      </c>
      <c r="D220" s="6">
        <v>40238</v>
      </c>
      <c r="E220" s="6">
        <v>40278</v>
      </c>
      <c r="F220" s="6" t="str">
        <f>(TEXT(DATE(YEAR(VLOOKUP(Data!$A$626,Data!$C$626:$D$629,2,1)),MONTH(VLOOKUP(Data!$A$626,Data!$C$626:$D$629,2,1))+0,1)," MMM  YY"))&amp;""&amp;" - "&amp;(TEXT(DATE(YEAR(VLOOKUP(Data!$A$627,Data!$C$626:$D$629,2,1)),MONTH(VLOOKUP(Data!$A$627,Data!$C$626:$D$629,2,1))+0,1)," MMM  YY"))&amp;""</f>
        <v xml:space="preserve"> Jan  10 -  Apr  10</v>
      </c>
      <c r="G220" s="6">
        <f>+VLOOKUP($A$627,$C$626:$D$629,2,)</f>
        <v>40278</v>
      </c>
      <c r="I220" s="17"/>
      <c r="J220" s="17"/>
      <c r="K220" s="17"/>
      <c r="L220" s="17"/>
    </row>
    <row r="221" spans="1:12" s="2" customFormat="1">
      <c r="A221" s="34" t="s">
        <v>0</v>
      </c>
      <c r="B221" s="35">
        <f>B29+B77+B125+B173</f>
        <v>7757.66</v>
      </c>
      <c r="C221" s="35">
        <f t="shared" ref="C221:D221" si="49">C29+C77+C125+C173</f>
        <v>-7757.66</v>
      </c>
      <c r="D221" s="35">
        <f t="shared" si="49"/>
        <v>0</v>
      </c>
      <c r="E221" s="35">
        <f t="shared" ref="E221" si="50">E29+E77+E125+E173</f>
        <v>0</v>
      </c>
      <c r="F221" s="36">
        <f ca="1">SUM(OFFSET(B221,0,$A$624,1,$A$627-$A$624))</f>
        <v>0</v>
      </c>
      <c r="G221" s="29">
        <f>CHOOSE($A$627,B221,C221,D221,E221)</f>
        <v>0</v>
      </c>
      <c r="I221" s="17"/>
      <c r="J221" s="17"/>
      <c r="K221" s="17"/>
      <c r="L221" s="17"/>
    </row>
    <row r="222" spans="1:12">
      <c r="A222" s="34" t="s">
        <v>1</v>
      </c>
      <c r="B222" s="35">
        <f t="shared" ref="B222:E222" si="51">B30+B78+B126+B174</f>
        <v>2474455.1999999997</v>
      </c>
      <c r="C222" s="35">
        <f t="shared" si="51"/>
        <v>2384354.8000000003</v>
      </c>
      <c r="D222" s="35">
        <f t="shared" si="51"/>
        <v>2421188.89</v>
      </c>
      <c r="E222" s="35">
        <f t="shared" si="51"/>
        <v>2200856.7000000002</v>
      </c>
      <c r="F222" s="36">
        <f t="shared" ref="F222:F237" ca="1" si="52">SUM(OFFSET(B222,0,$A$624,1,$A$627-$A$624))</f>
        <v>9480855.5899999999</v>
      </c>
      <c r="G222" s="29">
        <f t="shared" ref="G222:G237" si="53">CHOOSE($A$627,B222,C222,D222,E222)</f>
        <v>2200856.7000000002</v>
      </c>
    </row>
    <row r="223" spans="1:12">
      <c r="A223" s="34" t="s">
        <v>2</v>
      </c>
      <c r="B223" s="35">
        <f t="shared" ref="B223:E223" si="54">B31+B79+B127+B175</f>
        <v>60642.82</v>
      </c>
      <c r="C223" s="35">
        <f t="shared" si="54"/>
        <v>-2540</v>
      </c>
      <c r="D223" s="35">
        <f t="shared" si="54"/>
        <v>3640.4</v>
      </c>
      <c r="E223" s="35">
        <f t="shared" si="54"/>
        <v>16486.05</v>
      </c>
      <c r="F223" s="36">
        <f t="shared" ca="1" si="52"/>
        <v>78229.27</v>
      </c>
      <c r="G223" s="29">
        <f t="shared" si="53"/>
        <v>16486.05</v>
      </c>
    </row>
    <row r="224" spans="1:12">
      <c r="A224" s="34" t="s">
        <v>3</v>
      </c>
      <c r="B224" s="35">
        <f t="shared" ref="B224:E224" si="55">B32+B80+B128+B176</f>
        <v>-298826</v>
      </c>
      <c r="C224" s="35">
        <f t="shared" si="55"/>
        <v>0</v>
      </c>
      <c r="D224" s="35">
        <f t="shared" si="55"/>
        <v>0</v>
      </c>
      <c r="E224" s="35">
        <f t="shared" si="55"/>
        <v>0</v>
      </c>
      <c r="F224" s="36">
        <f t="shared" ca="1" si="52"/>
        <v>-298826</v>
      </c>
      <c r="G224" s="29">
        <f t="shared" si="53"/>
        <v>0</v>
      </c>
    </row>
    <row r="225" spans="1:7">
      <c r="A225" s="34" t="s">
        <v>4</v>
      </c>
      <c r="B225" s="35">
        <f t="shared" ref="B225:E225" si="56">B33+B81+B129+B177</f>
        <v>555409.88</v>
      </c>
      <c r="C225" s="35">
        <f t="shared" si="56"/>
        <v>1063216.9300000002</v>
      </c>
      <c r="D225" s="35">
        <f t="shared" si="56"/>
        <v>520263.74000000005</v>
      </c>
      <c r="E225" s="35">
        <f t="shared" si="56"/>
        <v>506567.43999999994</v>
      </c>
      <c r="F225" s="36">
        <f t="shared" ca="1" si="52"/>
        <v>2645457.9900000002</v>
      </c>
      <c r="G225" s="29">
        <f t="shared" si="53"/>
        <v>506567.43999999994</v>
      </c>
    </row>
    <row r="226" spans="1:7">
      <c r="A226" s="34" t="s">
        <v>5</v>
      </c>
      <c r="B226" s="35">
        <f t="shared" ref="B226:E226" si="57">B34+B82+B130+B178</f>
        <v>456975.27</v>
      </c>
      <c r="C226" s="35">
        <f t="shared" si="57"/>
        <v>377317.96</v>
      </c>
      <c r="D226" s="35">
        <f t="shared" si="57"/>
        <v>504154.33999999997</v>
      </c>
      <c r="E226" s="35">
        <f t="shared" si="57"/>
        <v>425068.41000000003</v>
      </c>
      <c r="F226" s="36">
        <f t="shared" ca="1" si="52"/>
        <v>1763515.98</v>
      </c>
      <c r="G226" s="29">
        <f t="shared" si="53"/>
        <v>425068.41000000003</v>
      </c>
    </row>
    <row r="227" spans="1:7">
      <c r="A227" s="34" t="s">
        <v>6</v>
      </c>
      <c r="B227" s="35">
        <f t="shared" ref="B227:E227" si="58">B35+B83+B131+B179</f>
        <v>32184.25</v>
      </c>
      <c r="C227" s="35">
        <f t="shared" si="58"/>
        <v>24751.3</v>
      </c>
      <c r="D227" s="35">
        <f t="shared" si="58"/>
        <v>11758.699999999999</v>
      </c>
      <c r="E227" s="35">
        <f t="shared" si="58"/>
        <v>15590.269999999999</v>
      </c>
      <c r="F227" s="36">
        <f t="shared" ca="1" si="52"/>
        <v>84284.52</v>
      </c>
      <c r="G227" s="29">
        <f t="shared" si="53"/>
        <v>15590.269999999999</v>
      </c>
    </row>
    <row r="228" spans="1:7">
      <c r="A228" s="34" t="s">
        <v>7</v>
      </c>
      <c r="B228" s="35">
        <f t="shared" ref="B228:E228" si="59">B36+B84+B132+B180</f>
        <v>92186.49</v>
      </c>
      <c r="C228" s="35">
        <f t="shared" si="59"/>
        <v>16927.88</v>
      </c>
      <c r="D228" s="35">
        <f t="shared" si="59"/>
        <v>228048.43</v>
      </c>
      <c r="E228" s="35">
        <f t="shared" si="59"/>
        <v>33818.289999999994</v>
      </c>
      <c r="F228" s="36">
        <f t="shared" ca="1" si="52"/>
        <v>370981.08999999997</v>
      </c>
      <c r="G228" s="29">
        <f t="shared" si="53"/>
        <v>33818.289999999994</v>
      </c>
    </row>
    <row r="229" spans="1:7" s="2" customFormat="1">
      <c r="A229" s="34" t="s">
        <v>8</v>
      </c>
      <c r="B229" s="35">
        <f t="shared" ref="B229:E229" si="60">B37+B85+B133+B181</f>
        <v>1422750.19</v>
      </c>
      <c r="C229" s="35">
        <f t="shared" si="60"/>
        <v>1473222.0899999999</v>
      </c>
      <c r="D229" s="35">
        <f t="shared" si="60"/>
        <v>1500323.0299999996</v>
      </c>
      <c r="E229" s="35">
        <f t="shared" si="60"/>
        <v>1470925.3699999999</v>
      </c>
      <c r="F229" s="36">
        <f t="shared" ca="1" si="52"/>
        <v>5867220.6799999997</v>
      </c>
      <c r="G229" s="29">
        <f t="shared" si="53"/>
        <v>1470925.3699999999</v>
      </c>
    </row>
    <row r="230" spans="1:7">
      <c r="A230" s="34" t="s">
        <v>9</v>
      </c>
      <c r="B230" s="35">
        <f t="shared" ref="B230:E230" si="61">B38+B86+B134+B182</f>
        <v>168311.79</v>
      </c>
      <c r="C230" s="35">
        <f t="shared" si="61"/>
        <v>-8784.2100000000028</v>
      </c>
      <c r="D230" s="35">
        <f t="shared" si="61"/>
        <v>79864.51999999999</v>
      </c>
      <c r="E230" s="35">
        <f t="shared" si="61"/>
        <v>79864.51999999999</v>
      </c>
      <c r="F230" s="36">
        <f t="shared" ca="1" si="52"/>
        <v>319256.62</v>
      </c>
      <c r="G230" s="29">
        <f t="shared" si="53"/>
        <v>79864.51999999999</v>
      </c>
    </row>
    <row r="231" spans="1:7">
      <c r="A231" s="34" t="s">
        <v>10</v>
      </c>
      <c r="B231" s="35">
        <f t="shared" ref="B231:E231" si="62">B39+B87+B135+B183</f>
        <v>27624</v>
      </c>
      <c r="C231" s="35">
        <f t="shared" si="62"/>
        <v>-62989.11</v>
      </c>
      <c r="D231" s="35">
        <f t="shared" si="62"/>
        <v>56072.409999999996</v>
      </c>
      <c r="E231" s="35">
        <f t="shared" si="62"/>
        <v>25841.93</v>
      </c>
      <c r="F231" s="36">
        <f t="shared" ca="1" si="52"/>
        <v>46549.229999999996</v>
      </c>
      <c r="G231" s="29">
        <f t="shared" si="53"/>
        <v>25841.93</v>
      </c>
    </row>
    <row r="232" spans="1:7">
      <c r="A232" s="34" t="s">
        <v>11</v>
      </c>
      <c r="B232" s="35">
        <f t="shared" ref="B232:E232" si="63">B40+B88+B136+B184</f>
        <v>341148.2</v>
      </c>
      <c r="C232" s="35">
        <f t="shared" si="63"/>
        <v>343755.39</v>
      </c>
      <c r="D232" s="35">
        <f t="shared" si="63"/>
        <v>343821.5</v>
      </c>
      <c r="E232" s="35">
        <f t="shared" si="63"/>
        <v>343431.17000000004</v>
      </c>
      <c r="F232" s="36">
        <f t="shared" ca="1" si="52"/>
        <v>1372156.2600000002</v>
      </c>
      <c r="G232" s="29">
        <f t="shared" si="53"/>
        <v>343431.17000000004</v>
      </c>
    </row>
    <row r="233" spans="1:7">
      <c r="A233" s="34" t="s">
        <v>12</v>
      </c>
      <c r="B233" s="35">
        <f t="shared" ref="B233:E233" si="64">B41+B89+B137+B185</f>
        <v>125781.05</v>
      </c>
      <c r="C233" s="35">
        <f t="shared" si="64"/>
        <v>134408</v>
      </c>
      <c r="D233" s="35">
        <f t="shared" si="64"/>
        <v>134392</v>
      </c>
      <c r="E233" s="35">
        <f t="shared" si="64"/>
        <v>217966</v>
      </c>
      <c r="F233" s="36">
        <f t="shared" ca="1" si="52"/>
        <v>612547.05000000005</v>
      </c>
      <c r="G233" s="29">
        <f t="shared" si="53"/>
        <v>217966</v>
      </c>
    </row>
    <row r="234" spans="1:7">
      <c r="A234" s="34" t="s">
        <v>13</v>
      </c>
      <c r="B234" s="35">
        <f t="shared" ref="B234:E234" si="65">B42+B90+B138+B186</f>
        <v>0</v>
      </c>
      <c r="C234" s="35">
        <f t="shared" si="65"/>
        <v>14925</v>
      </c>
      <c r="D234" s="35">
        <f t="shared" si="65"/>
        <v>109424</v>
      </c>
      <c r="E234" s="35">
        <f t="shared" si="65"/>
        <v>22500</v>
      </c>
      <c r="F234" s="36">
        <f t="shared" ca="1" si="52"/>
        <v>146849</v>
      </c>
      <c r="G234" s="29">
        <f t="shared" si="53"/>
        <v>22500</v>
      </c>
    </row>
    <row r="235" spans="1:7">
      <c r="A235" s="34" t="s">
        <v>14</v>
      </c>
      <c r="B235" s="35">
        <f t="shared" ref="B235:E235" si="66">B43+B91+B139+B187</f>
        <v>0</v>
      </c>
      <c r="C235" s="35">
        <f t="shared" si="66"/>
        <v>0</v>
      </c>
      <c r="D235" s="35">
        <f t="shared" si="66"/>
        <v>20000</v>
      </c>
      <c r="E235" s="35">
        <f t="shared" si="66"/>
        <v>0</v>
      </c>
      <c r="F235" s="36">
        <f t="shared" ca="1" si="52"/>
        <v>20000</v>
      </c>
      <c r="G235" s="29">
        <f t="shared" si="53"/>
        <v>0</v>
      </c>
    </row>
    <row r="236" spans="1:7">
      <c r="A236" s="34" t="s">
        <v>31</v>
      </c>
      <c r="B236" s="35">
        <f t="shared" ref="B236:E236" si="67">B44+B92+B140+B188</f>
        <v>69218.950000000041</v>
      </c>
      <c r="C236" s="35">
        <f t="shared" si="67"/>
        <v>7009.3499999999258</v>
      </c>
      <c r="D236" s="35">
        <f t="shared" si="67"/>
        <v>15772.060000000029</v>
      </c>
      <c r="E236" s="35">
        <f t="shared" si="67"/>
        <v>17769.85000000002</v>
      </c>
      <c r="F236" s="36">
        <f t="shared" ca="1" si="52"/>
        <v>109770.21</v>
      </c>
      <c r="G236" s="29">
        <f t="shared" si="53"/>
        <v>17769.85000000002</v>
      </c>
    </row>
    <row r="237" spans="1:7">
      <c r="A237" s="34" t="s">
        <v>15</v>
      </c>
      <c r="B237" s="35">
        <f t="shared" ref="B237:E237" si="68">B45+B93+B141+B189</f>
        <v>0</v>
      </c>
      <c r="C237" s="35">
        <f t="shared" si="68"/>
        <v>0</v>
      </c>
      <c r="D237" s="35">
        <f t="shared" si="68"/>
        <v>0</v>
      </c>
      <c r="E237" s="35">
        <f t="shared" si="68"/>
        <v>0</v>
      </c>
      <c r="F237" s="36">
        <f t="shared" ca="1" si="52"/>
        <v>0</v>
      </c>
      <c r="G237" s="29">
        <f t="shared" si="53"/>
        <v>0</v>
      </c>
    </row>
    <row r="238" spans="1:7">
      <c r="A238" s="5" t="s">
        <v>25</v>
      </c>
      <c r="B238" s="3">
        <f>SUM(B221:B237)</f>
        <v>5535619.75</v>
      </c>
      <c r="C238" s="3">
        <f t="shared" ref="C238:G238" si="69">SUM(C221:C237)</f>
        <v>5757817.7199999988</v>
      </c>
      <c r="D238" s="3">
        <f t="shared" si="69"/>
        <v>5948724.0199999996</v>
      </c>
      <c r="E238" s="3">
        <f t="shared" si="69"/>
        <v>5376685.9999999991</v>
      </c>
      <c r="F238" s="3">
        <f t="shared" ca="1" si="69"/>
        <v>22618847.490000002</v>
      </c>
      <c r="G238" s="3">
        <f t="shared" si="69"/>
        <v>5376685.9999999991</v>
      </c>
    </row>
    <row r="239" spans="1:7">
      <c r="A239" s="2"/>
      <c r="B239" s="2"/>
      <c r="C239" s="2"/>
      <c r="D239" s="2"/>
      <c r="F239" s="2"/>
      <c r="G239" s="2"/>
    </row>
    <row r="240" spans="1:7" s="2" customFormat="1"/>
    <row r="241" spans="1:7">
      <c r="A241" s="2"/>
      <c r="B241" s="2"/>
      <c r="C241" s="2"/>
      <c r="D241" s="2"/>
      <c r="F241" s="2"/>
      <c r="G241" s="2"/>
    </row>
    <row r="242" spans="1:7">
      <c r="A242" s="2"/>
      <c r="B242" s="2"/>
      <c r="C242" s="2"/>
      <c r="D242" s="2"/>
      <c r="F242" s="2"/>
      <c r="G242" s="2"/>
    </row>
    <row r="243" spans="1:7">
      <c r="A243" s="15" t="s">
        <v>39</v>
      </c>
      <c r="B243" s="2">
        <v>6</v>
      </c>
      <c r="C243" s="2"/>
      <c r="D243" s="2"/>
      <c r="F243" s="2"/>
      <c r="G243" s="2"/>
    </row>
    <row r="244" spans="1:7">
      <c r="A244" s="2"/>
      <c r="B244" s="2"/>
      <c r="C244" s="2"/>
      <c r="D244" s="2"/>
    </row>
    <row r="245" spans="1:7">
      <c r="A245" s="32" t="s">
        <v>16</v>
      </c>
      <c r="B245" s="2"/>
      <c r="C245" s="2"/>
      <c r="D245" s="2"/>
    </row>
    <row r="246" spans="1:7">
      <c r="A246" s="4"/>
      <c r="B246" s="6">
        <v>40179</v>
      </c>
      <c r="C246" s="6">
        <v>40210</v>
      </c>
      <c r="D246" s="6">
        <v>40238</v>
      </c>
      <c r="E246" s="6">
        <v>40278</v>
      </c>
      <c r="F246" s="6" t="str">
        <f>(TEXT(DATE(YEAR(VLOOKUP(Data!$A$626,Data!$C$626:$D$629,2,1)),MONTH(VLOOKUP(Data!$A$626,Data!$C$626:$D$629,2,1))+0,1)," MMM  YY"))&amp;""&amp;" - "&amp;(TEXT(DATE(YEAR(VLOOKUP(Data!$A$627,Data!$C$626:$D$629,2,1)),MONTH(VLOOKUP(Data!$A$627,Data!$C$626:$D$629,2,1))+0,1)," MMM  YY"))&amp;""</f>
        <v xml:space="preserve"> Jan  10 -  Apr  10</v>
      </c>
      <c r="G246" s="6">
        <f>+VLOOKUP($A$627,$C$626:$D$629,2,)</f>
        <v>40278</v>
      </c>
    </row>
    <row r="247" spans="1:7">
      <c r="A247" s="27" t="s">
        <v>0</v>
      </c>
      <c r="B247" s="28">
        <v>0</v>
      </c>
      <c r="C247" s="28">
        <v>0</v>
      </c>
      <c r="D247" s="28">
        <v>0</v>
      </c>
      <c r="E247" s="41">
        <v>0</v>
      </c>
      <c r="F247" s="29">
        <f ca="1">SUM(OFFSET(B247,0,$A$624,1,$A$627-$A$624))</f>
        <v>0</v>
      </c>
      <c r="G247" s="29">
        <f>CHOOSE($A$627,B247,C247,D247,E247)</f>
        <v>0</v>
      </c>
    </row>
    <row r="248" spans="1:7">
      <c r="A248" s="27" t="s">
        <v>1</v>
      </c>
      <c r="B248" s="28">
        <v>140294.72222222219</v>
      </c>
      <c r="C248" s="28">
        <v>138628.05555555553</v>
      </c>
      <c r="D248" s="28">
        <v>140294.72222222219</v>
      </c>
      <c r="E248" s="41">
        <v>142628.05555555553</v>
      </c>
      <c r="F248" s="29">
        <f t="shared" ref="F248:F261" ca="1" si="70">SUM(OFFSET(B248,0,$A$624,1,$A$627-$A$624))</f>
        <v>561845.5555555555</v>
      </c>
      <c r="G248" s="29">
        <f t="shared" ref="G248:G263" si="71">CHOOSE($A$627,B248,C248,D248,E248)</f>
        <v>142628.05555555553</v>
      </c>
    </row>
    <row r="249" spans="1:7">
      <c r="A249" s="27" t="s">
        <v>2</v>
      </c>
      <c r="B249" s="28">
        <v>21000</v>
      </c>
      <c r="C249" s="28">
        <v>21000</v>
      </c>
      <c r="D249" s="28">
        <v>21000</v>
      </c>
      <c r="E249" s="41">
        <v>21000</v>
      </c>
      <c r="F249" s="29">
        <f t="shared" ca="1" si="70"/>
        <v>84000</v>
      </c>
      <c r="G249" s="29">
        <f t="shared" si="71"/>
        <v>21000</v>
      </c>
    </row>
    <row r="250" spans="1:7" s="2" customFormat="1">
      <c r="A250" s="27" t="s">
        <v>3</v>
      </c>
      <c r="B250" s="28">
        <v>0</v>
      </c>
      <c r="C250" s="28">
        <v>0</v>
      </c>
      <c r="D250" s="28">
        <v>0</v>
      </c>
      <c r="E250" s="41">
        <v>0</v>
      </c>
      <c r="F250" s="29">
        <f t="shared" ca="1" si="70"/>
        <v>0</v>
      </c>
      <c r="G250" s="29">
        <f t="shared" si="71"/>
        <v>0</v>
      </c>
    </row>
    <row r="251" spans="1:7" s="2" customFormat="1">
      <c r="A251" s="27" t="s">
        <v>4</v>
      </c>
      <c r="B251" s="28">
        <v>18701.25</v>
      </c>
      <c r="C251" s="28">
        <v>18701.25</v>
      </c>
      <c r="D251" s="28">
        <v>18701.25</v>
      </c>
      <c r="E251" s="41">
        <v>18701.25</v>
      </c>
      <c r="F251" s="29">
        <f t="shared" ca="1" si="70"/>
        <v>74805</v>
      </c>
      <c r="G251" s="29">
        <f t="shared" si="71"/>
        <v>18701.25</v>
      </c>
    </row>
    <row r="252" spans="1:7">
      <c r="A252" s="27" t="s">
        <v>5</v>
      </c>
      <c r="B252" s="28">
        <v>11094</v>
      </c>
      <c r="C252" s="28">
        <v>11094</v>
      </c>
      <c r="D252" s="28">
        <v>11094</v>
      </c>
      <c r="E252" s="41">
        <v>11094</v>
      </c>
      <c r="F252" s="29">
        <f t="shared" ca="1" si="70"/>
        <v>44376</v>
      </c>
      <c r="G252" s="29">
        <f t="shared" si="71"/>
        <v>11094</v>
      </c>
    </row>
    <row r="253" spans="1:7">
      <c r="A253" s="27" t="s">
        <v>6</v>
      </c>
      <c r="B253" s="28">
        <v>1166.6666666666667</v>
      </c>
      <c r="C253" s="28">
        <v>1166.6666666666667</v>
      </c>
      <c r="D253" s="28">
        <v>1166.6666666666667</v>
      </c>
      <c r="E253" s="41">
        <v>1166.6666666666667</v>
      </c>
      <c r="F253" s="29">
        <f t="shared" ca="1" si="70"/>
        <v>4666.666666666667</v>
      </c>
      <c r="G253" s="29">
        <f t="shared" si="71"/>
        <v>1166.6666666666667</v>
      </c>
    </row>
    <row r="254" spans="1:7" s="2" customFormat="1">
      <c r="A254" s="27" t="s">
        <v>7</v>
      </c>
      <c r="B254" s="28">
        <v>30133.333333333332</v>
      </c>
      <c r="C254" s="28">
        <v>30133.333333333332</v>
      </c>
      <c r="D254" s="28">
        <v>30133.333333333332</v>
      </c>
      <c r="E254" s="41">
        <v>30133.333333333332</v>
      </c>
      <c r="F254" s="29">
        <f t="shared" ca="1" si="70"/>
        <v>120533.33333333333</v>
      </c>
      <c r="G254" s="29">
        <f t="shared" si="71"/>
        <v>30133.333333333332</v>
      </c>
    </row>
    <row r="255" spans="1:7">
      <c r="A255" s="27" t="s">
        <v>8</v>
      </c>
      <c r="B255" s="28">
        <v>42061.710000000006</v>
      </c>
      <c r="C255" s="28">
        <v>42061.710000000006</v>
      </c>
      <c r="D255" s="28">
        <v>42061.710000000006</v>
      </c>
      <c r="E255" s="41">
        <v>57853.376666666671</v>
      </c>
      <c r="F255" s="29">
        <f t="shared" ca="1" si="70"/>
        <v>184038.50666666668</v>
      </c>
      <c r="G255" s="29">
        <f t="shared" si="71"/>
        <v>57853.376666666671</v>
      </c>
    </row>
    <row r="256" spans="1:7">
      <c r="A256" s="27" t="s">
        <v>9</v>
      </c>
      <c r="B256" s="28">
        <v>19217</v>
      </c>
      <c r="C256" s="28">
        <v>19217</v>
      </c>
      <c r="D256" s="28">
        <v>19217</v>
      </c>
      <c r="E256" s="41">
        <v>19217</v>
      </c>
      <c r="F256" s="29">
        <f t="shared" ca="1" si="70"/>
        <v>76868</v>
      </c>
      <c r="G256" s="29">
        <f t="shared" si="71"/>
        <v>19217</v>
      </c>
    </row>
    <row r="257" spans="1:7">
      <c r="A257" s="27" t="s">
        <v>10</v>
      </c>
      <c r="B257" s="28">
        <v>0</v>
      </c>
      <c r="C257" s="28">
        <v>0</v>
      </c>
      <c r="D257" s="28">
        <v>0</v>
      </c>
      <c r="E257" s="41">
        <v>0</v>
      </c>
      <c r="F257" s="29">
        <f t="shared" ca="1" si="70"/>
        <v>0</v>
      </c>
      <c r="G257" s="29">
        <f t="shared" si="71"/>
        <v>0</v>
      </c>
    </row>
    <row r="258" spans="1:7">
      <c r="A258" s="27" t="s">
        <v>11</v>
      </c>
      <c r="B258" s="28">
        <v>0</v>
      </c>
      <c r="C258" s="28">
        <v>0</v>
      </c>
      <c r="D258" s="28">
        <v>0</v>
      </c>
      <c r="E258" s="41">
        <v>0</v>
      </c>
      <c r="F258" s="29">
        <f t="shared" ca="1" si="70"/>
        <v>0</v>
      </c>
      <c r="G258" s="29">
        <f t="shared" si="71"/>
        <v>0</v>
      </c>
    </row>
    <row r="259" spans="1:7">
      <c r="A259" s="27" t="s">
        <v>12</v>
      </c>
      <c r="B259" s="28">
        <v>0</v>
      </c>
      <c r="C259" s="28">
        <v>0</v>
      </c>
      <c r="D259" s="28">
        <v>0</v>
      </c>
      <c r="E259" s="41">
        <v>0</v>
      </c>
      <c r="F259" s="29">
        <f t="shared" ca="1" si="70"/>
        <v>0</v>
      </c>
      <c r="G259" s="29">
        <f t="shared" si="71"/>
        <v>0</v>
      </c>
    </row>
    <row r="260" spans="1:7">
      <c r="A260" s="27" t="s">
        <v>13</v>
      </c>
      <c r="B260" s="28">
        <v>0</v>
      </c>
      <c r="C260" s="28">
        <v>0</v>
      </c>
      <c r="D260" s="28">
        <v>0</v>
      </c>
      <c r="E260" s="41">
        <v>0</v>
      </c>
      <c r="F260" s="29">
        <f t="shared" ca="1" si="70"/>
        <v>0</v>
      </c>
      <c r="G260" s="29">
        <f t="shared" si="71"/>
        <v>0</v>
      </c>
    </row>
    <row r="261" spans="1:7">
      <c r="A261" s="27" t="s">
        <v>14</v>
      </c>
      <c r="B261" s="28">
        <v>0</v>
      </c>
      <c r="C261" s="28">
        <v>0</v>
      </c>
      <c r="D261" s="28">
        <v>0</v>
      </c>
      <c r="E261" s="41">
        <v>0</v>
      </c>
      <c r="F261" s="29">
        <f t="shared" ca="1" si="70"/>
        <v>0</v>
      </c>
      <c r="G261" s="29">
        <f t="shared" si="71"/>
        <v>0</v>
      </c>
    </row>
    <row r="262" spans="1:7">
      <c r="A262" s="27" t="s">
        <v>31</v>
      </c>
      <c r="B262" s="28">
        <v>0</v>
      </c>
      <c r="C262" s="28">
        <v>0</v>
      </c>
      <c r="D262" s="28">
        <v>0</v>
      </c>
      <c r="E262" s="41">
        <v>0</v>
      </c>
      <c r="F262" s="29">
        <f t="shared" ref="F262:F263" ca="1" si="72">SUM(OFFSET(B262,0,$A$624,1,$A$627-$A$624))</f>
        <v>0</v>
      </c>
      <c r="G262" s="29">
        <f t="shared" si="71"/>
        <v>0</v>
      </c>
    </row>
    <row r="263" spans="1:7">
      <c r="A263" s="27" t="s">
        <v>15</v>
      </c>
      <c r="B263" s="28">
        <v>0</v>
      </c>
      <c r="C263" s="28">
        <v>0</v>
      </c>
      <c r="D263" s="28">
        <v>0</v>
      </c>
      <c r="E263" s="41">
        <v>0</v>
      </c>
      <c r="F263" s="29">
        <f t="shared" ca="1" si="72"/>
        <v>0</v>
      </c>
      <c r="G263" s="29">
        <f t="shared" si="71"/>
        <v>0</v>
      </c>
    </row>
    <row r="264" spans="1:7">
      <c r="A264" s="5" t="s">
        <v>25</v>
      </c>
      <c r="B264" s="3">
        <f t="shared" ref="B264:C264" si="73">SUM(B247:B263)</f>
        <v>283668.68222222221</v>
      </c>
      <c r="C264" s="3">
        <f t="shared" si="73"/>
        <v>282002.01555555552</v>
      </c>
      <c r="D264" s="3">
        <f t="shared" ref="D264:G264" si="74">SUM(D247:D263)</f>
        <v>283668.68222222221</v>
      </c>
      <c r="E264" s="3">
        <f t="shared" si="74"/>
        <v>301793.68222222221</v>
      </c>
      <c r="F264" s="3">
        <f t="shared" ca="1" si="74"/>
        <v>1151133.0622222221</v>
      </c>
      <c r="G264" s="3">
        <f t="shared" si="74"/>
        <v>301793.68222222221</v>
      </c>
    </row>
    <row r="265" spans="1:7">
      <c r="A265" s="2"/>
      <c r="B265" s="2"/>
      <c r="C265" s="2"/>
      <c r="D265" s="2"/>
    </row>
    <row r="266" spans="1:7">
      <c r="A266" s="2"/>
      <c r="B266" s="2"/>
      <c r="C266" s="2"/>
      <c r="D266" s="2"/>
    </row>
    <row r="267" spans="1:7">
      <c r="A267" s="33" t="s">
        <v>17</v>
      </c>
      <c r="B267" s="2"/>
      <c r="C267" s="2"/>
      <c r="D267" s="2"/>
    </row>
    <row r="268" spans="1:7" s="2" customFormat="1">
      <c r="A268" s="4"/>
      <c r="B268" s="6">
        <v>40179</v>
      </c>
      <c r="C268" s="6">
        <v>40210</v>
      </c>
      <c r="D268" s="6">
        <v>40238</v>
      </c>
      <c r="E268" s="6">
        <v>40278</v>
      </c>
      <c r="F268" s="6" t="str">
        <f>(TEXT(DATE(YEAR(VLOOKUP(Data!$A$626,Data!$C$626:$D$629,2,1)),MONTH(VLOOKUP(Data!$A$626,Data!$C$626:$D$629,2,1))+0,1)," MMM  YY"))&amp;""&amp;" - "&amp;(TEXT(DATE(YEAR(VLOOKUP(Data!$A$627,Data!$C$626:$D$629,2,1)),MONTH(VLOOKUP(Data!$A$627,Data!$C$626:$D$629,2,1))+0,1)," MMM  YY"))&amp;""</f>
        <v xml:space="preserve"> Jan  10 -  Apr  10</v>
      </c>
      <c r="G268" s="6">
        <f>+VLOOKUP($A$627,$C$626:$D$629,2,)</f>
        <v>40278</v>
      </c>
    </row>
    <row r="269" spans="1:7">
      <c r="A269" s="34" t="s">
        <v>0</v>
      </c>
      <c r="B269" s="35">
        <v>0</v>
      </c>
      <c r="C269" s="35">
        <v>16672.93</v>
      </c>
      <c r="D269" s="35">
        <v>10603.49</v>
      </c>
      <c r="E269" s="42">
        <v>9692.65</v>
      </c>
      <c r="F269" s="36">
        <f ca="1">SUM(OFFSET(B269,0,$A$624,1,$A$627-$A$624))</f>
        <v>36969.07</v>
      </c>
      <c r="G269" s="29">
        <f>CHOOSE($A$627,B269,C269,D269,E269)</f>
        <v>9692.65</v>
      </c>
    </row>
    <row r="270" spans="1:7" s="2" customFormat="1">
      <c r="A270" s="34" t="s">
        <v>1</v>
      </c>
      <c r="B270" s="35">
        <v>42278.679999999993</v>
      </c>
      <c r="C270" s="35">
        <v>251082.32</v>
      </c>
      <c r="D270" s="35">
        <v>238308.68</v>
      </c>
      <c r="E270" s="42">
        <v>203648.45</v>
      </c>
      <c r="F270" s="36">
        <f t="shared" ref="F270:F283" ca="1" si="75">SUM(OFFSET(B270,0,$A$624,1,$A$627-$A$624))</f>
        <v>735318.12999999989</v>
      </c>
      <c r="G270" s="29">
        <f t="shared" ref="G270:G285" si="76">CHOOSE($A$627,B270,C270,D270,E270)</f>
        <v>203648.45</v>
      </c>
    </row>
    <row r="271" spans="1:7">
      <c r="A271" s="34" t="s">
        <v>2</v>
      </c>
      <c r="B271" s="35">
        <v>10000</v>
      </c>
      <c r="C271" s="35">
        <v>10000</v>
      </c>
      <c r="D271" s="35">
        <v>10800</v>
      </c>
      <c r="E271" s="42">
        <v>15032.380000000001</v>
      </c>
      <c r="F271" s="36">
        <f t="shared" ca="1" si="75"/>
        <v>45832.380000000005</v>
      </c>
      <c r="G271" s="29">
        <f t="shared" si="76"/>
        <v>15032.380000000001</v>
      </c>
    </row>
    <row r="272" spans="1:7" s="2" customFormat="1">
      <c r="A272" s="34" t="s">
        <v>3</v>
      </c>
      <c r="B272" s="35">
        <v>207159</v>
      </c>
      <c r="C272" s="35">
        <v>17936</v>
      </c>
      <c r="D272" s="35">
        <v>88467</v>
      </c>
      <c r="E272" s="42">
        <v>51279</v>
      </c>
      <c r="F272" s="36">
        <f t="shared" ca="1" si="75"/>
        <v>364841</v>
      </c>
      <c r="G272" s="29">
        <f t="shared" si="76"/>
        <v>51279</v>
      </c>
    </row>
    <row r="273" spans="1:7" s="2" customFormat="1">
      <c r="A273" s="34" t="s">
        <v>4</v>
      </c>
      <c r="B273" s="35">
        <v>37863.5</v>
      </c>
      <c r="C273" s="35">
        <v>61869</v>
      </c>
      <c r="D273" s="35">
        <v>6581</v>
      </c>
      <c r="E273" s="42">
        <v>7505</v>
      </c>
      <c r="F273" s="36">
        <f t="shared" ca="1" si="75"/>
        <v>113818.5</v>
      </c>
      <c r="G273" s="29">
        <f t="shared" si="76"/>
        <v>7505</v>
      </c>
    </row>
    <row r="274" spans="1:7">
      <c r="A274" s="34" t="s">
        <v>5</v>
      </c>
      <c r="B274" s="35">
        <v>11752.96</v>
      </c>
      <c r="C274" s="35">
        <v>10806.640000000001</v>
      </c>
      <c r="D274" s="35">
        <v>12802</v>
      </c>
      <c r="E274" s="42">
        <v>12335</v>
      </c>
      <c r="F274" s="36">
        <f t="shared" ca="1" si="75"/>
        <v>47696.6</v>
      </c>
      <c r="G274" s="29">
        <f t="shared" si="76"/>
        <v>12335</v>
      </c>
    </row>
    <row r="275" spans="1:7" s="2" customFormat="1">
      <c r="A275" s="34" t="s">
        <v>6</v>
      </c>
      <c r="B275" s="35">
        <v>0.01</v>
      </c>
      <c r="C275" s="35">
        <v>577.63000000000011</v>
      </c>
      <c r="D275" s="35">
        <v>0</v>
      </c>
      <c r="E275" s="42">
        <v>838.98</v>
      </c>
      <c r="F275" s="36">
        <f t="shared" ca="1" si="75"/>
        <v>1416.6200000000001</v>
      </c>
      <c r="G275" s="29">
        <f t="shared" si="76"/>
        <v>838.98</v>
      </c>
    </row>
    <row r="276" spans="1:7">
      <c r="A276" s="34" t="s">
        <v>7</v>
      </c>
      <c r="B276" s="35">
        <v>134261.09</v>
      </c>
      <c r="C276" s="35">
        <v>197021.29</v>
      </c>
      <c r="D276" s="35">
        <v>81821.61</v>
      </c>
      <c r="E276" s="42">
        <v>111021.62</v>
      </c>
      <c r="F276" s="36">
        <f t="shared" ca="1" si="75"/>
        <v>524125.61</v>
      </c>
      <c r="G276" s="29">
        <f t="shared" si="76"/>
        <v>111021.62</v>
      </c>
    </row>
    <row r="277" spans="1:7">
      <c r="A277" s="34" t="s">
        <v>8</v>
      </c>
      <c r="B277" s="35">
        <v>10855.920000000002</v>
      </c>
      <c r="C277" s="35">
        <v>11086.97</v>
      </c>
      <c r="D277" s="35">
        <v>10379.200000000001</v>
      </c>
      <c r="E277" s="42">
        <v>9759.67</v>
      </c>
      <c r="F277" s="36">
        <f t="shared" ca="1" si="75"/>
        <v>42081.760000000002</v>
      </c>
      <c r="G277" s="29">
        <f t="shared" si="76"/>
        <v>9759.67</v>
      </c>
    </row>
    <row r="278" spans="1:7">
      <c r="A278" s="34" t="s">
        <v>9</v>
      </c>
      <c r="B278" s="35">
        <v>29543.190000000002</v>
      </c>
      <c r="C278" s="35">
        <v>-29197.97</v>
      </c>
      <c r="D278" s="35">
        <v>9312.2800000000007</v>
      </c>
      <c r="E278" s="42">
        <v>19312.28</v>
      </c>
      <c r="F278" s="36">
        <f t="shared" ca="1" si="75"/>
        <v>28969.78</v>
      </c>
      <c r="G278" s="29">
        <f t="shared" si="76"/>
        <v>19312.28</v>
      </c>
    </row>
    <row r="279" spans="1:7">
      <c r="A279" s="34" t="s">
        <v>10</v>
      </c>
      <c r="B279" s="35">
        <v>9378.2900000000009</v>
      </c>
      <c r="C279" s="35">
        <v>-15097.220000000001</v>
      </c>
      <c r="D279" s="35">
        <v>-1042.6099999999999</v>
      </c>
      <c r="E279" s="42">
        <v>117714.51</v>
      </c>
      <c r="F279" s="36">
        <f t="shared" ca="1" si="75"/>
        <v>110952.97</v>
      </c>
      <c r="G279" s="29">
        <f t="shared" si="76"/>
        <v>117714.51</v>
      </c>
    </row>
    <row r="280" spans="1:7">
      <c r="A280" s="34" t="s">
        <v>11</v>
      </c>
      <c r="B280" s="35">
        <v>0</v>
      </c>
      <c r="C280" s="35">
        <v>0</v>
      </c>
      <c r="D280" s="35">
        <v>0</v>
      </c>
      <c r="E280" s="42">
        <v>0</v>
      </c>
      <c r="F280" s="36">
        <f t="shared" ca="1" si="75"/>
        <v>0</v>
      </c>
      <c r="G280" s="29">
        <f t="shared" si="76"/>
        <v>0</v>
      </c>
    </row>
    <row r="281" spans="1:7">
      <c r="A281" s="34" t="s">
        <v>12</v>
      </c>
      <c r="B281" s="35">
        <v>0</v>
      </c>
      <c r="C281" s="35">
        <v>0</v>
      </c>
      <c r="D281" s="35">
        <v>0</v>
      </c>
      <c r="E281" s="42">
        <v>0</v>
      </c>
      <c r="F281" s="36">
        <f t="shared" ca="1" si="75"/>
        <v>0</v>
      </c>
      <c r="G281" s="29">
        <f t="shared" si="76"/>
        <v>0</v>
      </c>
    </row>
    <row r="282" spans="1:7">
      <c r="A282" s="34" t="s">
        <v>13</v>
      </c>
      <c r="B282" s="35">
        <v>0</v>
      </c>
      <c r="C282" s="35">
        <v>0</v>
      </c>
      <c r="D282" s="35">
        <v>0</v>
      </c>
      <c r="E282" s="42">
        <v>0</v>
      </c>
      <c r="F282" s="36">
        <f t="shared" ca="1" si="75"/>
        <v>0</v>
      </c>
      <c r="G282" s="29">
        <f t="shared" si="76"/>
        <v>0</v>
      </c>
    </row>
    <row r="283" spans="1:7">
      <c r="A283" s="34" t="s">
        <v>14</v>
      </c>
      <c r="B283" s="35">
        <v>0</v>
      </c>
      <c r="C283" s="35">
        <v>0</v>
      </c>
      <c r="D283" s="35">
        <v>0</v>
      </c>
      <c r="E283" s="42">
        <v>0</v>
      </c>
      <c r="F283" s="36">
        <f t="shared" ca="1" si="75"/>
        <v>0</v>
      </c>
      <c r="G283" s="29">
        <f t="shared" si="76"/>
        <v>0</v>
      </c>
    </row>
    <row r="284" spans="1:7">
      <c r="A284" s="34" t="s">
        <v>31</v>
      </c>
      <c r="B284" s="35">
        <v>0</v>
      </c>
      <c r="C284" s="35">
        <v>0</v>
      </c>
      <c r="D284" s="35">
        <v>0</v>
      </c>
      <c r="E284" s="42">
        <v>0</v>
      </c>
      <c r="F284" s="36">
        <f t="shared" ref="F284:F285" ca="1" si="77">SUM(OFFSET(B284,0,$A$624,1,$A$627-$A$624))</f>
        <v>0</v>
      </c>
      <c r="G284" s="29">
        <f t="shared" si="76"/>
        <v>0</v>
      </c>
    </row>
    <row r="285" spans="1:7">
      <c r="A285" s="34" t="s">
        <v>15</v>
      </c>
      <c r="B285" s="35">
        <v>0</v>
      </c>
      <c r="C285" s="35">
        <v>0</v>
      </c>
      <c r="D285" s="35">
        <v>0</v>
      </c>
      <c r="E285" s="42">
        <v>0</v>
      </c>
      <c r="F285" s="36">
        <f t="shared" ca="1" si="77"/>
        <v>0</v>
      </c>
      <c r="G285" s="29">
        <f t="shared" si="76"/>
        <v>0</v>
      </c>
    </row>
    <row r="286" spans="1:7">
      <c r="A286" s="5" t="s">
        <v>25</v>
      </c>
      <c r="B286" s="3">
        <f>SUM(B269:B285)</f>
        <v>493092.63999999996</v>
      </c>
      <c r="C286" s="3">
        <f t="shared" ref="C286" si="78">SUM(C269:C285)</f>
        <v>532757.59000000008</v>
      </c>
      <c r="D286" s="3">
        <f t="shared" ref="D286:G286" si="79">SUM(D269:D285)</f>
        <v>468032.65</v>
      </c>
      <c r="E286" s="3">
        <f t="shared" si="79"/>
        <v>558139.53999999992</v>
      </c>
      <c r="F286" s="3">
        <f t="shared" ca="1" si="79"/>
        <v>2052022.4200000002</v>
      </c>
      <c r="G286" s="3">
        <f t="shared" si="79"/>
        <v>558139.53999999992</v>
      </c>
    </row>
    <row r="291" spans="1:7">
      <c r="A291" s="15" t="s">
        <v>41</v>
      </c>
      <c r="B291" s="2">
        <v>7</v>
      </c>
      <c r="C291" s="2"/>
      <c r="D291" s="2"/>
      <c r="F291" s="2"/>
      <c r="G291" s="2"/>
    </row>
    <row r="292" spans="1:7" s="2" customFormat="1"/>
    <row r="293" spans="1:7" s="2" customFormat="1">
      <c r="A293" s="32" t="s">
        <v>16</v>
      </c>
    </row>
    <row r="294" spans="1:7">
      <c r="A294" s="4"/>
      <c r="B294" s="6">
        <v>40179</v>
      </c>
      <c r="C294" s="6">
        <v>40210</v>
      </c>
      <c r="D294" s="6">
        <v>40238</v>
      </c>
      <c r="E294" s="6">
        <v>40278</v>
      </c>
      <c r="F294" s="6" t="str">
        <f>(TEXT(DATE(YEAR(VLOOKUP(Data!$A$626,Data!$C$626:$D$629,2,1)),MONTH(VLOOKUP(Data!$A$626,Data!$C$626:$D$629,2,1))+0,1)," MMM  YY"))&amp;""&amp;" - "&amp;(TEXT(DATE(YEAR(VLOOKUP(Data!$A$627,Data!$C$626:$D$629,2,1)),MONTH(VLOOKUP(Data!$A$627,Data!$C$626:$D$629,2,1))+0,1)," MMM  YY"))&amp;""</f>
        <v xml:space="preserve"> Jan  10 -  Apr  10</v>
      </c>
      <c r="G294" s="6">
        <f>+VLOOKUP($A$627,$C$626:$D$629,2,)</f>
        <v>40278</v>
      </c>
    </row>
    <row r="295" spans="1:7">
      <c r="A295" s="27" t="s">
        <v>0</v>
      </c>
      <c r="B295" s="28">
        <v>15000</v>
      </c>
      <c r="C295" s="28">
        <v>15000</v>
      </c>
      <c r="D295" s="28">
        <v>15000</v>
      </c>
      <c r="E295" s="41">
        <v>15000</v>
      </c>
      <c r="F295" s="29">
        <f ca="1">SUM(OFFSET(B295,0,$A$624,1,$A$627-$A$624))</f>
        <v>60000</v>
      </c>
      <c r="G295" s="29">
        <f>CHOOSE($A$627,B295,C295,D295,E295)</f>
        <v>15000</v>
      </c>
    </row>
    <row r="296" spans="1:7">
      <c r="A296" s="27" t="s">
        <v>1</v>
      </c>
      <c r="B296" s="28">
        <v>299777.87916666665</v>
      </c>
      <c r="C296" s="28">
        <v>298111.21249999997</v>
      </c>
      <c r="D296" s="28">
        <v>299777.87916666665</v>
      </c>
      <c r="E296" s="41">
        <v>309151.79916666663</v>
      </c>
      <c r="F296" s="29">
        <f t="shared" ref="F296:F311" ca="1" si="80">SUM(OFFSET(B296,0,$A$624,1,$A$627-$A$624))</f>
        <v>1206818.7699999998</v>
      </c>
      <c r="G296" s="29">
        <f t="shared" ref="G296:G311" si="81">CHOOSE($A$627,B296,C296,D296,E296)</f>
        <v>309151.79916666663</v>
      </c>
    </row>
    <row r="297" spans="1:7">
      <c r="A297" s="27" t="s">
        <v>2</v>
      </c>
      <c r="B297" s="28">
        <v>4500</v>
      </c>
      <c r="C297" s="28">
        <v>4500</v>
      </c>
      <c r="D297" s="28">
        <v>4500</v>
      </c>
      <c r="E297" s="41">
        <v>4500</v>
      </c>
      <c r="F297" s="29">
        <f t="shared" ca="1" si="80"/>
        <v>18000</v>
      </c>
      <c r="G297" s="29">
        <f t="shared" si="81"/>
        <v>4500</v>
      </c>
    </row>
    <row r="298" spans="1:7">
      <c r="A298" s="27" t="s">
        <v>3</v>
      </c>
      <c r="B298" s="28">
        <v>48000</v>
      </c>
      <c r="C298" s="28">
        <v>48000</v>
      </c>
      <c r="D298" s="28">
        <v>48000</v>
      </c>
      <c r="E298" s="41">
        <v>48000</v>
      </c>
      <c r="F298" s="29">
        <f t="shared" ca="1" si="80"/>
        <v>192000</v>
      </c>
      <c r="G298" s="29">
        <f t="shared" si="81"/>
        <v>48000</v>
      </c>
    </row>
    <row r="299" spans="1:7">
      <c r="A299" s="27" t="s">
        <v>4</v>
      </c>
      <c r="B299" s="28">
        <v>0</v>
      </c>
      <c r="C299" s="28">
        <v>0</v>
      </c>
      <c r="D299" s="28">
        <v>0</v>
      </c>
      <c r="E299" s="41">
        <v>0</v>
      </c>
      <c r="F299" s="29">
        <f t="shared" ca="1" si="80"/>
        <v>0</v>
      </c>
      <c r="G299" s="29">
        <f t="shared" si="81"/>
        <v>0</v>
      </c>
    </row>
    <row r="300" spans="1:7" s="2" customFormat="1">
      <c r="A300" s="27" t="s">
        <v>5</v>
      </c>
      <c r="B300" s="28">
        <v>0</v>
      </c>
      <c r="C300" s="28">
        <v>0</v>
      </c>
      <c r="D300" s="28">
        <v>0</v>
      </c>
      <c r="E300" s="41">
        <v>0</v>
      </c>
      <c r="F300" s="29">
        <f t="shared" ca="1" si="80"/>
        <v>0</v>
      </c>
      <c r="G300" s="29">
        <f t="shared" si="81"/>
        <v>0</v>
      </c>
    </row>
    <row r="301" spans="1:7" s="2" customFormat="1">
      <c r="A301" s="27" t="s">
        <v>6</v>
      </c>
      <c r="B301" s="28">
        <v>1166.6666666666667</v>
      </c>
      <c r="C301" s="28">
        <v>1166.6666666666667</v>
      </c>
      <c r="D301" s="28">
        <v>1166.6666666666667</v>
      </c>
      <c r="E301" s="41">
        <v>1166.6666666666667</v>
      </c>
      <c r="F301" s="29">
        <f t="shared" ca="1" si="80"/>
        <v>4666.666666666667</v>
      </c>
      <c r="G301" s="29">
        <f t="shared" si="81"/>
        <v>1166.6666666666667</v>
      </c>
    </row>
    <row r="302" spans="1:7">
      <c r="A302" s="27" t="s">
        <v>7</v>
      </c>
      <c r="B302" s="28">
        <v>233.33333333333334</v>
      </c>
      <c r="C302" s="28">
        <v>233.33333333333334</v>
      </c>
      <c r="D302" s="28">
        <v>233.33333333333334</v>
      </c>
      <c r="E302" s="41">
        <v>233.33333333333334</v>
      </c>
      <c r="F302" s="29">
        <f t="shared" ca="1" si="80"/>
        <v>933.33333333333337</v>
      </c>
      <c r="G302" s="29">
        <f t="shared" si="81"/>
        <v>233.33333333333334</v>
      </c>
    </row>
    <row r="303" spans="1:7">
      <c r="A303" s="27" t="s">
        <v>8</v>
      </c>
      <c r="B303" s="28">
        <v>0</v>
      </c>
      <c r="C303" s="28">
        <v>0</v>
      </c>
      <c r="D303" s="28">
        <v>0</v>
      </c>
      <c r="E303" s="41">
        <v>0</v>
      </c>
      <c r="F303" s="29">
        <f t="shared" ca="1" si="80"/>
        <v>0</v>
      </c>
      <c r="G303" s="29">
        <f t="shared" si="81"/>
        <v>0</v>
      </c>
    </row>
    <row r="304" spans="1:7">
      <c r="A304" s="27" t="s">
        <v>9</v>
      </c>
      <c r="B304" s="28">
        <v>0</v>
      </c>
      <c r="C304" s="28">
        <v>0</v>
      </c>
      <c r="D304" s="28">
        <v>0</v>
      </c>
      <c r="E304" s="41">
        <v>0</v>
      </c>
      <c r="F304" s="29">
        <f t="shared" ca="1" si="80"/>
        <v>0</v>
      </c>
      <c r="G304" s="29">
        <f t="shared" si="81"/>
        <v>0</v>
      </c>
    </row>
    <row r="305" spans="1:7">
      <c r="A305" s="27" t="s">
        <v>10</v>
      </c>
      <c r="B305" s="28">
        <v>0</v>
      </c>
      <c r="C305" s="28">
        <v>0</v>
      </c>
      <c r="D305" s="28">
        <v>0</v>
      </c>
      <c r="E305" s="41">
        <v>0</v>
      </c>
      <c r="F305" s="29">
        <f t="shared" ca="1" si="80"/>
        <v>0</v>
      </c>
      <c r="G305" s="29">
        <f t="shared" si="81"/>
        <v>0</v>
      </c>
    </row>
    <row r="306" spans="1:7">
      <c r="A306" s="27" t="s">
        <v>11</v>
      </c>
      <c r="B306" s="28">
        <v>0</v>
      </c>
      <c r="C306" s="28">
        <v>0</v>
      </c>
      <c r="D306" s="28">
        <v>0</v>
      </c>
      <c r="E306" s="41">
        <v>0</v>
      </c>
      <c r="F306" s="29">
        <f t="shared" ca="1" si="80"/>
        <v>0</v>
      </c>
      <c r="G306" s="29">
        <f t="shared" si="81"/>
        <v>0</v>
      </c>
    </row>
    <row r="307" spans="1:7">
      <c r="A307" s="27" t="s">
        <v>12</v>
      </c>
      <c r="B307" s="28">
        <v>0</v>
      </c>
      <c r="C307" s="28">
        <v>0</v>
      </c>
      <c r="D307" s="28">
        <v>0</v>
      </c>
      <c r="E307" s="41">
        <v>0</v>
      </c>
      <c r="F307" s="29">
        <f t="shared" ca="1" si="80"/>
        <v>0</v>
      </c>
      <c r="G307" s="29">
        <f t="shared" si="81"/>
        <v>0</v>
      </c>
    </row>
    <row r="308" spans="1:7">
      <c r="A308" s="27" t="s">
        <v>13</v>
      </c>
      <c r="B308" s="28">
        <v>0</v>
      </c>
      <c r="C308" s="28">
        <v>0</v>
      </c>
      <c r="D308" s="28">
        <v>0</v>
      </c>
      <c r="E308" s="41">
        <v>0</v>
      </c>
      <c r="F308" s="29">
        <f t="shared" ca="1" si="80"/>
        <v>0</v>
      </c>
      <c r="G308" s="29">
        <f t="shared" si="81"/>
        <v>0</v>
      </c>
    </row>
    <row r="309" spans="1:7">
      <c r="A309" s="27" t="s">
        <v>14</v>
      </c>
      <c r="B309" s="28">
        <v>0</v>
      </c>
      <c r="C309" s="28">
        <v>0</v>
      </c>
      <c r="D309" s="28">
        <v>0</v>
      </c>
      <c r="E309" s="41">
        <v>0</v>
      </c>
      <c r="F309" s="29">
        <f t="shared" ca="1" si="80"/>
        <v>0</v>
      </c>
      <c r="G309" s="29">
        <f t="shared" si="81"/>
        <v>0</v>
      </c>
    </row>
    <row r="310" spans="1:7">
      <c r="A310" s="27" t="s">
        <v>31</v>
      </c>
      <c r="B310" s="28">
        <v>0</v>
      </c>
      <c r="C310" s="28">
        <v>0</v>
      </c>
      <c r="D310" s="28">
        <v>0</v>
      </c>
      <c r="E310" s="41">
        <v>0</v>
      </c>
      <c r="F310" s="29">
        <f t="shared" ca="1" si="80"/>
        <v>0</v>
      </c>
      <c r="G310" s="29">
        <f t="shared" si="81"/>
        <v>0</v>
      </c>
    </row>
    <row r="311" spans="1:7">
      <c r="A311" s="27" t="s">
        <v>15</v>
      </c>
      <c r="B311" s="28">
        <v>0</v>
      </c>
      <c r="C311" s="28">
        <v>0</v>
      </c>
      <c r="D311" s="28">
        <v>0</v>
      </c>
      <c r="E311" s="41">
        <v>0</v>
      </c>
      <c r="F311" s="29">
        <f t="shared" ca="1" si="80"/>
        <v>0</v>
      </c>
      <c r="G311" s="29">
        <f t="shared" si="81"/>
        <v>0</v>
      </c>
    </row>
    <row r="312" spans="1:7">
      <c r="A312" s="5" t="s">
        <v>25</v>
      </c>
      <c r="B312" s="3">
        <f t="shared" ref="B312:C312" si="82">SUM(B295:B311)</f>
        <v>368677.87916666665</v>
      </c>
      <c r="C312" s="3">
        <f t="shared" si="82"/>
        <v>367011.21249999997</v>
      </c>
      <c r="D312" s="3">
        <f t="shared" ref="D312:G312" si="83">SUM(D295:D311)</f>
        <v>368677.87916666665</v>
      </c>
      <c r="E312" s="3">
        <f t="shared" si="83"/>
        <v>378051.79916666663</v>
      </c>
      <c r="F312" s="3">
        <f t="shared" ca="1" si="83"/>
        <v>1482418.7699999998</v>
      </c>
      <c r="G312" s="3">
        <f t="shared" si="83"/>
        <v>378051.79916666663</v>
      </c>
    </row>
    <row r="313" spans="1:7">
      <c r="A313" s="2"/>
      <c r="B313" s="2"/>
      <c r="C313" s="2"/>
      <c r="D313" s="2"/>
      <c r="F313" s="2"/>
      <c r="G313" s="2"/>
    </row>
    <row r="314" spans="1:7">
      <c r="A314" s="2"/>
      <c r="B314" s="2"/>
      <c r="C314" s="2"/>
      <c r="D314" s="2"/>
      <c r="F314" s="2"/>
      <c r="G314" s="2"/>
    </row>
    <row r="315" spans="1:7">
      <c r="A315" s="33" t="s">
        <v>17</v>
      </c>
      <c r="B315" s="2"/>
      <c r="C315" s="2"/>
      <c r="D315" s="2"/>
      <c r="F315" s="2"/>
      <c r="G315" s="2"/>
    </row>
    <row r="316" spans="1:7">
      <c r="A316" s="4"/>
      <c r="B316" s="6">
        <v>40179</v>
      </c>
      <c r="C316" s="6">
        <v>40210</v>
      </c>
      <c r="D316" s="6">
        <v>40238</v>
      </c>
      <c r="E316" s="6">
        <v>40278</v>
      </c>
      <c r="F316" s="6" t="str">
        <f>(TEXT(DATE(YEAR(VLOOKUP(Data!$A$626,Data!$C$626:$D$629,2,1)),MONTH(VLOOKUP(Data!$A$626,Data!$C$626:$D$629,2,1))+0,1)," MMM  YY"))&amp;""&amp;" - "&amp;(TEXT(DATE(YEAR(VLOOKUP(Data!$A$627,Data!$C$626:$D$629,2,1)),MONTH(VLOOKUP(Data!$A$627,Data!$C$626:$D$629,2,1))+0,1)," MMM  YY"))&amp;""</f>
        <v xml:space="preserve"> Jan  10 -  Apr  10</v>
      </c>
      <c r="G316" s="6">
        <f>+VLOOKUP($A$627,$C$626:$D$629,2,)</f>
        <v>40278</v>
      </c>
    </row>
    <row r="317" spans="1:7">
      <c r="A317" s="34" t="s">
        <v>0</v>
      </c>
      <c r="B317" s="35">
        <v>1290</v>
      </c>
      <c r="C317" s="35">
        <v>340.2</v>
      </c>
      <c r="D317" s="35">
        <v>739.99</v>
      </c>
      <c r="E317" s="42">
        <v>238.87</v>
      </c>
      <c r="F317" s="36">
        <f t="shared" ref="F317:F333" ca="1" si="84">SUM(OFFSET(B317,0,$A$624,1,$A$627-$A$624))</f>
        <v>2609.06</v>
      </c>
      <c r="G317" s="29">
        <f>CHOOSE($A$627,B317,C317,D317,E317)</f>
        <v>238.87</v>
      </c>
    </row>
    <row r="318" spans="1:7">
      <c r="A318" s="34" t="s">
        <v>1</v>
      </c>
      <c r="B318" s="35">
        <v>333565.83999999997</v>
      </c>
      <c r="C318" s="35">
        <v>302424.71999999997</v>
      </c>
      <c r="D318" s="35">
        <v>328495.93</v>
      </c>
      <c r="E318" s="42">
        <v>255832.05</v>
      </c>
      <c r="F318" s="36">
        <f t="shared" ca="1" si="84"/>
        <v>1220318.54</v>
      </c>
      <c r="G318" s="29">
        <f t="shared" ref="G318:G333" si="85">CHOOSE($A$627,B318,C318,D318,E318)</f>
        <v>255832.05</v>
      </c>
    </row>
    <row r="319" spans="1:7">
      <c r="A319" s="34" t="s">
        <v>2</v>
      </c>
      <c r="B319" s="35">
        <v>0</v>
      </c>
      <c r="C319" s="35">
        <v>0</v>
      </c>
      <c r="D319" s="35">
        <v>0</v>
      </c>
      <c r="E319" s="42">
        <v>0</v>
      </c>
      <c r="F319" s="36">
        <f t="shared" ca="1" si="84"/>
        <v>0</v>
      </c>
      <c r="G319" s="29">
        <f t="shared" si="85"/>
        <v>0</v>
      </c>
    </row>
    <row r="320" spans="1:7">
      <c r="A320" s="34" t="s">
        <v>3</v>
      </c>
      <c r="B320" s="35">
        <v>0</v>
      </c>
      <c r="C320" s="35">
        <v>34731</v>
      </c>
      <c r="D320" s="35">
        <v>24999</v>
      </c>
      <c r="E320" s="42">
        <v>8333</v>
      </c>
      <c r="F320" s="36">
        <f t="shared" ca="1" si="84"/>
        <v>68063</v>
      </c>
      <c r="G320" s="29">
        <f t="shared" si="85"/>
        <v>8333</v>
      </c>
    </row>
    <row r="321" spans="1:7">
      <c r="A321" s="34" t="s">
        <v>4</v>
      </c>
      <c r="B321" s="35">
        <v>0</v>
      </c>
      <c r="C321" s="35">
        <v>600</v>
      </c>
      <c r="D321" s="35">
        <v>0</v>
      </c>
      <c r="E321" s="42">
        <v>0</v>
      </c>
      <c r="F321" s="36">
        <f t="shared" ca="1" si="84"/>
        <v>600</v>
      </c>
      <c r="G321" s="29">
        <f t="shared" si="85"/>
        <v>0</v>
      </c>
    </row>
    <row r="322" spans="1:7">
      <c r="A322" s="34" t="s">
        <v>5</v>
      </c>
      <c r="B322" s="35">
        <v>0</v>
      </c>
      <c r="C322" s="35">
        <v>0</v>
      </c>
      <c r="D322" s="35">
        <v>0</v>
      </c>
      <c r="E322" s="42">
        <v>0</v>
      </c>
      <c r="F322" s="36">
        <f t="shared" ca="1" si="84"/>
        <v>0</v>
      </c>
      <c r="G322" s="29">
        <f t="shared" si="85"/>
        <v>0</v>
      </c>
    </row>
    <row r="323" spans="1:7">
      <c r="A323" s="34" t="s">
        <v>6</v>
      </c>
      <c r="B323" s="35">
        <v>0</v>
      </c>
      <c r="C323" s="35">
        <v>2660</v>
      </c>
      <c r="D323" s="35">
        <v>2000</v>
      </c>
      <c r="E323" s="42">
        <v>4154.1000000000004</v>
      </c>
      <c r="F323" s="36">
        <f t="shared" ca="1" si="84"/>
        <v>8814.1</v>
      </c>
      <c r="G323" s="29">
        <f t="shared" si="85"/>
        <v>4154.1000000000004</v>
      </c>
    </row>
    <row r="324" spans="1:7">
      <c r="A324" s="34" t="s">
        <v>7</v>
      </c>
      <c r="B324" s="35">
        <v>6015.8099999999995</v>
      </c>
      <c r="C324" s="35">
        <v>3422.6099999999997</v>
      </c>
      <c r="D324" s="35">
        <v>2755.2799999999997</v>
      </c>
      <c r="E324" s="42">
        <v>4212.88</v>
      </c>
      <c r="F324" s="36">
        <f t="shared" ca="1" si="84"/>
        <v>16406.579999999998</v>
      </c>
      <c r="G324" s="29">
        <f t="shared" si="85"/>
        <v>4212.88</v>
      </c>
    </row>
    <row r="325" spans="1:7">
      <c r="A325" s="34" t="s">
        <v>8</v>
      </c>
      <c r="B325" s="35">
        <v>415.58</v>
      </c>
      <c r="C325" s="35">
        <v>636.62</v>
      </c>
      <c r="D325" s="35">
        <v>525.57999999999993</v>
      </c>
      <c r="E325" s="42">
        <v>525.62</v>
      </c>
      <c r="F325" s="36">
        <f t="shared" ca="1" si="84"/>
        <v>2103.4</v>
      </c>
      <c r="G325" s="29">
        <f t="shared" si="85"/>
        <v>525.62</v>
      </c>
    </row>
    <row r="326" spans="1:7">
      <c r="A326" s="34" t="s">
        <v>9</v>
      </c>
      <c r="B326" s="35">
        <v>4580.8099999999995</v>
      </c>
      <c r="C326" s="35">
        <v>-3268.77</v>
      </c>
      <c r="D326" s="35">
        <v>656</v>
      </c>
      <c r="E326" s="42">
        <v>656</v>
      </c>
      <c r="F326" s="36">
        <f t="shared" ca="1" si="84"/>
        <v>2624.0399999999995</v>
      </c>
      <c r="G326" s="29">
        <f t="shared" si="85"/>
        <v>656</v>
      </c>
    </row>
    <row r="327" spans="1:7">
      <c r="A327" s="34" t="s">
        <v>10</v>
      </c>
      <c r="B327" s="35">
        <v>2114</v>
      </c>
      <c r="C327" s="35">
        <v>942</v>
      </c>
      <c r="D327" s="35">
        <v>382</v>
      </c>
      <c r="E327" s="42">
        <v>34</v>
      </c>
      <c r="F327" s="36">
        <f t="shared" ca="1" si="84"/>
        <v>3472</v>
      </c>
      <c r="G327" s="29">
        <f t="shared" si="85"/>
        <v>34</v>
      </c>
    </row>
    <row r="328" spans="1:7">
      <c r="A328" s="34" t="s">
        <v>11</v>
      </c>
      <c r="B328" s="35">
        <v>0</v>
      </c>
      <c r="C328" s="35">
        <v>0</v>
      </c>
      <c r="D328" s="35">
        <v>0</v>
      </c>
      <c r="E328" s="42">
        <v>0</v>
      </c>
      <c r="F328" s="36">
        <f t="shared" ca="1" si="84"/>
        <v>0</v>
      </c>
      <c r="G328" s="29">
        <f t="shared" si="85"/>
        <v>0</v>
      </c>
    </row>
    <row r="329" spans="1:7">
      <c r="A329" s="34" t="s">
        <v>12</v>
      </c>
      <c r="B329" s="35">
        <v>0</v>
      </c>
      <c r="C329" s="35">
        <v>0</v>
      </c>
      <c r="D329" s="35">
        <v>0</v>
      </c>
      <c r="E329" s="42">
        <v>0</v>
      </c>
      <c r="F329" s="36">
        <f t="shared" ca="1" si="84"/>
        <v>0</v>
      </c>
      <c r="G329" s="29">
        <f t="shared" si="85"/>
        <v>0</v>
      </c>
    </row>
    <row r="330" spans="1:7">
      <c r="A330" s="34" t="s">
        <v>13</v>
      </c>
      <c r="B330" s="35">
        <v>0</v>
      </c>
      <c r="C330" s="35">
        <v>0</v>
      </c>
      <c r="D330" s="35">
        <v>0</v>
      </c>
      <c r="E330" s="42">
        <v>0</v>
      </c>
      <c r="F330" s="36">
        <f t="shared" ca="1" si="84"/>
        <v>0</v>
      </c>
      <c r="G330" s="29">
        <f t="shared" si="85"/>
        <v>0</v>
      </c>
    </row>
    <row r="331" spans="1:7">
      <c r="A331" s="34" t="s">
        <v>14</v>
      </c>
      <c r="B331" s="35">
        <v>0</v>
      </c>
      <c r="C331" s="35">
        <v>0</v>
      </c>
      <c r="D331" s="35">
        <v>0</v>
      </c>
      <c r="E331" s="42">
        <v>0</v>
      </c>
      <c r="F331" s="36">
        <f t="shared" ca="1" si="84"/>
        <v>0</v>
      </c>
      <c r="G331" s="29">
        <f t="shared" si="85"/>
        <v>0</v>
      </c>
    </row>
    <row r="332" spans="1:7">
      <c r="A332" s="34" t="s">
        <v>31</v>
      </c>
      <c r="B332" s="35">
        <v>0</v>
      </c>
      <c r="C332" s="35">
        <v>0</v>
      </c>
      <c r="D332" s="35">
        <v>0</v>
      </c>
      <c r="E332" s="42">
        <v>0</v>
      </c>
      <c r="F332" s="36">
        <f t="shared" ca="1" si="84"/>
        <v>0</v>
      </c>
      <c r="G332" s="29">
        <f t="shared" si="85"/>
        <v>0</v>
      </c>
    </row>
    <row r="333" spans="1:7">
      <c r="A333" s="34" t="s">
        <v>15</v>
      </c>
      <c r="B333" s="35">
        <v>0</v>
      </c>
      <c r="C333" s="35">
        <v>0</v>
      </c>
      <c r="D333" s="35">
        <v>0</v>
      </c>
      <c r="E333" s="42">
        <v>0</v>
      </c>
      <c r="F333" s="36">
        <f t="shared" ca="1" si="84"/>
        <v>0</v>
      </c>
      <c r="G333" s="29">
        <f t="shared" si="85"/>
        <v>0</v>
      </c>
    </row>
    <row r="334" spans="1:7">
      <c r="A334" s="5" t="s">
        <v>25</v>
      </c>
      <c r="B334" s="3">
        <f>SUM(B317:B333)</f>
        <v>347982.04</v>
      </c>
      <c r="C334" s="3">
        <f t="shared" ref="C334:G334" si="86">SUM(C317:C333)</f>
        <v>342488.37999999995</v>
      </c>
      <c r="D334" s="3">
        <f t="shared" si="86"/>
        <v>360553.78</v>
      </c>
      <c r="E334" s="3">
        <f t="shared" si="86"/>
        <v>273986.51999999996</v>
      </c>
      <c r="F334" s="3">
        <f t="shared" ca="1" si="86"/>
        <v>1325010.7200000002</v>
      </c>
      <c r="G334" s="3">
        <f t="shared" si="86"/>
        <v>273986.51999999996</v>
      </c>
    </row>
    <row r="335" spans="1:7">
      <c r="A335" s="24"/>
      <c r="B335" s="25"/>
      <c r="C335" s="25"/>
      <c r="D335" s="25"/>
      <c r="E335" s="25"/>
      <c r="F335" s="25"/>
      <c r="G335" s="25"/>
    </row>
    <row r="336" spans="1:7">
      <c r="A336" s="24"/>
      <c r="B336" s="25"/>
      <c r="C336" s="25"/>
      <c r="D336" s="25"/>
      <c r="E336" s="25"/>
      <c r="F336" s="25"/>
      <c r="G336" s="25"/>
    </row>
    <row r="337" spans="1:7">
      <c r="A337" s="24"/>
      <c r="B337" s="25"/>
      <c r="C337" s="25"/>
      <c r="D337" s="25"/>
      <c r="E337" s="25"/>
      <c r="F337" s="25"/>
      <c r="G337" s="25"/>
    </row>
    <row r="338" spans="1:7">
      <c r="A338" s="24"/>
      <c r="B338" s="25"/>
      <c r="C338" s="25"/>
      <c r="D338" s="25"/>
      <c r="E338" s="25"/>
      <c r="F338" s="25"/>
      <c r="G338" s="25"/>
    </row>
    <row r="339" spans="1:7">
      <c r="A339" s="15" t="s">
        <v>42</v>
      </c>
      <c r="B339" s="2">
        <v>8</v>
      </c>
      <c r="C339" s="2"/>
      <c r="D339" s="2"/>
      <c r="F339" s="2"/>
      <c r="G339" s="2"/>
    </row>
    <row r="340" spans="1:7">
      <c r="A340" s="2"/>
      <c r="B340" s="2"/>
      <c r="C340" s="2"/>
      <c r="D340" s="2"/>
      <c r="F340" s="2"/>
      <c r="G340" s="2"/>
    </row>
    <row r="341" spans="1:7">
      <c r="A341" s="32" t="s">
        <v>16</v>
      </c>
      <c r="B341" s="2"/>
      <c r="C341" s="2"/>
      <c r="D341" s="2"/>
      <c r="F341" s="2"/>
      <c r="G341" s="2"/>
    </row>
    <row r="342" spans="1:7">
      <c r="A342" s="4"/>
      <c r="B342" s="6">
        <v>40179</v>
      </c>
      <c r="C342" s="6">
        <v>40210</v>
      </c>
      <c r="D342" s="6">
        <v>40238</v>
      </c>
      <c r="E342" s="6">
        <v>40278</v>
      </c>
      <c r="F342" s="6" t="str">
        <f>(TEXT(DATE(YEAR(VLOOKUP(Data!$A$626,Data!$C$626:$D$629,2,1)),MONTH(VLOOKUP(Data!$A$626,Data!$C$626:$D$629,2,1))+0,1)," MMM  YY"))&amp;""&amp;" - "&amp;(TEXT(DATE(YEAR(VLOOKUP(Data!$A$627,Data!$C$626:$D$629,2,1)),MONTH(VLOOKUP(Data!$A$627,Data!$C$626:$D$629,2,1))+0,1)," MMM  YY"))&amp;""</f>
        <v xml:space="preserve"> Jan  10 -  Apr  10</v>
      </c>
      <c r="G342" s="6">
        <f>+VLOOKUP($A$627,$C$626:$D$629,2,)</f>
        <v>40278</v>
      </c>
    </row>
    <row r="343" spans="1:7">
      <c r="A343" s="27" t="s">
        <v>0</v>
      </c>
      <c r="B343" s="28">
        <v>0</v>
      </c>
      <c r="C343" s="28">
        <v>0</v>
      </c>
      <c r="D343" s="28">
        <v>0</v>
      </c>
      <c r="E343" s="41">
        <v>0</v>
      </c>
      <c r="F343" s="29">
        <f ca="1">SUM(OFFSET(B343,0,$A$624,1,$A$627-$A$624))</f>
        <v>0</v>
      </c>
      <c r="G343" s="29">
        <f>CHOOSE($A$627,B343,C343,D343,E343)</f>
        <v>0</v>
      </c>
    </row>
    <row r="344" spans="1:7">
      <c r="A344" s="27" t="s">
        <v>1</v>
      </c>
      <c r="B344" s="28">
        <v>216972.48888888888</v>
      </c>
      <c r="C344" s="28">
        <v>215305.82222222222</v>
      </c>
      <c r="D344" s="28">
        <v>216972.48888888888</v>
      </c>
      <c r="E344" s="41">
        <v>224258.30222222224</v>
      </c>
      <c r="F344" s="29">
        <f t="shared" ref="F344:F359" ca="1" si="87">SUM(OFFSET(B344,0,$A$624,1,$A$627-$A$624))</f>
        <v>873509.10222222214</v>
      </c>
      <c r="G344" s="29">
        <f t="shared" ref="G344:G359" si="88">CHOOSE($A$627,B344,C344,D344,E344)</f>
        <v>224258.30222222224</v>
      </c>
    </row>
    <row r="345" spans="1:7">
      <c r="A345" s="27" t="s">
        <v>2</v>
      </c>
      <c r="B345" s="28">
        <v>12000</v>
      </c>
      <c r="C345" s="28">
        <v>12000</v>
      </c>
      <c r="D345" s="28">
        <v>12000</v>
      </c>
      <c r="E345" s="41">
        <v>12000</v>
      </c>
      <c r="F345" s="29">
        <f t="shared" ca="1" si="87"/>
        <v>48000</v>
      </c>
      <c r="G345" s="29">
        <f t="shared" si="88"/>
        <v>12000</v>
      </c>
    </row>
    <row r="346" spans="1:7">
      <c r="A346" s="27" t="s">
        <v>3</v>
      </c>
      <c r="B346" s="28">
        <v>0</v>
      </c>
      <c r="C346" s="28">
        <v>0</v>
      </c>
      <c r="D346" s="28">
        <v>0</v>
      </c>
      <c r="E346" s="41">
        <v>0</v>
      </c>
      <c r="F346" s="29">
        <f t="shared" ca="1" si="87"/>
        <v>0</v>
      </c>
      <c r="G346" s="29">
        <f t="shared" si="88"/>
        <v>0</v>
      </c>
    </row>
    <row r="347" spans="1:7">
      <c r="A347" s="27" t="s">
        <v>4</v>
      </c>
      <c r="B347" s="28">
        <v>0</v>
      </c>
      <c r="C347" s="28">
        <v>0</v>
      </c>
      <c r="D347" s="28">
        <v>0</v>
      </c>
      <c r="E347" s="41">
        <v>0</v>
      </c>
      <c r="F347" s="29">
        <f t="shared" ca="1" si="87"/>
        <v>0</v>
      </c>
      <c r="G347" s="29">
        <f t="shared" si="88"/>
        <v>0</v>
      </c>
    </row>
    <row r="348" spans="1:7" s="2" customFormat="1">
      <c r="A348" s="27" t="s">
        <v>5</v>
      </c>
      <c r="B348" s="28">
        <v>0</v>
      </c>
      <c r="C348" s="28">
        <v>0</v>
      </c>
      <c r="D348" s="28">
        <v>0</v>
      </c>
      <c r="E348" s="41">
        <v>0</v>
      </c>
      <c r="F348" s="29">
        <f t="shared" ca="1" si="87"/>
        <v>0</v>
      </c>
      <c r="G348" s="29">
        <f t="shared" si="88"/>
        <v>0</v>
      </c>
    </row>
    <row r="349" spans="1:7" s="2" customFormat="1">
      <c r="A349" s="27" t="s">
        <v>6</v>
      </c>
      <c r="B349" s="28">
        <v>11266.666666666666</v>
      </c>
      <c r="C349" s="28">
        <v>11266.666666666666</v>
      </c>
      <c r="D349" s="28">
        <v>11266.666666666666</v>
      </c>
      <c r="E349" s="41">
        <v>11266.666666666666</v>
      </c>
      <c r="F349" s="29">
        <f t="shared" ca="1" si="87"/>
        <v>45066.666666666664</v>
      </c>
      <c r="G349" s="29">
        <f t="shared" si="88"/>
        <v>11266.666666666666</v>
      </c>
    </row>
    <row r="350" spans="1:7">
      <c r="A350" s="27" t="s">
        <v>7</v>
      </c>
      <c r="B350" s="28">
        <v>108983.33333333333</v>
      </c>
      <c r="C350" s="28">
        <v>157483.33333333331</v>
      </c>
      <c r="D350" s="28">
        <v>157483.33333333331</v>
      </c>
      <c r="E350" s="41">
        <v>157483.33333333331</v>
      </c>
      <c r="F350" s="29">
        <f t="shared" ca="1" si="87"/>
        <v>581433.33333333326</v>
      </c>
      <c r="G350" s="29">
        <f t="shared" si="88"/>
        <v>157483.33333333331</v>
      </c>
    </row>
    <row r="351" spans="1:7">
      <c r="A351" s="27" t="s">
        <v>8</v>
      </c>
      <c r="B351" s="28">
        <v>0</v>
      </c>
      <c r="C351" s="28">
        <v>0</v>
      </c>
      <c r="D351" s="28">
        <v>0</v>
      </c>
      <c r="E351" s="41">
        <v>0</v>
      </c>
      <c r="F351" s="29">
        <f t="shared" ca="1" si="87"/>
        <v>0</v>
      </c>
      <c r="G351" s="29">
        <f t="shared" si="88"/>
        <v>0</v>
      </c>
    </row>
    <row r="352" spans="1:7">
      <c r="A352" s="27" t="s">
        <v>9</v>
      </c>
      <c r="B352" s="28">
        <v>0</v>
      </c>
      <c r="C352" s="28">
        <v>0</v>
      </c>
      <c r="D352" s="28">
        <v>0</v>
      </c>
      <c r="E352" s="41">
        <v>0</v>
      </c>
      <c r="F352" s="29">
        <f t="shared" ca="1" si="87"/>
        <v>0</v>
      </c>
      <c r="G352" s="29">
        <f t="shared" si="88"/>
        <v>0</v>
      </c>
    </row>
    <row r="353" spans="1:12">
      <c r="A353" s="27" t="s">
        <v>10</v>
      </c>
      <c r="B353" s="28">
        <v>113500</v>
      </c>
      <c r="C353" s="28">
        <v>65000</v>
      </c>
      <c r="D353" s="28">
        <v>65000</v>
      </c>
      <c r="E353" s="41">
        <v>65000</v>
      </c>
      <c r="F353" s="29">
        <f t="shared" ca="1" si="87"/>
        <v>308500</v>
      </c>
      <c r="G353" s="29">
        <f t="shared" si="88"/>
        <v>65000</v>
      </c>
    </row>
    <row r="354" spans="1:12">
      <c r="A354" s="27" t="s">
        <v>11</v>
      </c>
      <c r="B354" s="28">
        <v>19250</v>
      </c>
      <c r="C354" s="28">
        <v>19250</v>
      </c>
      <c r="D354" s="28">
        <v>19250</v>
      </c>
      <c r="E354" s="41">
        <v>19250</v>
      </c>
      <c r="F354" s="29">
        <f t="shared" ca="1" si="87"/>
        <v>77000</v>
      </c>
      <c r="G354" s="29">
        <f t="shared" si="88"/>
        <v>19250</v>
      </c>
    </row>
    <row r="355" spans="1:12">
      <c r="A355" s="27" t="s">
        <v>12</v>
      </c>
      <c r="B355" s="28">
        <v>0</v>
      </c>
      <c r="C355" s="28">
        <v>0</v>
      </c>
      <c r="D355" s="28">
        <v>0</v>
      </c>
      <c r="E355" s="41">
        <v>0</v>
      </c>
      <c r="F355" s="29">
        <f t="shared" ca="1" si="87"/>
        <v>0</v>
      </c>
      <c r="G355" s="29">
        <f t="shared" si="88"/>
        <v>0</v>
      </c>
    </row>
    <row r="356" spans="1:12">
      <c r="A356" s="27" t="s">
        <v>13</v>
      </c>
      <c r="B356" s="28">
        <v>0</v>
      </c>
      <c r="C356" s="28">
        <v>0</v>
      </c>
      <c r="D356" s="28">
        <v>0</v>
      </c>
      <c r="E356" s="41">
        <v>0</v>
      </c>
      <c r="F356" s="29">
        <f t="shared" ca="1" si="87"/>
        <v>0</v>
      </c>
      <c r="G356" s="29">
        <f t="shared" si="88"/>
        <v>0</v>
      </c>
    </row>
    <row r="357" spans="1:12">
      <c r="A357" s="27" t="s">
        <v>14</v>
      </c>
      <c r="B357" s="28">
        <v>0</v>
      </c>
      <c r="C357" s="28">
        <v>0</v>
      </c>
      <c r="D357" s="28">
        <v>0</v>
      </c>
      <c r="E357" s="41">
        <v>0</v>
      </c>
      <c r="F357" s="29">
        <f t="shared" ca="1" si="87"/>
        <v>0</v>
      </c>
      <c r="G357" s="29">
        <f t="shared" si="88"/>
        <v>0</v>
      </c>
    </row>
    <row r="358" spans="1:12">
      <c r="A358" s="27" t="s">
        <v>31</v>
      </c>
      <c r="B358" s="28">
        <v>0</v>
      </c>
      <c r="C358" s="28">
        <v>0</v>
      </c>
      <c r="D358" s="28">
        <v>0</v>
      </c>
      <c r="E358" s="41">
        <v>0</v>
      </c>
      <c r="F358" s="29">
        <f t="shared" ca="1" si="87"/>
        <v>0</v>
      </c>
      <c r="G358" s="29">
        <f t="shared" si="88"/>
        <v>0</v>
      </c>
    </row>
    <row r="359" spans="1:12">
      <c r="A359" s="27" t="s">
        <v>15</v>
      </c>
      <c r="B359" s="28">
        <v>0</v>
      </c>
      <c r="C359" s="28">
        <v>0</v>
      </c>
      <c r="D359" s="28">
        <v>0</v>
      </c>
      <c r="E359" s="41">
        <v>0</v>
      </c>
      <c r="F359" s="29">
        <f t="shared" ca="1" si="87"/>
        <v>0</v>
      </c>
      <c r="G359" s="29">
        <f t="shared" si="88"/>
        <v>0</v>
      </c>
    </row>
    <row r="360" spans="1:12">
      <c r="A360" s="5" t="s">
        <v>25</v>
      </c>
      <c r="B360" s="3">
        <f t="shared" ref="B360:C360" si="89">SUM(B343:B359)</f>
        <v>481972.48888888885</v>
      </c>
      <c r="C360" s="3">
        <f t="shared" si="89"/>
        <v>480305.82222222222</v>
      </c>
      <c r="D360" s="3">
        <f t="shared" ref="D360:G360" si="90">SUM(D343:D359)</f>
        <v>481972.48888888885</v>
      </c>
      <c r="E360" s="3">
        <f t="shared" si="90"/>
        <v>489258.30222222221</v>
      </c>
      <c r="F360" s="3">
        <f t="shared" ca="1" si="90"/>
        <v>1933509.1022222219</v>
      </c>
      <c r="G360" s="3">
        <f t="shared" si="90"/>
        <v>489258.30222222221</v>
      </c>
    </row>
    <row r="361" spans="1:12">
      <c r="A361" s="2"/>
      <c r="B361" s="2"/>
      <c r="C361" s="2"/>
      <c r="D361" s="2"/>
      <c r="F361" s="2"/>
      <c r="G361" s="2"/>
    </row>
    <row r="362" spans="1:12">
      <c r="A362" s="2"/>
      <c r="B362" s="2"/>
      <c r="C362" s="2"/>
      <c r="D362" s="2"/>
      <c r="F362" s="2"/>
      <c r="G362" s="2"/>
      <c r="I362" s="17"/>
      <c r="J362" s="17"/>
      <c r="K362" s="17"/>
      <c r="L362" s="17"/>
    </row>
    <row r="363" spans="1:12">
      <c r="A363" s="33" t="s">
        <v>17</v>
      </c>
      <c r="B363" s="2"/>
      <c r="C363" s="2"/>
      <c r="D363" s="2"/>
      <c r="F363" s="2"/>
      <c r="G363" s="2"/>
      <c r="I363" s="17"/>
      <c r="J363" s="17"/>
      <c r="K363" s="17"/>
      <c r="L363" s="17"/>
    </row>
    <row r="364" spans="1:12">
      <c r="A364" s="4"/>
      <c r="B364" s="6">
        <v>40179</v>
      </c>
      <c r="C364" s="6">
        <v>40210</v>
      </c>
      <c r="D364" s="6">
        <v>40238</v>
      </c>
      <c r="E364" s="6">
        <v>40278</v>
      </c>
      <c r="F364" s="6" t="str">
        <f>(TEXT(DATE(YEAR(VLOOKUP(Data!$A$626,Data!$C$626:$D$629,2,1)),MONTH(VLOOKUP(Data!$A$626,Data!$C$626:$D$629,2,1))+0,1)," MMM  YY"))&amp;""&amp;" - "&amp;(TEXT(DATE(YEAR(VLOOKUP(Data!$A$627,Data!$C$626:$D$629,2,1)),MONTH(VLOOKUP(Data!$A$627,Data!$C$626:$D$629,2,1))+0,1)," MMM  YY"))&amp;""</f>
        <v xml:space="preserve"> Jan  10 -  Apr  10</v>
      </c>
      <c r="G364" s="6">
        <f>+VLOOKUP($A$627,$C$626:$D$629,2,)</f>
        <v>40278</v>
      </c>
    </row>
    <row r="365" spans="1:12">
      <c r="A365" s="34" t="s">
        <v>0</v>
      </c>
      <c r="B365" s="35">
        <v>0</v>
      </c>
      <c r="C365" s="35">
        <v>0</v>
      </c>
      <c r="D365" s="35">
        <v>0</v>
      </c>
      <c r="E365" s="42">
        <v>0</v>
      </c>
      <c r="F365" s="36">
        <f t="shared" ref="F365:F381" ca="1" si="91">SUM(OFFSET(B365,0,$A$624,1,$A$627-$A$624))</f>
        <v>0</v>
      </c>
      <c r="G365" s="29">
        <f>CHOOSE($A$627,B365,C365,D365,E365)</f>
        <v>0</v>
      </c>
    </row>
    <row r="366" spans="1:12">
      <c r="A366" s="34" t="s">
        <v>1</v>
      </c>
      <c r="B366" s="35">
        <v>337873.07999999996</v>
      </c>
      <c r="C366" s="35">
        <v>254754.39999999997</v>
      </c>
      <c r="D366" s="35">
        <v>444606.63</v>
      </c>
      <c r="E366" s="42">
        <v>302864.38</v>
      </c>
      <c r="F366" s="36">
        <f t="shared" ca="1" si="91"/>
        <v>1340098.49</v>
      </c>
      <c r="G366" s="29">
        <f t="shared" ref="G366:G381" si="92">CHOOSE($A$627,B366,C366,D366,E366)</f>
        <v>302864.38</v>
      </c>
    </row>
    <row r="367" spans="1:12">
      <c r="A367" s="34" t="s">
        <v>2</v>
      </c>
      <c r="B367" s="35">
        <v>2400</v>
      </c>
      <c r="C367" s="35">
        <v>15132</v>
      </c>
      <c r="D367" s="35">
        <v>33205.58</v>
      </c>
      <c r="E367" s="42">
        <v>0</v>
      </c>
      <c r="F367" s="36">
        <f t="shared" ca="1" si="91"/>
        <v>50737.58</v>
      </c>
      <c r="G367" s="29">
        <f t="shared" si="92"/>
        <v>0</v>
      </c>
    </row>
    <row r="368" spans="1:12">
      <c r="A368" s="34" t="s">
        <v>3</v>
      </c>
      <c r="B368" s="35">
        <v>49230</v>
      </c>
      <c r="C368" s="35">
        <v>0</v>
      </c>
      <c r="D368" s="35">
        <v>0</v>
      </c>
      <c r="E368" s="42">
        <v>0</v>
      </c>
      <c r="F368" s="36">
        <f t="shared" ca="1" si="91"/>
        <v>49230</v>
      </c>
      <c r="G368" s="29">
        <f t="shared" si="92"/>
        <v>0</v>
      </c>
    </row>
    <row r="369" spans="1:7">
      <c r="A369" s="34" t="s">
        <v>4</v>
      </c>
      <c r="B369" s="35">
        <v>0</v>
      </c>
      <c r="C369" s="35">
        <v>869</v>
      </c>
      <c r="D369" s="35">
        <v>0</v>
      </c>
      <c r="E369" s="42">
        <v>12970</v>
      </c>
      <c r="F369" s="36">
        <f t="shared" ca="1" si="91"/>
        <v>13839</v>
      </c>
      <c r="G369" s="29">
        <f t="shared" si="92"/>
        <v>12970</v>
      </c>
    </row>
    <row r="370" spans="1:7">
      <c r="A370" s="34" t="s">
        <v>5</v>
      </c>
      <c r="B370" s="35">
        <v>3284.44</v>
      </c>
      <c r="C370" s="35">
        <v>511.49</v>
      </c>
      <c r="D370" s="35">
        <v>0</v>
      </c>
      <c r="E370" s="42">
        <v>0</v>
      </c>
      <c r="F370" s="36">
        <f t="shared" ca="1" si="91"/>
        <v>3795.9300000000003</v>
      </c>
      <c r="G370" s="29">
        <f t="shared" si="92"/>
        <v>0</v>
      </c>
    </row>
    <row r="371" spans="1:7">
      <c r="A371" s="34" t="s">
        <v>6</v>
      </c>
      <c r="B371" s="35">
        <v>-200</v>
      </c>
      <c r="C371" s="35">
        <v>-300</v>
      </c>
      <c r="D371" s="35">
        <v>4412</v>
      </c>
      <c r="E371" s="42">
        <v>6568.18</v>
      </c>
      <c r="F371" s="36">
        <f t="shared" ca="1" si="91"/>
        <v>10480.18</v>
      </c>
      <c r="G371" s="29">
        <f t="shared" si="92"/>
        <v>6568.18</v>
      </c>
    </row>
    <row r="372" spans="1:7">
      <c r="A372" s="34" t="s">
        <v>7</v>
      </c>
      <c r="B372" s="35">
        <v>70727.09</v>
      </c>
      <c r="C372" s="35">
        <v>3462.8899999999994</v>
      </c>
      <c r="D372" s="35">
        <v>32421.760000000002</v>
      </c>
      <c r="E372" s="42">
        <v>56305.97</v>
      </c>
      <c r="F372" s="36">
        <f t="shared" ca="1" si="91"/>
        <v>162917.71</v>
      </c>
      <c r="G372" s="29">
        <f t="shared" si="92"/>
        <v>56305.97</v>
      </c>
    </row>
    <row r="373" spans="1:7">
      <c r="A373" s="34" t="s">
        <v>8</v>
      </c>
      <c r="B373" s="35">
        <v>13589.92</v>
      </c>
      <c r="C373" s="35">
        <v>13820.980000000001</v>
      </c>
      <c r="D373" s="35">
        <v>13506.96</v>
      </c>
      <c r="E373" s="42">
        <v>13791.44</v>
      </c>
      <c r="F373" s="36">
        <f t="shared" ca="1" si="91"/>
        <v>54709.3</v>
      </c>
      <c r="G373" s="29">
        <f t="shared" si="92"/>
        <v>13791.44</v>
      </c>
    </row>
    <row r="374" spans="1:7">
      <c r="A374" s="34" t="s">
        <v>9</v>
      </c>
      <c r="B374" s="35">
        <v>8758.1200000000008</v>
      </c>
      <c r="C374" s="35">
        <v>-6479.2999999999993</v>
      </c>
      <c r="D374" s="35">
        <v>1139.4000000000001</v>
      </c>
      <c r="E374" s="42">
        <v>1139.4000000000001</v>
      </c>
      <c r="F374" s="36">
        <f t="shared" ca="1" si="91"/>
        <v>4557.6200000000017</v>
      </c>
      <c r="G374" s="29">
        <f t="shared" si="92"/>
        <v>1139.4000000000001</v>
      </c>
    </row>
    <row r="375" spans="1:7">
      <c r="A375" s="34" t="s">
        <v>10</v>
      </c>
      <c r="B375" s="35">
        <v>10797.03</v>
      </c>
      <c r="C375" s="35">
        <v>57036.160000000003</v>
      </c>
      <c r="D375" s="35">
        <v>58060.17</v>
      </c>
      <c r="E375" s="42">
        <v>18730.739999999998</v>
      </c>
      <c r="F375" s="36">
        <f t="shared" ca="1" si="91"/>
        <v>144624.1</v>
      </c>
      <c r="G375" s="29">
        <f t="shared" si="92"/>
        <v>18730.739999999998</v>
      </c>
    </row>
    <row r="376" spans="1:7">
      <c r="A376" s="34" t="s">
        <v>11</v>
      </c>
      <c r="B376" s="35">
        <v>19375.53</v>
      </c>
      <c r="C376" s="35">
        <v>11451.53</v>
      </c>
      <c r="D376" s="35">
        <v>11451.53</v>
      </c>
      <c r="E376" s="42">
        <v>11451.53</v>
      </c>
      <c r="F376" s="36">
        <f t="shared" ca="1" si="91"/>
        <v>53730.119999999995</v>
      </c>
      <c r="G376" s="29">
        <f t="shared" si="92"/>
        <v>11451.53</v>
      </c>
    </row>
    <row r="377" spans="1:7">
      <c r="A377" s="34" t="s">
        <v>12</v>
      </c>
      <c r="B377" s="35">
        <v>0</v>
      </c>
      <c r="C377" s="35">
        <v>0</v>
      </c>
      <c r="D377" s="35">
        <v>0</v>
      </c>
      <c r="E377" s="42">
        <v>0</v>
      </c>
      <c r="F377" s="36">
        <f t="shared" ca="1" si="91"/>
        <v>0</v>
      </c>
      <c r="G377" s="29">
        <f t="shared" si="92"/>
        <v>0</v>
      </c>
    </row>
    <row r="378" spans="1:7">
      <c r="A378" s="34" t="s">
        <v>13</v>
      </c>
      <c r="B378" s="35">
        <v>0</v>
      </c>
      <c r="C378" s="35">
        <v>0</v>
      </c>
      <c r="D378" s="35">
        <v>0</v>
      </c>
      <c r="E378" s="42">
        <v>0</v>
      </c>
      <c r="F378" s="36">
        <f t="shared" ca="1" si="91"/>
        <v>0</v>
      </c>
      <c r="G378" s="29">
        <f t="shared" si="92"/>
        <v>0</v>
      </c>
    </row>
    <row r="379" spans="1:7">
      <c r="A379" s="34" t="s">
        <v>14</v>
      </c>
      <c r="B379" s="35">
        <v>0</v>
      </c>
      <c r="C379" s="35">
        <v>0</v>
      </c>
      <c r="D379" s="35">
        <v>0</v>
      </c>
      <c r="E379" s="42">
        <v>0</v>
      </c>
      <c r="F379" s="36">
        <f t="shared" ca="1" si="91"/>
        <v>0</v>
      </c>
      <c r="G379" s="29">
        <f t="shared" si="92"/>
        <v>0</v>
      </c>
    </row>
    <row r="380" spans="1:7">
      <c r="A380" s="34" t="s">
        <v>31</v>
      </c>
      <c r="B380" s="35">
        <v>0</v>
      </c>
      <c r="C380" s="35">
        <v>0</v>
      </c>
      <c r="D380" s="35">
        <v>0</v>
      </c>
      <c r="E380" s="42">
        <v>0</v>
      </c>
      <c r="F380" s="36">
        <f t="shared" ca="1" si="91"/>
        <v>0</v>
      </c>
      <c r="G380" s="29">
        <f t="shared" si="92"/>
        <v>0</v>
      </c>
    </row>
    <row r="381" spans="1:7">
      <c r="A381" s="34" t="s">
        <v>15</v>
      </c>
      <c r="B381" s="35">
        <v>0</v>
      </c>
      <c r="C381" s="35">
        <v>0</v>
      </c>
      <c r="D381" s="35">
        <v>0</v>
      </c>
      <c r="E381" s="42">
        <v>0</v>
      </c>
      <c r="F381" s="36">
        <f t="shared" ca="1" si="91"/>
        <v>0</v>
      </c>
      <c r="G381" s="29">
        <f t="shared" si="92"/>
        <v>0</v>
      </c>
    </row>
    <row r="382" spans="1:7">
      <c r="A382" s="5" t="s">
        <v>25</v>
      </c>
      <c r="B382" s="3">
        <f>SUM(B365:B381)</f>
        <v>515835.20999999996</v>
      </c>
      <c r="C382" s="3">
        <f t="shared" ref="C382:G382" si="93">SUM(C365:C381)</f>
        <v>350259.15</v>
      </c>
      <c r="D382" s="3">
        <f t="shared" si="93"/>
        <v>598804.03000000014</v>
      </c>
      <c r="E382" s="3">
        <f t="shared" si="93"/>
        <v>423821.64000000007</v>
      </c>
      <c r="F382" s="3">
        <f t="shared" ca="1" si="93"/>
        <v>1888720.0300000003</v>
      </c>
      <c r="G382" s="3">
        <f t="shared" si="93"/>
        <v>423821.64000000007</v>
      </c>
    </row>
    <row r="383" spans="1:7">
      <c r="A383" s="24"/>
      <c r="B383" s="25"/>
      <c r="C383" s="25"/>
      <c r="D383" s="25"/>
      <c r="E383" s="25"/>
      <c r="F383" s="25"/>
      <c r="G383" s="25"/>
    </row>
    <row r="384" spans="1:7" s="2" customFormat="1">
      <c r="A384" s="24"/>
      <c r="B384" s="25"/>
      <c r="C384" s="25"/>
      <c r="D384" s="25"/>
      <c r="E384" s="25"/>
      <c r="F384" s="25"/>
      <c r="G384" s="25"/>
    </row>
    <row r="385" spans="1:7" s="2" customFormat="1">
      <c r="A385" s="24"/>
      <c r="B385" s="25"/>
      <c r="C385" s="25"/>
      <c r="D385" s="25"/>
      <c r="E385" s="25"/>
      <c r="F385" s="25"/>
      <c r="G385" s="25"/>
    </row>
    <row r="386" spans="1:7">
      <c r="A386" s="24"/>
      <c r="B386" s="25"/>
      <c r="C386" s="25"/>
      <c r="D386" s="25"/>
      <c r="E386" s="25"/>
      <c r="F386" s="25"/>
      <c r="G386" s="25"/>
    </row>
    <row r="387" spans="1:7">
      <c r="A387" s="15" t="s">
        <v>54</v>
      </c>
      <c r="B387" s="2">
        <v>9</v>
      </c>
      <c r="C387" s="2"/>
      <c r="D387" s="2"/>
      <c r="F387" s="2"/>
      <c r="G387" s="2"/>
    </row>
    <row r="388" spans="1:7">
      <c r="A388" s="2"/>
      <c r="B388" s="2"/>
      <c r="C388" s="2"/>
      <c r="D388" s="2"/>
      <c r="F388" s="2"/>
      <c r="G388" s="2"/>
    </row>
    <row r="389" spans="1:7">
      <c r="A389" s="32" t="s">
        <v>16</v>
      </c>
      <c r="B389" s="2"/>
      <c r="C389" s="2"/>
      <c r="D389" s="2"/>
      <c r="F389" s="2"/>
      <c r="G389" s="2"/>
    </row>
    <row r="390" spans="1:7">
      <c r="A390" s="4"/>
      <c r="B390" s="6">
        <v>40179</v>
      </c>
      <c r="C390" s="6">
        <v>40210</v>
      </c>
      <c r="D390" s="6">
        <v>40238</v>
      </c>
      <c r="E390" s="6">
        <v>40278</v>
      </c>
      <c r="F390" s="6" t="str">
        <f>(TEXT(DATE(YEAR(VLOOKUP(Data!$A$626,Data!$C$626:$D$629,2,1)),MONTH(VLOOKUP(Data!$A$626,Data!$C$626:$D$629,2,1))+0,1)," MMM  YY"))&amp;""&amp;" - "&amp;(TEXT(DATE(YEAR(VLOOKUP(Data!$A$627,Data!$C$626:$D$629,2,1)),MONTH(VLOOKUP(Data!$A$627,Data!$C$626:$D$629,2,1))+0,1)," MMM  YY"))&amp;""</f>
        <v xml:space="preserve"> Jan  10 -  Apr  10</v>
      </c>
      <c r="G390" s="6">
        <f>+VLOOKUP($A$627,$C$626:$D$629,2,)</f>
        <v>40278</v>
      </c>
    </row>
    <row r="391" spans="1:7">
      <c r="A391" s="27" t="s">
        <v>0</v>
      </c>
      <c r="B391" s="28">
        <f>B247+B295+B343</f>
        <v>15000</v>
      </c>
      <c r="C391" s="28">
        <f t="shared" ref="C391:D391" si="94">C247+C295+C343</f>
        <v>15000</v>
      </c>
      <c r="D391" s="28">
        <f t="shared" si="94"/>
        <v>15000</v>
      </c>
      <c r="E391" s="28">
        <f t="shared" ref="E391" si="95">E247+E295+E343</f>
        <v>15000</v>
      </c>
      <c r="F391" s="29">
        <f ca="1">SUM(OFFSET(B391,0,$A$624,1,$A$627-$A$624))</f>
        <v>60000</v>
      </c>
      <c r="G391" s="29">
        <f>CHOOSE($A$627,B391,C391,D391,E391)</f>
        <v>15000</v>
      </c>
    </row>
    <row r="392" spans="1:7">
      <c r="A392" s="27" t="s">
        <v>1</v>
      </c>
      <c r="B392" s="28">
        <f t="shared" ref="B392:E392" si="96">B248+B296+B344</f>
        <v>657045.09027777775</v>
      </c>
      <c r="C392" s="28">
        <f t="shared" si="96"/>
        <v>652045.09027777775</v>
      </c>
      <c r="D392" s="28">
        <f t="shared" si="96"/>
        <v>657045.09027777775</v>
      </c>
      <c r="E392" s="28">
        <f t="shared" si="96"/>
        <v>676038.1569444444</v>
      </c>
      <c r="F392" s="29">
        <f t="shared" ref="F392:F407" ca="1" si="97">SUM(OFFSET(B392,0,$A$624,1,$A$627-$A$624))</f>
        <v>2642173.4277777774</v>
      </c>
      <c r="G392" s="29">
        <f t="shared" ref="G392:G407" si="98">CHOOSE($A$627,B392,C392,D392,E392)</f>
        <v>676038.1569444444</v>
      </c>
    </row>
    <row r="393" spans="1:7">
      <c r="A393" s="27" t="s">
        <v>2</v>
      </c>
      <c r="B393" s="28">
        <f t="shared" ref="B393:E393" si="99">B249+B297+B345</f>
        <v>37500</v>
      </c>
      <c r="C393" s="28">
        <f t="shared" si="99"/>
        <v>37500</v>
      </c>
      <c r="D393" s="28">
        <f t="shared" si="99"/>
        <v>37500</v>
      </c>
      <c r="E393" s="28">
        <f t="shared" si="99"/>
        <v>37500</v>
      </c>
      <c r="F393" s="29">
        <f t="shared" ca="1" si="97"/>
        <v>150000</v>
      </c>
      <c r="G393" s="29">
        <f t="shared" si="98"/>
        <v>37500</v>
      </c>
    </row>
    <row r="394" spans="1:7">
      <c r="A394" s="27" t="s">
        <v>3</v>
      </c>
      <c r="B394" s="28">
        <f t="shared" ref="B394:E394" si="100">B250+B298+B346</f>
        <v>48000</v>
      </c>
      <c r="C394" s="28">
        <f t="shared" si="100"/>
        <v>48000</v>
      </c>
      <c r="D394" s="28">
        <f t="shared" si="100"/>
        <v>48000</v>
      </c>
      <c r="E394" s="28">
        <f t="shared" si="100"/>
        <v>48000</v>
      </c>
      <c r="F394" s="29">
        <f t="shared" ca="1" si="97"/>
        <v>192000</v>
      </c>
      <c r="G394" s="29">
        <f t="shared" si="98"/>
        <v>48000</v>
      </c>
    </row>
    <row r="395" spans="1:7">
      <c r="A395" s="27" t="s">
        <v>4</v>
      </c>
      <c r="B395" s="28">
        <f t="shared" ref="B395:E395" si="101">B251+B299+B347</f>
        <v>18701.25</v>
      </c>
      <c r="C395" s="28">
        <f t="shared" si="101"/>
        <v>18701.25</v>
      </c>
      <c r="D395" s="28">
        <f t="shared" si="101"/>
        <v>18701.25</v>
      </c>
      <c r="E395" s="28">
        <f t="shared" si="101"/>
        <v>18701.25</v>
      </c>
      <c r="F395" s="29">
        <f t="shared" ca="1" si="97"/>
        <v>74805</v>
      </c>
      <c r="G395" s="29">
        <f t="shared" si="98"/>
        <v>18701.25</v>
      </c>
    </row>
    <row r="396" spans="1:7">
      <c r="A396" s="27" t="s">
        <v>5</v>
      </c>
      <c r="B396" s="28">
        <f t="shared" ref="B396:E396" si="102">B252+B300+B348</f>
        <v>11094</v>
      </c>
      <c r="C396" s="28">
        <f t="shared" si="102"/>
        <v>11094</v>
      </c>
      <c r="D396" s="28">
        <f t="shared" si="102"/>
        <v>11094</v>
      </c>
      <c r="E396" s="28">
        <f t="shared" si="102"/>
        <v>11094</v>
      </c>
      <c r="F396" s="29">
        <f t="shared" ca="1" si="97"/>
        <v>44376</v>
      </c>
      <c r="G396" s="29">
        <f t="shared" si="98"/>
        <v>11094</v>
      </c>
    </row>
    <row r="397" spans="1:7">
      <c r="A397" s="27" t="s">
        <v>6</v>
      </c>
      <c r="B397" s="28">
        <f t="shared" ref="B397:E397" si="103">B253+B301+B349</f>
        <v>13600</v>
      </c>
      <c r="C397" s="28">
        <f t="shared" si="103"/>
        <v>13600</v>
      </c>
      <c r="D397" s="28">
        <f t="shared" si="103"/>
        <v>13600</v>
      </c>
      <c r="E397" s="28">
        <f t="shared" si="103"/>
        <v>13600</v>
      </c>
      <c r="F397" s="29">
        <f t="shared" ca="1" si="97"/>
        <v>54400</v>
      </c>
      <c r="G397" s="29">
        <f t="shared" si="98"/>
        <v>13600</v>
      </c>
    </row>
    <row r="398" spans="1:7">
      <c r="A398" s="27" t="s">
        <v>7</v>
      </c>
      <c r="B398" s="28">
        <f t="shared" ref="B398:E398" si="104">B254+B302+B350</f>
        <v>139350</v>
      </c>
      <c r="C398" s="28">
        <f t="shared" si="104"/>
        <v>187849.99999999997</v>
      </c>
      <c r="D398" s="28">
        <f t="shared" si="104"/>
        <v>187849.99999999997</v>
      </c>
      <c r="E398" s="28">
        <f t="shared" si="104"/>
        <v>187849.99999999997</v>
      </c>
      <c r="F398" s="29">
        <f t="shared" ca="1" si="97"/>
        <v>702900</v>
      </c>
      <c r="G398" s="29">
        <f t="shared" si="98"/>
        <v>187849.99999999997</v>
      </c>
    </row>
    <row r="399" spans="1:7">
      <c r="A399" s="27" t="s">
        <v>8</v>
      </c>
      <c r="B399" s="28">
        <f t="shared" ref="B399:E399" si="105">B255+B303+B351</f>
        <v>42061.710000000006</v>
      </c>
      <c r="C399" s="28">
        <f t="shared" si="105"/>
        <v>42061.710000000006</v>
      </c>
      <c r="D399" s="28">
        <f t="shared" si="105"/>
        <v>42061.710000000006</v>
      </c>
      <c r="E399" s="28">
        <f t="shared" si="105"/>
        <v>57853.376666666671</v>
      </c>
      <c r="F399" s="29">
        <f t="shared" ca="1" si="97"/>
        <v>184038.50666666668</v>
      </c>
      <c r="G399" s="29">
        <f t="shared" si="98"/>
        <v>57853.376666666671</v>
      </c>
    </row>
    <row r="400" spans="1:7">
      <c r="A400" s="27" t="s">
        <v>9</v>
      </c>
      <c r="B400" s="28">
        <f t="shared" ref="B400:E400" si="106">B256+B304+B352</f>
        <v>19217</v>
      </c>
      <c r="C400" s="28">
        <f t="shared" si="106"/>
        <v>19217</v>
      </c>
      <c r="D400" s="28">
        <f t="shared" si="106"/>
        <v>19217</v>
      </c>
      <c r="E400" s="28">
        <f t="shared" si="106"/>
        <v>19217</v>
      </c>
      <c r="F400" s="29">
        <f t="shared" ca="1" si="97"/>
        <v>76868</v>
      </c>
      <c r="G400" s="29">
        <f t="shared" si="98"/>
        <v>19217</v>
      </c>
    </row>
    <row r="401" spans="1:7">
      <c r="A401" s="27" t="s">
        <v>10</v>
      </c>
      <c r="B401" s="28">
        <f t="shared" ref="B401:E401" si="107">B257+B305+B353</f>
        <v>113500</v>
      </c>
      <c r="C401" s="28">
        <f t="shared" si="107"/>
        <v>65000</v>
      </c>
      <c r="D401" s="28">
        <f t="shared" si="107"/>
        <v>65000</v>
      </c>
      <c r="E401" s="28">
        <f t="shared" si="107"/>
        <v>65000</v>
      </c>
      <c r="F401" s="29">
        <f t="shared" ca="1" si="97"/>
        <v>308500</v>
      </c>
      <c r="G401" s="29">
        <f t="shared" si="98"/>
        <v>65000</v>
      </c>
    </row>
    <row r="402" spans="1:7">
      <c r="A402" s="27" t="s">
        <v>11</v>
      </c>
      <c r="B402" s="28">
        <f t="shared" ref="B402:E402" si="108">B258+B306+B354</f>
        <v>19250</v>
      </c>
      <c r="C402" s="28">
        <f t="shared" si="108"/>
        <v>19250</v>
      </c>
      <c r="D402" s="28">
        <f t="shared" si="108"/>
        <v>19250</v>
      </c>
      <c r="E402" s="28">
        <f t="shared" si="108"/>
        <v>19250</v>
      </c>
      <c r="F402" s="29">
        <f t="shared" ca="1" si="97"/>
        <v>77000</v>
      </c>
      <c r="G402" s="29">
        <f t="shared" si="98"/>
        <v>19250</v>
      </c>
    </row>
    <row r="403" spans="1:7">
      <c r="A403" s="27" t="s">
        <v>12</v>
      </c>
      <c r="B403" s="28">
        <f t="shared" ref="B403:E403" si="109">B259+B307+B355</f>
        <v>0</v>
      </c>
      <c r="C403" s="28">
        <f t="shared" si="109"/>
        <v>0</v>
      </c>
      <c r="D403" s="28">
        <f t="shared" si="109"/>
        <v>0</v>
      </c>
      <c r="E403" s="28">
        <f t="shared" si="109"/>
        <v>0</v>
      </c>
      <c r="F403" s="29">
        <f t="shared" ca="1" si="97"/>
        <v>0</v>
      </c>
      <c r="G403" s="29">
        <f t="shared" si="98"/>
        <v>0</v>
      </c>
    </row>
    <row r="404" spans="1:7">
      <c r="A404" s="27" t="s">
        <v>13</v>
      </c>
      <c r="B404" s="28">
        <f t="shared" ref="B404:E404" si="110">B260+B308+B356</f>
        <v>0</v>
      </c>
      <c r="C404" s="28">
        <f t="shared" si="110"/>
        <v>0</v>
      </c>
      <c r="D404" s="28">
        <f t="shared" si="110"/>
        <v>0</v>
      </c>
      <c r="E404" s="28">
        <f t="shared" si="110"/>
        <v>0</v>
      </c>
      <c r="F404" s="29">
        <f t="shared" ca="1" si="97"/>
        <v>0</v>
      </c>
      <c r="G404" s="29">
        <f t="shared" si="98"/>
        <v>0</v>
      </c>
    </row>
    <row r="405" spans="1:7">
      <c r="A405" s="27" t="s">
        <v>14</v>
      </c>
      <c r="B405" s="28">
        <f t="shared" ref="B405:E405" si="111">B261+B309+B357</f>
        <v>0</v>
      </c>
      <c r="C405" s="28">
        <f t="shared" si="111"/>
        <v>0</v>
      </c>
      <c r="D405" s="28">
        <f t="shared" si="111"/>
        <v>0</v>
      </c>
      <c r="E405" s="28">
        <f t="shared" si="111"/>
        <v>0</v>
      </c>
      <c r="F405" s="29">
        <f t="shared" ca="1" si="97"/>
        <v>0</v>
      </c>
      <c r="G405" s="29">
        <f t="shared" si="98"/>
        <v>0</v>
      </c>
    </row>
    <row r="406" spans="1:7">
      <c r="A406" s="27" t="s">
        <v>31</v>
      </c>
      <c r="B406" s="28">
        <f t="shared" ref="B406:E406" si="112">B262+B310+B358</f>
        <v>0</v>
      </c>
      <c r="C406" s="28">
        <f t="shared" si="112"/>
        <v>0</v>
      </c>
      <c r="D406" s="28">
        <f t="shared" si="112"/>
        <v>0</v>
      </c>
      <c r="E406" s="28">
        <f t="shared" si="112"/>
        <v>0</v>
      </c>
      <c r="F406" s="29">
        <f t="shared" ca="1" si="97"/>
        <v>0</v>
      </c>
      <c r="G406" s="29">
        <f t="shared" si="98"/>
        <v>0</v>
      </c>
    </row>
    <row r="407" spans="1:7">
      <c r="A407" s="27" t="s">
        <v>15</v>
      </c>
      <c r="B407" s="28">
        <f t="shared" ref="B407:E407" si="113">B263+B311+B359</f>
        <v>0</v>
      </c>
      <c r="C407" s="28">
        <f t="shared" si="113"/>
        <v>0</v>
      </c>
      <c r="D407" s="28">
        <f t="shared" si="113"/>
        <v>0</v>
      </c>
      <c r="E407" s="28">
        <f t="shared" si="113"/>
        <v>0</v>
      </c>
      <c r="F407" s="29">
        <f t="shared" ca="1" si="97"/>
        <v>0</v>
      </c>
      <c r="G407" s="29">
        <f t="shared" si="98"/>
        <v>0</v>
      </c>
    </row>
    <row r="408" spans="1:7">
      <c r="A408" s="5" t="s">
        <v>25</v>
      </c>
      <c r="B408" s="3">
        <f t="shared" ref="B408:C408" si="114">SUM(B391:B407)</f>
        <v>1134319.0502777777</v>
      </c>
      <c r="C408" s="3">
        <f t="shared" si="114"/>
        <v>1129319.0502777777</v>
      </c>
      <c r="D408" s="3">
        <f t="shared" ref="D408:G408" si="115">SUM(D391:D407)</f>
        <v>1134319.0502777777</v>
      </c>
      <c r="E408" s="3">
        <f t="shared" si="115"/>
        <v>1169103.7836111111</v>
      </c>
      <c r="F408" s="3">
        <f t="shared" ca="1" si="115"/>
        <v>4567060.9344444443</v>
      </c>
      <c r="G408" s="3">
        <f t="shared" si="115"/>
        <v>1169103.7836111111</v>
      </c>
    </row>
    <row r="409" spans="1:7">
      <c r="A409" s="2"/>
      <c r="B409" s="2"/>
      <c r="C409" s="2"/>
      <c r="D409" s="2"/>
      <c r="F409" s="2"/>
      <c r="G409" s="2"/>
    </row>
    <row r="410" spans="1:7">
      <c r="A410" s="2"/>
      <c r="B410" s="2"/>
      <c r="C410" s="2"/>
      <c r="D410" s="2"/>
      <c r="F410" s="2"/>
      <c r="G410" s="2"/>
    </row>
    <row r="411" spans="1:7">
      <c r="A411" s="33" t="s">
        <v>17</v>
      </c>
      <c r="B411" s="2"/>
      <c r="C411" s="2"/>
      <c r="D411" s="2"/>
      <c r="F411" s="2"/>
      <c r="G411" s="2"/>
    </row>
    <row r="412" spans="1:7">
      <c r="A412" s="4"/>
      <c r="B412" s="6">
        <v>40179</v>
      </c>
      <c r="C412" s="6">
        <v>40210</v>
      </c>
      <c r="D412" s="6">
        <v>40238</v>
      </c>
      <c r="E412" s="6">
        <v>40278</v>
      </c>
      <c r="F412" s="6" t="str">
        <f>(TEXT(DATE(YEAR(VLOOKUP(Data!$A$626,Data!$C$626:$D$629,2,1)),MONTH(VLOOKUP(Data!$A$626,Data!$C$626:$D$629,2,1))+0,1)," MMM  YY"))&amp;""&amp;" - "&amp;(TEXT(DATE(YEAR(VLOOKUP(Data!$A$627,Data!$C$626:$D$629,2,1)),MONTH(VLOOKUP(Data!$A$627,Data!$C$626:$D$629,2,1))+0,1)," MMM  YY"))&amp;""</f>
        <v xml:space="preserve"> Jan  10 -  Apr  10</v>
      </c>
      <c r="G412" s="6">
        <f>+VLOOKUP($A$627,$C$626:$D$629,2,)</f>
        <v>40278</v>
      </c>
    </row>
    <row r="413" spans="1:7">
      <c r="A413" s="34" t="s">
        <v>0</v>
      </c>
      <c r="B413" s="35">
        <f>B269+B317+B365</f>
        <v>1290</v>
      </c>
      <c r="C413" s="35">
        <f t="shared" ref="C413:D413" si="116">C269+C317+C365</f>
        <v>17013.13</v>
      </c>
      <c r="D413" s="35">
        <f t="shared" si="116"/>
        <v>11343.48</v>
      </c>
      <c r="E413" s="35">
        <f t="shared" ref="E413" si="117">E269+E317+E365</f>
        <v>9931.52</v>
      </c>
      <c r="F413" s="36">
        <f t="shared" ref="F413:F429" ca="1" si="118">SUM(OFFSET(B413,0,$A$624,1,$A$627-$A$624))</f>
        <v>39578.130000000005</v>
      </c>
      <c r="G413" s="29">
        <f>CHOOSE($A$627,B413,C413,D413,E413)</f>
        <v>9931.52</v>
      </c>
    </row>
    <row r="414" spans="1:7">
      <c r="A414" s="34" t="s">
        <v>1</v>
      </c>
      <c r="B414" s="35">
        <f t="shared" ref="B414:E414" si="119">B270+B318+B366</f>
        <v>713717.59999999986</v>
      </c>
      <c r="C414" s="35">
        <f t="shared" si="119"/>
        <v>808261.44</v>
      </c>
      <c r="D414" s="35">
        <f t="shared" si="119"/>
        <v>1011411.24</v>
      </c>
      <c r="E414" s="35">
        <f t="shared" si="119"/>
        <v>762344.88</v>
      </c>
      <c r="F414" s="36">
        <f t="shared" ca="1" si="118"/>
        <v>3295735.1599999997</v>
      </c>
      <c r="G414" s="29">
        <f t="shared" ref="G414:G429" si="120">CHOOSE($A$627,B414,C414,D414,E414)</f>
        <v>762344.88</v>
      </c>
    </row>
    <row r="415" spans="1:7">
      <c r="A415" s="34" t="s">
        <v>2</v>
      </c>
      <c r="B415" s="35">
        <f t="shared" ref="B415:E415" si="121">B271+B319+B367</f>
        <v>12400</v>
      </c>
      <c r="C415" s="35">
        <f t="shared" si="121"/>
        <v>25132</v>
      </c>
      <c r="D415" s="35">
        <f t="shared" si="121"/>
        <v>44005.58</v>
      </c>
      <c r="E415" s="35">
        <f t="shared" si="121"/>
        <v>15032.380000000001</v>
      </c>
      <c r="F415" s="36">
        <f t="shared" ca="1" si="118"/>
        <v>96569.96</v>
      </c>
      <c r="G415" s="29">
        <f t="shared" si="120"/>
        <v>15032.380000000001</v>
      </c>
    </row>
    <row r="416" spans="1:7">
      <c r="A416" s="34" t="s">
        <v>3</v>
      </c>
      <c r="B416" s="35">
        <f t="shared" ref="B416:E416" si="122">B272+B320+B368</f>
        <v>256389</v>
      </c>
      <c r="C416" s="35">
        <f t="shared" si="122"/>
        <v>52667</v>
      </c>
      <c r="D416" s="35">
        <f t="shared" si="122"/>
        <v>113466</v>
      </c>
      <c r="E416" s="35">
        <f t="shared" si="122"/>
        <v>59612</v>
      </c>
      <c r="F416" s="36">
        <f t="shared" ca="1" si="118"/>
        <v>482134</v>
      </c>
      <c r="G416" s="29">
        <f t="shared" si="120"/>
        <v>59612</v>
      </c>
    </row>
    <row r="417" spans="1:7">
      <c r="A417" s="34" t="s">
        <v>4</v>
      </c>
      <c r="B417" s="35">
        <f t="shared" ref="B417:E417" si="123">B273+B321+B369</f>
        <v>37863.5</v>
      </c>
      <c r="C417" s="35">
        <f t="shared" si="123"/>
        <v>63338</v>
      </c>
      <c r="D417" s="35">
        <f t="shared" si="123"/>
        <v>6581</v>
      </c>
      <c r="E417" s="35">
        <f t="shared" si="123"/>
        <v>20475</v>
      </c>
      <c r="F417" s="36">
        <f t="shared" ca="1" si="118"/>
        <v>128257.5</v>
      </c>
      <c r="G417" s="29">
        <f t="shared" si="120"/>
        <v>20475</v>
      </c>
    </row>
    <row r="418" spans="1:7">
      <c r="A418" s="34" t="s">
        <v>5</v>
      </c>
      <c r="B418" s="35">
        <f t="shared" ref="B418:E418" si="124">B274+B322+B370</f>
        <v>15037.4</v>
      </c>
      <c r="C418" s="35">
        <f t="shared" si="124"/>
        <v>11318.130000000001</v>
      </c>
      <c r="D418" s="35">
        <f t="shared" si="124"/>
        <v>12802</v>
      </c>
      <c r="E418" s="35">
        <f t="shared" si="124"/>
        <v>12335</v>
      </c>
      <c r="F418" s="36">
        <f t="shared" ca="1" si="118"/>
        <v>51492.53</v>
      </c>
      <c r="G418" s="29">
        <f t="shared" si="120"/>
        <v>12335</v>
      </c>
    </row>
    <row r="419" spans="1:7">
      <c r="A419" s="34" t="s">
        <v>6</v>
      </c>
      <c r="B419" s="35">
        <f t="shared" ref="B419:E419" si="125">B275+B323+B371</f>
        <v>-199.99</v>
      </c>
      <c r="C419" s="35">
        <f t="shared" si="125"/>
        <v>2937.63</v>
      </c>
      <c r="D419" s="35">
        <f t="shared" si="125"/>
        <v>6412</v>
      </c>
      <c r="E419" s="35">
        <f t="shared" si="125"/>
        <v>11561.26</v>
      </c>
      <c r="F419" s="36">
        <f t="shared" ca="1" si="118"/>
        <v>20710.900000000001</v>
      </c>
      <c r="G419" s="29">
        <f t="shared" si="120"/>
        <v>11561.26</v>
      </c>
    </row>
    <row r="420" spans="1:7">
      <c r="A420" s="34" t="s">
        <v>7</v>
      </c>
      <c r="B420" s="35">
        <f t="shared" ref="B420:E420" si="126">B276+B324+B372</f>
        <v>211003.99</v>
      </c>
      <c r="C420" s="35">
        <f t="shared" si="126"/>
        <v>203906.78999999998</v>
      </c>
      <c r="D420" s="35">
        <f t="shared" si="126"/>
        <v>116998.65</v>
      </c>
      <c r="E420" s="35">
        <f t="shared" si="126"/>
        <v>171540.47</v>
      </c>
      <c r="F420" s="36">
        <f t="shared" ca="1" si="118"/>
        <v>703449.89999999991</v>
      </c>
      <c r="G420" s="29">
        <f t="shared" si="120"/>
        <v>171540.47</v>
      </c>
    </row>
    <row r="421" spans="1:7">
      <c r="A421" s="34" t="s">
        <v>8</v>
      </c>
      <c r="B421" s="35">
        <f t="shared" ref="B421:E421" si="127">B277+B325+B373</f>
        <v>24861.420000000002</v>
      </c>
      <c r="C421" s="35">
        <f t="shared" si="127"/>
        <v>25544.57</v>
      </c>
      <c r="D421" s="35">
        <f t="shared" si="127"/>
        <v>24411.739999999998</v>
      </c>
      <c r="E421" s="35">
        <f t="shared" si="127"/>
        <v>24076.730000000003</v>
      </c>
      <c r="F421" s="36">
        <f t="shared" ca="1" si="118"/>
        <v>98894.460000000021</v>
      </c>
      <c r="G421" s="29">
        <f t="shared" si="120"/>
        <v>24076.730000000003</v>
      </c>
    </row>
    <row r="422" spans="1:7">
      <c r="A422" s="34" t="s">
        <v>9</v>
      </c>
      <c r="B422" s="35">
        <f t="shared" ref="B422:E422" si="128">B278+B326+B374</f>
        <v>42882.12</v>
      </c>
      <c r="C422" s="35">
        <f t="shared" si="128"/>
        <v>-38946.04</v>
      </c>
      <c r="D422" s="35">
        <f t="shared" si="128"/>
        <v>11107.68</v>
      </c>
      <c r="E422" s="35">
        <f t="shared" si="128"/>
        <v>21107.68</v>
      </c>
      <c r="F422" s="36">
        <f t="shared" ca="1" si="118"/>
        <v>36151.440000000002</v>
      </c>
      <c r="G422" s="29">
        <f t="shared" si="120"/>
        <v>21107.68</v>
      </c>
    </row>
    <row r="423" spans="1:7">
      <c r="A423" s="34" t="s">
        <v>10</v>
      </c>
      <c r="B423" s="35">
        <f t="shared" ref="B423:E423" si="129">B279+B327+B375</f>
        <v>22289.32</v>
      </c>
      <c r="C423" s="35">
        <f t="shared" si="129"/>
        <v>42880.94</v>
      </c>
      <c r="D423" s="35">
        <f t="shared" si="129"/>
        <v>57399.56</v>
      </c>
      <c r="E423" s="35">
        <f t="shared" si="129"/>
        <v>136479.25</v>
      </c>
      <c r="F423" s="36">
        <f t="shared" ca="1" si="118"/>
        <v>259049.07</v>
      </c>
      <c r="G423" s="29">
        <f t="shared" si="120"/>
        <v>136479.25</v>
      </c>
    </row>
    <row r="424" spans="1:7">
      <c r="A424" s="34" t="s">
        <v>11</v>
      </c>
      <c r="B424" s="35">
        <f t="shared" ref="B424:E424" si="130">B280+B328+B376</f>
        <v>19375.53</v>
      </c>
      <c r="C424" s="35">
        <f t="shared" si="130"/>
        <v>11451.53</v>
      </c>
      <c r="D424" s="35">
        <f t="shared" si="130"/>
        <v>11451.53</v>
      </c>
      <c r="E424" s="35">
        <f t="shared" si="130"/>
        <v>11451.53</v>
      </c>
      <c r="F424" s="36">
        <f t="shared" ca="1" si="118"/>
        <v>53730.119999999995</v>
      </c>
      <c r="G424" s="29">
        <f t="shared" si="120"/>
        <v>11451.53</v>
      </c>
    </row>
    <row r="425" spans="1:7">
      <c r="A425" s="34" t="s">
        <v>12</v>
      </c>
      <c r="B425" s="35">
        <f t="shared" ref="B425:E425" si="131">B281+B329+B377</f>
        <v>0</v>
      </c>
      <c r="C425" s="35">
        <f t="shared" si="131"/>
        <v>0</v>
      </c>
      <c r="D425" s="35">
        <f t="shared" si="131"/>
        <v>0</v>
      </c>
      <c r="E425" s="35">
        <f t="shared" si="131"/>
        <v>0</v>
      </c>
      <c r="F425" s="36">
        <f t="shared" ca="1" si="118"/>
        <v>0</v>
      </c>
      <c r="G425" s="29">
        <f t="shared" si="120"/>
        <v>0</v>
      </c>
    </row>
    <row r="426" spans="1:7">
      <c r="A426" s="34" t="s">
        <v>13</v>
      </c>
      <c r="B426" s="35">
        <f t="shared" ref="B426:E426" si="132">B282+B330+B378</f>
        <v>0</v>
      </c>
      <c r="C426" s="35">
        <f t="shared" si="132"/>
        <v>0</v>
      </c>
      <c r="D426" s="35">
        <f t="shared" si="132"/>
        <v>0</v>
      </c>
      <c r="E426" s="35">
        <f t="shared" si="132"/>
        <v>0</v>
      </c>
      <c r="F426" s="36">
        <f t="shared" ca="1" si="118"/>
        <v>0</v>
      </c>
      <c r="G426" s="29">
        <f t="shared" si="120"/>
        <v>0</v>
      </c>
    </row>
    <row r="427" spans="1:7">
      <c r="A427" s="34" t="s">
        <v>14</v>
      </c>
      <c r="B427" s="35">
        <f t="shared" ref="B427:E427" si="133">B283+B331+B379</f>
        <v>0</v>
      </c>
      <c r="C427" s="35">
        <f t="shared" si="133"/>
        <v>0</v>
      </c>
      <c r="D427" s="35">
        <f t="shared" si="133"/>
        <v>0</v>
      </c>
      <c r="E427" s="35">
        <f t="shared" si="133"/>
        <v>0</v>
      </c>
      <c r="F427" s="36">
        <f t="shared" ca="1" si="118"/>
        <v>0</v>
      </c>
      <c r="G427" s="29">
        <f t="shared" si="120"/>
        <v>0</v>
      </c>
    </row>
    <row r="428" spans="1:7">
      <c r="A428" s="34" t="s">
        <v>31</v>
      </c>
      <c r="B428" s="35">
        <f t="shared" ref="B428:E428" si="134">B284+B332+B380</f>
        <v>0</v>
      </c>
      <c r="C428" s="35">
        <f t="shared" si="134"/>
        <v>0</v>
      </c>
      <c r="D428" s="35">
        <f t="shared" si="134"/>
        <v>0</v>
      </c>
      <c r="E428" s="35">
        <f t="shared" si="134"/>
        <v>0</v>
      </c>
      <c r="F428" s="36">
        <f t="shared" ca="1" si="118"/>
        <v>0</v>
      </c>
      <c r="G428" s="29">
        <f t="shared" si="120"/>
        <v>0</v>
      </c>
    </row>
    <row r="429" spans="1:7">
      <c r="A429" s="34" t="s">
        <v>15</v>
      </c>
      <c r="B429" s="35">
        <f t="shared" ref="B429:E429" si="135">B285+B333+B381</f>
        <v>0</v>
      </c>
      <c r="C429" s="35">
        <f t="shared" si="135"/>
        <v>0</v>
      </c>
      <c r="D429" s="35">
        <f t="shared" si="135"/>
        <v>0</v>
      </c>
      <c r="E429" s="35">
        <f t="shared" si="135"/>
        <v>0</v>
      </c>
      <c r="F429" s="36">
        <f t="shared" ca="1" si="118"/>
        <v>0</v>
      </c>
      <c r="G429" s="29">
        <f t="shared" si="120"/>
        <v>0</v>
      </c>
    </row>
    <row r="430" spans="1:7">
      <c r="A430" s="5" t="s">
        <v>25</v>
      </c>
      <c r="B430" s="3">
        <f>SUM(B413:B429)</f>
        <v>1356909.8900000001</v>
      </c>
      <c r="C430" s="3">
        <f t="shared" ref="C430:G430" si="136">SUM(C413:C429)</f>
        <v>1225505.1199999999</v>
      </c>
      <c r="D430" s="3">
        <f t="shared" si="136"/>
        <v>1427390.46</v>
      </c>
      <c r="E430" s="3">
        <f t="shared" si="136"/>
        <v>1255947.7</v>
      </c>
      <c r="F430" s="3">
        <f t="shared" ca="1" si="136"/>
        <v>5265753.17</v>
      </c>
      <c r="G430" s="3">
        <f t="shared" si="136"/>
        <v>1255947.7</v>
      </c>
    </row>
    <row r="431" spans="1:7">
      <c r="A431" s="24"/>
      <c r="B431" s="25"/>
      <c r="C431" s="25"/>
      <c r="D431" s="25"/>
      <c r="E431" s="25"/>
      <c r="F431" s="25"/>
      <c r="G431" s="25"/>
    </row>
    <row r="432" spans="1:7" s="2" customFormat="1">
      <c r="A432" s="24"/>
      <c r="B432" s="25"/>
      <c r="C432" s="25"/>
      <c r="D432" s="25"/>
      <c r="E432" s="25"/>
      <c r="F432" s="25"/>
      <c r="G432" s="25"/>
    </row>
    <row r="433" spans="1:7" s="2" customFormat="1">
      <c r="A433" s="24"/>
      <c r="B433" s="25"/>
      <c r="C433" s="25"/>
      <c r="D433" s="25"/>
      <c r="E433" s="25"/>
      <c r="F433" s="25"/>
      <c r="G433" s="25"/>
    </row>
    <row r="434" spans="1:7">
      <c r="A434" s="24"/>
      <c r="B434" s="25"/>
      <c r="C434" s="25"/>
      <c r="D434" s="25"/>
      <c r="E434" s="25"/>
      <c r="F434" s="25"/>
      <c r="G434" s="25"/>
    </row>
    <row r="435" spans="1:7">
      <c r="A435" s="15" t="s">
        <v>45</v>
      </c>
      <c r="B435" s="2">
        <v>10</v>
      </c>
      <c r="C435" s="2"/>
      <c r="D435" s="2"/>
    </row>
    <row r="436" spans="1:7">
      <c r="A436" s="2"/>
      <c r="B436" s="2"/>
      <c r="C436" s="2"/>
      <c r="D436" s="2"/>
    </row>
    <row r="437" spans="1:7">
      <c r="A437" s="32" t="s">
        <v>16</v>
      </c>
      <c r="B437" s="2"/>
      <c r="C437" s="2"/>
      <c r="D437" s="2"/>
    </row>
    <row r="438" spans="1:7">
      <c r="A438" s="4"/>
      <c r="B438" s="6">
        <v>40179</v>
      </c>
      <c r="C438" s="6">
        <v>40210</v>
      </c>
      <c r="D438" s="6">
        <v>40238</v>
      </c>
      <c r="E438" s="6">
        <v>40278</v>
      </c>
      <c r="F438" s="6" t="str">
        <f>(TEXT(DATE(YEAR(VLOOKUP(Data!$A$626,Data!$C$626:$D$629,2,1)),MONTH(VLOOKUP(Data!$A$626,Data!$C$626:$D$629,2,1))+0,1)," MMM  YY"))&amp;""&amp;" - "&amp;(TEXT(DATE(YEAR(VLOOKUP(Data!$A$627,Data!$C$626:$D$629,2,1)),MONTH(VLOOKUP(Data!$A$627,Data!$C$626:$D$629,2,1))+0,1)," MMM  YY"))&amp;""</f>
        <v xml:space="preserve"> Jan  10 -  Apr  10</v>
      </c>
      <c r="G438" s="6">
        <f>+VLOOKUP($A$627,$C$626:$D$629,2,)</f>
        <v>40278</v>
      </c>
    </row>
    <row r="439" spans="1:7">
      <c r="A439" s="27" t="s">
        <v>0</v>
      </c>
      <c r="B439" s="28">
        <v>70</v>
      </c>
      <c r="C439" s="28">
        <v>70</v>
      </c>
      <c r="D439" s="28">
        <v>70</v>
      </c>
      <c r="E439" s="41">
        <v>70</v>
      </c>
      <c r="F439" s="29">
        <f ca="1">SUM(OFFSET(B439,0,$A$624,1,$A$627-$A$624))</f>
        <v>280</v>
      </c>
      <c r="G439" s="29">
        <f>CHOOSE($A$627,B439,C439,D439,E439)</f>
        <v>70</v>
      </c>
    </row>
    <row r="440" spans="1:7">
      <c r="A440" s="27" t="s">
        <v>1</v>
      </c>
      <c r="B440" s="28">
        <v>307355.59812500008</v>
      </c>
      <c r="C440" s="28">
        <v>305617.23659610824</v>
      </c>
      <c r="D440" s="28">
        <v>308089.81883317902</v>
      </c>
      <c r="E440" s="41">
        <v>310869.94961343071</v>
      </c>
      <c r="F440" s="29">
        <f t="shared" ref="F440:F453" ca="1" si="137">SUM(OFFSET(B440,0,$A$624,1,$A$627-$A$624))</f>
        <v>1231932.603167718</v>
      </c>
      <c r="G440" s="29">
        <f t="shared" ref="G440:G455" si="138">CHOOSE($A$627,B440,C440,D440,E440)</f>
        <v>310869.94961343071</v>
      </c>
    </row>
    <row r="441" spans="1:7">
      <c r="A441" s="27" t="s">
        <v>2</v>
      </c>
      <c r="B441" s="28">
        <v>83083.333333333343</v>
      </c>
      <c r="C441" s="28">
        <v>83083.333333333343</v>
      </c>
      <c r="D441" s="28">
        <v>83083.333333333343</v>
      </c>
      <c r="E441" s="41">
        <v>83083.333333333343</v>
      </c>
      <c r="F441" s="29">
        <f t="shared" ca="1" si="137"/>
        <v>332333.33333333337</v>
      </c>
      <c r="G441" s="29">
        <f t="shared" si="138"/>
        <v>83083.333333333343</v>
      </c>
    </row>
    <row r="442" spans="1:7">
      <c r="A442" s="27" t="s">
        <v>3</v>
      </c>
      <c r="B442" s="28">
        <v>50000</v>
      </c>
      <c r="C442" s="28">
        <v>50000</v>
      </c>
      <c r="D442" s="28">
        <v>50000</v>
      </c>
      <c r="E442" s="41">
        <v>50000</v>
      </c>
      <c r="F442" s="29">
        <f t="shared" ca="1" si="137"/>
        <v>200000</v>
      </c>
      <c r="G442" s="29">
        <f t="shared" si="138"/>
        <v>50000</v>
      </c>
    </row>
    <row r="443" spans="1:7">
      <c r="A443" s="27" t="s">
        <v>4</v>
      </c>
      <c r="B443" s="28">
        <v>75000</v>
      </c>
      <c r="C443" s="28">
        <v>75000</v>
      </c>
      <c r="D443" s="28">
        <v>75000</v>
      </c>
      <c r="E443" s="41">
        <v>75000</v>
      </c>
      <c r="F443" s="29">
        <f t="shared" ca="1" si="137"/>
        <v>300000</v>
      </c>
      <c r="G443" s="29">
        <f t="shared" si="138"/>
        <v>75000</v>
      </c>
    </row>
    <row r="444" spans="1:7">
      <c r="A444" s="27" t="s">
        <v>5</v>
      </c>
      <c r="B444" s="28">
        <v>7838</v>
      </c>
      <c r="C444" s="28">
        <v>7838</v>
      </c>
      <c r="D444" s="28">
        <v>7838</v>
      </c>
      <c r="E444" s="41">
        <v>7838</v>
      </c>
      <c r="F444" s="29">
        <f t="shared" ca="1" si="137"/>
        <v>31352</v>
      </c>
      <c r="G444" s="29">
        <f t="shared" si="138"/>
        <v>7838</v>
      </c>
    </row>
    <row r="445" spans="1:7">
      <c r="A445" s="27" t="s">
        <v>6</v>
      </c>
      <c r="B445" s="28">
        <v>1333.3333333333333</v>
      </c>
      <c r="C445" s="28">
        <v>10533.333333333334</v>
      </c>
      <c r="D445" s="28">
        <v>10533.333333333334</v>
      </c>
      <c r="E445" s="41">
        <v>10533.333333333334</v>
      </c>
      <c r="F445" s="29">
        <f t="shared" ca="1" si="137"/>
        <v>32933.333333333336</v>
      </c>
      <c r="G445" s="29">
        <f t="shared" si="138"/>
        <v>10533.333333333334</v>
      </c>
    </row>
    <row r="446" spans="1:7">
      <c r="A446" s="27" t="s">
        <v>7</v>
      </c>
      <c r="B446" s="28">
        <v>24100</v>
      </c>
      <c r="C446" s="28">
        <v>15400</v>
      </c>
      <c r="D446" s="28">
        <v>15400</v>
      </c>
      <c r="E446" s="41">
        <v>15400</v>
      </c>
      <c r="F446" s="29">
        <f t="shared" ca="1" si="137"/>
        <v>70300</v>
      </c>
      <c r="G446" s="29">
        <f t="shared" si="138"/>
        <v>15400</v>
      </c>
    </row>
    <row r="447" spans="1:7">
      <c r="A447" s="27" t="s">
        <v>8</v>
      </c>
      <c r="B447" s="28">
        <v>1354.0200000000002</v>
      </c>
      <c r="C447" s="28">
        <v>1354.0200000000002</v>
      </c>
      <c r="D447" s="28">
        <v>1354.0200000000002</v>
      </c>
      <c r="E447" s="41">
        <v>56921.615000000005</v>
      </c>
      <c r="F447" s="29">
        <f t="shared" ca="1" si="137"/>
        <v>60983.675000000003</v>
      </c>
      <c r="G447" s="29">
        <f t="shared" si="138"/>
        <v>56921.615000000005</v>
      </c>
    </row>
    <row r="448" spans="1:7">
      <c r="A448" s="27" t="s">
        <v>9</v>
      </c>
      <c r="B448" s="28">
        <v>5330.6</v>
      </c>
      <c r="C448" s="28">
        <v>5330.6</v>
      </c>
      <c r="D448" s="28">
        <v>5330.6</v>
      </c>
      <c r="E448" s="41">
        <v>5330.6</v>
      </c>
      <c r="F448" s="29">
        <f t="shared" ca="1" si="137"/>
        <v>21322.400000000001</v>
      </c>
      <c r="G448" s="29">
        <f t="shared" si="138"/>
        <v>5330.6</v>
      </c>
    </row>
    <row r="449" spans="1:7">
      <c r="A449" s="27" t="s">
        <v>10</v>
      </c>
      <c r="B449" s="28">
        <v>6500</v>
      </c>
      <c r="C449" s="28">
        <v>6000</v>
      </c>
      <c r="D449" s="28">
        <v>6000</v>
      </c>
      <c r="E449" s="41">
        <v>6000</v>
      </c>
      <c r="F449" s="29">
        <f t="shared" ca="1" si="137"/>
        <v>24500</v>
      </c>
      <c r="G449" s="29">
        <f t="shared" si="138"/>
        <v>6000</v>
      </c>
    </row>
    <row r="450" spans="1:7">
      <c r="A450" s="27" t="s">
        <v>11</v>
      </c>
      <c r="B450" s="28">
        <v>0</v>
      </c>
      <c r="C450" s="28">
        <v>0</v>
      </c>
      <c r="D450" s="28">
        <v>0</v>
      </c>
      <c r="E450" s="41">
        <v>0</v>
      </c>
      <c r="F450" s="29">
        <f t="shared" ca="1" si="137"/>
        <v>0</v>
      </c>
      <c r="G450" s="29">
        <f t="shared" si="138"/>
        <v>0</v>
      </c>
    </row>
    <row r="451" spans="1:7">
      <c r="A451" s="27" t="s">
        <v>12</v>
      </c>
      <c r="B451" s="28">
        <v>117407</v>
      </c>
      <c r="C451" s="28">
        <v>117407</v>
      </c>
      <c r="D451" s="28">
        <v>117407</v>
      </c>
      <c r="E451" s="41">
        <v>117407</v>
      </c>
      <c r="F451" s="29">
        <f t="shared" ca="1" si="137"/>
        <v>469628</v>
      </c>
      <c r="G451" s="29">
        <f t="shared" si="138"/>
        <v>117407</v>
      </c>
    </row>
    <row r="452" spans="1:7">
      <c r="A452" s="27" t="s">
        <v>13</v>
      </c>
      <c r="B452" s="28">
        <v>0</v>
      </c>
      <c r="C452" s="28">
        <v>0</v>
      </c>
      <c r="D452" s="28">
        <v>0</v>
      </c>
      <c r="E452" s="41">
        <v>0</v>
      </c>
      <c r="F452" s="29">
        <f t="shared" ca="1" si="137"/>
        <v>0</v>
      </c>
      <c r="G452" s="29">
        <f t="shared" si="138"/>
        <v>0</v>
      </c>
    </row>
    <row r="453" spans="1:7">
      <c r="A453" s="27" t="s">
        <v>14</v>
      </c>
      <c r="B453" s="28">
        <v>1075000</v>
      </c>
      <c r="C453" s="28">
        <v>1075000</v>
      </c>
      <c r="D453" s="28">
        <v>1075000</v>
      </c>
      <c r="E453" s="41">
        <v>1075000</v>
      </c>
      <c r="F453" s="29">
        <f t="shared" ca="1" si="137"/>
        <v>4300000</v>
      </c>
      <c r="G453" s="29">
        <f t="shared" si="138"/>
        <v>1075000</v>
      </c>
    </row>
    <row r="454" spans="1:7">
      <c r="A454" s="27" t="s">
        <v>31</v>
      </c>
      <c r="B454" s="28">
        <v>0</v>
      </c>
      <c r="C454" s="28">
        <v>0</v>
      </c>
      <c r="D454" s="28">
        <v>0</v>
      </c>
      <c r="E454" s="41">
        <v>0</v>
      </c>
      <c r="F454" s="29">
        <f t="shared" ref="F454:F455" ca="1" si="139">SUM(OFFSET(B454,0,$A$624,1,$A$627-$A$624))</f>
        <v>0</v>
      </c>
      <c r="G454" s="29">
        <f t="shared" si="138"/>
        <v>0</v>
      </c>
    </row>
    <row r="455" spans="1:7">
      <c r="A455" s="27" t="s">
        <v>15</v>
      </c>
      <c r="B455" s="28">
        <v>0</v>
      </c>
      <c r="C455" s="28">
        <v>0</v>
      </c>
      <c r="D455" s="28">
        <v>0</v>
      </c>
      <c r="E455" s="41">
        <v>0</v>
      </c>
      <c r="F455" s="29">
        <f t="shared" ca="1" si="139"/>
        <v>0</v>
      </c>
      <c r="G455" s="29">
        <f t="shared" si="138"/>
        <v>0</v>
      </c>
    </row>
    <row r="456" spans="1:7">
      <c r="A456" s="5" t="s">
        <v>25</v>
      </c>
      <c r="B456" s="3">
        <f>SUM(B439:B455)</f>
        <v>1754371.8847916666</v>
      </c>
      <c r="C456" s="3">
        <f t="shared" ref="C456" si="140">SUM(C439:C455)</f>
        <v>1752633.523262775</v>
      </c>
      <c r="D456" s="3">
        <f t="shared" ref="D456:G456" si="141">SUM(D439:D455)</f>
        <v>1755106.1054998457</v>
      </c>
      <c r="E456" s="3">
        <f t="shared" si="141"/>
        <v>1813453.8312800974</v>
      </c>
      <c r="F456" s="3">
        <f t="shared" ca="1" si="141"/>
        <v>7075565.3448343845</v>
      </c>
      <c r="G456" s="3">
        <f t="shared" si="141"/>
        <v>1813453.8312800974</v>
      </c>
    </row>
    <row r="457" spans="1:7">
      <c r="A457" s="2"/>
      <c r="B457" s="2"/>
      <c r="C457" s="2"/>
      <c r="D457" s="2"/>
    </row>
    <row r="458" spans="1:7">
      <c r="A458" s="2"/>
      <c r="B458" s="2"/>
      <c r="C458" s="2"/>
      <c r="D458" s="2"/>
    </row>
    <row r="459" spans="1:7">
      <c r="A459" s="33" t="s">
        <v>17</v>
      </c>
      <c r="B459" s="2"/>
      <c r="C459" s="2"/>
      <c r="D459" s="2"/>
    </row>
    <row r="460" spans="1:7">
      <c r="A460" s="4"/>
      <c r="B460" s="6">
        <v>40179</v>
      </c>
      <c r="C460" s="6">
        <v>40210</v>
      </c>
      <c r="D460" s="6">
        <v>40238</v>
      </c>
      <c r="E460" s="6">
        <v>40278</v>
      </c>
      <c r="F460" s="6" t="str">
        <f>(TEXT(DATE(YEAR(VLOOKUP(Data!$A$626,Data!$C$626:$D$629,2,1)),MONTH(VLOOKUP(Data!$A$626,Data!$C$626:$D$629,2,1))+0,1)," MMM  YY"))&amp;""&amp;" - "&amp;(TEXT(DATE(YEAR(VLOOKUP(Data!$A$627,Data!$C$626:$D$629,2,1)),MONTH(VLOOKUP(Data!$A$627,Data!$C$626:$D$629,2,1))+0,1)," MMM  YY"))&amp;""</f>
        <v xml:space="preserve"> Jan  10 -  Apr  10</v>
      </c>
      <c r="G460" s="6">
        <f>+VLOOKUP($A$627,$C$626:$D$629,2,)</f>
        <v>40278</v>
      </c>
    </row>
    <row r="461" spans="1:7">
      <c r="A461" s="34" t="s">
        <v>0</v>
      </c>
      <c r="B461" s="35">
        <v>0</v>
      </c>
      <c r="C461" s="35">
        <v>0</v>
      </c>
      <c r="D461" s="35">
        <v>0</v>
      </c>
      <c r="E461" s="42">
        <v>0</v>
      </c>
      <c r="F461" s="36">
        <f ca="1">SUM(OFFSET(B461,0,$A$624,1,$A$627-$A$624))</f>
        <v>0</v>
      </c>
      <c r="G461" s="29">
        <f>CHOOSE($A$627,B461,C461,D461,E461)</f>
        <v>0</v>
      </c>
    </row>
    <row r="462" spans="1:7">
      <c r="A462" s="34" t="s">
        <v>1</v>
      </c>
      <c r="B462" s="35">
        <v>223904.2</v>
      </c>
      <c r="C462" s="35">
        <v>138699.28000000003</v>
      </c>
      <c r="D462" s="35">
        <v>247610.98</v>
      </c>
      <c r="E462" s="42">
        <v>196381.72999999998</v>
      </c>
      <c r="F462" s="36">
        <f t="shared" ref="F462:F475" ca="1" si="142">SUM(OFFSET(B462,0,$A$624,1,$A$627-$A$624))</f>
        <v>806596.19000000006</v>
      </c>
      <c r="G462" s="29">
        <f t="shared" ref="G462:G477" si="143">CHOOSE($A$627,B462,C462,D462,E462)</f>
        <v>196381.72999999998</v>
      </c>
    </row>
    <row r="463" spans="1:7">
      <c r="A463" s="34" t="s">
        <v>2</v>
      </c>
      <c r="B463" s="35">
        <v>-201000</v>
      </c>
      <c r="C463" s="35">
        <v>99000</v>
      </c>
      <c r="D463" s="35">
        <v>99000</v>
      </c>
      <c r="E463" s="42">
        <v>99000</v>
      </c>
      <c r="F463" s="36">
        <f t="shared" ca="1" si="142"/>
        <v>96000</v>
      </c>
      <c r="G463" s="29">
        <f t="shared" si="143"/>
        <v>99000</v>
      </c>
    </row>
    <row r="464" spans="1:7">
      <c r="A464" s="34" t="s">
        <v>3</v>
      </c>
      <c r="B464" s="35">
        <v>59775</v>
      </c>
      <c r="C464" s="35">
        <v>0</v>
      </c>
      <c r="D464" s="35">
        <v>0</v>
      </c>
      <c r="E464" s="42">
        <v>0</v>
      </c>
      <c r="F464" s="36">
        <f t="shared" ca="1" si="142"/>
        <v>59775</v>
      </c>
      <c r="G464" s="29">
        <f t="shared" si="143"/>
        <v>0</v>
      </c>
    </row>
    <row r="465" spans="1:7">
      <c r="A465" s="34" t="s">
        <v>4</v>
      </c>
      <c r="B465" s="35">
        <v>72000</v>
      </c>
      <c r="C465" s="35">
        <v>72000</v>
      </c>
      <c r="D465" s="35">
        <v>72000</v>
      </c>
      <c r="E465" s="42">
        <v>72000</v>
      </c>
      <c r="F465" s="36">
        <f t="shared" ca="1" si="142"/>
        <v>288000</v>
      </c>
      <c r="G465" s="29">
        <f t="shared" si="143"/>
        <v>72000</v>
      </c>
    </row>
    <row r="466" spans="1:7">
      <c r="A466" s="34" t="s">
        <v>5</v>
      </c>
      <c r="B466" s="35">
        <v>11752.96</v>
      </c>
      <c r="C466" s="35">
        <v>10806.640000000001</v>
      </c>
      <c r="D466" s="35">
        <v>12542</v>
      </c>
      <c r="E466" s="42">
        <v>12335</v>
      </c>
      <c r="F466" s="36">
        <f t="shared" ca="1" si="142"/>
        <v>47436.6</v>
      </c>
      <c r="G466" s="29">
        <f t="shared" si="143"/>
        <v>12335</v>
      </c>
    </row>
    <row r="467" spans="1:7">
      <c r="A467" s="34" t="s">
        <v>6</v>
      </c>
      <c r="B467" s="35">
        <v>4050</v>
      </c>
      <c r="C467" s="35">
        <v>0</v>
      </c>
      <c r="D467" s="35">
        <v>740</v>
      </c>
      <c r="E467" s="42">
        <v>8764.08</v>
      </c>
      <c r="F467" s="36">
        <f t="shared" ca="1" si="142"/>
        <v>13554.08</v>
      </c>
      <c r="G467" s="29">
        <f t="shared" si="143"/>
        <v>8764.08</v>
      </c>
    </row>
    <row r="468" spans="1:7">
      <c r="A468" s="34" t="s">
        <v>7</v>
      </c>
      <c r="B468" s="35">
        <v>16170.759999999998</v>
      </c>
      <c r="C468" s="35">
        <v>18838.82</v>
      </c>
      <c r="D468" s="35">
        <v>17123.669999999998</v>
      </c>
      <c r="E468" s="42">
        <v>10425.91</v>
      </c>
      <c r="F468" s="36">
        <f t="shared" ca="1" si="142"/>
        <v>62559.16</v>
      </c>
      <c r="G468" s="29">
        <f t="shared" si="143"/>
        <v>10425.91</v>
      </c>
    </row>
    <row r="469" spans="1:7">
      <c r="A469" s="34" t="s">
        <v>8</v>
      </c>
      <c r="B469" s="35">
        <v>2075.1</v>
      </c>
      <c r="C469" s="35">
        <v>2075.14</v>
      </c>
      <c r="D469" s="35">
        <v>2075.08</v>
      </c>
      <c r="E469" s="42">
        <v>2075.14</v>
      </c>
      <c r="F469" s="36">
        <f t="shared" ca="1" si="142"/>
        <v>8300.4599999999991</v>
      </c>
      <c r="G469" s="29">
        <f t="shared" si="143"/>
        <v>2075.14</v>
      </c>
    </row>
    <row r="470" spans="1:7">
      <c r="A470" s="34" t="s">
        <v>9</v>
      </c>
      <c r="B470" s="35">
        <v>4757.75</v>
      </c>
      <c r="C470" s="35">
        <v>-321.97000000000003</v>
      </c>
      <c r="D470" s="35">
        <v>2220.81</v>
      </c>
      <c r="E470" s="42">
        <v>2220.81</v>
      </c>
      <c r="F470" s="36">
        <f t="shared" ca="1" si="142"/>
        <v>8877.4</v>
      </c>
      <c r="G470" s="29">
        <f t="shared" si="143"/>
        <v>2220.81</v>
      </c>
    </row>
    <row r="471" spans="1:7">
      <c r="A471" s="34" t="s">
        <v>10</v>
      </c>
      <c r="B471" s="35">
        <v>10392</v>
      </c>
      <c r="C471" s="35">
        <v>4075.85</v>
      </c>
      <c r="D471" s="35">
        <v>5753.5</v>
      </c>
      <c r="E471" s="42">
        <v>6488.9</v>
      </c>
      <c r="F471" s="36">
        <f t="shared" ca="1" si="142"/>
        <v>26710.25</v>
      </c>
      <c r="G471" s="29">
        <f t="shared" si="143"/>
        <v>6488.9</v>
      </c>
    </row>
    <row r="472" spans="1:7">
      <c r="A472" s="34" t="s">
        <v>11</v>
      </c>
      <c r="B472" s="35">
        <v>0</v>
      </c>
      <c r="C472" s="35">
        <v>0</v>
      </c>
      <c r="D472" s="35">
        <v>0</v>
      </c>
      <c r="E472" s="42">
        <v>0</v>
      </c>
      <c r="F472" s="36">
        <f t="shared" ca="1" si="142"/>
        <v>0</v>
      </c>
      <c r="G472" s="29">
        <f t="shared" si="143"/>
        <v>0</v>
      </c>
    </row>
    <row r="473" spans="1:7">
      <c r="A473" s="34" t="s">
        <v>12</v>
      </c>
      <c r="B473" s="35">
        <v>126166</v>
      </c>
      <c r="C473" s="35">
        <v>113502</v>
      </c>
      <c r="D473" s="35">
        <v>113498</v>
      </c>
      <c r="E473" s="42">
        <v>123062</v>
      </c>
      <c r="F473" s="36">
        <f t="shared" ca="1" si="142"/>
        <v>476228</v>
      </c>
      <c r="G473" s="29">
        <f t="shared" si="143"/>
        <v>123062</v>
      </c>
    </row>
    <row r="474" spans="1:7">
      <c r="A474" s="34" t="s">
        <v>13</v>
      </c>
      <c r="B474" s="35">
        <v>0</v>
      </c>
      <c r="C474" s="35">
        <v>0</v>
      </c>
      <c r="D474" s="35">
        <v>0</v>
      </c>
      <c r="E474" s="42">
        <v>0</v>
      </c>
      <c r="F474" s="36">
        <f t="shared" ca="1" si="142"/>
        <v>0</v>
      </c>
      <c r="G474" s="29">
        <f t="shared" si="143"/>
        <v>0</v>
      </c>
    </row>
    <row r="475" spans="1:7">
      <c r="A475" s="34" t="s">
        <v>14</v>
      </c>
      <c r="B475" s="35">
        <v>747194.33000000019</v>
      </c>
      <c r="C475" s="35">
        <v>754153.95</v>
      </c>
      <c r="D475" s="35">
        <v>893907.75</v>
      </c>
      <c r="E475" s="42">
        <v>758944.79999999993</v>
      </c>
      <c r="F475" s="36">
        <f t="shared" ca="1" si="142"/>
        <v>3154200.83</v>
      </c>
      <c r="G475" s="29">
        <f t="shared" si="143"/>
        <v>758944.79999999993</v>
      </c>
    </row>
    <row r="476" spans="1:7">
      <c r="A476" s="34" t="s">
        <v>31</v>
      </c>
      <c r="B476" s="35">
        <v>0</v>
      </c>
      <c r="C476" s="35">
        <v>0</v>
      </c>
      <c r="D476" s="35">
        <v>0</v>
      </c>
      <c r="E476" s="42">
        <v>0</v>
      </c>
      <c r="F476" s="36">
        <f t="shared" ref="F476:F477" ca="1" si="144">SUM(OFFSET(B476,0,$A$624,1,$A$627-$A$624))</f>
        <v>0</v>
      </c>
      <c r="G476" s="29">
        <f t="shared" si="143"/>
        <v>0</v>
      </c>
    </row>
    <row r="477" spans="1:7">
      <c r="A477" s="34" t="s">
        <v>15</v>
      </c>
      <c r="B477" s="35">
        <v>0</v>
      </c>
      <c r="C477" s="35">
        <v>0</v>
      </c>
      <c r="D477" s="35">
        <v>0</v>
      </c>
      <c r="E477" s="42">
        <v>0</v>
      </c>
      <c r="F477" s="36">
        <f t="shared" ca="1" si="144"/>
        <v>0</v>
      </c>
      <c r="G477" s="29">
        <f t="shared" si="143"/>
        <v>0</v>
      </c>
    </row>
    <row r="478" spans="1:7">
      <c r="A478" s="5" t="s">
        <v>25</v>
      </c>
      <c r="B478" s="3">
        <f>SUM(B461:B477)</f>
        <v>1077238.1000000001</v>
      </c>
      <c r="C478" s="3">
        <f t="shared" ref="C478" si="145">SUM(C461:C477)</f>
        <v>1212829.71</v>
      </c>
      <c r="D478" s="3">
        <f t="shared" ref="D478:G478" si="146">SUM(D461:D477)</f>
        <v>1466471.79</v>
      </c>
      <c r="E478" s="3">
        <f t="shared" si="146"/>
        <v>1291698.3700000001</v>
      </c>
      <c r="F478" s="3">
        <f t="shared" ca="1" si="146"/>
        <v>5048237.97</v>
      </c>
      <c r="G478" s="3">
        <f t="shared" si="146"/>
        <v>1291698.3700000001</v>
      </c>
    </row>
    <row r="480" spans="1:7">
      <c r="A480" s="2"/>
      <c r="B480" s="2"/>
      <c r="C480" s="2"/>
      <c r="D480" s="2"/>
      <c r="F480" s="2"/>
      <c r="G480" s="2"/>
    </row>
    <row r="481" spans="1:7">
      <c r="A481" s="2"/>
      <c r="B481" s="2"/>
      <c r="C481" s="2"/>
      <c r="D481" s="2"/>
      <c r="F481" s="2"/>
      <c r="G481" s="2"/>
    </row>
    <row r="483" spans="1:7">
      <c r="A483" s="15" t="s">
        <v>46</v>
      </c>
      <c r="B483" s="2">
        <v>11</v>
      </c>
      <c r="C483" s="2"/>
      <c r="D483" s="2"/>
      <c r="F483" s="2"/>
      <c r="G483" s="2"/>
    </row>
    <row r="484" spans="1:7">
      <c r="A484" s="2"/>
      <c r="B484" s="2"/>
      <c r="C484" s="2"/>
      <c r="D484" s="2"/>
      <c r="F484" s="2"/>
      <c r="G484" s="2"/>
    </row>
    <row r="485" spans="1:7">
      <c r="A485" s="32" t="s">
        <v>16</v>
      </c>
      <c r="B485" s="2"/>
      <c r="C485" s="2"/>
      <c r="D485" s="2"/>
      <c r="F485" s="2"/>
      <c r="G485" s="2"/>
    </row>
    <row r="486" spans="1:7">
      <c r="A486" s="4"/>
      <c r="B486" s="6">
        <v>40179</v>
      </c>
      <c r="C486" s="6">
        <v>40210</v>
      </c>
      <c r="D486" s="6">
        <v>40238</v>
      </c>
      <c r="E486" s="6">
        <v>40278</v>
      </c>
      <c r="F486" s="6" t="str">
        <f>(TEXT(DATE(YEAR(VLOOKUP(Data!$A$626,Data!$C$626:$D$629,2,1)),MONTH(VLOOKUP(Data!$A$626,Data!$C$626:$D$629,2,1))+0,1)," MMM  YY"))&amp;""&amp;" - "&amp;(TEXT(DATE(YEAR(VLOOKUP(Data!$A$627,Data!$C$626:$D$629,2,1)),MONTH(VLOOKUP(Data!$A$627,Data!$C$626:$D$629,2,1))+0,1)," MMM  YY"))&amp;""</f>
        <v xml:space="preserve"> Jan  10 -  Apr  10</v>
      </c>
      <c r="G486" s="6">
        <f>+VLOOKUP($A$627,$C$626:$D$629,2,)</f>
        <v>40278</v>
      </c>
    </row>
    <row r="487" spans="1:7">
      <c r="A487" s="27" t="s">
        <v>0</v>
      </c>
      <c r="B487" s="28">
        <v>70</v>
      </c>
      <c r="C487" s="28">
        <v>70</v>
      </c>
      <c r="D487" s="28">
        <v>70</v>
      </c>
      <c r="E487" s="41">
        <v>70</v>
      </c>
      <c r="F487" s="29">
        <f ca="1">SUM(OFFSET(B487,0,$A$624,1,$A$627-$A$624))</f>
        <v>280</v>
      </c>
      <c r="G487" s="29">
        <f>CHOOSE($A$627,B487,C487,D487,E487)</f>
        <v>70</v>
      </c>
    </row>
    <row r="488" spans="1:7">
      <c r="A488" s="27" t="s">
        <v>1</v>
      </c>
      <c r="B488" s="28">
        <v>174678.30833333335</v>
      </c>
      <c r="C488" s="28">
        <v>172939.94680444151</v>
      </c>
      <c r="D488" s="28">
        <v>175412.52904151229</v>
      </c>
      <c r="E488" s="41">
        <v>178099.56382176405</v>
      </c>
      <c r="F488" s="29">
        <f t="shared" ref="F488:F503" ca="1" si="147">SUM(OFFSET(B488,0,$A$624,1,$A$627-$A$624))</f>
        <v>701130.34800105123</v>
      </c>
      <c r="G488" s="29">
        <f t="shared" ref="G488:G503" si="148">CHOOSE($A$627,B488,C488,D488,E488)</f>
        <v>178099.56382176405</v>
      </c>
    </row>
    <row r="489" spans="1:7">
      <c r="A489" s="27" t="s">
        <v>2</v>
      </c>
      <c r="B489" s="28">
        <v>39666.666666666672</v>
      </c>
      <c r="C489" s="28">
        <v>39666.666666666672</v>
      </c>
      <c r="D489" s="28">
        <v>39666.666666666672</v>
      </c>
      <c r="E489" s="41">
        <v>39666.666666666672</v>
      </c>
      <c r="F489" s="29">
        <f t="shared" ca="1" si="147"/>
        <v>158666.66666666669</v>
      </c>
      <c r="G489" s="29">
        <f t="shared" si="148"/>
        <v>39666.666666666672</v>
      </c>
    </row>
    <row r="490" spans="1:7">
      <c r="A490" s="27" t="s">
        <v>3</v>
      </c>
      <c r="B490" s="28">
        <v>0</v>
      </c>
      <c r="C490" s="28">
        <v>0</v>
      </c>
      <c r="D490" s="28">
        <v>0</v>
      </c>
      <c r="E490" s="41">
        <v>0</v>
      </c>
      <c r="F490" s="29">
        <f t="shared" ca="1" si="147"/>
        <v>0</v>
      </c>
      <c r="G490" s="29">
        <f t="shared" si="148"/>
        <v>0</v>
      </c>
    </row>
    <row r="491" spans="1:7">
      <c r="A491" s="27" t="s">
        <v>4</v>
      </c>
      <c r="B491" s="28">
        <v>700</v>
      </c>
      <c r="C491" s="28">
        <v>700</v>
      </c>
      <c r="D491" s="28">
        <v>700</v>
      </c>
      <c r="E491" s="41">
        <v>700</v>
      </c>
      <c r="F491" s="29">
        <f t="shared" ca="1" si="147"/>
        <v>2800</v>
      </c>
      <c r="G491" s="29">
        <f t="shared" si="148"/>
        <v>700</v>
      </c>
    </row>
    <row r="492" spans="1:7">
      <c r="A492" s="27" t="s">
        <v>5</v>
      </c>
      <c r="B492" s="28">
        <v>0</v>
      </c>
      <c r="C492" s="28">
        <v>0</v>
      </c>
      <c r="D492" s="28">
        <v>0</v>
      </c>
      <c r="E492" s="41">
        <v>0</v>
      </c>
      <c r="F492" s="29">
        <f t="shared" ca="1" si="147"/>
        <v>0</v>
      </c>
      <c r="G492" s="29">
        <f t="shared" si="148"/>
        <v>0</v>
      </c>
    </row>
    <row r="493" spans="1:7">
      <c r="A493" s="27" t="s">
        <v>6</v>
      </c>
      <c r="B493" s="28">
        <v>2666.6666666666665</v>
      </c>
      <c r="C493" s="28">
        <v>4966.6666666666661</v>
      </c>
      <c r="D493" s="28">
        <v>4966.6666666666661</v>
      </c>
      <c r="E493" s="41">
        <v>4966.6666666666661</v>
      </c>
      <c r="F493" s="29">
        <f t="shared" ca="1" si="147"/>
        <v>17566.666666666664</v>
      </c>
      <c r="G493" s="29">
        <f t="shared" si="148"/>
        <v>4966.6666666666661</v>
      </c>
    </row>
    <row r="494" spans="1:7">
      <c r="A494" s="27" t="s">
        <v>7</v>
      </c>
      <c r="B494" s="28">
        <v>5000</v>
      </c>
      <c r="C494" s="28">
        <v>3200</v>
      </c>
      <c r="D494" s="28">
        <v>3200</v>
      </c>
      <c r="E494" s="41">
        <v>3200</v>
      </c>
      <c r="F494" s="29">
        <f t="shared" ca="1" si="147"/>
        <v>14600</v>
      </c>
      <c r="G494" s="29">
        <f t="shared" si="148"/>
        <v>3200</v>
      </c>
    </row>
    <row r="495" spans="1:7">
      <c r="A495" s="27" t="s">
        <v>8</v>
      </c>
      <c r="B495" s="28">
        <v>1354.0200000000002</v>
      </c>
      <c r="C495" s="28">
        <v>1354.0200000000002</v>
      </c>
      <c r="D495" s="28">
        <v>1354.0200000000002</v>
      </c>
      <c r="E495" s="41">
        <v>1354.0200000000002</v>
      </c>
      <c r="F495" s="29">
        <f t="shared" ca="1" si="147"/>
        <v>5416.0800000000008</v>
      </c>
      <c r="G495" s="29">
        <f t="shared" si="148"/>
        <v>1354.0200000000002</v>
      </c>
    </row>
    <row r="496" spans="1:7">
      <c r="A496" s="27" t="s">
        <v>9</v>
      </c>
      <c r="B496" s="28">
        <v>0</v>
      </c>
      <c r="C496" s="28">
        <v>0</v>
      </c>
      <c r="D496" s="28">
        <v>0</v>
      </c>
      <c r="E496" s="41">
        <v>0</v>
      </c>
      <c r="F496" s="29">
        <f t="shared" ca="1" si="147"/>
        <v>0</v>
      </c>
      <c r="G496" s="29">
        <f t="shared" si="148"/>
        <v>0</v>
      </c>
    </row>
    <row r="497" spans="1:7">
      <c r="A497" s="27" t="s">
        <v>10</v>
      </c>
      <c r="B497" s="28">
        <v>6500</v>
      </c>
      <c r="C497" s="28">
        <v>6000</v>
      </c>
      <c r="D497" s="28">
        <v>6000</v>
      </c>
      <c r="E497" s="41">
        <v>6000</v>
      </c>
      <c r="F497" s="29">
        <f t="shared" ca="1" si="147"/>
        <v>24500</v>
      </c>
      <c r="G497" s="29">
        <f t="shared" si="148"/>
        <v>6000</v>
      </c>
    </row>
    <row r="498" spans="1:7">
      <c r="A498" s="27" t="s">
        <v>11</v>
      </c>
      <c r="B498" s="28">
        <v>0</v>
      </c>
      <c r="C498" s="28">
        <v>0</v>
      </c>
      <c r="D498" s="28">
        <v>0</v>
      </c>
      <c r="E498" s="41">
        <v>0</v>
      </c>
      <c r="F498" s="29">
        <f t="shared" ca="1" si="147"/>
        <v>0</v>
      </c>
      <c r="G498" s="29">
        <f t="shared" si="148"/>
        <v>0</v>
      </c>
    </row>
    <row r="499" spans="1:7">
      <c r="A499" s="27" t="s">
        <v>12</v>
      </c>
      <c r="B499" s="28">
        <v>0</v>
      </c>
      <c r="C499" s="28">
        <v>0</v>
      </c>
      <c r="D499" s="28">
        <v>0</v>
      </c>
      <c r="E499" s="41">
        <v>0</v>
      </c>
      <c r="F499" s="29">
        <f t="shared" ca="1" si="147"/>
        <v>0</v>
      </c>
      <c r="G499" s="29">
        <f t="shared" si="148"/>
        <v>0</v>
      </c>
    </row>
    <row r="500" spans="1:7">
      <c r="A500" s="27" t="s">
        <v>13</v>
      </c>
      <c r="B500" s="28">
        <v>0</v>
      </c>
      <c r="C500" s="28">
        <v>0</v>
      </c>
      <c r="D500" s="28">
        <v>0</v>
      </c>
      <c r="E500" s="41">
        <v>0</v>
      </c>
      <c r="F500" s="29">
        <f t="shared" ca="1" si="147"/>
        <v>0</v>
      </c>
      <c r="G500" s="29">
        <f t="shared" si="148"/>
        <v>0</v>
      </c>
    </row>
    <row r="501" spans="1:7">
      <c r="A501" s="27" t="s">
        <v>14</v>
      </c>
      <c r="B501" s="28">
        <v>0</v>
      </c>
      <c r="C501" s="28">
        <v>0</v>
      </c>
      <c r="D501" s="28">
        <v>0</v>
      </c>
      <c r="E501" s="41">
        <v>0</v>
      </c>
      <c r="F501" s="29">
        <f t="shared" ca="1" si="147"/>
        <v>0</v>
      </c>
      <c r="G501" s="29">
        <f t="shared" si="148"/>
        <v>0</v>
      </c>
    </row>
    <row r="502" spans="1:7">
      <c r="A502" s="27" t="s">
        <v>31</v>
      </c>
      <c r="B502" s="28">
        <v>0</v>
      </c>
      <c r="C502" s="28">
        <v>0</v>
      </c>
      <c r="D502" s="28">
        <v>0</v>
      </c>
      <c r="E502" s="41">
        <v>0</v>
      </c>
      <c r="F502" s="29">
        <f t="shared" ca="1" si="147"/>
        <v>0</v>
      </c>
      <c r="G502" s="29">
        <f t="shared" si="148"/>
        <v>0</v>
      </c>
    </row>
    <row r="503" spans="1:7">
      <c r="A503" s="27" t="s">
        <v>15</v>
      </c>
      <c r="B503" s="28">
        <v>0</v>
      </c>
      <c r="C503" s="28">
        <v>0</v>
      </c>
      <c r="D503" s="28">
        <v>0</v>
      </c>
      <c r="E503" s="41">
        <v>0</v>
      </c>
      <c r="F503" s="29">
        <f t="shared" ca="1" si="147"/>
        <v>0</v>
      </c>
      <c r="G503" s="29">
        <f t="shared" si="148"/>
        <v>0</v>
      </c>
    </row>
    <row r="504" spans="1:7">
      <c r="A504" s="5" t="s">
        <v>25</v>
      </c>
      <c r="B504" s="3">
        <f>SUM(B487:B503)</f>
        <v>230635.66166666668</v>
      </c>
      <c r="C504" s="3">
        <f t="shared" ref="C504:G504" si="149">SUM(C487:C503)</f>
        <v>228897.30013777484</v>
      </c>
      <c r="D504" s="3">
        <f t="shared" si="149"/>
        <v>231369.88237484562</v>
      </c>
      <c r="E504" s="3">
        <f t="shared" si="149"/>
        <v>234056.91715509736</v>
      </c>
      <c r="F504" s="3">
        <f t="shared" ca="1" si="149"/>
        <v>924959.76133438456</v>
      </c>
      <c r="G504" s="3">
        <f t="shared" si="149"/>
        <v>234056.91715509736</v>
      </c>
    </row>
    <row r="505" spans="1:7">
      <c r="A505" s="2"/>
      <c r="B505" s="2"/>
      <c r="C505" s="2"/>
      <c r="D505" s="2"/>
      <c r="F505" s="2"/>
      <c r="G505" s="2"/>
    </row>
    <row r="506" spans="1:7">
      <c r="A506" s="2"/>
      <c r="B506" s="2"/>
      <c r="C506" s="2"/>
      <c r="D506" s="2"/>
      <c r="F506" s="2"/>
      <c r="G506" s="2"/>
    </row>
    <row r="507" spans="1:7">
      <c r="A507" s="33" t="s">
        <v>17</v>
      </c>
      <c r="B507" s="2"/>
      <c r="C507" s="2"/>
      <c r="D507" s="2"/>
      <c r="F507" s="2"/>
      <c r="G507" s="2"/>
    </row>
    <row r="508" spans="1:7">
      <c r="A508" s="4"/>
      <c r="B508" s="6">
        <v>40179</v>
      </c>
      <c r="C508" s="6">
        <v>40210</v>
      </c>
      <c r="D508" s="6">
        <v>40238</v>
      </c>
      <c r="E508" s="6">
        <v>40278</v>
      </c>
      <c r="F508" s="6" t="str">
        <f>(TEXT(DATE(YEAR(VLOOKUP(Data!$A$626,Data!$C$626:$D$629,2,1)),MONTH(VLOOKUP(Data!$A$626,Data!$C$626:$D$629,2,1))+0,1)," MMM  YY"))&amp;""&amp;" - "&amp;(TEXT(DATE(YEAR(VLOOKUP(Data!$A$627,Data!$C$626:$D$629,2,1)),MONTH(VLOOKUP(Data!$A$627,Data!$C$626:$D$629,2,1))+0,1)," MMM  YY"))&amp;""</f>
        <v xml:space="preserve"> Jan  10 -  Apr  10</v>
      </c>
      <c r="G508" s="6">
        <f>+VLOOKUP($A$627,$C$626:$D$629,2,)</f>
        <v>40278</v>
      </c>
    </row>
    <row r="509" spans="1:7">
      <c r="A509" s="34" t="s">
        <v>0</v>
      </c>
      <c r="B509" s="35">
        <v>0</v>
      </c>
      <c r="C509" s="35">
        <v>0</v>
      </c>
      <c r="D509" s="35">
        <v>0</v>
      </c>
      <c r="E509" s="42">
        <v>0</v>
      </c>
      <c r="F509" s="36">
        <f ca="1">SUM(OFFSET(B509,0,$A$624,1,$A$627-$A$624))</f>
        <v>0</v>
      </c>
      <c r="G509" s="29">
        <f>CHOOSE($A$627,B509,C509,D509,E509)</f>
        <v>0</v>
      </c>
    </row>
    <row r="510" spans="1:7">
      <c r="A510" s="34" t="s">
        <v>1</v>
      </c>
      <c r="B510" s="35">
        <v>235680.9</v>
      </c>
      <c r="C510" s="35">
        <v>189157.16</v>
      </c>
      <c r="D510" s="35">
        <v>221836.6</v>
      </c>
      <c r="E510" s="42">
        <v>190934.34</v>
      </c>
      <c r="F510" s="36">
        <f t="shared" ref="F510:F525" ca="1" si="150">SUM(OFFSET(B510,0,$A$624,1,$A$627-$A$624))</f>
        <v>837609</v>
      </c>
      <c r="G510" s="29">
        <f t="shared" ref="G510:G525" si="151">CHOOSE($A$627,B510,C510,D510,E510)</f>
        <v>190934.34</v>
      </c>
    </row>
    <row r="511" spans="1:7">
      <c r="A511" s="34" t="s">
        <v>2</v>
      </c>
      <c r="B511" s="35">
        <v>6966.69</v>
      </c>
      <c r="C511" s="35">
        <v>6591</v>
      </c>
      <c r="D511" s="35">
        <v>189126.28</v>
      </c>
      <c r="E511" s="42">
        <v>20205.900000000001</v>
      </c>
      <c r="F511" s="36">
        <f t="shared" ca="1" si="150"/>
        <v>222889.87</v>
      </c>
      <c r="G511" s="29">
        <f t="shared" si="151"/>
        <v>20205.900000000001</v>
      </c>
    </row>
    <row r="512" spans="1:7">
      <c r="A512" s="34" t="s">
        <v>3</v>
      </c>
      <c r="B512" s="35">
        <v>500</v>
      </c>
      <c r="C512" s="35">
        <v>0</v>
      </c>
      <c r="D512" s="35">
        <v>0</v>
      </c>
      <c r="E512" s="42">
        <v>0</v>
      </c>
      <c r="F512" s="36">
        <f t="shared" ca="1" si="150"/>
        <v>500</v>
      </c>
      <c r="G512" s="29">
        <f t="shared" si="151"/>
        <v>0</v>
      </c>
    </row>
    <row r="513" spans="1:7">
      <c r="A513" s="34" t="s">
        <v>4</v>
      </c>
      <c r="B513" s="35">
        <v>0</v>
      </c>
      <c r="C513" s="35">
        <v>0</v>
      </c>
      <c r="D513" s="35">
        <v>3700</v>
      </c>
      <c r="E513" s="42">
        <v>0</v>
      </c>
      <c r="F513" s="36">
        <f t="shared" ca="1" si="150"/>
        <v>3700</v>
      </c>
      <c r="G513" s="29">
        <f t="shared" si="151"/>
        <v>0</v>
      </c>
    </row>
    <row r="514" spans="1:7">
      <c r="A514" s="34" t="s">
        <v>5</v>
      </c>
      <c r="B514" s="35">
        <v>0</v>
      </c>
      <c r="C514" s="35">
        <v>0</v>
      </c>
      <c r="D514" s="35">
        <v>0</v>
      </c>
      <c r="E514" s="42">
        <v>0</v>
      </c>
      <c r="F514" s="36">
        <f t="shared" ca="1" si="150"/>
        <v>0</v>
      </c>
      <c r="G514" s="29">
        <f t="shared" si="151"/>
        <v>0</v>
      </c>
    </row>
    <row r="515" spans="1:7">
      <c r="A515" s="34" t="s">
        <v>6</v>
      </c>
      <c r="B515" s="35">
        <v>0</v>
      </c>
      <c r="C515" s="35">
        <v>0</v>
      </c>
      <c r="D515" s="35">
        <v>8963.61</v>
      </c>
      <c r="E515" s="42">
        <v>944.01</v>
      </c>
      <c r="F515" s="36">
        <f t="shared" ca="1" si="150"/>
        <v>9907.6200000000008</v>
      </c>
      <c r="G515" s="29">
        <f t="shared" si="151"/>
        <v>944.01</v>
      </c>
    </row>
    <row r="516" spans="1:7">
      <c r="A516" s="34" t="s">
        <v>7</v>
      </c>
      <c r="B516" s="35">
        <v>4050.55</v>
      </c>
      <c r="C516" s="35">
        <v>2519.62</v>
      </c>
      <c r="D516" s="35">
        <v>6397.27</v>
      </c>
      <c r="E516" s="42">
        <v>5257.52</v>
      </c>
      <c r="F516" s="36">
        <f t="shared" ca="1" si="150"/>
        <v>18224.96</v>
      </c>
      <c r="G516" s="29">
        <f t="shared" si="151"/>
        <v>5257.52</v>
      </c>
    </row>
    <row r="517" spans="1:7">
      <c r="A517" s="34" t="s">
        <v>8</v>
      </c>
      <c r="B517" s="35">
        <v>632.89</v>
      </c>
      <c r="C517" s="35">
        <v>632.9</v>
      </c>
      <c r="D517" s="35">
        <v>632.89</v>
      </c>
      <c r="E517" s="42">
        <v>632.9</v>
      </c>
      <c r="F517" s="36">
        <f t="shared" ca="1" si="150"/>
        <v>2531.58</v>
      </c>
      <c r="G517" s="29">
        <f t="shared" si="151"/>
        <v>632.9</v>
      </c>
    </row>
    <row r="518" spans="1:7">
      <c r="A518" s="34" t="s">
        <v>9</v>
      </c>
      <c r="B518" s="35">
        <v>3336.34</v>
      </c>
      <c r="C518" s="35">
        <v>566.29999999999995</v>
      </c>
      <c r="D518" s="35">
        <v>1953.97</v>
      </c>
      <c r="E518" s="42">
        <v>1953.97</v>
      </c>
      <c r="F518" s="36">
        <f t="shared" ca="1" si="150"/>
        <v>7810.5800000000008</v>
      </c>
      <c r="G518" s="29">
        <f t="shared" si="151"/>
        <v>1953.97</v>
      </c>
    </row>
    <row r="519" spans="1:7">
      <c r="A519" s="34" t="s">
        <v>10</v>
      </c>
      <c r="B519" s="35">
        <v>615</v>
      </c>
      <c r="C519" s="35">
        <v>925</v>
      </c>
      <c r="D519" s="35">
        <v>13136.22</v>
      </c>
      <c r="E519" s="42">
        <v>1240.5</v>
      </c>
      <c r="F519" s="36">
        <f t="shared" ca="1" si="150"/>
        <v>15916.72</v>
      </c>
      <c r="G519" s="29">
        <f t="shared" si="151"/>
        <v>1240.5</v>
      </c>
    </row>
    <row r="520" spans="1:7">
      <c r="A520" s="34" t="s">
        <v>11</v>
      </c>
      <c r="B520" s="35">
        <v>0</v>
      </c>
      <c r="C520" s="35">
        <v>0</v>
      </c>
      <c r="D520" s="35">
        <v>0</v>
      </c>
      <c r="E520" s="42">
        <v>0</v>
      </c>
      <c r="F520" s="36">
        <f t="shared" ca="1" si="150"/>
        <v>0</v>
      </c>
      <c r="G520" s="29">
        <f t="shared" si="151"/>
        <v>0</v>
      </c>
    </row>
    <row r="521" spans="1:7">
      <c r="A521" s="34" t="s">
        <v>12</v>
      </c>
      <c r="B521" s="35">
        <v>0</v>
      </c>
      <c r="C521" s="35">
        <v>0</v>
      </c>
      <c r="D521" s="35">
        <v>0</v>
      </c>
      <c r="E521" s="42">
        <v>0</v>
      </c>
      <c r="F521" s="36">
        <f t="shared" ca="1" si="150"/>
        <v>0</v>
      </c>
      <c r="G521" s="29">
        <f t="shared" si="151"/>
        <v>0</v>
      </c>
    </row>
    <row r="522" spans="1:7">
      <c r="A522" s="34" t="s">
        <v>13</v>
      </c>
      <c r="B522" s="35">
        <v>0</v>
      </c>
      <c r="C522" s="35">
        <v>0</v>
      </c>
      <c r="D522" s="35">
        <v>0</v>
      </c>
      <c r="E522" s="42">
        <v>0</v>
      </c>
      <c r="F522" s="36">
        <f t="shared" ca="1" si="150"/>
        <v>0</v>
      </c>
      <c r="G522" s="29">
        <f t="shared" si="151"/>
        <v>0</v>
      </c>
    </row>
    <row r="523" spans="1:7">
      <c r="A523" s="34" t="s">
        <v>14</v>
      </c>
      <c r="B523" s="35">
        <v>0</v>
      </c>
      <c r="C523" s="35">
        <v>0</v>
      </c>
      <c r="D523" s="35">
        <v>0</v>
      </c>
      <c r="E523" s="42">
        <v>0</v>
      </c>
      <c r="F523" s="36">
        <f t="shared" ca="1" si="150"/>
        <v>0</v>
      </c>
      <c r="G523" s="29">
        <f t="shared" si="151"/>
        <v>0</v>
      </c>
    </row>
    <row r="524" spans="1:7">
      <c r="A524" s="34" t="s">
        <v>31</v>
      </c>
      <c r="B524" s="35">
        <v>0</v>
      </c>
      <c r="C524" s="35">
        <v>0</v>
      </c>
      <c r="D524" s="35">
        <v>0</v>
      </c>
      <c r="E524" s="42">
        <v>0</v>
      </c>
      <c r="F524" s="36">
        <f t="shared" ca="1" si="150"/>
        <v>0</v>
      </c>
      <c r="G524" s="29">
        <f t="shared" si="151"/>
        <v>0</v>
      </c>
    </row>
    <row r="525" spans="1:7">
      <c r="A525" s="34" t="s">
        <v>15</v>
      </c>
      <c r="B525" s="35">
        <v>0</v>
      </c>
      <c r="C525" s="35">
        <v>0</v>
      </c>
      <c r="D525" s="35">
        <v>0</v>
      </c>
      <c r="E525" s="42">
        <v>0</v>
      </c>
      <c r="F525" s="36">
        <f t="shared" ca="1" si="150"/>
        <v>0</v>
      </c>
      <c r="G525" s="29">
        <f t="shared" si="151"/>
        <v>0</v>
      </c>
    </row>
    <row r="526" spans="1:7">
      <c r="A526" s="5" t="s">
        <v>25</v>
      </c>
      <c r="B526" s="3">
        <f>SUM(B509:B525)</f>
        <v>251782.37</v>
      </c>
      <c r="C526" s="3">
        <f t="shared" ref="C526:G526" si="152">SUM(C509:C525)</f>
        <v>200391.97999999998</v>
      </c>
      <c r="D526" s="3">
        <f t="shared" si="152"/>
        <v>445746.83999999997</v>
      </c>
      <c r="E526" s="3">
        <f t="shared" si="152"/>
        <v>221169.13999999998</v>
      </c>
      <c r="F526" s="3">
        <f t="shared" ca="1" si="152"/>
        <v>1119090.3300000003</v>
      </c>
      <c r="G526" s="3">
        <f t="shared" si="152"/>
        <v>221169.13999999998</v>
      </c>
    </row>
    <row r="528" spans="1:7" s="2" customFormat="1"/>
    <row r="529" spans="1:7" s="2" customFormat="1"/>
    <row r="530" spans="1:7">
      <c r="A530" s="2"/>
      <c r="B530" s="2"/>
      <c r="C530" s="2"/>
      <c r="D530" s="2"/>
      <c r="F530" s="2"/>
      <c r="G530" s="2"/>
    </row>
    <row r="531" spans="1:7">
      <c r="A531" s="15" t="s">
        <v>55</v>
      </c>
      <c r="B531" s="2">
        <v>12</v>
      </c>
      <c r="C531" s="2"/>
      <c r="D531" s="2"/>
      <c r="F531" s="2"/>
      <c r="G531" s="2"/>
    </row>
    <row r="532" spans="1:7">
      <c r="A532" s="2"/>
      <c r="B532" s="2"/>
      <c r="C532" s="2"/>
      <c r="D532" s="2"/>
      <c r="F532" s="2"/>
      <c r="G532" s="2"/>
    </row>
    <row r="533" spans="1:7">
      <c r="A533" s="32" t="s">
        <v>16</v>
      </c>
      <c r="B533" s="2"/>
      <c r="C533" s="2"/>
      <c r="D533" s="2"/>
      <c r="F533" s="2"/>
      <c r="G533" s="2"/>
    </row>
    <row r="534" spans="1:7">
      <c r="A534" s="4"/>
      <c r="B534" s="6">
        <v>40179</v>
      </c>
      <c r="C534" s="6">
        <v>40210</v>
      </c>
      <c r="D534" s="6">
        <v>40238</v>
      </c>
      <c r="E534" s="6">
        <v>40278</v>
      </c>
      <c r="F534" s="6" t="str">
        <f>(TEXT(DATE(YEAR(VLOOKUP(Data!$A$626,Data!$C$626:$D$629,2,1)),MONTH(VLOOKUP(Data!$A$626,Data!$C$626:$D$629,2,1))+0,1)," MMM  YY"))&amp;""&amp;" - "&amp;(TEXT(DATE(YEAR(VLOOKUP(Data!$A$627,Data!$C$626:$D$629,2,1)),MONTH(VLOOKUP(Data!$A$627,Data!$C$626:$D$629,2,1))+0,1)," MMM  YY"))&amp;""</f>
        <v xml:space="preserve"> Jan  10 -  Apr  10</v>
      </c>
      <c r="G534" s="6">
        <f>+VLOOKUP($A$627,$C$626:$D$629,2,)</f>
        <v>40278</v>
      </c>
    </row>
    <row r="535" spans="1:7">
      <c r="A535" s="27" t="s">
        <v>0</v>
      </c>
      <c r="B535" s="28">
        <f>B439+B487</f>
        <v>140</v>
      </c>
      <c r="C535" s="28">
        <f t="shared" ref="C535:D535" si="153">C439+C487</f>
        <v>140</v>
      </c>
      <c r="D535" s="28">
        <f t="shared" si="153"/>
        <v>140</v>
      </c>
      <c r="E535" s="28">
        <f t="shared" ref="E535" si="154">E439+E487</f>
        <v>140</v>
      </c>
      <c r="F535" s="29">
        <f ca="1">SUM(OFFSET(B535,0,$A$624,1,$A$627-$A$624))</f>
        <v>560</v>
      </c>
      <c r="G535" s="29">
        <f>CHOOSE($A$627,B535,C535,D535,E535)</f>
        <v>140</v>
      </c>
    </row>
    <row r="536" spans="1:7">
      <c r="A536" s="27" t="s">
        <v>1</v>
      </c>
      <c r="B536" s="28">
        <f t="shared" ref="B536:E536" si="155">B440+B488</f>
        <v>482033.90645833343</v>
      </c>
      <c r="C536" s="28">
        <f t="shared" si="155"/>
        <v>478557.18340054975</v>
      </c>
      <c r="D536" s="28">
        <f t="shared" si="155"/>
        <v>483502.3478746913</v>
      </c>
      <c r="E536" s="28">
        <f t="shared" si="155"/>
        <v>488969.51343519473</v>
      </c>
      <c r="F536" s="29">
        <f t="shared" ref="F536:F551" ca="1" si="156">SUM(OFFSET(B536,0,$A$624,1,$A$627-$A$624))</f>
        <v>1933062.9511687693</v>
      </c>
      <c r="G536" s="29">
        <f t="shared" ref="G536:G551" si="157">CHOOSE($A$627,B536,C536,D536,E536)</f>
        <v>488969.51343519473</v>
      </c>
    </row>
    <row r="537" spans="1:7">
      <c r="A537" s="27" t="s">
        <v>2</v>
      </c>
      <c r="B537" s="28">
        <f t="shared" ref="B537:E537" si="158">B441+B489</f>
        <v>122750.00000000001</v>
      </c>
      <c r="C537" s="28">
        <f t="shared" si="158"/>
        <v>122750.00000000001</v>
      </c>
      <c r="D537" s="28">
        <f t="shared" si="158"/>
        <v>122750.00000000001</v>
      </c>
      <c r="E537" s="28">
        <f t="shared" si="158"/>
        <v>122750.00000000001</v>
      </c>
      <c r="F537" s="29">
        <f t="shared" ca="1" si="156"/>
        <v>491000.00000000006</v>
      </c>
      <c r="G537" s="29">
        <f t="shared" si="157"/>
        <v>122750.00000000001</v>
      </c>
    </row>
    <row r="538" spans="1:7">
      <c r="A538" s="27" t="s">
        <v>3</v>
      </c>
      <c r="B538" s="28">
        <f t="shared" ref="B538:E538" si="159">B442+B490</f>
        <v>50000</v>
      </c>
      <c r="C538" s="28">
        <f t="shared" si="159"/>
        <v>50000</v>
      </c>
      <c r="D538" s="28">
        <f t="shared" si="159"/>
        <v>50000</v>
      </c>
      <c r="E538" s="28">
        <f t="shared" si="159"/>
        <v>50000</v>
      </c>
      <c r="F538" s="29">
        <f t="shared" ca="1" si="156"/>
        <v>200000</v>
      </c>
      <c r="G538" s="29">
        <f t="shared" si="157"/>
        <v>50000</v>
      </c>
    </row>
    <row r="539" spans="1:7">
      <c r="A539" s="27" t="s">
        <v>4</v>
      </c>
      <c r="B539" s="28">
        <f t="shared" ref="B539:E539" si="160">B443+B491</f>
        <v>75700</v>
      </c>
      <c r="C539" s="28">
        <f t="shared" si="160"/>
        <v>75700</v>
      </c>
      <c r="D539" s="28">
        <f t="shared" si="160"/>
        <v>75700</v>
      </c>
      <c r="E539" s="28">
        <f t="shared" si="160"/>
        <v>75700</v>
      </c>
      <c r="F539" s="29">
        <f t="shared" ca="1" si="156"/>
        <v>302800</v>
      </c>
      <c r="G539" s="29">
        <f t="shared" si="157"/>
        <v>75700</v>
      </c>
    </row>
    <row r="540" spans="1:7">
      <c r="A540" s="27" t="s">
        <v>5</v>
      </c>
      <c r="B540" s="28">
        <f t="shared" ref="B540:E540" si="161">B444+B492</f>
        <v>7838</v>
      </c>
      <c r="C540" s="28">
        <f t="shared" si="161"/>
        <v>7838</v>
      </c>
      <c r="D540" s="28">
        <f t="shared" si="161"/>
        <v>7838</v>
      </c>
      <c r="E540" s="28">
        <f t="shared" si="161"/>
        <v>7838</v>
      </c>
      <c r="F540" s="29">
        <f t="shared" ca="1" si="156"/>
        <v>31352</v>
      </c>
      <c r="G540" s="29">
        <f t="shared" si="157"/>
        <v>7838</v>
      </c>
    </row>
    <row r="541" spans="1:7">
      <c r="A541" s="27" t="s">
        <v>6</v>
      </c>
      <c r="B541" s="28">
        <f t="shared" ref="B541:E541" si="162">B445+B493</f>
        <v>4000</v>
      </c>
      <c r="C541" s="28">
        <f t="shared" si="162"/>
        <v>15500</v>
      </c>
      <c r="D541" s="28">
        <f t="shared" si="162"/>
        <v>15500</v>
      </c>
      <c r="E541" s="28">
        <f t="shared" si="162"/>
        <v>15500</v>
      </c>
      <c r="F541" s="29">
        <f t="shared" ca="1" si="156"/>
        <v>50500</v>
      </c>
      <c r="G541" s="29">
        <f t="shared" si="157"/>
        <v>15500</v>
      </c>
    </row>
    <row r="542" spans="1:7">
      <c r="A542" s="27" t="s">
        <v>7</v>
      </c>
      <c r="B542" s="28">
        <f t="shared" ref="B542:E542" si="163">B446+B494</f>
        <v>29100</v>
      </c>
      <c r="C542" s="28">
        <f t="shared" si="163"/>
        <v>18600</v>
      </c>
      <c r="D542" s="28">
        <f t="shared" si="163"/>
        <v>18600</v>
      </c>
      <c r="E542" s="28">
        <f t="shared" si="163"/>
        <v>18600</v>
      </c>
      <c r="F542" s="29">
        <f t="shared" ca="1" si="156"/>
        <v>84900</v>
      </c>
      <c r="G542" s="29">
        <f t="shared" si="157"/>
        <v>18600</v>
      </c>
    </row>
    <row r="543" spans="1:7">
      <c r="A543" s="27" t="s">
        <v>8</v>
      </c>
      <c r="B543" s="28">
        <f t="shared" ref="B543:E543" si="164">B447+B495</f>
        <v>2708.0400000000004</v>
      </c>
      <c r="C543" s="28">
        <f t="shared" si="164"/>
        <v>2708.0400000000004</v>
      </c>
      <c r="D543" s="28">
        <f t="shared" si="164"/>
        <v>2708.0400000000004</v>
      </c>
      <c r="E543" s="28">
        <f t="shared" si="164"/>
        <v>58275.635000000002</v>
      </c>
      <c r="F543" s="29">
        <f t="shared" ca="1" si="156"/>
        <v>66399.755000000005</v>
      </c>
      <c r="G543" s="29">
        <f t="shared" si="157"/>
        <v>58275.635000000002</v>
      </c>
    </row>
    <row r="544" spans="1:7">
      <c r="A544" s="27" t="s">
        <v>9</v>
      </c>
      <c r="B544" s="28">
        <f t="shared" ref="B544:E544" si="165">B448+B496</f>
        <v>5330.6</v>
      </c>
      <c r="C544" s="28">
        <f t="shared" si="165"/>
        <v>5330.6</v>
      </c>
      <c r="D544" s="28">
        <f t="shared" si="165"/>
        <v>5330.6</v>
      </c>
      <c r="E544" s="28">
        <f t="shared" si="165"/>
        <v>5330.6</v>
      </c>
      <c r="F544" s="29">
        <f t="shared" ca="1" si="156"/>
        <v>21322.400000000001</v>
      </c>
      <c r="G544" s="29">
        <f t="shared" si="157"/>
        <v>5330.6</v>
      </c>
    </row>
    <row r="545" spans="1:7">
      <c r="A545" s="27" t="s">
        <v>10</v>
      </c>
      <c r="B545" s="28">
        <f t="shared" ref="B545:E545" si="166">B449+B497</f>
        <v>13000</v>
      </c>
      <c r="C545" s="28">
        <f t="shared" si="166"/>
        <v>12000</v>
      </c>
      <c r="D545" s="28">
        <f t="shared" si="166"/>
        <v>12000</v>
      </c>
      <c r="E545" s="28">
        <f t="shared" si="166"/>
        <v>12000</v>
      </c>
      <c r="F545" s="29">
        <f t="shared" ca="1" si="156"/>
        <v>49000</v>
      </c>
      <c r="G545" s="29">
        <f t="shared" si="157"/>
        <v>12000</v>
      </c>
    </row>
    <row r="546" spans="1:7">
      <c r="A546" s="27" t="s">
        <v>11</v>
      </c>
      <c r="B546" s="28">
        <f t="shared" ref="B546:E546" si="167">B450+B498</f>
        <v>0</v>
      </c>
      <c r="C546" s="28">
        <f t="shared" si="167"/>
        <v>0</v>
      </c>
      <c r="D546" s="28">
        <f t="shared" si="167"/>
        <v>0</v>
      </c>
      <c r="E546" s="28">
        <f t="shared" si="167"/>
        <v>0</v>
      </c>
      <c r="F546" s="29">
        <f t="shared" ca="1" si="156"/>
        <v>0</v>
      </c>
      <c r="G546" s="29">
        <f t="shared" si="157"/>
        <v>0</v>
      </c>
    </row>
    <row r="547" spans="1:7">
      <c r="A547" s="27" t="s">
        <v>12</v>
      </c>
      <c r="B547" s="28">
        <f t="shared" ref="B547:E547" si="168">B451+B499</f>
        <v>117407</v>
      </c>
      <c r="C547" s="28">
        <f t="shared" si="168"/>
        <v>117407</v>
      </c>
      <c r="D547" s="28">
        <f t="shared" si="168"/>
        <v>117407</v>
      </c>
      <c r="E547" s="28">
        <f t="shared" si="168"/>
        <v>117407</v>
      </c>
      <c r="F547" s="29">
        <f t="shared" ca="1" si="156"/>
        <v>469628</v>
      </c>
      <c r="G547" s="29">
        <f t="shared" si="157"/>
        <v>117407</v>
      </c>
    </row>
    <row r="548" spans="1:7">
      <c r="A548" s="27" t="s">
        <v>13</v>
      </c>
      <c r="B548" s="28">
        <f t="shared" ref="B548:E548" si="169">B452+B500</f>
        <v>0</v>
      </c>
      <c r="C548" s="28">
        <f t="shared" si="169"/>
        <v>0</v>
      </c>
      <c r="D548" s="28">
        <f t="shared" si="169"/>
        <v>0</v>
      </c>
      <c r="E548" s="28">
        <f t="shared" si="169"/>
        <v>0</v>
      </c>
      <c r="F548" s="29">
        <f t="shared" ca="1" si="156"/>
        <v>0</v>
      </c>
      <c r="G548" s="29">
        <f t="shared" si="157"/>
        <v>0</v>
      </c>
    </row>
    <row r="549" spans="1:7">
      <c r="A549" s="27" t="s">
        <v>14</v>
      </c>
      <c r="B549" s="28">
        <f t="shared" ref="B549:E549" si="170">B453+B501</f>
        <v>1075000</v>
      </c>
      <c r="C549" s="28">
        <f t="shared" si="170"/>
        <v>1075000</v>
      </c>
      <c r="D549" s="28">
        <f t="shared" si="170"/>
        <v>1075000</v>
      </c>
      <c r="E549" s="28">
        <f t="shared" si="170"/>
        <v>1075000</v>
      </c>
      <c r="F549" s="29">
        <f t="shared" ca="1" si="156"/>
        <v>4300000</v>
      </c>
      <c r="G549" s="29">
        <f t="shared" si="157"/>
        <v>1075000</v>
      </c>
    </row>
    <row r="550" spans="1:7">
      <c r="A550" s="27" t="s">
        <v>31</v>
      </c>
      <c r="B550" s="28">
        <f t="shared" ref="B550:E550" si="171">B454+B502</f>
        <v>0</v>
      </c>
      <c r="C550" s="28">
        <f t="shared" si="171"/>
        <v>0</v>
      </c>
      <c r="D550" s="28">
        <f t="shared" si="171"/>
        <v>0</v>
      </c>
      <c r="E550" s="28">
        <f t="shared" si="171"/>
        <v>0</v>
      </c>
      <c r="F550" s="29">
        <f t="shared" ca="1" si="156"/>
        <v>0</v>
      </c>
      <c r="G550" s="29">
        <f t="shared" si="157"/>
        <v>0</v>
      </c>
    </row>
    <row r="551" spans="1:7">
      <c r="A551" s="27" t="s">
        <v>15</v>
      </c>
      <c r="B551" s="28">
        <f t="shared" ref="B551:E551" si="172">B455+B503</f>
        <v>0</v>
      </c>
      <c r="C551" s="28">
        <f t="shared" si="172"/>
        <v>0</v>
      </c>
      <c r="D551" s="28">
        <f t="shared" si="172"/>
        <v>0</v>
      </c>
      <c r="E551" s="28">
        <f t="shared" si="172"/>
        <v>0</v>
      </c>
      <c r="F551" s="29">
        <f t="shared" ca="1" si="156"/>
        <v>0</v>
      </c>
      <c r="G551" s="29">
        <f t="shared" si="157"/>
        <v>0</v>
      </c>
    </row>
    <row r="552" spans="1:7">
      <c r="A552" s="5" t="s">
        <v>25</v>
      </c>
      <c r="B552" s="3">
        <f>SUM(B535:B551)</f>
        <v>1985007.5464583335</v>
      </c>
      <c r="C552" s="3">
        <f t="shared" ref="C552:G552" si="173">SUM(C535:C551)</f>
        <v>1981530.8234005498</v>
      </c>
      <c r="D552" s="3">
        <f t="shared" si="173"/>
        <v>1986475.9878746914</v>
      </c>
      <c r="E552" s="3">
        <f t="shared" si="173"/>
        <v>2047510.7484351946</v>
      </c>
      <c r="F552" s="3">
        <f t="shared" ca="1" si="173"/>
        <v>8000525.1061687693</v>
      </c>
      <c r="G552" s="3">
        <f t="shared" si="173"/>
        <v>2047510.7484351946</v>
      </c>
    </row>
    <row r="553" spans="1:7">
      <c r="A553" s="2"/>
      <c r="B553" s="2"/>
      <c r="C553" s="2"/>
      <c r="D553" s="2"/>
      <c r="F553" s="2"/>
      <c r="G553" s="2"/>
    </row>
    <row r="554" spans="1:7">
      <c r="A554" s="2"/>
      <c r="B554" s="2"/>
      <c r="C554" s="2"/>
      <c r="D554" s="2"/>
      <c r="F554" s="2"/>
      <c r="G554" s="2"/>
    </row>
    <row r="555" spans="1:7">
      <c r="A555" s="33" t="s">
        <v>17</v>
      </c>
      <c r="B555" s="2"/>
      <c r="C555" s="2"/>
      <c r="D555" s="2"/>
      <c r="F555" s="2"/>
      <c r="G555" s="2"/>
    </row>
    <row r="556" spans="1:7">
      <c r="A556" s="4"/>
      <c r="B556" s="6">
        <v>40179</v>
      </c>
      <c r="C556" s="6">
        <v>40210</v>
      </c>
      <c r="D556" s="6">
        <v>40238</v>
      </c>
      <c r="E556" s="6">
        <v>40278</v>
      </c>
      <c r="F556" s="6" t="str">
        <f>(TEXT(DATE(YEAR(VLOOKUP(Data!$A$626,Data!$C$626:$D$629,2,1)),MONTH(VLOOKUP(Data!$A$626,Data!$C$626:$D$629,2,1))+0,1)," MMM  YY"))&amp;""&amp;" - "&amp;(TEXT(DATE(YEAR(VLOOKUP(Data!$A$627,Data!$C$626:$D$629,2,1)),MONTH(VLOOKUP(Data!$A$627,Data!$C$626:$D$629,2,1))+0,1)," MMM  YY"))&amp;""</f>
        <v xml:space="preserve"> Jan  10 -  Apr  10</v>
      </c>
      <c r="G556" s="6">
        <f>+VLOOKUP($A$627,$C$626:$D$629,2,)</f>
        <v>40278</v>
      </c>
    </row>
    <row r="557" spans="1:7">
      <c r="A557" s="34" t="s">
        <v>0</v>
      </c>
      <c r="B557" s="35">
        <f>B461+B509</f>
        <v>0</v>
      </c>
      <c r="C557" s="35">
        <f t="shared" ref="C557:D557" si="174">C461+C509</f>
        <v>0</v>
      </c>
      <c r="D557" s="35">
        <f t="shared" si="174"/>
        <v>0</v>
      </c>
      <c r="E557" s="35">
        <f t="shared" ref="E557" si="175">E461+E509</f>
        <v>0</v>
      </c>
      <c r="F557" s="36">
        <f ca="1">SUM(OFFSET(B557,0,$A$624,1,$A$627-$A$624))</f>
        <v>0</v>
      </c>
      <c r="G557" s="29">
        <f>CHOOSE($A$627,B557,C557,D557,E557)</f>
        <v>0</v>
      </c>
    </row>
    <row r="558" spans="1:7">
      <c r="A558" s="34" t="s">
        <v>1</v>
      </c>
      <c r="B558" s="35">
        <f t="shared" ref="B558:E558" si="176">B462+B510</f>
        <v>459585.1</v>
      </c>
      <c r="C558" s="35">
        <f t="shared" si="176"/>
        <v>327856.44000000006</v>
      </c>
      <c r="D558" s="35">
        <f t="shared" si="176"/>
        <v>469447.58</v>
      </c>
      <c r="E558" s="35">
        <f t="shared" si="176"/>
        <v>387316.06999999995</v>
      </c>
      <c r="F558" s="36">
        <f t="shared" ref="F558:F573" ca="1" si="177">SUM(OFFSET(B558,0,$A$624,1,$A$627-$A$624))</f>
        <v>1644205.19</v>
      </c>
      <c r="G558" s="29">
        <f t="shared" ref="G558:G573" si="178">CHOOSE($A$627,B558,C558,D558,E558)</f>
        <v>387316.06999999995</v>
      </c>
    </row>
    <row r="559" spans="1:7">
      <c r="A559" s="34" t="s">
        <v>2</v>
      </c>
      <c r="B559" s="35">
        <f t="shared" ref="B559:E559" si="179">B463+B511</f>
        <v>-194033.31</v>
      </c>
      <c r="C559" s="35">
        <f t="shared" si="179"/>
        <v>105591</v>
      </c>
      <c r="D559" s="35">
        <f t="shared" si="179"/>
        <v>288126.28000000003</v>
      </c>
      <c r="E559" s="35">
        <f t="shared" si="179"/>
        <v>119205.9</v>
      </c>
      <c r="F559" s="36">
        <f t="shared" ca="1" si="177"/>
        <v>318889.87</v>
      </c>
      <c r="G559" s="29">
        <f t="shared" si="178"/>
        <v>119205.9</v>
      </c>
    </row>
    <row r="560" spans="1:7">
      <c r="A560" s="34" t="s">
        <v>3</v>
      </c>
      <c r="B560" s="35">
        <f t="shared" ref="B560:E560" si="180">B464+B512</f>
        <v>60275</v>
      </c>
      <c r="C560" s="35">
        <f t="shared" si="180"/>
        <v>0</v>
      </c>
      <c r="D560" s="35">
        <f t="shared" si="180"/>
        <v>0</v>
      </c>
      <c r="E560" s="35">
        <f t="shared" si="180"/>
        <v>0</v>
      </c>
      <c r="F560" s="36">
        <f t="shared" ca="1" si="177"/>
        <v>60275</v>
      </c>
      <c r="G560" s="29">
        <f t="shared" si="178"/>
        <v>0</v>
      </c>
    </row>
    <row r="561" spans="1:7">
      <c r="A561" s="34" t="s">
        <v>4</v>
      </c>
      <c r="B561" s="35">
        <f t="shared" ref="B561:E561" si="181">B465+B513</f>
        <v>72000</v>
      </c>
      <c r="C561" s="35">
        <f t="shared" si="181"/>
        <v>72000</v>
      </c>
      <c r="D561" s="35">
        <f t="shared" si="181"/>
        <v>75700</v>
      </c>
      <c r="E561" s="35">
        <f t="shared" si="181"/>
        <v>72000</v>
      </c>
      <c r="F561" s="36">
        <f t="shared" ca="1" si="177"/>
        <v>291700</v>
      </c>
      <c r="G561" s="29">
        <f t="shared" si="178"/>
        <v>72000</v>
      </c>
    </row>
    <row r="562" spans="1:7">
      <c r="A562" s="34" t="s">
        <v>5</v>
      </c>
      <c r="B562" s="35">
        <f t="shared" ref="B562:E562" si="182">B466+B514</f>
        <v>11752.96</v>
      </c>
      <c r="C562" s="35">
        <f t="shared" si="182"/>
        <v>10806.640000000001</v>
      </c>
      <c r="D562" s="35">
        <f t="shared" si="182"/>
        <v>12542</v>
      </c>
      <c r="E562" s="35">
        <f t="shared" si="182"/>
        <v>12335</v>
      </c>
      <c r="F562" s="36">
        <f t="shared" ca="1" si="177"/>
        <v>47436.6</v>
      </c>
      <c r="G562" s="29">
        <f t="shared" si="178"/>
        <v>12335</v>
      </c>
    </row>
    <row r="563" spans="1:7">
      <c r="A563" s="34" t="s">
        <v>6</v>
      </c>
      <c r="B563" s="35">
        <f t="shared" ref="B563:E563" si="183">B467+B515</f>
        <v>4050</v>
      </c>
      <c r="C563" s="35">
        <f t="shared" si="183"/>
        <v>0</v>
      </c>
      <c r="D563" s="35">
        <f t="shared" si="183"/>
        <v>9703.61</v>
      </c>
      <c r="E563" s="35">
        <f t="shared" si="183"/>
        <v>9708.09</v>
      </c>
      <c r="F563" s="36">
        <f t="shared" ca="1" si="177"/>
        <v>23461.7</v>
      </c>
      <c r="G563" s="29">
        <f t="shared" si="178"/>
        <v>9708.09</v>
      </c>
    </row>
    <row r="564" spans="1:7">
      <c r="A564" s="34" t="s">
        <v>7</v>
      </c>
      <c r="B564" s="35">
        <f t="shared" ref="B564:E564" si="184">B468+B516</f>
        <v>20221.309999999998</v>
      </c>
      <c r="C564" s="35">
        <f t="shared" si="184"/>
        <v>21358.44</v>
      </c>
      <c r="D564" s="35">
        <f t="shared" si="184"/>
        <v>23520.94</v>
      </c>
      <c r="E564" s="35">
        <f t="shared" si="184"/>
        <v>15683.43</v>
      </c>
      <c r="F564" s="36">
        <f t="shared" ca="1" si="177"/>
        <v>80784.12</v>
      </c>
      <c r="G564" s="29">
        <f t="shared" si="178"/>
        <v>15683.43</v>
      </c>
    </row>
    <row r="565" spans="1:7">
      <c r="A565" s="34" t="s">
        <v>8</v>
      </c>
      <c r="B565" s="35">
        <f t="shared" ref="B565:E565" si="185">B469+B517</f>
        <v>2707.99</v>
      </c>
      <c r="C565" s="35">
        <f t="shared" si="185"/>
        <v>2708.04</v>
      </c>
      <c r="D565" s="35">
        <f t="shared" si="185"/>
        <v>2707.97</v>
      </c>
      <c r="E565" s="35">
        <f t="shared" si="185"/>
        <v>2708.04</v>
      </c>
      <c r="F565" s="36">
        <f t="shared" ca="1" si="177"/>
        <v>10832.04</v>
      </c>
      <c r="G565" s="29">
        <f t="shared" si="178"/>
        <v>2708.04</v>
      </c>
    </row>
    <row r="566" spans="1:7">
      <c r="A566" s="34" t="s">
        <v>9</v>
      </c>
      <c r="B566" s="35">
        <f t="shared" ref="B566:E566" si="186">B470+B518</f>
        <v>8094.09</v>
      </c>
      <c r="C566" s="35">
        <f t="shared" si="186"/>
        <v>244.32999999999993</v>
      </c>
      <c r="D566" s="35">
        <f t="shared" si="186"/>
        <v>4174.78</v>
      </c>
      <c r="E566" s="35">
        <f t="shared" si="186"/>
        <v>4174.78</v>
      </c>
      <c r="F566" s="36">
        <f t="shared" ca="1" si="177"/>
        <v>16687.98</v>
      </c>
      <c r="G566" s="29">
        <f t="shared" si="178"/>
        <v>4174.78</v>
      </c>
    </row>
    <row r="567" spans="1:7">
      <c r="A567" s="34" t="s">
        <v>10</v>
      </c>
      <c r="B567" s="35">
        <f t="shared" ref="B567:E567" si="187">B471+B519</f>
        <v>11007</v>
      </c>
      <c r="C567" s="35">
        <f t="shared" si="187"/>
        <v>5000.8500000000004</v>
      </c>
      <c r="D567" s="35">
        <f t="shared" si="187"/>
        <v>18889.72</v>
      </c>
      <c r="E567" s="35">
        <f t="shared" si="187"/>
        <v>7729.4</v>
      </c>
      <c r="F567" s="36">
        <f t="shared" ca="1" si="177"/>
        <v>42626.97</v>
      </c>
      <c r="G567" s="29">
        <f t="shared" si="178"/>
        <v>7729.4</v>
      </c>
    </row>
    <row r="568" spans="1:7">
      <c r="A568" s="34" t="s">
        <v>11</v>
      </c>
      <c r="B568" s="35">
        <f t="shared" ref="B568:E568" si="188">B472+B520</f>
        <v>0</v>
      </c>
      <c r="C568" s="35">
        <f t="shared" si="188"/>
        <v>0</v>
      </c>
      <c r="D568" s="35">
        <f t="shared" si="188"/>
        <v>0</v>
      </c>
      <c r="E568" s="35">
        <f t="shared" si="188"/>
        <v>0</v>
      </c>
      <c r="F568" s="36">
        <f t="shared" ca="1" si="177"/>
        <v>0</v>
      </c>
      <c r="G568" s="29">
        <f t="shared" si="178"/>
        <v>0</v>
      </c>
    </row>
    <row r="569" spans="1:7">
      <c r="A569" s="34" t="s">
        <v>12</v>
      </c>
      <c r="B569" s="35">
        <f t="shared" ref="B569:E569" si="189">B473+B521</f>
        <v>126166</v>
      </c>
      <c r="C569" s="35">
        <f t="shared" si="189"/>
        <v>113502</v>
      </c>
      <c r="D569" s="35">
        <f t="shared" si="189"/>
        <v>113498</v>
      </c>
      <c r="E569" s="35">
        <f t="shared" si="189"/>
        <v>123062</v>
      </c>
      <c r="F569" s="36">
        <f t="shared" ca="1" si="177"/>
        <v>476228</v>
      </c>
      <c r="G569" s="29">
        <f t="shared" si="178"/>
        <v>123062</v>
      </c>
    </row>
    <row r="570" spans="1:7">
      <c r="A570" s="34" t="s">
        <v>13</v>
      </c>
      <c r="B570" s="35">
        <f t="shared" ref="B570:E570" si="190">B474+B522</f>
        <v>0</v>
      </c>
      <c r="C570" s="35">
        <f t="shared" si="190"/>
        <v>0</v>
      </c>
      <c r="D570" s="35">
        <f t="shared" si="190"/>
        <v>0</v>
      </c>
      <c r="E570" s="35">
        <f t="shared" si="190"/>
        <v>0</v>
      </c>
      <c r="F570" s="36">
        <f t="shared" ca="1" si="177"/>
        <v>0</v>
      </c>
      <c r="G570" s="29">
        <f t="shared" si="178"/>
        <v>0</v>
      </c>
    </row>
    <row r="571" spans="1:7">
      <c r="A571" s="34" t="s">
        <v>14</v>
      </c>
      <c r="B571" s="35">
        <f t="shared" ref="B571:E571" si="191">B475+B523</f>
        <v>747194.33000000019</v>
      </c>
      <c r="C571" s="35">
        <f t="shared" si="191"/>
        <v>754153.95</v>
      </c>
      <c r="D571" s="35">
        <f t="shared" si="191"/>
        <v>893907.75</v>
      </c>
      <c r="E571" s="35">
        <f t="shared" si="191"/>
        <v>758944.79999999993</v>
      </c>
      <c r="F571" s="36">
        <f t="shared" ca="1" si="177"/>
        <v>3154200.83</v>
      </c>
      <c r="G571" s="29">
        <f t="shared" si="178"/>
        <v>758944.79999999993</v>
      </c>
    </row>
    <row r="572" spans="1:7">
      <c r="A572" s="34" t="s">
        <v>31</v>
      </c>
      <c r="B572" s="35">
        <f t="shared" ref="B572:E572" si="192">B476+B524</f>
        <v>0</v>
      </c>
      <c r="C572" s="35">
        <f t="shared" si="192"/>
        <v>0</v>
      </c>
      <c r="D572" s="35">
        <f t="shared" si="192"/>
        <v>0</v>
      </c>
      <c r="E572" s="35">
        <f t="shared" si="192"/>
        <v>0</v>
      </c>
      <c r="F572" s="36">
        <f t="shared" ca="1" si="177"/>
        <v>0</v>
      </c>
      <c r="G572" s="29">
        <f t="shared" si="178"/>
        <v>0</v>
      </c>
    </row>
    <row r="573" spans="1:7">
      <c r="A573" s="34" t="s">
        <v>15</v>
      </c>
      <c r="B573" s="35">
        <f t="shared" ref="B573:E573" si="193">B477+B525</f>
        <v>0</v>
      </c>
      <c r="C573" s="35">
        <f t="shared" si="193"/>
        <v>0</v>
      </c>
      <c r="D573" s="35">
        <f t="shared" si="193"/>
        <v>0</v>
      </c>
      <c r="E573" s="35">
        <f t="shared" si="193"/>
        <v>0</v>
      </c>
      <c r="F573" s="36">
        <f t="shared" ca="1" si="177"/>
        <v>0</v>
      </c>
      <c r="G573" s="29">
        <f t="shared" si="178"/>
        <v>0</v>
      </c>
    </row>
    <row r="574" spans="1:7">
      <c r="A574" s="5" t="s">
        <v>25</v>
      </c>
      <c r="B574" s="3">
        <f>SUM(B557:B573)</f>
        <v>1329020.4700000002</v>
      </c>
      <c r="C574" s="3">
        <f t="shared" ref="C574:G574" si="194">SUM(C557:C573)</f>
        <v>1413221.69</v>
      </c>
      <c r="D574" s="3">
        <f t="shared" si="194"/>
        <v>1912218.63</v>
      </c>
      <c r="E574" s="3">
        <f t="shared" si="194"/>
        <v>1512867.51</v>
      </c>
      <c r="F574" s="3">
        <f t="shared" ca="1" si="194"/>
        <v>6167328.3000000007</v>
      </c>
      <c r="G574" s="3">
        <f t="shared" si="194"/>
        <v>1512867.51</v>
      </c>
    </row>
    <row r="575" spans="1:7">
      <c r="A575" s="2"/>
      <c r="B575" s="2"/>
      <c r="C575" s="2"/>
      <c r="D575" s="2"/>
      <c r="F575" s="2"/>
      <c r="G575" s="2"/>
    </row>
    <row r="577" spans="1:7">
      <c r="A577" s="15" t="s">
        <v>22</v>
      </c>
      <c r="B577" s="2">
        <v>13</v>
      </c>
      <c r="C577" s="2"/>
      <c r="D577" s="2"/>
    </row>
    <row r="578" spans="1:7">
      <c r="A578" s="2"/>
      <c r="B578" s="2"/>
      <c r="C578" s="2"/>
      <c r="D578" s="2"/>
    </row>
    <row r="579" spans="1:7">
      <c r="A579" s="32" t="s">
        <v>16</v>
      </c>
      <c r="B579" s="2"/>
      <c r="C579" s="2"/>
      <c r="D579" s="2"/>
    </row>
    <row r="580" spans="1:7">
      <c r="A580" s="4"/>
      <c r="B580" s="6">
        <v>40179</v>
      </c>
      <c r="C580" s="6">
        <v>40210</v>
      </c>
      <c r="D580" s="6">
        <v>40238</v>
      </c>
      <c r="E580" s="6">
        <v>40278</v>
      </c>
      <c r="F580" s="6" t="str">
        <f>(TEXT(DATE(YEAR(VLOOKUP(Data!$A$626,Data!$C$626:$D$629,2,1)),MONTH(VLOOKUP(Data!$A$626,Data!$C$626:$D$629,2,1))+0,1)," MMM  YY"))&amp;""&amp;" - "&amp;(TEXT(DATE(YEAR(VLOOKUP(Data!$A$627,Data!$C$626:$D$629,2,1)),MONTH(VLOOKUP(Data!$A$627,Data!$C$626:$D$629,2,1))+0,1)," MMM  YY"))&amp;""</f>
        <v xml:space="preserve"> Jan  10 -  Apr  10</v>
      </c>
      <c r="G580" s="6">
        <f>+VLOOKUP($A$627,$C$626:$D$629,2,)</f>
        <v>40278</v>
      </c>
    </row>
    <row r="581" spans="1:7">
      <c r="A581" s="27" t="s">
        <v>0</v>
      </c>
      <c r="B581" s="28">
        <f>B199+B391+B535</f>
        <v>15140</v>
      </c>
      <c r="C581" s="28">
        <f t="shared" ref="C581:D581" si="195">C199+C391+C535</f>
        <v>15140</v>
      </c>
      <c r="D581" s="28">
        <f t="shared" si="195"/>
        <v>15140</v>
      </c>
      <c r="E581" s="28">
        <f t="shared" ref="E581" si="196">E199+E391+E535</f>
        <v>15140</v>
      </c>
      <c r="F581" s="29">
        <f ca="1">SUM(OFFSET(B581,0,$A$624,1,$A$627-$A$624))</f>
        <v>60560</v>
      </c>
      <c r="G581" s="29">
        <f>CHOOSE($A$627,B581,C581,D581,E581)</f>
        <v>15140</v>
      </c>
    </row>
    <row r="582" spans="1:7">
      <c r="A582" s="27" t="s">
        <v>1</v>
      </c>
      <c r="B582" s="28">
        <f t="shared" ref="B582:E582" si="197">B200+B392+B536</f>
        <v>3395925.4240269796</v>
      </c>
      <c r="C582" s="28">
        <f t="shared" si="197"/>
        <v>3582699.6492911978</v>
      </c>
      <c r="D582" s="28">
        <f t="shared" si="197"/>
        <v>3592644.8137653391</v>
      </c>
      <c r="E582" s="28">
        <f t="shared" si="197"/>
        <v>3754308.9812775636</v>
      </c>
      <c r="F582" s="29">
        <f t="shared" ref="F582:F595" ca="1" si="198">SUM(OFFSET(B582,0,$A$624,1,$A$627-$A$624))</f>
        <v>14325578.868361082</v>
      </c>
      <c r="G582" s="29">
        <f t="shared" ref="G582:G597" si="199">CHOOSE($A$627,B582,C582,D582,E582)</f>
        <v>3754308.9812775636</v>
      </c>
    </row>
    <row r="583" spans="1:7">
      <c r="A583" s="27" t="s">
        <v>2</v>
      </c>
      <c r="B583" s="28">
        <f t="shared" ref="B583:E583" si="200">B201+B393+B537</f>
        <v>207500</v>
      </c>
      <c r="C583" s="28">
        <f t="shared" si="200"/>
        <v>207500</v>
      </c>
      <c r="D583" s="28">
        <f t="shared" si="200"/>
        <v>207500</v>
      </c>
      <c r="E583" s="28">
        <f t="shared" si="200"/>
        <v>207500</v>
      </c>
      <c r="F583" s="29">
        <f t="shared" ca="1" si="198"/>
        <v>830000</v>
      </c>
      <c r="G583" s="29">
        <f t="shared" si="199"/>
        <v>207500</v>
      </c>
    </row>
    <row r="584" spans="1:7">
      <c r="A584" s="27" t="s">
        <v>3</v>
      </c>
      <c r="B584" s="28">
        <f t="shared" ref="B584:E584" si="201">B202+B394+B538</f>
        <v>98000</v>
      </c>
      <c r="C584" s="28">
        <f t="shared" si="201"/>
        <v>98000</v>
      </c>
      <c r="D584" s="28">
        <f t="shared" si="201"/>
        <v>98000</v>
      </c>
      <c r="E584" s="28">
        <f t="shared" si="201"/>
        <v>98000</v>
      </c>
      <c r="F584" s="29">
        <f t="shared" ca="1" si="198"/>
        <v>392000</v>
      </c>
      <c r="G584" s="29">
        <f t="shared" si="199"/>
        <v>98000</v>
      </c>
    </row>
    <row r="585" spans="1:7">
      <c r="A585" s="27" t="s">
        <v>4</v>
      </c>
      <c r="B585" s="28">
        <f t="shared" ref="B585:E585" si="202">B203+B395+B539</f>
        <v>581811.25</v>
      </c>
      <c r="C585" s="28">
        <f t="shared" si="202"/>
        <v>581811.25</v>
      </c>
      <c r="D585" s="28">
        <f t="shared" si="202"/>
        <v>581811.25</v>
      </c>
      <c r="E585" s="28">
        <f t="shared" si="202"/>
        <v>581811.25</v>
      </c>
      <c r="F585" s="29">
        <f t="shared" ca="1" si="198"/>
        <v>2327245</v>
      </c>
      <c r="G585" s="29">
        <f t="shared" si="199"/>
        <v>581811.25</v>
      </c>
    </row>
    <row r="586" spans="1:7">
      <c r="A586" s="27" t="s">
        <v>5</v>
      </c>
      <c r="B586" s="28">
        <f t="shared" ref="B586:E586" si="203">B204+B396+B540</f>
        <v>340271</v>
      </c>
      <c r="C586" s="28">
        <f t="shared" si="203"/>
        <v>340271</v>
      </c>
      <c r="D586" s="28">
        <f t="shared" si="203"/>
        <v>340271</v>
      </c>
      <c r="E586" s="28">
        <f t="shared" si="203"/>
        <v>340271</v>
      </c>
      <c r="F586" s="29">
        <f t="shared" ca="1" si="198"/>
        <v>1361084</v>
      </c>
      <c r="G586" s="29">
        <f t="shared" si="199"/>
        <v>340271</v>
      </c>
    </row>
    <row r="587" spans="1:7">
      <c r="A587" s="27" t="s">
        <v>6</v>
      </c>
      <c r="B587" s="28">
        <f t="shared" ref="B587:E587" si="204">B205+B397+B541</f>
        <v>29900</v>
      </c>
      <c r="C587" s="28">
        <f t="shared" si="204"/>
        <v>45800</v>
      </c>
      <c r="D587" s="28">
        <f t="shared" si="204"/>
        <v>45800</v>
      </c>
      <c r="E587" s="28">
        <f t="shared" si="204"/>
        <v>45800</v>
      </c>
      <c r="F587" s="29">
        <f t="shared" ca="1" si="198"/>
        <v>167300</v>
      </c>
      <c r="G587" s="29">
        <f t="shared" si="199"/>
        <v>45800</v>
      </c>
    </row>
    <row r="588" spans="1:7">
      <c r="A588" s="27" t="s">
        <v>7</v>
      </c>
      <c r="B588" s="28">
        <f t="shared" ref="B588:E588" si="205">B206+B398+B542</f>
        <v>188550</v>
      </c>
      <c r="C588" s="28">
        <f t="shared" si="205"/>
        <v>272150</v>
      </c>
      <c r="D588" s="28">
        <f t="shared" si="205"/>
        <v>272150</v>
      </c>
      <c r="E588" s="28">
        <f t="shared" si="205"/>
        <v>272150</v>
      </c>
      <c r="F588" s="29">
        <f t="shared" ca="1" si="198"/>
        <v>1005000</v>
      </c>
      <c r="G588" s="29">
        <f t="shared" si="199"/>
        <v>272150</v>
      </c>
    </row>
    <row r="589" spans="1:7">
      <c r="A589" s="27" t="s">
        <v>8</v>
      </c>
      <c r="B589" s="28">
        <f t="shared" ref="B589:E589" si="206">B207+B399+B543</f>
        <v>1425987.5799999998</v>
      </c>
      <c r="C589" s="28">
        <f t="shared" si="206"/>
        <v>1425987.6233333335</v>
      </c>
      <c r="D589" s="28">
        <f t="shared" si="206"/>
        <v>1425987.6233333335</v>
      </c>
      <c r="E589" s="28">
        <f t="shared" si="206"/>
        <v>1514846.885</v>
      </c>
      <c r="F589" s="29">
        <f t="shared" ca="1" si="198"/>
        <v>5792809.711666666</v>
      </c>
      <c r="G589" s="29">
        <f t="shared" si="199"/>
        <v>1514846.885</v>
      </c>
    </row>
    <row r="590" spans="1:7">
      <c r="A590" s="27" t="s">
        <v>9</v>
      </c>
      <c r="B590" s="28">
        <f t="shared" ref="B590:E590" si="207">B208+B400+B544</f>
        <v>114277.90000000001</v>
      </c>
      <c r="C590" s="28">
        <f t="shared" si="207"/>
        <v>114277.93333333333</v>
      </c>
      <c r="D590" s="28">
        <f t="shared" si="207"/>
        <v>114277.93333333333</v>
      </c>
      <c r="E590" s="28">
        <f t="shared" si="207"/>
        <v>114277.93333333333</v>
      </c>
      <c r="F590" s="29">
        <f t="shared" ca="1" si="198"/>
        <v>457111.7</v>
      </c>
      <c r="G590" s="29">
        <f t="shared" si="199"/>
        <v>114277.93333333333</v>
      </c>
    </row>
    <row r="591" spans="1:7">
      <c r="A591" s="27" t="s">
        <v>10</v>
      </c>
      <c r="B591" s="28">
        <f t="shared" ref="B591:E591" si="208">B209+B401+B545</f>
        <v>208700</v>
      </c>
      <c r="C591" s="28">
        <f t="shared" si="208"/>
        <v>109200</v>
      </c>
      <c r="D591" s="28">
        <f t="shared" si="208"/>
        <v>109200</v>
      </c>
      <c r="E591" s="28">
        <f t="shared" si="208"/>
        <v>109200</v>
      </c>
      <c r="F591" s="29">
        <f t="shared" ca="1" si="198"/>
        <v>536300</v>
      </c>
      <c r="G591" s="29">
        <f t="shared" si="199"/>
        <v>109200</v>
      </c>
    </row>
    <row r="592" spans="1:7">
      <c r="A592" s="27" t="s">
        <v>11</v>
      </c>
      <c r="B592" s="28">
        <f t="shared" ref="B592:E592" si="209">B210+B402+B546</f>
        <v>337250</v>
      </c>
      <c r="C592" s="28">
        <f t="shared" si="209"/>
        <v>337250</v>
      </c>
      <c r="D592" s="28">
        <f t="shared" si="209"/>
        <v>337250</v>
      </c>
      <c r="E592" s="28">
        <f t="shared" si="209"/>
        <v>337250</v>
      </c>
      <c r="F592" s="29">
        <f t="shared" ca="1" si="198"/>
        <v>1349000</v>
      </c>
      <c r="G592" s="29">
        <f t="shared" si="199"/>
        <v>337250</v>
      </c>
    </row>
    <row r="593" spans="1:7">
      <c r="A593" s="27" t="s">
        <v>12</v>
      </c>
      <c r="B593" s="28">
        <f t="shared" ref="B593:E593" si="210">B211+B403+B547</f>
        <v>277407</v>
      </c>
      <c r="C593" s="28">
        <f t="shared" si="210"/>
        <v>277407</v>
      </c>
      <c r="D593" s="28">
        <f t="shared" si="210"/>
        <v>277407</v>
      </c>
      <c r="E593" s="28">
        <f t="shared" si="210"/>
        <v>277407</v>
      </c>
      <c r="F593" s="29">
        <f t="shared" ca="1" si="198"/>
        <v>1109628</v>
      </c>
      <c r="G593" s="29">
        <f t="shared" si="199"/>
        <v>277407</v>
      </c>
    </row>
    <row r="594" spans="1:7">
      <c r="A594" s="27" t="s">
        <v>13</v>
      </c>
      <c r="B594" s="28">
        <f t="shared" ref="B594:E594" si="211">B212+B404+B548</f>
        <v>0</v>
      </c>
      <c r="C594" s="28">
        <f t="shared" si="211"/>
        <v>0</v>
      </c>
      <c r="D594" s="28">
        <f t="shared" si="211"/>
        <v>0</v>
      </c>
      <c r="E594" s="28">
        <f t="shared" si="211"/>
        <v>0</v>
      </c>
      <c r="F594" s="29">
        <f t="shared" ca="1" si="198"/>
        <v>0</v>
      </c>
      <c r="G594" s="29">
        <f t="shared" si="199"/>
        <v>0</v>
      </c>
    </row>
    <row r="595" spans="1:7">
      <c r="A595" s="27" t="s">
        <v>14</v>
      </c>
      <c r="B595" s="28">
        <f t="shared" ref="B595:E595" si="212">B213+B405+B549</f>
        <v>1075000</v>
      </c>
      <c r="C595" s="28">
        <f t="shared" si="212"/>
        <v>1075000</v>
      </c>
      <c r="D595" s="28">
        <f t="shared" si="212"/>
        <v>1075000</v>
      </c>
      <c r="E595" s="28">
        <f t="shared" si="212"/>
        <v>1075000</v>
      </c>
      <c r="F595" s="29">
        <f t="shared" ca="1" si="198"/>
        <v>4300000</v>
      </c>
      <c r="G595" s="29">
        <f t="shared" si="199"/>
        <v>1075000</v>
      </c>
    </row>
    <row r="596" spans="1:7">
      <c r="A596" s="27" t="s">
        <v>31</v>
      </c>
      <c r="B596" s="28">
        <f t="shared" ref="B596:E596" si="213">B214+B406+B550</f>
        <v>0</v>
      </c>
      <c r="C596" s="28">
        <f t="shared" si="213"/>
        <v>0</v>
      </c>
      <c r="D596" s="28">
        <f t="shared" si="213"/>
        <v>0</v>
      </c>
      <c r="E596" s="28">
        <f t="shared" si="213"/>
        <v>0</v>
      </c>
      <c r="F596" s="29">
        <f t="shared" ref="F596:F597" ca="1" si="214">SUM(OFFSET(B596,0,$A$624,1,$A$627-$A$624))</f>
        <v>0</v>
      </c>
      <c r="G596" s="29">
        <f t="shared" si="199"/>
        <v>0</v>
      </c>
    </row>
    <row r="597" spans="1:7">
      <c r="A597" s="27" t="s">
        <v>15</v>
      </c>
      <c r="B597" s="28">
        <f t="shared" ref="B597:E597" si="215">B215+B407+B551</f>
        <v>0</v>
      </c>
      <c r="C597" s="28">
        <f t="shared" si="215"/>
        <v>-150768.35360623529</v>
      </c>
      <c r="D597" s="28">
        <f t="shared" si="215"/>
        <v>140.25509395664267</v>
      </c>
      <c r="E597" s="28">
        <f t="shared" si="215"/>
        <v>-116278.15942124704</v>
      </c>
      <c r="F597" s="29">
        <f t="shared" ca="1" si="214"/>
        <v>-266906.25793352566</v>
      </c>
      <c r="G597" s="29">
        <f t="shared" si="199"/>
        <v>-116278.15942124704</v>
      </c>
    </row>
    <row r="598" spans="1:7">
      <c r="A598" s="5" t="s">
        <v>25</v>
      </c>
      <c r="B598" s="3">
        <f>SUM(B581:B597)</f>
        <v>8295720.1540269796</v>
      </c>
      <c r="C598" s="3">
        <f t="shared" ref="C598:E598" si="216">SUM(C581:C597)</f>
        <v>8331726.1023516301</v>
      </c>
      <c r="D598" s="3">
        <f t="shared" si="216"/>
        <v>8492579.8755259626</v>
      </c>
      <c r="E598" s="3">
        <f t="shared" si="216"/>
        <v>8626684.8901896514</v>
      </c>
      <c r="F598" s="3">
        <f t="shared" ref="F598:G598" ca="1" si="217">SUM(F581:F597)</f>
        <v>33746711.02209422</v>
      </c>
      <c r="G598" s="3">
        <f t="shared" si="217"/>
        <v>8626684.8901896514</v>
      </c>
    </row>
    <row r="599" spans="1:7">
      <c r="A599" s="2"/>
      <c r="B599" s="2"/>
      <c r="C599" s="2"/>
      <c r="D599" s="2"/>
    </row>
    <row r="600" spans="1:7">
      <c r="A600" s="2"/>
      <c r="B600" s="2"/>
      <c r="C600" s="2"/>
      <c r="D600" s="2"/>
    </row>
    <row r="601" spans="1:7">
      <c r="A601" s="33" t="s">
        <v>17</v>
      </c>
      <c r="B601" s="2"/>
      <c r="C601" s="2"/>
      <c r="D601" s="2"/>
    </row>
    <row r="602" spans="1:7">
      <c r="A602" s="4"/>
      <c r="B602" s="6">
        <v>40179</v>
      </c>
      <c r="C602" s="6">
        <v>40210</v>
      </c>
      <c r="D602" s="6">
        <v>40238</v>
      </c>
      <c r="E602" s="6">
        <v>40278</v>
      </c>
      <c r="F602" s="6" t="str">
        <f>(TEXT(DATE(YEAR(VLOOKUP(Data!$A$626,Data!$C$626:$D$629,2,1)),MONTH(VLOOKUP(Data!$A$626,Data!$C$626:$D$629,2,1))+0,1)," MMM  YY"))&amp;""&amp;" - "&amp;(TEXT(DATE(YEAR(VLOOKUP(Data!$A$627,Data!$C$626:$D$629,2,1)),MONTH(VLOOKUP(Data!$A$627,Data!$C$626:$D$629,2,1))+0,1)," MMM  YY"))&amp;""</f>
        <v xml:space="preserve"> Jan  10 -  Apr  10</v>
      </c>
      <c r="G602" s="6">
        <f>+VLOOKUP($A$627,$C$626:$D$629,2,)</f>
        <v>40278</v>
      </c>
    </row>
    <row r="603" spans="1:7">
      <c r="A603" s="34" t="s">
        <v>0</v>
      </c>
      <c r="B603" s="35">
        <f>B221+B413+B557</f>
        <v>9047.66</v>
      </c>
      <c r="C603" s="35">
        <f t="shared" ref="C603:D603" si="218">C221+C413+C557</f>
        <v>9255.4700000000012</v>
      </c>
      <c r="D603" s="35">
        <f t="shared" si="218"/>
        <v>11343.48</v>
      </c>
      <c r="E603" s="35">
        <f t="shared" ref="E603" si="219">E221+E413+E557</f>
        <v>9931.52</v>
      </c>
      <c r="F603" s="36">
        <f ca="1">SUM(OFFSET(B603,0,$A$624,1,$A$627-$A$624))</f>
        <v>39578.130000000005</v>
      </c>
      <c r="G603" s="29">
        <f>CHOOSE($A$627,B603,C603,D603,E603)</f>
        <v>9931.52</v>
      </c>
    </row>
    <row r="604" spans="1:7">
      <c r="A604" s="34" t="s">
        <v>1</v>
      </c>
      <c r="B604" s="35">
        <f t="shared" ref="B604:E604" si="220">B222+B414+B558</f>
        <v>3647757.9</v>
      </c>
      <c r="C604" s="35">
        <f t="shared" si="220"/>
        <v>3520472.68</v>
      </c>
      <c r="D604" s="35">
        <f t="shared" si="220"/>
        <v>3902047.71</v>
      </c>
      <c r="E604" s="35">
        <f t="shared" si="220"/>
        <v>3350517.65</v>
      </c>
      <c r="F604" s="36">
        <f t="shared" ref="F604:F617" ca="1" si="221">SUM(OFFSET(B604,0,$A$624,1,$A$627-$A$624))</f>
        <v>14420795.939999999</v>
      </c>
      <c r="G604" s="29">
        <f t="shared" ref="G604:G619" si="222">CHOOSE($A$627,B604,C604,D604,E604)</f>
        <v>3350517.65</v>
      </c>
    </row>
    <row r="605" spans="1:7">
      <c r="A605" s="34" t="s">
        <v>2</v>
      </c>
      <c r="B605" s="35">
        <f t="shared" ref="B605:E605" si="223">B223+B415+B559</f>
        <v>-120990.48999999999</v>
      </c>
      <c r="C605" s="35">
        <f t="shared" si="223"/>
        <v>128183</v>
      </c>
      <c r="D605" s="35">
        <f t="shared" si="223"/>
        <v>335772.26</v>
      </c>
      <c r="E605" s="35">
        <f t="shared" si="223"/>
        <v>150724.32999999999</v>
      </c>
      <c r="F605" s="36">
        <f t="shared" ca="1" si="221"/>
        <v>493689.1</v>
      </c>
      <c r="G605" s="29">
        <f t="shared" si="222"/>
        <v>150724.32999999999</v>
      </c>
    </row>
    <row r="606" spans="1:7">
      <c r="A606" s="34" t="s">
        <v>3</v>
      </c>
      <c r="B606" s="35">
        <f t="shared" ref="B606:E606" si="224">B224+B416+B560</f>
        <v>17838</v>
      </c>
      <c r="C606" s="35">
        <f t="shared" si="224"/>
        <v>52667</v>
      </c>
      <c r="D606" s="35">
        <f t="shared" si="224"/>
        <v>113466</v>
      </c>
      <c r="E606" s="35">
        <f t="shared" si="224"/>
        <v>59612</v>
      </c>
      <c r="F606" s="36">
        <f t="shared" ca="1" si="221"/>
        <v>243583</v>
      </c>
      <c r="G606" s="29">
        <f t="shared" si="222"/>
        <v>59612</v>
      </c>
    </row>
    <row r="607" spans="1:7">
      <c r="A607" s="34" t="s">
        <v>4</v>
      </c>
      <c r="B607" s="35">
        <f t="shared" ref="B607:E607" si="225">B225+B417+B561</f>
        <v>665273.38</v>
      </c>
      <c r="C607" s="35">
        <f t="shared" si="225"/>
        <v>1198554.9300000002</v>
      </c>
      <c r="D607" s="35">
        <f t="shared" si="225"/>
        <v>602544.74</v>
      </c>
      <c r="E607" s="35">
        <f t="shared" si="225"/>
        <v>599042.43999999994</v>
      </c>
      <c r="F607" s="36">
        <f t="shared" ca="1" si="221"/>
        <v>3065415.4899999998</v>
      </c>
      <c r="G607" s="29">
        <f t="shared" si="222"/>
        <v>599042.43999999994</v>
      </c>
    </row>
    <row r="608" spans="1:7">
      <c r="A608" s="34" t="s">
        <v>5</v>
      </c>
      <c r="B608" s="35">
        <f t="shared" ref="B608:E608" si="226">B226+B418+B562</f>
        <v>483765.63000000006</v>
      </c>
      <c r="C608" s="35">
        <f t="shared" si="226"/>
        <v>399442.73000000004</v>
      </c>
      <c r="D608" s="35">
        <f t="shared" si="226"/>
        <v>529498.34</v>
      </c>
      <c r="E608" s="35">
        <f t="shared" si="226"/>
        <v>449738.41000000003</v>
      </c>
      <c r="F608" s="36">
        <f t="shared" ca="1" si="221"/>
        <v>1862445.1100000003</v>
      </c>
      <c r="G608" s="29">
        <f t="shared" si="222"/>
        <v>449738.41000000003</v>
      </c>
    </row>
    <row r="609" spans="1:7">
      <c r="A609" s="34" t="s">
        <v>6</v>
      </c>
      <c r="B609" s="35">
        <f t="shared" ref="B609:E609" si="227">B227+B419+B563</f>
        <v>36034.259999999995</v>
      </c>
      <c r="C609" s="35">
        <f t="shared" si="227"/>
        <v>27688.93</v>
      </c>
      <c r="D609" s="35">
        <f t="shared" si="227"/>
        <v>27874.309999999998</v>
      </c>
      <c r="E609" s="35">
        <f t="shared" si="227"/>
        <v>36859.619999999995</v>
      </c>
      <c r="F609" s="36">
        <f t="shared" ca="1" si="221"/>
        <v>128457.12</v>
      </c>
      <c r="G609" s="29">
        <f t="shared" si="222"/>
        <v>36859.619999999995</v>
      </c>
    </row>
    <row r="610" spans="1:7">
      <c r="A610" s="34" t="s">
        <v>7</v>
      </c>
      <c r="B610" s="35">
        <f t="shared" ref="B610:E610" si="228">B228+B420+B564</f>
        <v>323411.78999999998</v>
      </c>
      <c r="C610" s="35">
        <f t="shared" si="228"/>
        <v>242193.11</v>
      </c>
      <c r="D610" s="35">
        <f t="shared" si="228"/>
        <v>368568.01999999996</v>
      </c>
      <c r="E610" s="35">
        <f t="shared" si="228"/>
        <v>221042.19</v>
      </c>
      <c r="F610" s="36">
        <f t="shared" ca="1" si="221"/>
        <v>1155215.1099999999</v>
      </c>
      <c r="G610" s="29">
        <f t="shared" si="222"/>
        <v>221042.19</v>
      </c>
    </row>
    <row r="611" spans="1:7">
      <c r="A611" s="34" t="s">
        <v>8</v>
      </c>
      <c r="B611" s="35">
        <f t="shared" ref="B611:E611" si="229">B229+B421+B565</f>
        <v>1450319.5999999999</v>
      </c>
      <c r="C611" s="35">
        <f t="shared" si="229"/>
        <v>1501474.7</v>
      </c>
      <c r="D611" s="35">
        <f t="shared" si="229"/>
        <v>1527442.7399999995</v>
      </c>
      <c r="E611" s="35">
        <f t="shared" si="229"/>
        <v>1497710.14</v>
      </c>
      <c r="F611" s="36">
        <f t="shared" ca="1" si="221"/>
        <v>5976947.1799999988</v>
      </c>
      <c r="G611" s="29">
        <f t="shared" si="222"/>
        <v>1497710.14</v>
      </c>
    </row>
    <row r="612" spans="1:7">
      <c r="A612" s="34" t="s">
        <v>9</v>
      </c>
      <c r="B612" s="35">
        <f t="shared" ref="B612:E612" si="230">B230+B422+B566</f>
        <v>219288</v>
      </c>
      <c r="C612" s="35">
        <f t="shared" si="230"/>
        <v>-47485.919999999998</v>
      </c>
      <c r="D612" s="35">
        <f t="shared" si="230"/>
        <v>95146.979999999981</v>
      </c>
      <c r="E612" s="35">
        <f t="shared" si="230"/>
        <v>105146.97999999998</v>
      </c>
      <c r="F612" s="36">
        <f t="shared" ca="1" si="221"/>
        <v>372096.04</v>
      </c>
      <c r="G612" s="29">
        <f t="shared" si="222"/>
        <v>105146.97999999998</v>
      </c>
    </row>
    <row r="613" spans="1:7">
      <c r="A613" s="34" t="s">
        <v>10</v>
      </c>
      <c r="B613" s="35">
        <f t="shared" ref="B613:E613" si="231">B231+B423+B567</f>
        <v>60920.32</v>
      </c>
      <c r="C613" s="35">
        <f t="shared" si="231"/>
        <v>-15107.319999999998</v>
      </c>
      <c r="D613" s="35">
        <f t="shared" si="231"/>
        <v>132361.69</v>
      </c>
      <c r="E613" s="35">
        <f t="shared" si="231"/>
        <v>170050.58</v>
      </c>
      <c r="F613" s="36">
        <f t="shared" ca="1" si="221"/>
        <v>348225.27</v>
      </c>
      <c r="G613" s="29">
        <f t="shared" si="222"/>
        <v>170050.58</v>
      </c>
    </row>
    <row r="614" spans="1:7">
      <c r="A614" s="34" t="s">
        <v>11</v>
      </c>
      <c r="B614" s="35">
        <f t="shared" ref="B614:E614" si="232">B232+B424+B568</f>
        <v>360523.73</v>
      </c>
      <c r="C614" s="35">
        <f t="shared" si="232"/>
        <v>355206.92000000004</v>
      </c>
      <c r="D614" s="35">
        <f t="shared" si="232"/>
        <v>355273.03</v>
      </c>
      <c r="E614" s="35">
        <f t="shared" si="232"/>
        <v>354882.70000000007</v>
      </c>
      <c r="F614" s="36">
        <f t="shared" ca="1" si="221"/>
        <v>1425886.3800000004</v>
      </c>
      <c r="G614" s="29">
        <f t="shared" si="222"/>
        <v>354882.70000000007</v>
      </c>
    </row>
    <row r="615" spans="1:7">
      <c r="A615" s="34" t="s">
        <v>12</v>
      </c>
      <c r="B615" s="35">
        <f t="shared" ref="B615:E615" si="233">B233+B425+B569</f>
        <v>251947.05</v>
      </c>
      <c r="C615" s="35">
        <f t="shared" si="233"/>
        <v>247910</v>
      </c>
      <c r="D615" s="35">
        <f t="shared" si="233"/>
        <v>247890</v>
      </c>
      <c r="E615" s="35">
        <f t="shared" si="233"/>
        <v>341028</v>
      </c>
      <c r="F615" s="36">
        <f t="shared" ca="1" si="221"/>
        <v>1088775.05</v>
      </c>
      <c r="G615" s="29">
        <f t="shared" si="222"/>
        <v>341028</v>
      </c>
    </row>
    <row r="616" spans="1:7">
      <c r="A616" s="34" t="s">
        <v>13</v>
      </c>
      <c r="B616" s="35">
        <f t="shared" ref="B616:E616" si="234">B234+B426+B570</f>
        <v>0</v>
      </c>
      <c r="C616" s="35">
        <f t="shared" si="234"/>
        <v>14925</v>
      </c>
      <c r="D616" s="35">
        <f t="shared" si="234"/>
        <v>109424</v>
      </c>
      <c r="E616" s="35">
        <f t="shared" si="234"/>
        <v>22500</v>
      </c>
      <c r="F616" s="36">
        <f t="shared" ca="1" si="221"/>
        <v>146849</v>
      </c>
      <c r="G616" s="29">
        <f t="shared" si="222"/>
        <v>22500</v>
      </c>
    </row>
    <row r="617" spans="1:7">
      <c r="A617" s="34" t="s">
        <v>14</v>
      </c>
      <c r="B617" s="35">
        <f t="shared" ref="B617:E617" si="235">B235+B427+B571</f>
        <v>747194.33000000019</v>
      </c>
      <c r="C617" s="35">
        <f t="shared" si="235"/>
        <v>754153.95</v>
      </c>
      <c r="D617" s="35">
        <f t="shared" si="235"/>
        <v>913907.75</v>
      </c>
      <c r="E617" s="35">
        <f t="shared" si="235"/>
        <v>758944.79999999993</v>
      </c>
      <c r="F617" s="36">
        <f t="shared" ca="1" si="221"/>
        <v>3174200.83</v>
      </c>
      <c r="G617" s="29">
        <f t="shared" si="222"/>
        <v>758944.79999999993</v>
      </c>
    </row>
    <row r="618" spans="1:7">
      <c r="A618" s="34" t="s">
        <v>31</v>
      </c>
      <c r="B618" s="35">
        <f t="shared" ref="B618:E618" si="236">B236+B428+B572</f>
        <v>69218.950000000041</v>
      </c>
      <c r="C618" s="35">
        <f t="shared" si="236"/>
        <v>7009.3499999999258</v>
      </c>
      <c r="D618" s="35">
        <f t="shared" si="236"/>
        <v>15772.060000000029</v>
      </c>
      <c r="E618" s="35">
        <f t="shared" si="236"/>
        <v>17769.85000000002</v>
      </c>
      <c r="F618" s="36">
        <f t="shared" ref="F618:F619" ca="1" si="237">SUM(OFFSET(B618,0,$A$624,1,$A$627-$A$624))</f>
        <v>109770.21</v>
      </c>
      <c r="G618" s="29">
        <f t="shared" si="222"/>
        <v>17769.85000000002</v>
      </c>
    </row>
    <row r="619" spans="1:7">
      <c r="A619" s="34" t="s">
        <v>15</v>
      </c>
      <c r="B619" s="35">
        <f t="shared" ref="B619:E619" si="238">B237+B429+B573</f>
        <v>0</v>
      </c>
      <c r="C619" s="35">
        <f t="shared" si="238"/>
        <v>0</v>
      </c>
      <c r="D619" s="35">
        <f t="shared" si="238"/>
        <v>0</v>
      </c>
      <c r="E619" s="35">
        <f t="shared" si="238"/>
        <v>0</v>
      </c>
      <c r="F619" s="36">
        <f t="shared" ca="1" si="237"/>
        <v>0</v>
      </c>
      <c r="G619" s="29">
        <f t="shared" si="222"/>
        <v>0</v>
      </c>
    </row>
    <row r="620" spans="1:7">
      <c r="A620" s="5" t="s">
        <v>25</v>
      </c>
      <c r="B620" s="3">
        <f>SUM(B603:B619)</f>
        <v>8221550.1099999994</v>
      </c>
      <c r="C620" s="3">
        <f t="shared" ref="C620:E620" si="239">SUM(C603:C619)</f>
        <v>8396544.5299999993</v>
      </c>
      <c r="D620" s="3">
        <f t="shared" si="239"/>
        <v>9288333.1099999994</v>
      </c>
      <c r="E620" s="3">
        <f t="shared" si="239"/>
        <v>8145501.209999999</v>
      </c>
      <c r="F620" s="3">
        <f t="shared" ref="F620:G620" ca="1" si="240">SUM(F603:F619)</f>
        <v>34051928.960000001</v>
      </c>
      <c r="G620" s="3">
        <f t="shared" si="240"/>
        <v>8145501.209999999</v>
      </c>
    </row>
    <row r="624" spans="1:7">
      <c r="A624">
        <f>A626-1</f>
        <v>0</v>
      </c>
    </row>
    <row r="626" spans="1:7">
      <c r="A626">
        <v>1</v>
      </c>
      <c r="C626">
        <v>1</v>
      </c>
      <c r="D626" s="1">
        <v>40188</v>
      </c>
      <c r="E626" s="1"/>
    </row>
    <row r="627" spans="1:7">
      <c r="A627">
        <v>4</v>
      </c>
      <c r="C627">
        <f>C626+1</f>
        <v>2</v>
      </c>
      <c r="D627" s="1">
        <v>40219</v>
      </c>
      <c r="E627" s="1"/>
    </row>
    <row r="628" spans="1:7" s="2" customFormat="1">
      <c r="C628" s="2">
        <f>C627+1</f>
        <v>3</v>
      </c>
      <c r="D628" s="1">
        <v>40247</v>
      </c>
      <c r="E628" s="1"/>
    </row>
    <row r="629" spans="1:7">
      <c r="C629" s="2">
        <f>C628+1</f>
        <v>4</v>
      </c>
      <c r="D629" s="1">
        <v>40278</v>
      </c>
      <c r="E629" s="1"/>
    </row>
    <row r="632" spans="1:7">
      <c r="A632">
        <v>3</v>
      </c>
      <c r="C632">
        <v>1</v>
      </c>
      <c r="D632" s="2" t="s">
        <v>32</v>
      </c>
      <c r="E632" s="2" t="s">
        <v>27</v>
      </c>
    </row>
    <row r="633" spans="1:7">
      <c r="A633" s="2"/>
      <c r="B633" s="2"/>
      <c r="C633" s="2">
        <f>C632+1</f>
        <v>2</v>
      </c>
      <c r="D633" s="2" t="s">
        <v>35</v>
      </c>
      <c r="E633" s="2" t="s">
        <v>36</v>
      </c>
      <c r="G633" s="2"/>
    </row>
    <row r="634" spans="1:7">
      <c r="A634" s="2"/>
      <c r="B634" s="2"/>
      <c r="C634" s="2">
        <f t="shared" ref="C634:C644" si="241">C633+1</f>
        <v>3</v>
      </c>
      <c r="D634" s="2" t="s">
        <v>33</v>
      </c>
      <c r="E634" s="2" t="s">
        <v>28</v>
      </c>
      <c r="G634" s="2"/>
    </row>
    <row r="635" spans="1:7">
      <c r="A635" s="2"/>
      <c r="B635" s="2"/>
      <c r="C635" s="2">
        <f t="shared" si="241"/>
        <v>4</v>
      </c>
      <c r="D635" s="2" t="s">
        <v>37</v>
      </c>
      <c r="E635" s="2" t="s">
        <v>38</v>
      </c>
      <c r="G635" s="2"/>
    </row>
    <row r="636" spans="1:7" s="2" customFormat="1">
      <c r="C636" s="2">
        <f t="shared" si="241"/>
        <v>5</v>
      </c>
      <c r="D636" s="2" t="s">
        <v>53</v>
      </c>
      <c r="E636" s="2" t="s">
        <v>56</v>
      </c>
    </row>
    <row r="637" spans="1:7">
      <c r="C637" s="2">
        <f t="shared" si="241"/>
        <v>6</v>
      </c>
      <c r="D637" s="2" t="s">
        <v>39</v>
      </c>
      <c r="E637" s="2" t="s">
        <v>40</v>
      </c>
    </row>
    <row r="638" spans="1:7">
      <c r="A638" s="2"/>
      <c r="B638" s="2"/>
      <c r="C638" s="2">
        <f t="shared" si="241"/>
        <v>7</v>
      </c>
      <c r="D638" s="2" t="s">
        <v>41</v>
      </c>
      <c r="E638" s="2" t="s">
        <v>44</v>
      </c>
      <c r="G638" s="2"/>
    </row>
    <row r="639" spans="1:7">
      <c r="A639" s="2"/>
      <c r="B639" s="2"/>
      <c r="C639" s="2">
        <f t="shared" si="241"/>
        <v>8</v>
      </c>
      <c r="D639" s="2" t="s">
        <v>42</v>
      </c>
      <c r="E639" s="2" t="s">
        <v>43</v>
      </c>
      <c r="G639" s="2"/>
    </row>
    <row r="640" spans="1:7" s="2" customFormat="1">
      <c r="C640" s="2">
        <f t="shared" si="241"/>
        <v>9</v>
      </c>
      <c r="D640" s="2" t="s">
        <v>54</v>
      </c>
      <c r="E640" s="2" t="s">
        <v>57</v>
      </c>
    </row>
    <row r="641" spans="1:7">
      <c r="C641" s="2">
        <f t="shared" si="241"/>
        <v>10</v>
      </c>
      <c r="D641" s="2" t="s">
        <v>45</v>
      </c>
      <c r="E641" s="2" t="s">
        <v>48</v>
      </c>
    </row>
    <row r="642" spans="1:7">
      <c r="A642" s="2"/>
      <c r="B642" s="2"/>
      <c r="C642" s="2">
        <f t="shared" si="241"/>
        <v>11</v>
      </c>
      <c r="D642" s="2" t="s">
        <v>46</v>
      </c>
      <c r="E642" s="2" t="s">
        <v>47</v>
      </c>
      <c r="G642" s="2"/>
    </row>
    <row r="643" spans="1:7" s="2" customFormat="1">
      <c r="C643" s="2">
        <f t="shared" si="241"/>
        <v>12</v>
      </c>
      <c r="D643" s="2" t="s">
        <v>55</v>
      </c>
      <c r="E643" s="2" t="s">
        <v>58</v>
      </c>
    </row>
    <row r="644" spans="1:7">
      <c r="C644" s="2">
        <f t="shared" si="241"/>
        <v>13</v>
      </c>
      <c r="D644" s="2" t="s">
        <v>26</v>
      </c>
      <c r="E644" s="2" t="s">
        <v>26</v>
      </c>
    </row>
    <row r="649" spans="1:7">
      <c r="D649" s="2"/>
    </row>
    <row r="650" spans="1:7">
      <c r="D650" s="2"/>
    </row>
    <row r="651" spans="1:7">
      <c r="C651" s="2"/>
      <c r="D651" s="2"/>
    </row>
    <row r="652" spans="1:7">
      <c r="C652" s="2"/>
      <c r="D652" s="2"/>
    </row>
    <row r="653" spans="1:7">
      <c r="C653" s="2"/>
      <c r="D653" s="2"/>
    </row>
    <row r="654" spans="1:7">
      <c r="C654" s="2"/>
      <c r="D654" s="2"/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Analysis</vt:lpstr>
      <vt:lpstr>Data</vt:lpstr>
      <vt:lpstr>Sheet3</vt:lpstr>
    </vt:vector>
  </TitlesOfParts>
  <Company>GMFF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deepak.choudhary</dc:creator>
  <cp:lastModifiedBy>Deepak Choudhary</cp:lastModifiedBy>
  <cp:lastPrinted>2010-05-04T08:20:37Z</cp:lastPrinted>
  <dcterms:created xsi:type="dcterms:W3CDTF">2010-04-16T10:12:42Z</dcterms:created>
  <dcterms:modified xsi:type="dcterms:W3CDTF">2011-07-18T06:04:48Z</dcterms:modified>
</cp:coreProperties>
</file>