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295" windowHeight="4815"/>
  </bookViews>
  <sheets>
    <sheet name="INTRODUCTION" sheetId="12" r:id="rId1"/>
    <sheet name="Sheet1" sheetId="6" r:id="rId2"/>
    <sheet name="Sheet2" sheetId="5" r:id="rId3"/>
    <sheet name="Sheet3" sheetId="1" r:id="rId4"/>
    <sheet name="Sheet4" sheetId="4" r:id="rId5"/>
    <sheet name="Sheet5" sheetId="9" r:id="rId6"/>
    <sheet name="Sheet6" sheetId="10" r:id="rId7"/>
    <sheet name="Sheet7" sheetId="7" r:id="rId8"/>
    <sheet name="Sheet8" sheetId="8" r:id="rId9"/>
    <sheet name="Sheet9" sheetId="13" r:id="rId10"/>
  </sheets>
  <calcPr calcId="125725"/>
</workbook>
</file>

<file path=xl/calcChain.xml><?xml version="1.0" encoding="utf-8"?>
<calcChain xmlns="http://schemas.openxmlformats.org/spreadsheetml/2006/main">
  <c r="Q10" i="5"/>
  <c r="R10"/>
  <c r="P10"/>
  <c r="M10"/>
  <c r="N10"/>
  <c r="L10"/>
  <c r="H10"/>
  <c r="I10"/>
  <c r="G10"/>
  <c r="D10"/>
  <c r="E10"/>
  <c r="C10"/>
  <c r="Q9"/>
  <c r="R9"/>
  <c r="P9"/>
  <c r="M9"/>
  <c r="N9"/>
  <c r="L9"/>
  <c r="H9"/>
  <c r="I9"/>
  <c r="G9"/>
  <c r="D9"/>
  <c r="E9"/>
  <c r="C9"/>
  <c r="Q8"/>
  <c r="R8"/>
  <c r="P8"/>
  <c r="M8"/>
  <c r="N8"/>
  <c r="L8"/>
  <c r="H8"/>
  <c r="I8"/>
  <c r="G8"/>
  <c r="D8"/>
  <c r="E8"/>
  <c r="C8"/>
  <c r="R7"/>
  <c r="Q7"/>
  <c r="P7"/>
  <c r="M7"/>
  <c r="N7"/>
  <c r="L7"/>
  <c r="H7"/>
  <c r="I7"/>
  <c r="G7"/>
  <c r="D7"/>
  <c r="E7"/>
  <c r="C7"/>
  <c r="R6"/>
  <c r="Q6"/>
  <c r="P6"/>
  <c r="M6"/>
  <c r="N6"/>
  <c r="L6"/>
  <c r="H6"/>
  <c r="I6"/>
  <c r="G6"/>
  <c r="D6"/>
  <c r="E6"/>
  <c r="C6"/>
  <c r="R19"/>
  <c r="R18"/>
  <c r="B8"/>
  <c r="G11" i="6"/>
  <c r="D8" i="9"/>
  <c r="E8"/>
  <c r="F8"/>
  <c r="G8"/>
  <c r="H8"/>
  <c r="I8"/>
  <c r="J8"/>
  <c r="K8"/>
  <c r="L8"/>
  <c r="M8"/>
  <c r="N8"/>
  <c r="F9" i="6"/>
  <c r="F10"/>
  <c r="F11"/>
  <c r="F12"/>
  <c r="F13"/>
  <c r="F15"/>
  <c r="F23"/>
  <c r="F24"/>
  <c r="B22"/>
  <c r="N30" i="1"/>
  <c r="M30"/>
  <c r="O28"/>
  <c r="B28" s="1"/>
  <c r="G13" i="6" s="1"/>
  <c r="O27" i="1"/>
  <c r="B27" s="1"/>
  <c r="D25"/>
  <c r="E25"/>
  <c r="F25"/>
  <c r="G25"/>
  <c r="H25"/>
  <c r="I25"/>
  <c r="J25"/>
  <c r="K25"/>
  <c r="L25"/>
  <c r="M25"/>
  <c r="N25"/>
  <c r="C25"/>
  <c r="O24"/>
  <c r="B24" s="1"/>
  <c r="B9" i="5" s="1"/>
  <c r="O23" i="1"/>
  <c r="B23" s="1"/>
  <c r="D20"/>
  <c r="E20"/>
  <c r="F20"/>
  <c r="G20"/>
  <c r="H20"/>
  <c r="I20"/>
  <c r="J20"/>
  <c r="K20"/>
  <c r="L20"/>
  <c r="M20"/>
  <c r="N20"/>
  <c r="C20"/>
  <c r="O19"/>
  <c r="B19" s="1"/>
  <c r="O18"/>
  <c r="B18" s="1"/>
  <c r="D15"/>
  <c r="E15"/>
  <c r="F15"/>
  <c r="G15"/>
  <c r="H15"/>
  <c r="I15"/>
  <c r="J15"/>
  <c r="K15"/>
  <c r="L15"/>
  <c r="M15"/>
  <c r="N15"/>
  <c r="C15"/>
  <c r="O14"/>
  <c r="B14" s="1"/>
  <c r="G10" i="6" s="1"/>
  <c r="O13" i="1"/>
  <c r="B13" s="1"/>
  <c r="D10"/>
  <c r="E10"/>
  <c r="F10"/>
  <c r="G10"/>
  <c r="H10"/>
  <c r="I10"/>
  <c r="J10"/>
  <c r="K10"/>
  <c r="L10"/>
  <c r="M10"/>
  <c r="N10"/>
  <c r="C10"/>
  <c r="O9"/>
  <c r="B9" s="1"/>
  <c r="G9" i="6" s="1"/>
  <c r="O8" i="1"/>
  <c r="B8" s="1"/>
  <c r="P17" i="9"/>
  <c r="P27"/>
  <c r="E21"/>
  <c r="F21"/>
  <c r="G21"/>
  <c r="H21"/>
  <c r="I21"/>
  <c r="J21"/>
  <c r="K21"/>
  <c r="L21"/>
  <c r="M21"/>
  <c r="N21"/>
  <c r="D21"/>
  <c r="O20"/>
  <c r="P21"/>
  <c r="C21" s="1"/>
  <c r="N30" i="10"/>
  <c r="N28"/>
  <c r="N26"/>
  <c r="N24"/>
  <c r="N22"/>
  <c r="P20" i="9" s="1"/>
  <c r="C20" s="1"/>
  <c r="M20"/>
  <c r="M24" s="1"/>
  <c r="N20"/>
  <c r="E20"/>
  <c r="E24" s="1"/>
  <c r="F20"/>
  <c r="G20"/>
  <c r="H20"/>
  <c r="H24" s="1"/>
  <c r="I20"/>
  <c r="J20"/>
  <c r="K20"/>
  <c r="L20"/>
  <c r="D20"/>
  <c r="D24" s="1"/>
  <c r="B7" i="5" l="1"/>
  <c r="K24" i="9"/>
  <c r="G24"/>
  <c r="B6" i="5"/>
  <c r="B10"/>
  <c r="G12" i="6"/>
  <c r="G14" s="1"/>
  <c r="J24" i="9"/>
  <c r="N24"/>
  <c r="B32" i="10"/>
  <c r="N32" s="1"/>
  <c r="C32"/>
  <c r="D32"/>
  <c r="E32"/>
  <c r="F32"/>
  <c r="G32"/>
  <c r="H32"/>
  <c r="I32"/>
  <c r="J32"/>
  <c r="K32"/>
  <c r="L32"/>
  <c r="I16"/>
  <c r="H16"/>
  <c r="G16"/>
  <c r="F16"/>
  <c r="E16"/>
  <c r="J14"/>
  <c r="J13"/>
  <c r="J11"/>
  <c r="J16" s="1"/>
  <c r="J10"/>
  <c r="J9"/>
  <c r="S38" i="5"/>
  <c r="T38" s="1"/>
  <c r="O38"/>
  <c r="J38"/>
  <c r="K38" s="1"/>
  <c r="F38"/>
  <c r="N51" i="8"/>
  <c r="R28" i="5" s="1"/>
  <c r="R36" s="1"/>
  <c r="N41" i="8"/>
  <c r="R27" i="5" s="1"/>
  <c r="R35" s="1"/>
  <c r="S12"/>
  <c r="O12"/>
  <c r="J12"/>
  <c r="Q11"/>
  <c r="Q13" s="1"/>
  <c r="R11"/>
  <c r="R13" s="1"/>
  <c r="M11"/>
  <c r="M13" s="1"/>
  <c r="N11"/>
  <c r="N13" s="1"/>
  <c r="P11"/>
  <c r="P13" s="1"/>
  <c r="H11"/>
  <c r="H13" s="1"/>
  <c r="I11"/>
  <c r="I13" s="1"/>
  <c r="L11"/>
  <c r="L13" s="1"/>
  <c r="G11"/>
  <c r="G13" s="1"/>
  <c r="D11"/>
  <c r="D13" s="1"/>
  <c r="E11"/>
  <c r="E13" s="1"/>
  <c r="C11"/>
  <c r="C13" s="1"/>
  <c r="E105" s="1"/>
  <c r="F9"/>
  <c r="J9"/>
  <c r="O9"/>
  <c r="S9"/>
  <c r="D50" i="8"/>
  <c r="E50"/>
  <c r="F50"/>
  <c r="G50"/>
  <c r="H50"/>
  <c r="I50"/>
  <c r="J50"/>
  <c r="K50"/>
  <c r="L50"/>
  <c r="M50"/>
  <c r="D49"/>
  <c r="E49"/>
  <c r="F49"/>
  <c r="G49"/>
  <c r="H49"/>
  <c r="I49"/>
  <c r="J49"/>
  <c r="K49"/>
  <c r="L49"/>
  <c r="M49"/>
  <c r="D48"/>
  <c r="E48"/>
  <c r="F48"/>
  <c r="G48"/>
  <c r="H48"/>
  <c r="I48"/>
  <c r="J48"/>
  <c r="K48"/>
  <c r="L48"/>
  <c r="M48"/>
  <c r="C50"/>
  <c r="C49"/>
  <c r="C48"/>
  <c r="O46"/>
  <c r="O45"/>
  <c r="D40"/>
  <c r="E40"/>
  <c r="F40"/>
  <c r="G40"/>
  <c r="H40"/>
  <c r="I40"/>
  <c r="J40"/>
  <c r="K40"/>
  <c r="L40"/>
  <c r="M40"/>
  <c r="D39"/>
  <c r="E39"/>
  <c r="F39"/>
  <c r="G39"/>
  <c r="H39"/>
  <c r="I39"/>
  <c r="J39"/>
  <c r="K39"/>
  <c r="L39"/>
  <c r="M39"/>
  <c r="D38"/>
  <c r="E38"/>
  <c r="F38"/>
  <c r="G38"/>
  <c r="H38"/>
  <c r="I38"/>
  <c r="J38"/>
  <c r="K38"/>
  <c r="L38"/>
  <c r="M38"/>
  <c r="C40"/>
  <c r="C39"/>
  <c r="C38"/>
  <c r="M19" i="7"/>
  <c r="O36" i="8"/>
  <c r="O35"/>
  <c r="I30"/>
  <c r="J30"/>
  <c r="K30"/>
  <c r="L30"/>
  <c r="M30"/>
  <c r="D30"/>
  <c r="E30"/>
  <c r="F30"/>
  <c r="G30"/>
  <c r="H30"/>
  <c r="C30"/>
  <c r="D29"/>
  <c r="E29"/>
  <c r="F29"/>
  <c r="G29"/>
  <c r="H29"/>
  <c r="I29"/>
  <c r="J29"/>
  <c r="K29"/>
  <c r="L29"/>
  <c r="M29"/>
  <c r="C29"/>
  <c r="I28"/>
  <c r="J28"/>
  <c r="K28"/>
  <c r="L28"/>
  <c r="M28"/>
  <c r="N28"/>
  <c r="N31" s="1"/>
  <c r="R26" i="5" s="1"/>
  <c r="R34" s="1"/>
  <c r="D28" i="8"/>
  <c r="E28"/>
  <c r="F28"/>
  <c r="G28"/>
  <c r="H28"/>
  <c r="C28"/>
  <c r="O4"/>
  <c r="O5"/>
  <c r="O26"/>
  <c r="O25"/>
  <c r="O13"/>
  <c r="O14"/>
  <c r="I18"/>
  <c r="J18"/>
  <c r="K18"/>
  <c r="L18"/>
  <c r="M18"/>
  <c r="N18"/>
  <c r="D18"/>
  <c r="E18"/>
  <c r="F18"/>
  <c r="G18"/>
  <c r="H18"/>
  <c r="C18"/>
  <c r="D17"/>
  <c r="E17"/>
  <c r="F17"/>
  <c r="G17"/>
  <c r="H17"/>
  <c r="I17"/>
  <c r="J17"/>
  <c r="K17"/>
  <c r="L17"/>
  <c r="M17"/>
  <c r="N17"/>
  <c r="C17"/>
  <c r="N16"/>
  <c r="M16"/>
  <c r="L16"/>
  <c r="K16"/>
  <c r="J16"/>
  <c r="I16"/>
  <c r="H16"/>
  <c r="G16"/>
  <c r="F16"/>
  <c r="E16"/>
  <c r="D16"/>
  <c r="C16"/>
  <c r="C47" i="7"/>
  <c r="C41"/>
  <c r="C48" s="1"/>
  <c r="C50" s="1"/>
  <c r="R7"/>
  <c r="Q31"/>
  <c r="N31"/>
  <c r="K31"/>
  <c r="H31"/>
  <c r="E31"/>
  <c r="F12" i="5"/>
  <c r="K12" s="1"/>
  <c r="S10"/>
  <c r="O10"/>
  <c r="J10"/>
  <c r="F10"/>
  <c r="S8"/>
  <c r="O8"/>
  <c r="J8"/>
  <c r="F8"/>
  <c r="S7"/>
  <c r="O7"/>
  <c r="J7"/>
  <c r="F7"/>
  <c r="S6"/>
  <c r="O6"/>
  <c r="J6"/>
  <c r="F6"/>
  <c r="B11"/>
  <c r="B13" s="1"/>
  <c r="D11" i="4"/>
  <c r="F77" i="6"/>
  <c r="G22" s="1"/>
  <c r="D77"/>
  <c r="B67"/>
  <c r="D67"/>
  <c r="D21" s="1"/>
  <c r="F67"/>
  <c r="G21" s="1"/>
  <c r="I21" s="1"/>
  <c r="F51"/>
  <c r="G20" s="1"/>
  <c r="I20" s="1"/>
  <c r="D51"/>
  <c r="D20" s="1"/>
  <c r="B51"/>
  <c r="B20" s="1"/>
  <c r="C20" s="1"/>
  <c r="F39"/>
  <c r="F41" s="1"/>
  <c r="G19" s="1"/>
  <c r="D39"/>
  <c r="D41" s="1"/>
  <c r="D19" s="1"/>
  <c r="B39"/>
  <c r="B41" s="1"/>
  <c r="B19" s="1"/>
  <c r="B31"/>
  <c r="I24"/>
  <c r="I23"/>
  <c r="I15"/>
  <c r="G25"/>
  <c r="C24"/>
  <c r="C23"/>
  <c r="C22"/>
  <c r="C7" i="4"/>
  <c r="D7"/>
  <c r="C11"/>
  <c r="C15" i="6"/>
  <c r="C13"/>
  <c r="C12"/>
  <c r="C11"/>
  <c r="C10"/>
  <c r="C9"/>
  <c r="D14"/>
  <c r="B16"/>
  <c r="I12"/>
  <c r="D30" i="1"/>
  <c r="E30"/>
  <c r="F30"/>
  <c r="G30"/>
  <c r="H30"/>
  <c r="I30"/>
  <c r="J30"/>
  <c r="K30"/>
  <c r="L30"/>
  <c r="L31" i="8" l="1"/>
  <c r="P26" i="5" s="1"/>
  <c r="P34" s="1"/>
  <c r="M41" i="8"/>
  <c r="Q27" i="5" s="1"/>
  <c r="Q35" s="1"/>
  <c r="I41" i="8"/>
  <c r="L27" i="5" s="1"/>
  <c r="L35" s="1"/>
  <c r="E41" i="8"/>
  <c r="E27" i="5" s="1"/>
  <c r="E35" s="1"/>
  <c r="L51" i="8"/>
  <c r="P28" i="5" s="1"/>
  <c r="P36" s="1"/>
  <c r="H51" i="8"/>
  <c r="I28" i="5" s="1"/>
  <c r="I36" s="1"/>
  <c r="D51" i="8"/>
  <c r="D28" i="5" s="1"/>
  <c r="D36" s="1"/>
  <c r="M19" i="8"/>
  <c r="Q25" i="5" s="1"/>
  <c r="Q33" s="1"/>
  <c r="D19" i="8"/>
  <c r="D25" i="5" s="1"/>
  <c r="D33" s="1"/>
  <c r="H19" i="8"/>
  <c r="I25" i="5" s="1"/>
  <c r="I33" s="1"/>
  <c r="L19" i="8"/>
  <c r="P25" i="5" s="1"/>
  <c r="P33" s="1"/>
  <c r="M31" i="8"/>
  <c r="Q26" i="5" s="1"/>
  <c r="Q34" s="1"/>
  <c r="I31" i="8"/>
  <c r="L26" i="5" s="1"/>
  <c r="L34" s="1"/>
  <c r="K9"/>
  <c r="T9"/>
  <c r="I19" i="8"/>
  <c r="L25" i="5" s="1"/>
  <c r="L33" s="1"/>
  <c r="O29" i="8"/>
  <c r="F31"/>
  <c r="G26" i="5" s="1"/>
  <c r="G34" s="1"/>
  <c r="K6"/>
  <c r="K7"/>
  <c r="K8"/>
  <c r="K31" i="8"/>
  <c r="N26" i="5" s="1"/>
  <c r="N34" s="1"/>
  <c r="C41" i="8"/>
  <c r="C27" i="5" s="1"/>
  <c r="C35" s="1"/>
  <c r="L41" i="8"/>
  <c r="P27" i="5" s="1"/>
  <c r="H41" i="8"/>
  <c r="I27" i="5" s="1"/>
  <c r="I35" s="1"/>
  <c r="D41" i="8"/>
  <c r="D27" i="5" s="1"/>
  <c r="D35" s="1"/>
  <c r="O49" i="8"/>
  <c r="K51"/>
  <c r="N28" i="5" s="1"/>
  <c r="N36" s="1"/>
  <c r="G51" i="8"/>
  <c r="H28" i="5" s="1"/>
  <c r="H36" s="1"/>
  <c r="U9"/>
  <c r="O30" i="8"/>
  <c r="G19"/>
  <c r="H25" i="5" s="1"/>
  <c r="H33" s="1"/>
  <c r="J31" i="8"/>
  <c r="M26" i="5" s="1"/>
  <c r="M34" s="1"/>
  <c r="U38"/>
  <c r="B38" s="1"/>
  <c r="C14" i="6"/>
  <c r="C16" s="1"/>
  <c r="T7" i="5"/>
  <c r="U7" s="1"/>
  <c r="K19" i="8"/>
  <c r="N25" i="5" s="1"/>
  <c r="N33" s="1"/>
  <c r="C51" i="8"/>
  <c r="C28" i="5" s="1"/>
  <c r="P35"/>
  <c r="J11"/>
  <c r="J13" s="1"/>
  <c r="F19" i="8"/>
  <c r="G25" i="5" s="1"/>
  <c r="J19" i="8"/>
  <c r="M25" i="5" s="1"/>
  <c r="M33" s="1"/>
  <c r="N19" i="8"/>
  <c r="R25" i="5" s="1"/>
  <c r="R33" s="1"/>
  <c r="H31" i="8"/>
  <c r="I26" i="5" s="1"/>
  <c r="I34" s="1"/>
  <c r="D31" i="8"/>
  <c r="D26" i="5" s="1"/>
  <c r="D34" s="1"/>
  <c r="O40" i="8"/>
  <c r="J41"/>
  <c r="M27" i="5" s="1"/>
  <c r="M35" s="1"/>
  <c r="F41" i="8"/>
  <c r="G27" i="5" s="1"/>
  <c r="M51" i="8"/>
  <c r="Q28" i="5" s="1"/>
  <c r="Q36" s="1"/>
  <c r="I51" i="8"/>
  <c r="L28" i="5" s="1"/>
  <c r="E51" i="8"/>
  <c r="E28" i="5" s="1"/>
  <c r="E36" s="1"/>
  <c r="T12"/>
  <c r="O11"/>
  <c r="O13" s="1"/>
  <c r="T8"/>
  <c r="O16" i="8"/>
  <c r="O17"/>
  <c r="O18"/>
  <c r="G31"/>
  <c r="H26" i="5" s="1"/>
  <c r="H34" s="1"/>
  <c r="E19" i="8"/>
  <c r="E25" i="5" s="1"/>
  <c r="E33" s="1"/>
  <c r="O28" i="8"/>
  <c r="E31"/>
  <c r="E26" i="5" s="1"/>
  <c r="E34" s="1"/>
  <c r="O39" i="8"/>
  <c r="K41"/>
  <c r="N27" i="5" s="1"/>
  <c r="N35" s="1"/>
  <c r="G41" i="8"/>
  <c r="H27" i="5" s="1"/>
  <c r="H35" s="1"/>
  <c r="O50" i="8"/>
  <c r="J51"/>
  <c r="M28" i="5" s="1"/>
  <c r="M36" s="1"/>
  <c r="F51" i="8"/>
  <c r="G28" i="5" s="1"/>
  <c r="O48" i="8"/>
  <c r="O51" s="1"/>
  <c r="O38"/>
  <c r="C31"/>
  <c r="C19"/>
  <c r="C25" i="5" s="1"/>
  <c r="C12" i="4"/>
  <c r="D12"/>
  <c r="D16" i="6"/>
  <c r="F16" s="1"/>
  <c r="F14"/>
  <c r="C50"/>
  <c r="C72"/>
  <c r="C73"/>
  <c r="C74"/>
  <c r="C75"/>
  <c r="C76"/>
  <c r="C71"/>
  <c r="C55"/>
  <c r="C56"/>
  <c r="C57"/>
  <c r="C58"/>
  <c r="C59"/>
  <c r="C60"/>
  <c r="C61"/>
  <c r="C62"/>
  <c r="C63"/>
  <c r="C64"/>
  <c r="C65"/>
  <c r="C66"/>
  <c r="C54"/>
  <c r="B21"/>
  <c r="C21" s="1"/>
  <c r="C67"/>
  <c r="F19"/>
  <c r="F20"/>
  <c r="F21"/>
  <c r="D22"/>
  <c r="F22" s="1"/>
  <c r="C77"/>
  <c r="B31" i="1"/>
  <c r="T6" i="5"/>
  <c r="U6" s="1"/>
  <c r="F11"/>
  <c r="S11"/>
  <c r="S13" s="1"/>
  <c r="U12"/>
  <c r="R31" i="7"/>
  <c r="K36" s="1"/>
  <c r="Q32"/>
  <c r="Q35" s="1"/>
  <c r="H36"/>
  <c r="G10" s="1"/>
  <c r="H10" s="1"/>
  <c r="E36"/>
  <c r="N10"/>
  <c r="M10" s="1"/>
  <c r="Q10"/>
  <c r="P10" s="1"/>
  <c r="H37"/>
  <c r="G11" s="1"/>
  <c r="H11" s="1"/>
  <c r="N11"/>
  <c r="M11" s="1"/>
  <c r="Q11"/>
  <c r="P11" s="1"/>
  <c r="E38"/>
  <c r="H38"/>
  <c r="G12" s="1"/>
  <c r="H12" s="1"/>
  <c r="H39"/>
  <c r="G13" s="1"/>
  <c r="H13" s="1"/>
  <c r="K12"/>
  <c r="J12" s="1"/>
  <c r="N12"/>
  <c r="M12" s="1"/>
  <c r="N13"/>
  <c r="M13" s="1"/>
  <c r="Q12"/>
  <c r="P12" s="1"/>
  <c r="Q13"/>
  <c r="P13" s="1"/>
  <c r="K10" i="5"/>
  <c r="T10"/>
  <c r="I11" i="6"/>
  <c r="I10"/>
  <c r="C19"/>
  <c r="C25" s="1"/>
  <c r="C32"/>
  <c r="C34"/>
  <c r="C35"/>
  <c r="C36"/>
  <c r="C37"/>
  <c r="C38"/>
  <c r="C40"/>
  <c r="C46"/>
  <c r="C47"/>
  <c r="C48"/>
  <c r="C49"/>
  <c r="I19"/>
  <c r="E19"/>
  <c r="E20"/>
  <c r="E21"/>
  <c r="E23"/>
  <c r="E24"/>
  <c r="I9"/>
  <c r="D31"/>
  <c r="E9"/>
  <c r="E10"/>
  <c r="E11"/>
  <c r="E12"/>
  <c r="E13"/>
  <c r="E15"/>
  <c r="S35" i="5" l="1"/>
  <c r="J34"/>
  <c r="S26"/>
  <c r="S34"/>
  <c r="S27"/>
  <c r="S33"/>
  <c r="U8"/>
  <c r="O35"/>
  <c r="O25"/>
  <c r="O33"/>
  <c r="O26"/>
  <c r="T26" s="1"/>
  <c r="F27"/>
  <c r="J26"/>
  <c r="F35"/>
  <c r="O34"/>
  <c r="J25"/>
  <c r="G33"/>
  <c r="J33" s="1"/>
  <c r="O28"/>
  <c r="L36"/>
  <c r="O36" s="1"/>
  <c r="F28"/>
  <c r="C36"/>
  <c r="F36" s="1"/>
  <c r="C26"/>
  <c r="O31" i="8"/>
  <c r="B25" i="6"/>
  <c r="B26" s="1"/>
  <c r="C26" s="1"/>
  <c r="S36" i="5"/>
  <c r="S28"/>
  <c r="G36"/>
  <c r="J36" s="1"/>
  <c r="J28"/>
  <c r="C33"/>
  <c r="F33" s="1"/>
  <c r="F25"/>
  <c r="G35"/>
  <c r="J35" s="1"/>
  <c r="J27"/>
  <c r="O41" i="8"/>
  <c r="O27" i="5"/>
  <c r="E22" i="6"/>
  <c r="D25"/>
  <c r="K13" i="7"/>
  <c r="J13" s="1"/>
  <c r="E39"/>
  <c r="K11"/>
  <c r="J11" s="1"/>
  <c r="K10"/>
  <c r="J10" s="1"/>
  <c r="K32"/>
  <c r="K35" s="1"/>
  <c r="O19" i="8"/>
  <c r="S25" i="5"/>
  <c r="D13" i="7"/>
  <c r="D12"/>
  <c r="D10"/>
  <c r="Q36"/>
  <c r="Q40"/>
  <c r="Q39"/>
  <c r="Q38"/>
  <c r="Q37"/>
  <c r="Q43"/>
  <c r="Q46"/>
  <c r="Q45"/>
  <c r="Q44"/>
  <c r="Q49"/>
  <c r="N36"/>
  <c r="N40"/>
  <c r="N39"/>
  <c r="N38"/>
  <c r="N37"/>
  <c r="N43"/>
  <c r="N46"/>
  <c r="N45"/>
  <c r="N44"/>
  <c r="N49"/>
  <c r="K37"/>
  <c r="K38"/>
  <c r="R38" s="1"/>
  <c r="K40"/>
  <c r="K39"/>
  <c r="K43"/>
  <c r="K44"/>
  <c r="K46"/>
  <c r="K45"/>
  <c r="E40"/>
  <c r="H32"/>
  <c r="I32" s="1"/>
  <c r="H35" s="1"/>
  <c r="E77" i="6"/>
  <c r="E72"/>
  <c r="E73"/>
  <c r="E74"/>
  <c r="E75"/>
  <c r="E76"/>
  <c r="E71"/>
  <c r="E55"/>
  <c r="E56"/>
  <c r="E57"/>
  <c r="E58"/>
  <c r="E59"/>
  <c r="E60"/>
  <c r="E61"/>
  <c r="E62"/>
  <c r="E63"/>
  <c r="E64"/>
  <c r="E65"/>
  <c r="E66"/>
  <c r="E54"/>
  <c r="I22"/>
  <c r="K11" i="5"/>
  <c r="F13"/>
  <c r="T11"/>
  <c r="T13" s="1"/>
  <c r="E13" i="7"/>
  <c r="R13" s="1"/>
  <c r="E12"/>
  <c r="R12" s="1"/>
  <c r="E10"/>
  <c r="R10" s="1"/>
  <c r="Q9"/>
  <c r="P9" s="1"/>
  <c r="K9"/>
  <c r="J9" s="1"/>
  <c r="Q19"/>
  <c r="P19" s="1"/>
  <c r="Q18"/>
  <c r="P18" s="1"/>
  <c r="Q17"/>
  <c r="P17" s="1"/>
  <c r="Q16"/>
  <c r="P16" s="1"/>
  <c r="N18"/>
  <c r="M18" s="1"/>
  <c r="N17"/>
  <c r="M17" s="1"/>
  <c r="N16"/>
  <c r="K19"/>
  <c r="J19" s="1"/>
  <c r="K18"/>
  <c r="J18" s="1"/>
  <c r="K17"/>
  <c r="J17" s="1"/>
  <c r="K16"/>
  <c r="H46"/>
  <c r="G19" s="1"/>
  <c r="H19" s="1"/>
  <c r="H45"/>
  <c r="G18" s="1"/>
  <c r="H18" s="1"/>
  <c r="H44"/>
  <c r="G17" s="1"/>
  <c r="H17" s="1"/>
  <c r="H43"/>
  <c r="E49"/>
  <c r="E46"/>
  <c r="E45"/>
  <c r="E44"/>
  <c r="E43"/>
  <c r="Q22"/>
  <c r="P22" s="1"/>
  <c r="N22"/>
  <c r="M22" s="1"/>
  <c r="K22"/>
  <c r="J22" s="1"/>
  <c r="H49"/>
  <c r="G22" s="1"/>
  <c r="H22" s="1"/>
  <c r="E37"/>
  <c r="Q14"/>
  <c r="P14" s="1"/>
  <c r="N14"/>
  <c r="M14" s="1"/>
  <c r="K14"/>
  <c r="J14" s="1"/>
  <c r="H40"/>
  <c r="G14" s="1"/>
  <c r="H14" s="1"/>
  <c r="U10" i="5"/>
  <c r="E50" i="6"/>
  <c r="E49"/>
  <c r="E48"/>
  <c r="E47"/>
  <c r="E46"/>
  <c r="E40"/>
  <c r="E38"/>
  <c r="E37"/>
  <c r="E36"/>
  <c r="E35"/>
  <c r="E34"/>
  <c r="E32"/>
  <c r="C51"/>
  <c r="C39"/>
  <c r="C41" s="1"/>
  <c r="E67"/>
  <c r="E25"/>
  <c r="E14"/>
  <c r="E16" s="1"/>
  <c r="E51" l="1"/>
  <c r="T27" i="5"/>
  <c r="T33"/>
  <c r="T34"/>
  <c r="T35"/>
  <c r="K35"/>
  <c r="U35" s="1"/>
  <c r="B35" s="1"/>
  <c r="K25"/>
  <c r="K27"/>
  <c r="T36"/>
  <c r="T25"/>
  <c r="U25" s="1"/>
  <c r="B25" s="1"/>
  <c r="K28"/>
  <c r="R43" i="7"/>
  <c r="P20"/>
  <c r="R36"/>
  <c r="K36" i="5"/>
  <c r="K33"/>
  <c r="F25" i="6"/>
  <c r="I25"/>
  <c r="D26"/>
  <c r="C34" i="5"/>
  <c r="F34" s="1"/>
  <c r="K34" s="1"/>
  <c r="U34" s="1"/>
  <c r="B34" s="1"/>
  <c r="F26"/>
  <c r="K26" s="1"/>
  <c r="U26" s="1"/>
  <c r="B26" s="1"/>
  <c r="E39" i="6"/>
  <c r="E41" s="1"/>
  <c r="E32" i="7"/>
  <c r="R39"/>
  <c r="T28" i="5"/>
  <c r="D11" i="7"/>
  <c r="R37"/>
  <c r="D17"/>
  <c r="E17" s="1"/>
  <c r="R17" s="1"/>
  <c r="R44"/>
  <c r="D18"/>
  <c r="R45"/>
  <c r="D19"/>
  <c r="E19" s="1"/>
  <c r="R19" s="1"/>
  <c r="R46"/>
  <c r="D22"/>
  <c r="R49"/>
  <c r="D14"/>
  <c r="E14" s="1"/>
  <c r="R14" s="1"/>
  <c r="R40"/>
  <c r="K41"/>
  <c r="Q41"/>
  <c r="K47"/>
  <c r="K48" s="1"/>
  <c r="K50" s="1"/>
  <c r="N47"/>
  <c r="Q47"/>
  <c r="K20"/>
  <c r="J16"/>
  <c r="J20" s="1"/>
  <c r="N20"/>
  <c r="M16"/>
  <c r="M20" s="1"/>
  <c r="J15"/>
  <c r="J21" s="1"/>
  <c r="P15"/>
  <c r="U11" i="5"/>
  <c r="K13"/>
  <c r="U13" s="1"/>
  <c r="Q20" i="7"/>
  <c r="Q15"/>
  <c r="H47"/>
  <c r="G16"/>
  <c r="H41"/>
  <c r="H48" s="1"/>
  <c r="H50" s="1"/>
  <c r="G9"/>
  <c r="N32"/>
  <c r="E11"/>
  <c r="R11" s="1"/>
  <c r="E47"/>
  <c r="D16"/>
  <c r="E18"/>
  <c r="R18" s="1"/>
  <c r="K15"/>
  <c r="K21" s="1"/>
  <c r="K23" s="1"/>
  <c r="F31" i="6"/>
  <c r="H20"/>
  <c r="H21"/>
  <c r="H22"/>
  <c r="H23"/>
  <c r="H24"/>
  <c r="I14"/>
  <c r="H10"/>
  <c r="H11"/>
  <c r="H12"/>
  <c r="H15"/>
  <c r="I13"/>
  <c r="H13"/>
  <c r="G16"/>
  <c r="I16" s="1"/>
  <c r="H19"/>
  <c r="H9"/>
  <c r="H14" l="1"/>
  <c r="H16" s="1"/>
  <c r="H25"/>
  <c r="U33" i="5"/>
  <c r="B33" s="1"/>
  <c r="U27"/>
  <c r="B27" s="1"/>
  <c r="U36"/>
  <c r="B36" s="1"/>
  <c r="U28"/>
  <c r="B28" s="1"/>
  <c r="E35" i="7"/>
  <c r="E41" s="1"/>
  <c r="D9"/>
  <c r="F26" i="6"/>
  <c r="E26"/>
  <c r="R47" i="7"/>
  <c r="Q21"/>
  <c r="Q23" s="1"/>
  <c r="P21"/>
  <c r="G26" i="6"/>
  <c r="Q48" i="7"/>
  <c r="Q50" s="1"/>
  <c r="E22"/>
  <c r="R22" s="1"/>
  <c r="B9" i="8"/>
  <c r="N9" i="7"/>
  <c r="M9" s="1"/>
  <c r="M15" s="1"/>
  <c r="M21" s="1"/>
  <c r="N35"/>
  <c r="G77" i="6"/>
  <c r="G72"/>
  <c r="G73"/>
  <c r="G74"/>
  <c r="G75"/>
  <c r="G76"/>
  <c r="G71"/>
  <c r="G55"/>
  <c r="G56"/>
  <c r="G57"/>
  <c r="G58"/>
  <c r="G59"/>
  <c r="G60"/>
  <c r="G61"/>
  <c r="G62"/>
  <c r="G63"/>
  <c r="G64"/>
  <c r="G65"/>
  <c r="G66"/>
  <c r="G54"/>
  <c r="N15" i="7"/>
  <c r="N21" s="1"/>
  <c r="N23" s="1"/>
  <c r="G15"/>
  <c r="H9"/>
  <c r="H15" s="1"/>
  <c r="G20"/>
  <c r="H16"/>
  <c r="H20" s="1"/>
  <c r="E48"/>
  <c r="D20"/>
  <c r="B8" i="8" s="1"/>
  <c r="E16" i="7"/>
  <c r="G32" i="6"/>
  <c r="G46"/>
  <c r="G67"/>
  <c r="G34"/>
  <c r="G35"/>
  <c r="G36"/>
  <c r="G37"/>
  <c r="G38"/>
  <c r="G40"/>
  <c r="G47"/>
  <c r="G48"/>
  <c r="G49"/>
  <c r="G50"/>
  <c r="R16" i="7" l="1"/>
  <c r="E9"/>
  <c r="D15"/>
  <c r="H26" i="6"/>
  <c r="I26"/>
  <c r="N8" i="8"/>
  <c r="M8"/>
  <c r="Q60" s="1"/>
  <c r="Q18" i="5" s="1"/>
  <c r="L8" i="8"/>
  <c r="P60" s="1"/>
  <c r="K8"/>
  <c r="N60" s="1"/>
  <c r="N18" i="5" s="1"/>
  <c r="J8" i="8"/>
  <c r="M60" s="1"/>
  <c r="M18" i="5" s="1"/>
  <c r="I8" i="8"/>
  <c r="L60" s="1"/>
  <c r="H8"/>
  <c r="I60" s="1"/>
  <c r="I18" i="5" s="1"/>
  <c r="G8" i="8"/>
  <c r="H60" s="1"/>
  <c r="H18" i="5" s="1"/>
  <c r="F8" i="8"/>
  <c r="G60" s="1"/>
  <c r="E8"/>
  <c r="E60" s="1"/>
  <c r="E18" i="5" s="1"/>
  <c r="D8" i="8"/>
  <c r="D60" s="1"/>
  <c r="D18" i="5" s="1"/>
  <c r="C8" i="8"/>
  <c r="E50" i="7"/>
  <c r="N41"/>
  <c r="N48" s="1"/>
  <c r="N50" s="1"/>
  <c r="R35"/>
  <c r="R41" s="1"/>
  <c r="M9" i="8"/>
  <c r="Q61" s="1"/>
  <c r="Q19" i="5" s="1"/>
  <c r="L9" i="8"/>
  <c r="P61" s="1"/>
  <c r="K9"/>
  <c r="N61" s="1"/>
  <c r="N19" i="5" s="1"/>
  <c r="J9" i="8"/>
  <c r="M61" s="1"/>
  <c r="M19" i="5" s="1"/>
  <c r="I9" i="8"/>
  <c r="L61" s="1"/>
  <c r="H9"/>
  <c r="I61" s="1"/>
  <c r="I19" i="5" s="1"/>
  <c r="G9" i="8"/>
  <c r="H61" s="1"/>
  <c r="H19" i="5" s="1"/>
  <c r="F9" i="8"/>
  <c r="G61" s="1"/>
  <c r="E9"/>
  <c r="E61" s="1"/>
  <c r="E19" i="5" s="1"/>
  <c r="D9" i="8"/>
  <c r="D61" s="1"/>
  <c r="D19" i="5" s="1"/>
  <c r="C9" i="8"/>
  <c r="H21" i="7"/>
  <c r="H23" s="1"/>
  <c r="G21"/>
  <c r="E20"/>
  <c r="R20" s="1"/>
  <c r="G51" i="6"/>
  <c r="G39"/>
  <c r="G41" s="1"/>
  <c r="B30" i="1"/>
  <c r="B7" i="8" l="1"/>
  <c r="D21" i="7"/>
  <c r="O9" i="8"/>
  <c r="C61"/>
  <c r="J61"/>
  <c r="J19" i="5" s="1"/>
  <c r="G19"/>
  <c r="O61" i="8"/>
  <c r="L19" i="5"/>
  <c r="S61" i="8"/>
  <c r="S19" i="5" s="1"/>
  <c r="P19"/>
  <c r="O8" i="8"/>
  <c r="C60"/>
  <c r="J60"/>
  <c r="J18" i="5" s="1"/>
  <c r="G18"/>
  <c r="O60" i="8"/>
  <c r="L18" i="5"/>
  <c r="S60" i="8"/>
  <c r="S18" i="5" s="1"/>
  <c r="P18"/>
  <c r="R48" i="7"/>
  <c r="R50"/>
  <c r="L7" i="8" l="1"/>
  <c r="H7"/>
  <c r="D7"/>
  <c r="M7"/>
  <c r="I7"/>
  <c r="E7"/>
  <c r="N7"/>
  <c r="J7"/>
  <c r="F7"/>
  <c r="K7"/>
  <c r="G7"/>
  <c r="C7"/>
  <c r="O18" i="5"/>
  <c r="T60" i="8"/>
  <c r="T18" i="5" s="1"/>
  <c r="F60" i="8"/>
  <c r="C18" i="5"/>
  <c r="O19"/>
  <c r="T61" i="8"/>
  <c r="T19" i="5" s="1"/>
  <c r="F61" i="8"/>
  <c r="C19" i="5"/>
  <c r="C30" i="1"/>
  <c r="O30" s="1"/>
  <c r="G59" i="8" l="1"/>
  <c r="F10"/>
  <c r="G24" i="5" s="1"/>
  <c r="P59" i="8"/>
  <c r="L10"/>
  <c r="P24" i="5" s="1"/>
  <c r="N59" i="8"/>
  <c r="K10"/>
  <c r="N24" i="5" s="1"/>
  <c r="E59" i="8"/>
  <c r="E10"/>
  <c r="E24" i="5" s="1"/>
  <c r="I59" i="8"/>
  <c r="H10"/>
  <c r="I24" i="5" s="1"/>
  <c r="H59" i="8"/>
  <c r="G10"/>
  <c r="H24" i="5" s="1"/>
  <c r="R59" i="8"/>
  <c r="N10"/>
  <c r="R24" i="5" s="1"/>
  <c r="D59" i="8"/>
  <c r="D10"/>
  <c r="D24" i="5" s="1"/>
  <c r="I10" i="8"/>
  <c r="L24" i="5" s="1"/>
  <c r="L59" i="8"/>
  <c r="O7"/>
  <c r="O10" s="1"/>
  <c r="C10"/>
  <c r="C24" i="5" s="1"/>
  <c r="C59" i="8"/>
  <c r="M59"/>
  <c r="J10"/>
  <c r="M24" i="5" s="1"/>
  <c r="Q59" i="8"/>
  <c r="M10"/>
  <c r="Q24" i="5" s="1"/>
  <c r="K61" i="8"/>
  <c r="F19" i="5"/>
  <c r="K60" i="8"/>
  <c r="F18" i="5"/>
  <c r="C17" l="1"/>
  <c r="C20" s="1"/>
  <c r="F59" i="8"/>
  <c r="C62"/>
  <c r="L29" i="5"/>
  <c r="O24"/>
  <c r="L32"/>
  <c r="R17"/>
  <c r="R20" s="1"/>
  <c r="R62" i="8"/>
  <c r="I17" i="5"/>
  <c r="I20" s="1"/>
  <c r="I62" i="8"/>
  <c r="G62"/>
  <c r="G17" i="5"/>
  <c r="G20" s="1"/>
  <c r="J59" i="8"/>
  <c r="M62"/>
  <c r="M17" i="5"/>
  <c r="M20" s="1"/>
  <c r="O59" i="8"/>
  <c r="L62"/>
  <c r="L17" i="5"/>
  <c r="L20" s="1"/>
  <c r="R32"/>
  <c r="R37" s="1"/>
  <c r="R39" s="1"/>
  <c r="R29"/>
  <c r="I32"/>
  <c r="I37" s="1"/>
  <c r="I39" s="1"/>
  <c r="I29"/>
  <c r="N32"/>
  <c r="N37" s="1"/>
  <c r="N39" s="1"/>
  <c r="N29"/>
  <c r="J24"/>
  <c r="J29" s="1"/>
  <c r="G32"/>
  <c r="G29"/>
  <c r="M32"/>
  <c r="M37" s="1"/>
  <c r="M39" s="1"/>
  <c r="M29"/>
  <c r="D17"/>
  <c r="D20" s="1"/>
  <c r="D62" i="8"/>
  <c r="H17" i="5"/>
  <c r="H20" s="1"/>
  <c r="H62" i="8"/>
  <c r="E17" i="5"/>
  <c r="E20" s="1"/>
  <c r="E62" i="8"/>
  <c r="P62"/>
  <c r="S59"/>
  <c r="P17" i="5"/>
  <c r="P20" s="1"/>
  <c r="Q32"/>
  <c r="Q37" s="1"/>
  <c r="Q39" s="1"/>
  <c r="Q29"/>
  <c r="N17"/>
  <c r="N20" s="1"/>
  <c r="N62" i="8"/>
  <c r="Q17" i="5"/>
  <c r="Q20" s="1"/>
  <c r="Q62" i="8"/>
  <c r="C32" i="5"/>
  <c r="C29"/>
  <c r="F24"/>
  <c r="D32"/>
  <c r="D37" s="1"/>
  <c r="D39" s="1"/>
  <c r="D29"/>
  <c r="H32"/>
  <c r="H37" s="1"/>
  <c r="H39" s="1"/>
  <c r="H29"/>
  <c r="E32"/>
  <c r="E37" s="1"/>
  <c r="E39" s="1"/>
  <c r="E29"/>
  <c r="P32"/>
  <c r="S24"/>
  <c r="S29" s="1"/>
  <c r="P29"/>
  <c r="K18"/>
  <c r="U60" i="8"/>
  <c r="K19" i="5"/>
  <c r="U61" i="8"/>
  <c r="P8" i="9"/>
  <c r="C8" s="1"/>
  <c r="C37" i="5" l="1"/>
  <c r="F32"/>
  <c r="S62" i="8"/>
  <c r="S17" i="5"/>
  <c r="S20" s="1"/>
  <c r="I40"/>
  <c r="I7" i="9"/>
  <c r="I13" s="1"/>
  <c r="J17" i="5"/>
  <c r="J20" s="1"/>
  <c r="J62" i="8"/>
  <c r="O29" i="5"/>
  <c r="T24"/>
  <c r="T29" s="1"/>
  <c r="S32"/>
  <c r="S37" s="1"/>
  <c r="S39" s="1"/>
  <c r="S40" s="1"/>
  <c r="P37"/>
  <c r="P39" s="1"/>
  <c r="H7" i="9"/>
  <c r="H13" s="1"/>
  <c r="H26" s="1"/>
  <c r="H28" s="1"/>
  <c r="H40" i="5"/>
  <c r="J32"/>
  <c r="J37" s="1"/>
  <c r="J39" s="1"/>
  <c r="J40" s="1"/>
  <c r="G37"/>
  <c r="G39" s="1"/>
  <c r="L37"/>
  <c r="L39" s="1"/>
  <c r="O32"/>
  <c r="K59" i="8"/>
  <c r="F62"/>
  <c r="F17" i="5"/>
  <c r="F20" s="1"/>
  <c r="K24"/>
  <c r="F29"/>
  <c r="Q40"/>
  <c r="N7" i="9"/>
  <c r="N13" s="1"/>
  <c r="N26" s="1"/>
  <c r="N28" s="1"/>
  <c r="N40" i="5"/>
  <c r="L7" i="9"/>
  <c r="L13" s="1"/>
  <c r="R40" i="5"/>
  <c r="O7" i="9"/>
  <c r="O13" s="1"/>
  <c r="E40" i="5"/>
  <c r="F7" i="9"/>
  <c r="F13" s="1"/>
  <c r="E7"/>
  <c r="E13" s="1"/>
  <c r="E26" s="1"/>
  <c r="E28" s="1"/>
  <c r="D40" i="5"/>
  <c r="M40"/>
  <c r="K7" i="9"/>
  <c r="K13" s="1"/>
  <c r="K26" s="1"/>
  <c r="K28" s="1"/>
  <c r="O62" i="8"/>
  <c r="O17" i="5"/>
  <c r="O20" s="1"/>
  <c r="T59" i="8"/>
  <c r="B61"/>
  <c r="U19" i="5"/>
  <c r="B19" s="1"/>
  <c r="B60" i="8"/>
  <c r="U18" i="5"/>
  <c r="B18" s="1"/>
  <c r="G40" l="1"/>
  <c r="G7" i="9"/>
  <c r="G13" s="1"/>
  <c r="G26" s="1"/>
  <c r="G28" s="1"/>
  <c r="P40" i="5"/>
  <c r="M7" i="9"/>
  <c r="M13" s="1"/>
  <c r="M26" s="1"/>
  <c r="M28" s="1"/>
  <c r="L40" i="5"/>
  <c r="J7" i="9"/>
  <c r="J13" s="1"/>
  <c r="J26" s="1"/>
  <c r="J28" s="1"/>
  <c r="C39" i="5"/>
  <c r="F37"/>
  <c r="T17"/>
  <c r="T20" s="1"/>
  <c r="T62" i="8"/>
  <c r="U24" i="5"/>
  <c r="K29"/>
  <c r="O37"/>
  <c r="T32"/>
  <c r="K32"/>
  <c r="K17"/>
  <c r="K20" s="1"/>
  <c r="U59" i="8"/>
  <c r="K62"/>
  <c r="U32" i="5" l="1"/>
  <c r="B32" s="1"/>
  <c r="B37" s="1"/>
  <c r="B39" s="1"/>
  <c r="B40" s="1"/>
  <c r="O39"/>
  <c r="O40" s="1"/>
  <c r="T37"/>
  <c r="T39" s="1"/>
  <c r="T40" s="1"/>
  <c r="U62" i="8"/>
  <c r="B59"/>
  <c r="B62" s="1"/>
  <c r="U17" i="5"/>
  <c r="B24"/>
  <c r="B29" s="1"/>
  <c r="U29"/>
  <c r="D7" i="9"/>
  <c r="C40" i="5"/>
  <c r="K37"/>
  <c r="F39"/>
  <c r="F40" s="1"/>
  <c r="B17" l="1"/>
  <c r="B20" s="1"/>
  <c r="U20"/>
  <c r="K39"/>
  <c r="K40" s="1"/>
  <c r="U37"/>
  <c r="U39" s="1"/>
  <c r="U40" s="1"/>
  <c r="P7" i="9"/>
  <c r="C7" s="1"/>
  <c r="D13"/>
  <c r="L23" l="1"/>
  <c r="L24" s="1"/>
  <c r="L26" s="1"/>
  <c r="L28" s="1"/>
  <c r="O23"/>
  <c r="O24" s="1"/>
  <c r="O26" s="1"/>
  <c r="O28" s="1"/>
  <c r="F23"/>
  <c r="C13"/>
  <c r="I23"/>
  <c r="I24" s="1"/>
  <c r="I26" s="1"/>
  <c r="I28" s="1"/>
  <c r="P13"/>
  <c r="D26"/>
  <c r="D28" l="1"/>
  <c r="P23"/>
  <c r="C23" s="1"/>
  <c r="C24" s="1"/>
  <c r="C26" s="1"/>
  <c r="C28" s="1"/>
  <c r="C30" s="1"/>
  <c r="F24"/>
  <c r="D30" l="1"/>
  <c r="P24"/>
  <c r="F26"/>
  <c r="D32" l="1"/>
  <c r="E29"/>
  <c r="E30" s="1"/>
  <c r="F28"/>
  <c r="P26"/>
  <c r="F29" l="1"/>
  <c r="F30" s="1"/>
  <c r="E32"/>
  <c r="P28"/>
  <c r="G29" l="1"/>
  <c r="G30" s="1"/>
  <c r="F32"/>
  <c r="H29" l="1"/>
  <c r="H30" s="1"/>
  <c r="G32"/>
  <c r="H32" l="1"/>
  <c r="I29"/>
  <c r="I30" s="1"/>
  <c r="J29" l="1"/>
  <c r="J30" s="1"/>
  <c r="I32"/>
  <c r="K29" l="1"/>
  <c r="K30" s="1"/>
  <c r="J32"/>
  <c r="R9" i="7"/>
  <c r="E15"/>
  <c r="R15" s="1"/>
  <c r="R21" s="1"/>
  <c r="R23" s="1"/>
  <c r="K32" i="9" l="1"/>
  <c r="L29"/>
  <c r="L30" s="1"/>
  <c r="E21" i="7"/>
  <c r="E23" s="1"/>
  <c r="L32" i="9" l="1"/>
  <c r="M29"/>
  <c r="M30" s="1"/>
  <c r="N29" l="1"/>
  <c r="N30" s="1"/>
  <c r="M32"/>
  <c r="N32" l="1"/>
  <c r="O29"/>
  <c r="O30" s="1"/>
  <c r="O32" s="1"/>
</calcChain>
</file>

<file path=xl/sharedStrings.xml><?xml version="1.0" encoding="utf-8"?>
<sst xmlns="http://schemas.openxmlformats.org/spreadsheetml/2006/main" count="435" uniqueCount="275">
  <si>
    <t>PARTICULARS</t>
  </si>
  <si>
    <t>TOTAL</t>
  </si>
  <si>
    <t>product 1</t>
  </si>
  <si>
    <t xml:space="preserve">    TURNOVER ( Rs. In Lakhs )</t>
  </si>
  <si>
    <t xml:space="preserve">    NET SALES REALIZATION / KG (Rs.)</t>
  </si>
  <si>
    <t>product 2</t>
  </si>
  <si>
    <t xml:space="preserve">    SALE QTY ( TONNES )</t>
  </si>
  <si>
    <t>product 3</t>
  </si>
  <si>
    <t>product 4</t>
  </si>
  <si>
    <t>product 5</t>
  </si>
  <si>
    <t>product 6</t>
  </si>
  <si>
    <t>product 7</t>
  </si>
  <si>
    <t>product 8</t>
  </si>
  <si>
    <t>product 9</t>
  </si>
  <si>
    <t>TOTAL TURNOVER (Rs. In Lakhs)</t>
  </si>
  <si>
    <t xml:space="preserve">    SALE QTY  IN TONNES</t>
  </si>
  <si>
    <t xml:space="preserve">   SALES PRICE EX FACTORY/TON</t>
  </si>
  <si>
    <t>Budget</t>
  </si>
  <si>
    <t xml:space="preserve">%of </t>
  </si>
  <si>
    <t xml:space="preserve"> Variation </t>
  </si>
  <si>
    <t>2008-09</t>
  </si>
  <si>
    <t>2009-10</t>
  </si>
  <si>
    <t>% of</t>
  </si>
  <si>
    <t>TURNOVER</t>
  </si>
  <si>
    <t>GRATUITY</t>
  </si>
  <si>
    <t>RATES &amp; TAXES</t>
  </si>
  <si>
    <t>OFFICE EXPENSES</t>
  </si>
  <si>
    <t>INSURANCE</t>
  </si>
  <si>
    <t>STAFF WELFARE</t>
  </si>
  <si>
    <t>TOTAL QTY SOLD  ( IN TONNES )</t>
  </si>
  <si>
    <t>PRODUCT SALES BUDGET FOR THE YEAR 2009-10</t>
  </si>
  <si>
    <t>SALES QTY IN TONNES</t>
  </si>
  <si>
    <t>Total</t>
  </si>
  <si>
    <t xml:space="preserve">Increase (+) Decrease (-) in stock </t>
  </si>
  <si>
    <t>Closing Stock</t>
  </si>
  <si>
    <t xml:space="preserve">Finished Goods </t>
  </si>
  <si>
    <t>Work In Progress</t>
  </si>
  <si>
    <t>Less: Opening Stock</t>
  </si>
  <si>
    <t xml:space="preserve">Finished Goods    </t>
  </si>
  <si>
    <t xml:space="preserve">Work In Progress  </t>
  </si>
  <si>
    <t>particulars</t>
  </si>
  <si>
    <t>budget</t>
  </si>
  <si>
    <t>turnover</t>
  </si>
  <si>
    <t>actuals</t>
  </si>
  <si>
    <t>actual</t>
  </si>
  <si>
    <t>budgeted</t>
  </si>
  <si>
    <t>INCOME</t>
  </si>
  <si>
    <t xml:space="preserve">Other Income   </t>
  </si>
  <si>
    <t xml:space="preserve">Turnover </t>
  </si>
  <si>
    <t>EXPENDITURE</t>
  </si>
  <si>
    <t xml:space="preserve"> DETAILS OF PREVIOUS YEAR  BUDGET  (2008-09 ) ACTUALS OF PREVIOUS YEAR  (2008-09 ) AND CURRENT YEAR BUDGET ( 2009-10 )</t>
  </si>
  <si>
    <t>PROFIT/LOSS</t>
  </si>
  <si>
    <t>Employment Cost</t>
  </si>
  <si>
    <t xml:space="preserve">Depreciation </t>
  </si>
  <si>
    <t>SELLING &amp; DISTRIBUTION EXPENSES</t>
  </si>
  <si>
    <t>Administrative EXPENSES</t>
  </si>
  <si>
    <t>FINANCIAL CHARGES</t>
  </si>
  <si>
    <t>Total turnover</t>
  </si>
  <si>
    <t>COST OF PRODUCTION</t>
  </si>
  <si>
    <t>DETAILS OF COST OF PRODUCTION</t>
  </si>
  <si>
    <t>% OF</t>
  </si>
  <si>
    <t>ACTUALS</t>
  </si>
  <si>
    <t>BUDGET</t>
  </si>
  <si>
    <t>TURNOVER FROM PRODUCTS</t>
  </si>
  <si>
    <t>CONSUMPTIOM OF RAW MATERIALS</t>
  </si>
  <si>
    <t>MANUFACTURING EXPENSES</t>
  </si>
  <si>
    <t>LABOUR CHARGES</t>
  </si>
  <si>
    <t>GAS,POWER &amp; FUEL CONSUMED</t>
  </si>
  <si>
    <t>STORES &amp; SPARES CONSUMED</t>
  </si>
  <si>
    <t>PRODUCTION OVERHEADS</t>
  </si>
  <si>
    <t>REPAIRS - PLANT &amp; MACHINARY</t>
  </si>
  <si>
    <t>LESS INCREASE/DECREASE IN STOCKS</t>
  </si>
  <si>
    <t>TOTAL COST</t>
  </si>
  <si>
    <t>BUDGETED</t>
  </si>
  <si>
    <t>DETAILS OFEMPLOYMENT COST</t>
  </si>
  <si>
    <t>SALARIES.ALLOWANCES AND BONUS</t>
  </si>
  <si>
    <t>EMPLOYER CONTRIBUTION TO PF</t>
  </si>
  <si>
    <t>SECURITY SERVICES &amp; WATCHWARD</t>
  </si>
  <si>
    <t>DETAILS OF ADMINISTRATIVE EXPENSES</t>
  </si>
  <si>
    <t>RENT</t>
  </si>
  <si>
    <t>REPAIRS -BUILDINGS</t>
  </si>
  <si>
    <t>REPAIRS -OTHERS</t>
  </si>
  <si>
    <t>PRINTING &amp; STATIONARY</t>
  </si>
  <si>
    <t>LEGAL &amp; PROFESSIONAL FEES</t>
  </si>
  <si>
    <t>AUDITORS EXPENSES</t>
  </si>
  <si>
    <t>SUNDRY EXPENSES</t>
  </si>
  <si>
    <t>VEHICLE EXPENSES</t>
  </si>
  <si>
    <t>CONVEYANCE</t>
  </si>
  <si>
    <t>POSTAGE &amp; TELEPHONE EXPENSES</t>
  </si>
  <si>
    <t>DETAILS OF SELLING &amp; DISTRIBUTION EXPENSES</t>
  </si>
  <si>
    <t>BUSINESS PROMOTION EXPENSES</t>
  </si>
  <si>
    <t>STAFF COMMISSIONS</t>
  </si>
  <si>
    <t>DEALERS COMMISSION</t>
  </si>
  <si>
    <t>ADVERTISEMENT</t>
  </si>
  <si>
    <t>FREIGHT &amp; FORWARDING</t>
  </si>
  <si>
    <t>AFTER SALES SERVICE EXPENSES</t>
  </si>
  <si>
    <t>BUDGETED PROFIT AND LOSS ACCOUNT FOR THE YEAR ENDING 2009-10</t>
  </si>
  <si>
    <t>april</t>
  </si>
  <si>
    <t>may</t>
  </si>
  <si>
    <t>june</t>
  </si>
  <si>
    <t>1st qtr</t>
  </si>
  <si>
    <t>july</t>
  </si>
  <si>
    <t>aug</t>
  </si>
  <si>
    <t>sep</t>
  </si>
  <si>
    <t>11nd qtr</t>
  </si>
  <si>
    <t>nov</t>
  </si>
  <si>
    <t>dec</t>
  </si>
  <si>
    <t>jan</t>
  </si>
  <si>
    <t>feb</t>
  </si>
  <si>
    <t>mar</t>
  </si>
  <si>
    <t>income</t>
  </si>
  <si>
    <t>total</t>
  </si>
  <si>
    <t>other income</t>
  </si>
  <si>
    <t>total turnover</t>
  </si>
  <si>
    <t>toal income</t>
  </si>
  <si>
    <t>1st half</t>
  </si>
  <si>
    <t>0ct</t>
  </si>
  <si>
    <t>111rd qtr</t>
  </si>
  <si>
    <t>1v qtr</t>
  </si>
  <si>
    <t>11nd half</t>
  </si>
  <si>
    <t>expenditure</t>
  </si>
  <si>
    <t>cost of production</t>
  </si>
  <si>
    <t>PRODUCT 1</t>
  </si>
  <si>
    <t>QTY</t>
  </si>
  <si>
    <t>COST/TON</t>
  </si>
  <si>
    <t>PRODUCT 2</t>
  </si>
  <si>
    <t>PRODUCT 3</t>
  </si>
  <si>
    <t>PRODUCT 4</t>
  </si>
  <si>
    <t>PRODUCT 5</t>
  </si>
  <si>
    <t>TONNES</t>
  </si>
  <si>
    <t>MATERIAL COST</t>
  </si>
  <si>
    <t>RAW MATERIAL</t>
  </si>
  <si>
    <t>AV PRICE</t>
  </si>
  <si>
    <t>EMPLOYMENT</t>
  </si>
  <si>
    <t>LABOUR</t>
  </si>
  <si>
    <t xml:space="preserve">GAS </t>
  </si>
  <si>
    <t>STORES</t>
  </si>
  <si>
    <t>PH OH</t>
  </si>
  <si>
    <t>REPAIRS</t>
  </si>
  <si>
    <t>SALES VALUE</t>
  </si>
  <si>
    <t>RM COST</t>
  </si>
  <si>
    <t>GAS</t>
  </si>
  <si>
    <t>ADM</t>
  </si>
  <si>
    <t>INTREST</t>
  </si>
  <si>
    <t>DEPN</t>
  </si>
  <si>
    <t>EMPLO</t>
  </si>
  <si>
    <t>DEP</t>
  </si>
  <si>
    <t>INTR</t>
  </si>
  <si>
    <t>SELL</t>
  </si>
  <si>
    <t>product1</t>
  </si>
  <si>
    <t>qty</t>
  </si>
  <si>
    <t>per month cost</t>
  </si>
  <si>
    <t>cost of pro</t>
  </si>
  <si>
    <t>operation cost</t>
  </si>
  <si>
    <t>s &amp; d</t>
  </si>
  <si>
    <t xml:space="preserve"> product 2</t>
  </si>
  <si>
    <t>s&amp; d</t>
  </si>
  <si>
    <t>permonth cost</t>
  </si>
  <si>
    <t>ist qtr</t>
  </si>
  <si>
    <t>oct</t>
  </si>
  <si>
    <t>11 nd qtr</t>
  </si>
  <si>
    <t>1v th qtr</t>
  </si>
  <si>
    <t>monthwise expenditure details</t>
  </si>
  <si>
    <t>selling &amp; distribution expenses</t>
  </si>
  <si>
    <t>total expenses</t>
  </si>
  <si>
    <t>expenditure product/monthly details</t>
  </si>
  <si>
    <t>product   1</t>
  </si>
  <si>
    <t>p roduct  2</t>
  </si>
  <si>
    <t>product   3</t>
  </si>
  <si>
    <t>product   4</t>
  </si>
  <si>
    <t>product    5</t>
  </si>
  <si>
    <t>total cost</t>
  </si>
  <si>
    <t>totl cost</t>
  </si>
  <si>
    <t>product wise profit/(loss) before tax</t>
  </si>
  <si>
    <t>product  1</t>
  </si>
  <si>
    <t>product  2</t>
  </si>
  <si>
    <t>product  3</t>
  </si>
  <si>
    <t>product  4</t>
  </si>
  <si>
    <t>product  5</t>
  </si>
  <si>
    <t>profit/(loss) before tax</t>
  </si>
  <si>
    <t>profit to turnover in %</t>
  </si>
  <si>
    <t>cash budget for the year 2009-10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</si>
  <si>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</si>
  <si>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</si>
  <si>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</si>
  <si>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</si>
  <si>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</si>
  <si>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</si>
  <si>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</si>
  <si>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</si>
  <si>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CAPITAL BUDGET FOR THE YEAR 2009-10</t>
  </si>
  <si>
    <t>LAND</t>
  </si>
  <si>
    <t>BUILDINGS</t>
  </si>
  <si>
    <t>PLANT &amp;</t>
  </si>
  <si>
    <t>MACHINARY</t>
  </si>
  <si>
    <t xml:space="preserve">WOODEN </t>
  </si>
  <si>
    <t>PALLETS</t>
  </si>
  <si>
    <t>FURNITURE &amp;</t>
  </si>
  <si>
    <t>FIXTURES</t>
  </si>
  <si>
    <t>EQUIPMENT</t>
  </si>
  <si>
    <t>OTHERS</t>
  </si>
  <si>
    <t>ADDITIONAL PLANT</t>
  </si>
  <si>
    <t>FOR PRODUCTS 1,2 &amp; 3</t>
  </si>
  <si>
    <t xml:space="preserve">TYPE OF </t>
  </si>
  <si>
    <t>PLANT</t>
  </si>
  <si>
    <t>ADDITIONAL PALLETS</t>
  </si>
  <si>
    <t>ADDITIONAL FURNITURE</t>
  </si>
  <si>
    <t>ADDITIONAL COMPUTERS AND</t>
  </si>
  <si>
    <t>WEIGHING SCALES</t>
  </si>
  <si>
    <t>DETAILS OF PAYMENT MONTH WISE FOR THE ADDITIONS PLANNED IN CAPITAL BUDGET</t>
  </si>
  <si>
    <t>APRIL</t>
  </si>
  <si>
    <t>MAY</t>
  </si>
  <si>
    <t>JUNE</t>
  </si>
  <si>
    <t xml:space="preserve">JULY  </t>
  </si>
  <si>
    <t xml:space="preserve">AUG </t>
  </si>
  <si>
    <t xml:space="preserve">SEP </t>
  </si>
  <si>
    <t>OCT</t>
  </si>
  <si>
    <t>NOV</t>
  </si>
  <si>
    <t>DEC</t>
  </si>
  <si>
    <t>JAN</t>
  </si>
  <si>
    <t>FEB</t>
  </si>
  <si>
    <t>MARCH</t>
  </si>
  <si>
    <t>FOR ADDITIONAL PLANT</t>
  </si>
  <si>
    <t>FOR ADDITIONAL PALLETS</t>
  </si>
  <si>
    <t>FOR ADDITIONAL FURNITURE</t>
  </si>
  <si>
    <t>FOR COMPUTERS ETC</t>
  </si>
  <si>
    <t>SOURCES</t>
  </si>
  <si>
    <t>NET PROFIT BEFORE TAX</t>
  </si>
  <si>
    <t>DEPRICIATION</t>
  </si>
  <si>
    <t>LOANS</t>
  </si>
  <si>
    <t>LONG TERM</t>
  </si>
  <si>
    <t>SHORT TERM</t>
  </si>
  <si>
    <t>SALE OF FIXED ASSETS</t>
  </si>
  <si>
    <t>CASH FROM OPERATIONS</t>
  </si>
  <si>
    <t>APPLICATIONS</t>
  </si>
  <si>
    <t>LOANS REPAYMENT</t>
  </si>
  <si>
    <t>CAPITAL PAYMENTS</t>
  </si>
  <si>
    <t>IN PLANT</t>
  </si>
  <si>
    <t>IN OTHERS</t>
  </si>
  <si>
    <t>INVESTMENTS</t>
  </si>
  <si>
    <t>ADVANCE TAX</t>
  </si>
  <si>
    <t>BALANCE</t>
  </si>
  <si>
    <t>DIVIDENDS IF ANY</t>
  </si>
  <si>
    <t>OPENING BALANCE</t>
  </si>
  <si>
    <t>CLOSING BALANCE</t>
  </si>
  <si>
    <t>BUDGETED FUNDS</t>
  </si>
  <si>
    <t>WORKING CAPITAL limits</t>
  </si>
  <si>
    <t>ELECTRONIC</t>
  </si>
  <si>
    <t>of actuals 08-09</t>
  </si>
  <si>
    <t>and budgeted 08-09</t>
  </si>
  <si>
    <t>and budgeted 09-10</t>
  </si>
  <si>
    <t>QTY budgeted</t>
  </si>
  <si>
    <t>cost</t>
  </si>
  <si>
    <t>SELLING &amp; ADMIN.COST</t>
  </si>
  <si>
    <t xml:space="preserve">workings </t>
  </si>
  <si>
    <t>Qty IN TONNES</t>
  </si>
  <si>
    <t>QTY IN TONNES</t>
  </si>
  <si>
    <t>details of sales value ,sales qty,cost of production,operation cost,S &amp; D cost  and total cost per month product wise</t>
  </si>
  <si>
    <t>BUDGETED COST SHEET PRODUCT WISE</t>
  </si>
  <si>
    <t xml:space="preserve"> DETAILS OF PREVIOUS YEAR  BUDGET  (2008-09 ) </t>
  </si>
  <si>
    <t xml:space="preserve">  ACTUALS OF PREVIOUS YEAR  (2008-09 ) AND CURRENT YEAR BUDGET ( 2009-10 )</t>
  </si>
  <si>
    <t>SHEET 1</t>
  </si>
  <si>
    <t>SHEET 2</t>
  </si>
  <si>
    <t>SHEET 3</t>
  </si>
  <si>
    <t>SHEET 4</t>
  </si>
  <si>
    <t>SHEET 5</t>
  </si>
  <si>
    <t>SHEET 6</t>
  </si>
  <si>
    <t>SHEET 7</t>
  </si>
  <si>
    <t>SHEET 8</t>
  </si>
  <si>
    <t>Details of sales value ,sales qty,cost of production,</t>
  </si>
  <si>
    <t>operation cost,S &amp; D cost  and total cost per month product wise</t>
  </si>
  <si>
    <t>CASH BUDGET FOR THE YEAR 2009-10</t>
  </si>
  <si>
    <t xml:space="preserve">                                                               CONTENTS</t>
  </si>
  <si>
    <t>NAME OF COMPANY</t>
  </si>
  <si>
    <t>STEPS  FOR PREPARATION OF BUDGET OF  A COMPANY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</si>
</sst>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0_);\(0.00\)"/>
    <numFmt numFmtId="165" formatCode="_(* #,##0_);_(* \(#,##0\);_(* &quot;-&quot;??_);_(@_)"/>
  </numFmts>
  <fonts count="38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Arial"/>
      <family val="2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0"/>
      <name val="Arial"/>
      <family val="2"/>
    </font>
    <font>
      <i/>
      <sz val="9"/>
      <name val="Arial"/>
      <family val="2"/>
    </font>
    <font>
      <b/>
      <i/>
      <sz val="11"/>
      <color theme="1"/>
      <name val="Calibri"/>
      <family val="2"/>
      <scheme val="minor"/>
    </font>
    <font>
      <i/>
      <sz val="16"/>
      <name val="Calibri"/>
      <family val="2"/>
      <scheme val="minor"/>
    </font>
    <font>
      <i/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name val="Arial"/>
      <family val="2"/>
    </font>
    <font>
      <i/>
      <sz val="11"/>
      <color theme="1"/>
      <name val="Arial"/>
      <family val="2"/>
    </font>
    <font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7" fillId="0" borderId="0"/>
  </cellStyleXfs>
  <cellXfs count="139">
    <xf numFmtId="0" fontId="0" fillId="0" borderId="0" xfId="0"/>
    <xf numFmtId="0" fontId="1" fillId="0" borderId="0" xfId="1"/>
    <xf numFmtId="2" fontId="4" fillId="0" borderId="0" xfId="1" applyNumberFormat="1" applyFont="1" applyFill="1"/>
    <xf numFmtId="2" fontId="4" fillId="0" borderId="2" xfId="1" applyNumberFormat="1" applyFont="1" applyBorder="1"/>
    <xf numFmtId="0" fontId="3" fillId="0" borderId="3" xfId="1" applyFont="1" applyFill="1" applyBorder="1"/>
    <xf numFmtId="1" fontId="4" fillId="0" borderId="0" xfId="1" applyNumberFormat="1" applyFont="1" applyFill="1"/>
    <xf numFmtId="0" fontId="5" fillId="0" borderId="3" xfId="1" applyFont="1" applyFill="1" applyBorder="1"/>
    <xf numFmtId="0" fontId="1" fillId="0" borderId="3" xfId="1" applyFill="1" applyBorder="1"/>
    <xf numFmtId="0" fontId="1" fillId="0" borderId="5" xfId="1" applyFill="1" applyBorder="1"/>
    <xf numFmtId="2" fontId="0" fillId="0" borderId="0" xfId="0" applyNumberFormat="1"/>
    <xf numFmtId="0" fontId="2" fillId="0" borderId="7" xfId="2" applyFont="1" applyFill="1" applyBorder="1"/>
    <xf numFmtId="2" fontId="6" fillId="0" borderId="0" xfId="0" applyNumberFormat="1" applyFont="1"/>
    <xf numFmtId="164" fontId="8" fillId="0" borderId="0" xfId="0" applyNumberFormat="1" applyFont="1" applyFill="1"/>
    <xf numFmtId="164" fontId="8" fillId="0" borderId="10" xfId="0" applyNumberFormat="1" applyFont="1" applyFill="1" applyBorder="1"/>
    <xf numFmtId="0" fontId="11" fillId="0" borderId="0" xfId="0" applyFont="1"/>
    <xf numFmtId="165" fontId="13" fillId="0" borderId="7" xfId="3" applyNumberFormat="1" applyFont="1" applyFill="1" applyBorder="1"/>
    <xf numFmtId="165" fontId="14" fillId="0" borderId="7" xfId="3" applyNumberFormat="1" applyFont="1" applyFill="1" applyBorder="1"/>
    <xf numFmtId="165" fontId="14" fillId="0" borderId="0" xfId="3" applyNumberFormat="1" applyFont="1" applyFill="1"/>
    <xf numFmtId="165" fontId="0" fillId="0" borderId="0" xfId="0" applyNumberFormat="1"/>
    <xf numFmtId="3" fontId="0" fillId="0" borderId="0" xfId="0" applyNumberFormat="1"/>
    <xf numFmtId="0" fontId="17" fillId="0" borderId="0" xfId="0" applyFont="1"/>
    <xf numFmtId="0" fontId="3" fillId="0" borderId="0" xfId="0" applyFont="1" applyFill="1"/>
    <xf numFmtId="2" fontId="8" fillId="0" borderId="0" xfId="0" applyNumberFormat="1" applyFont="1" applyFill="1"/>
    <xf numFmtId="0" fontId="2" fillId="0" borderId="0" xfId="0" applyFont="1" applyFill="1"/>
    <xf numFmtId="0" fontId="10" fillId="0" borderId="0" xfId="0" applyFont="1" applyFill="1"/>
    <xf numFmtId="0" fontId="2" fillId="0" borderId="1" xfId="0" applyFont="1" applyFill="1" applyBorder="1"/>
    <xf numFmtId="164" fontId="8" fillId="0" borderId="1" xfId="0" applyNumberFormat="1" applyFont="1" applyFill="1" applyBorder="1"/>
    <xf numFmtId="164" fontId="9" fillId="0" borderId="0" xfId="0" applyNumberFormat="1" applyFont="1" applyFill="1"/>
    <xf numFmtId="0" fontId="2" fillId="0" borderId="10" xfId="0" applyFont="1" applyFill="1" applyBorder="1"/>
    <xf numFmtId="0" fontId="0" fillId="0" borderId="0" xfId="0" applyFill="1"/>
    <xf numFmtId="2" fontId="0" fillId="0" borderId="0" xfId="0" applyNumberFormat="1" applyFill="1"/>
    <xf numFmtId="2" fontId="7" fillId="0" borderId="0" xfId="0" applyNumberFormat="1" applyFont="1" applyFill="1"/>
    <xf numFmtId="164" fontId="18" fillId="2" borderId="0" xfId="0" applyNumberFormat="1" applyFont="1" applyFill="1"/>
    <xf numFmtId="0" fontId="0" fillId="0" borderId="0" xfId="0" applyFont="1"/>
    <xf numFmtId="0" fontId="15" fillId="0" borderId="7" xfId="2" applyFont="1" applyFill="1" applyBorder="1"/>
    <xf numFmtId="164" fontId="6" fillId="0" borderId="0" xfId="0" applyNumberFormat="1" applyFont="1"/>
    <xf numFmtId="164" fontId="11" fillId="0" borderId="0" xfId="0" applyNumberFormat="1" applyFont="1"/>
    <xf numFmtId="2" fontId="0" fillId="0" borderId="0" xfId="0" applyNumberFormat="1" applyFont="1"/>
    <xf numFmtId="0" fontId="2" fillId="0" borderId="0" xfId="2" applyFont="1" applyFill="1" applyBorder="1"/>
    <xf numFmtId="0" fontId="6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165" fontId="20" fillId="0" borderId="17" xfId="3" applyNumberFormat="1" applyFont="1" applyFill="1" applyBorder="1"/>
    <xf numFmtId="164" fontId="21" fillId="0" borderId="16" xfId="2" applyNumberFormat="1" applyFont="1" applyFill="1" applyBorder="1"/>
    <xf numFmtId="2" fontId="0" fillId="0" borderId="16" xfId="0" applyNumberFormat="1" applyFont="1" applyBorder="1"/>
    <xf numFmtId="164" fontId="21" fillId="0" borderId="16" xfId="2" applyNumberFormat="1" applyFont="1" applyFill="1" applyBorder="1" applyAlignment="1">
      <alignment horizontal="right"/>
    </xf>
    <xf numFmtId="164" fontId="9" fillId="0" borderId="16" xfId="2" applyNumberFormat="1" applyFont="1" applyFill="1" applyBorder="1"/>
    <xf numFmtId="164" fontId="11" fillId="0" borderId="16" xfId="0" applyNumberFormat="1" applyFont="1" applyBorder="1"/>
    <xf numFmtId="164" fontId="19" fillId="0" borderId="16" xfId="0" applyNumberFormat="1" applyFont="1" applyBorder="1"/>
    <xf numFmtId="0" fontId="15" fillId="0" borderId="16" xfId="2" applyFont="1" applyFill="1" applyBorder="1" applyAlignment="1">
      <alignment horizontal="center"/>
    </xf>
    <xf numFmtId="0" fontId="16" fillId="0" borderId="16" xfId="2" applyFont="1" applyFill="1" applyBorder="1" applyAlignment="1">
      <alignment horizontal="center"/>
    </xf>
    <xf numFmtId="0" fontId="2" fillId="0" borderId="16" xfId="2" applyFont="1" applyFill="1" applyBorder="1" applyAlignment="1">
      <alignment horizontal="center"/>
    </xf>
    <xf numFmtId="0" fontId="17" fillId="0" borderId="16" xfId="0" applyFont="1" applyBorder="1"/>
    <xf numFmtId="165" fontId="22" fillId="0" borderId="17" xfId="3" applyNumberFormat="1" applyFont="1" applyFill="1" applyBorder="1"/>
    <xf numFmtId="0" fontId="0" fillId="0" borderId="0" xfId="0" applyBorder="1"/>
    <xf numFmtId="165" fontId="22" fillId="0" borderId="0" xfId="3" applyNumberFormat="1" applyFont="1" applyFill="1" applyBorder="1"/>
    <xf numFmtId="164" fontId="8" fillId="0" borderId="16" xfId="2" applyNumberFormat="1" applyFont="1" applyFill="1" applyBorder="1"/>
    <xf numFmtId="2" fontId="0" fillId="0" borderId="16" xfId="0" applyNumberFormat="1" applyBorder="1"/>
    <xf numFmtId="0" fontId="0" fillId="0" borderId="16" xfId="0" applyBorder="1"/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16" xfId="0" applyFont="1" applyBorder="1"/>
    <xf numFmtId="2" fontId="6" fillId="0" borderId="16" xfId="0" applyNumberFormat="1" applyFont="1" applyBorder="1"/>
    <xf numFmtId="164" fontId="6" fillId="0" borderId="16" xfId="0" applyNumberFormat="1" applyFont="1" applyBorder="1"/>
    <xf numFmtId="2" fontId="24" fillId="0" borderId="16" xfId="0" applyNumberFormat="1" applyFont="1" applyBorder="1"/>
    <xf numFmtId="0" fontId="24" fillId="0" borderId="12" xfId="0" applyFont="1" applyBorder="1"/>
    <xf numFmtId="0" fontId="0" fillId="0" borderId="18" xfId="0" applyBorder="1"/>
    <xf numFmtId="0" fontId="0" fillId="0" borderId="19" xfId="0" applyBorder="1"/>
    <xf numFmtId="0" fontId="1" fillId="0" borderId="0" xfId="1" applyBorder="1"/>
    <xf numFmtId="2" fontId="21" fillId="0" borderId="0" xfId="1" applyNumberFormat="1" applyFont="1" applyFill="1" applyBorder="1"/>
    <xf numFmtId="0" fontId="0" fillId="0" borderId="0" xfId="0" applyFont="1" applyBorder="1"/>
    <xf numFmtId="0" fontId="7" fillId="0" borderId="0" xfId="1" applyFont="1" applyBorder="1"/>
    <xf numFmtId="0" fontId="7" fillId="0" borderId="0" xfId="1" applyFont="1"/>
    <xf numFmtId="2" fontId="21" fillId="0" borderId="16" xfId="1" applyNumberFormat="1" applyFont="1" applyFill="1" applyBorder="1"/>
    <xf numFmtId="2" fontId="21" fillId="0" borderId="16" xfId="1" applyNumberFormat="1" applyFont="1" applyBorder="1"/>
    <xf numFmtId="0" fontId="0" fillId="0" borderId="16" xfId="0" applyFont="1" applyBorder="1"/>
    <xf numFmtId="0" fontId="16" fillId="0" borderId="4" xfId="1" applyFont="1" applyFill="1" applyBorder="1"/>
    <xf numFmtId="0" fontId="15" fillId="0" borderId="4" xfId="1" applyFont="1" applyBorder="1"/>
    <xf numFmtId="0" fontId="27" fillId="0" borderId="3" xfId="1" applyFont="1" applyFill="1" applyBorder="1"/>
    <xf numFmtId="0" fontId="28" fillId="0" borderId="3" xfId="1" applyFont="1" applyFill="1" applyBorder="1"/>
    <xf numFmtId="0" fontId="16" fillId="0" borderId="3" xfId="1" applyFont="1" applyFill="1" applyBorder="1"/>
    <xf numFmtId="0" fontId="16" fillId="0" borderId="0" xfId="1" applyFont="1"/>
    <xf numFmtId="0" fontId="15" fillId="0" borderId="1" xfId="1" applyFont="1" applyBorder="1" applyAlignment="1">
      <alignment horizontal="center"/>
    </xf>
    <xf numFmtId="17" fontId="15" fillId="0" borderId="1" xfId="1" applyNumberFormat="1" applyFont="1" applyBorder="1" applyAlignment="1">
      <alignment horizontal="center"/>
    </xf>
    <xf numFmtId="2" fontId="16" fillId="0" borderId="1" xfId="1" applyNumberFormat="1" applyFont="1" applyFill="1" applyBorder="1"/>
    <xf numFmtId="2" fontId="17" fillId="0" borderId="6" xfId="0" applyNumberFormat="1" applyFont="1" applyBorder="1"/>
    <xf numFmtId="165" fontId="30" fillId="0" borderId="16" xfId="3" applyNumberFormat="1" applyFont="1" applyFill="1" applyBorder="1"/>
    <xf numFmtId="165" fontId="14" fillId="0" borderId="16" xfId="3" applyNumberFormat="1" applyFont="1" applyFill="1" applyBorder="1"/>
    <xf numFmtId="165" fontId="13" fillId="0" borderId="16" xfId="3" applyNumberFormat="1" applyFont="1" applyFill="1" applyBorder="1"/>
    <xf numFmtId="165" fontId="31" fillId="0" borderId="16" xfId="3" applyNumberFormat="1" applyFont="1" applyFill="1" applyBorder="1"/>
    <xf numFmtId="3" fontId="17" fillId="0" borderId="16" xfId="0" applyNumberFormat="1" applyFont="1" applyBorder="1"/>
    <xf numFmtId="165" fontId="17" fillId="0" borderId="16" xfId="0" applyNumberFormat="1" applyFont="1" applyBorder="1"/>
    <xf numFmtId="165" fontId="30" fillId="0" borderId="16" xfId="3" applyNumberFormat="1" applyFont="1" applyFill="1" applyBorder="1" applyAlignment="1">
      <alignment horizontal="right"/>
    </xf>
    <xf numFmtId="0" fontId="0" fillId="0" borderId="15" xfId="0" applyBorder="1"/>
    <xf numFmtId="0" fontId="32" fillId="0" borderId="0" xfId="0" applyFont="1"/>
    <xf numFmtId="0" fontId="33" fillId="0" borderId="0" xfId="0" applyFont="1" applyAlignment="1">
      <alignment horizontal="center"/>
    </xf>
    <xf numFmtId="0" fontId="0" fillId="0" borderId="4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0" borderId="13" xfId="0" applyBorder="1"/>
    <xf numFmtId="0" fontId="17" fillId="0" borderId="20" xfId="0" applyFont="1" applyBorder="1"/>
    <xf numFmtId="0" fontId="17" fillId="0" borderId="11" xfId="0" applyFont="1" applyBorder="1"/>
    <xf numFmtId="0" fontId="17" fillId="0" borderId="15" xfId="0" applyFont="1" applyBorder="1"/>
    <xf numFmtId="0" fontId="17" fillId="0" borderId="21" xfId="0" applyFont="1" applyBorder="1"/>
    <xf numFmtId="0" fontId="17" fillId="0" borderId="22" xfId="0" applyFont="1" applyBorder="1"/>
    <xf numFmtId="0" fontId="17" fillId="0" borderId="23" xfId="0" applyFont="1" applyBorder="1"/>
    <xf numFmtId="0" fontId="17" fillId="0" borderId="13" xfId="0" applyFont="1" applyBorder="1"/>
    <xf numFmtId="0" fontId="33" fillId="0" borderId="0" xfId="0" applyFont="1"/>
    <xf numFmtId="2" fontId="17" fillId="0" borderId="16" xfId="0" applyNumberFormat="1" applyFont="1" applyBorder="1"/>
    <xf numFmtId="0" fontId="29" fillId="0" borderId="16" xfId="0" applyFont="1" applyBorder="1"/>
    <xf numFmtId="2" fontId="17" fillId="0" borderId="0" xfId="0" applyNumberFormat="1" applyFont="1"/>
    <xf numFmtId="0" fontId="0" fillId="0" borderId="14" xfId="0" applyBorder="1"/>
    <xf numFmtId="0" fontId="0" fillId="0" borderId="8" xfId="0" applyBorder="1"/>
    <xf numFmtId="0" fontId="0" fillId="0" borderId="9" xfId="0" applyBorder="1"/>
    <xf numFmtId="0" fontId="23" fillId="0" borderId="16" xfId="0" applyFont="1" applyBorder="1"/>
    <xf numFmtId="0" fontId="0" fillId="0" borderId="0" xfId="0" applyFont="1" applyFill="1" applyBorder="1"/>
    <xf numFmtId="0" fontId="23" fillId="0" borderId="12" xfId="0" applyFont="1" applyBorder="1"/>
    <xf numFmtId="0" fontId="23" fillId="0" borderId="18" xfId="0" applyFont="1" applyBorder="1"/>
    <xf numFmtId="16" fontId="23" fillId="0" borderId="18" xfId="0" applyNumberFormat="1" applyFont="1" applyBorder="1"/>
    <xf numFmtId="0" fontId="23" fillId="0" borderId="19" xfId="0" applyFont="1" applyBorder="1"/>
    <xf numFmtId="2" fontId="25" fillId="0" borderId="16" xfId="0" applyNumberFormat="1" applyFont="1" applyBorder="1"/>
    <xf numFmtId="0" fontId="25" fillId="0" borderId="16" xfId="0" applyFont="1" applyBorder="1"/>
    <xf numFmtId="0" fontId="25" fillId="0" borderId="0" xfId="0" applyFont="1" applyBorder="1"/>
    <xf numFmtId="2" fontId="25" fillId="0" borderId="0" xfId="0" applyNumberFormat="1" applyFont="1" applyBorder="1"/>
    <xf numFmtId="2" fontId="34" fillId="0" borderId="1" xfId="1" applyNumberFormat="1" applyFont="1" applyFill="1" applyBorder="1"/>
    <xf numFmtId="2" fontId="35" fillId="0" borderId="0" xfId="0" applyNumberFormat="1" applyFont="1"/>
    <xf numFmtId="0" fontId="0" fillId="0" borderId="24" xfId="0" applyBorder="1"/>
    <xf numFmtId="2" fontId="0" fillId="0" borderId="15" xfId="0" applyNumberFormat="1" applyBorder="1"/>
    <xf numFmtId="2" fontId="0" fillId="0" borderId="24" xfId="0" applyNumberFormat="1" applyBorder="1"/>
    <xf numFmtId="2" fontId="0" fillId="0" borderId="0" xfId="0" applyNumberFormat="1" applyBorder="1"/>
    <xf numFmtId="0" fontId="17" fillId="0" borderId="24" xfId="0" applyFont="1" applyBorder="1"/>
    <xf numFmtId="0" fontId="36" fillId="0" borderId="0" xfId="0" applyFont="1"/>
    <xf numFmtId="0" fontId="37" fillId="0" borderId="0" xfId="1" applyFont="1"/>
    <xf numFmtId="165" fontId="37" fillId="0" borderId="16" xfId="3" applyNumberFormat="1" applyFont="1" applyFill="1" applyBorder="1"/>
  </cellXfs>
  <cellStyles count="5">
    <cellStyle name="Comma" xfId="3" builtinId="3"/>
    <cellStyle name="Nor}al" xfId="4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24"/>
  <sheetViews>
    <sheetView tabSelected="1" topLeftCell="B1" workbookViewId="0">
      <selection activeCell="C4" sqref="C4"/>
    </sheetView>
  </sheetViews>
  <sheetFormatPr defaultRowHeight="15"/>
  <cols>
    <col min="1" max="2" width="9.140625" style="33"/>
    <col min="3" max="3" width="80.5703125" style="33" customWidth="1"/>
    <col min="4" max="16384" width="9.140625" style="33"/>
  </cols>
  <sheetData>
    <row r="1" spans="2:14">
      <c r="E1" s="39"/>
    </row>
    <row r="2" spans="2:14" ht="15.75">
      <c r="C2" s="14" t="s">
        <v>274</v>
      </c>
    </row>
    <row r="3" spans="2:14">
      <c r="C3" t="s">
        <v>273</v>
      </c>
    </row>
    <row r="4" spans="2:14" ht="26.25">
      <c r="C4" s="39" t="s">
        <v>272</v>
      </c>
      <c r="F4" s="136"/>
    </row>
    <row r="7" spans="2:14">
      <c r="B7" s="33" t="s">
        <v>261</v>
      </c>
      <c r="C7" s="39" t="s">
        <v>259</v>
      </c>
      <c r="D7" s="39"/>
      <c r="E7" s="39"/>
      <c r="F7" s="39"/>
      <c r="G7" s="39"/>
    </row>
    <row r="8" spans="2:14">
      <c r="C8" s="39" t="s">
        <v>260</v>
      </c>
    </row>
    <row r="10" spans="2:14">
      <c r="B10" s="33" t="s">
        <v>262</v>
      </c>
      <c r="C10" s="39" t="s">
        <v>96</v>
      </c>
      <c r="D10" s="39"/>
      <c r="E10" s="39"/>
      <c r="F10" s="39"/>
      <c r="G10" s="39"/>
      <c r="H10" s="39"/>
      <c r="I10" s="39"/>
    </row>
    <row r="12" spans="2:14">
      <c r="B12" s="33" t="s">
        <v>263</v>
      </c>
      <c r="C12" s="137" t="s">
        <v>30</v>
      </c>
      <c r="D12" s="137"/>
      <c r="E12" s="39"/>
      <c r="F12" s="39"/>
      <c r="G12" s="39"/>
      <c r="H12" s="39"/>
      <c r="I12" s="39"/>
    </row>
    <row r="14" spans="2:14">
      <c r="B14" s="33" t="s">
        <v>264</v>
      </c>
      <c r="C14" s="138" t="s">
        <v>33</v>
      </c>
      <c r="D14" s="39"/>
      <c r="E14" s="39"/>
      <c r="F14" s="39"/>
      <c r="G14" s="39"/>
    </row>
    <row r="15" spans="2:14">
      <c r="K15" s="77"/>
      <c r="L15" s="77"/>
      <c r="M15" s="77"/>
      <c r="N15" s="77"/>
    </row>
    <row r="16" spans="2:14" ht="21">
      <c r="B16" s="33" t="s">
        <v>265</v>
      </c>
      <c r="C16" s="39" t="s">
        <v>271</v>
      </c>
      <c r="D16" s="96"/>
      <c r="E16" s="97"/>
      <c r="F16" s="96"/>
      <c r="G16"/>
      <c r="H16"/>
      <c r="J16" s="77"/>
    </row>
    <row r="18" spans="2:9">
      <c r="B18" s="33" t="s">
        <v>266</v>
      </c>
      <c r="C18" s="39" t="s">
        <v>190</v>
      </c>
      <c r="D18" s="39"/>
      <c r="E18" s="39"/>
      <c r="F18" s="39"/>
    </row>
    <row r="20" spans="2:9">
      <c r="B20" s="33" t="s">
        <v>267</v>
      </c>
      <c r="C20" s="39" t="s">
        <v>258</v>
      </c>
      <c r="D20" s="39"/>
      <c r="E20" s="39"/>
      <c r="F20" s="39"/>
      <c r="G20" s="39"/>
    </row>
    <row r="23" spans="2:9">
      <c r="B23" s="33" t="s">
        <v>268</v>
      </c>
      <c r="C23" s="63" t="s">
        <v>269</v>
      </c>
      <c r="D23" s="77"/>
      <c r="E23" s="77"/>
      <c r="F23" s="77"/>
      <c r="G23" s="77"/>
      <c r="H23" s="77"/>
      <c r="I23" s="77"/>
    </row>
    <row r="24" spans="2:9">
      <c r="C24" s="39" t="s">
        <v>270</v>
      </c>
      <c r="D24" s="39"/>
      <c r="E24" s="39"/>
      <c r="F24" s="39"/>
      <c r="G24" s="39"/>
      <c r="H24" s="39"/>
      <c r="I24" s="39"/>
    </row>
  </sheetData>
  <pageMargins left="0.7" right="0.7" top="0.75" bottom="0.75" header="0.3" footer="0.3"/>
  <pageSetup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3" sqref="G2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I77"/>
  <sheetViews>
    <sheetView workbookViewId="0">
      <selection activeCell="A10" sqref="A10"/>
    </sheetView>
  </sheetViews>
  <sheetFormatPr defaultRowHeight="15"/>
  <cols>
    <col min="1" max="1" width="32.7109375" customWidth="1"/>
    <col min="2" max="2" width="11.7109375" customWidth="1"/>
    <col min="3" max="3" width="10.140625" customWidth="1"/>
    <col min="4" max="4" width="12.7109375" customWidth="1"/>
    <col min="5" max="5" width="10.140625" customWidth="1"/>
    <col min="6" max="6" width="18.140625" customWidth="1"/>
    <col min="7" max="7" width="15.28515625" customWidth="1"/>
    <col min="8" max="8" width="11.5703125" customWidth="1"/>
    <col min="9" max="9" width="18.5703125" customWidth="1"/>
  </cols>
  <sheetData>
    <row r="2" spans="1:9" ht="15.75">
      <c r="A2" s="14" t="s">
        <v>50</v>
      </c>
      <c r="B2" s="14"/>
      <c r="C2" s="14"/>
      <c r="D2" s="14"/>
      <c r="E2" s="14"/>
    </row>
    <row r="4" spans="1:9">
      <c r="A4" s="51" t="s">
        <v>40</v>
      </c>
      <c r="B4" s="51" t="s">
        <v>41</v>
      </c>
      <c r="C4" s="51" t="s">
        <v>22</v>
      </c>
      <c r="D4" s="51" t="s">
        <v>43</v>
      </c>
      <c r="E4" s="51" t="s">
        <v>22</v>
      </c>
      <c r="F4" s="52" t="s">
        <v>19</v>
      </c>
      <c r="G4" s="51" t="s">
        <v>17</v>
      </c>
      <c r="H4" s="51" t="s">
        <v>18</v>
      </c>
      <c r="I4" s="51" t="s">
        <v>19</v>
      </c>
    </row>
    <row r="5" spans="1:9">
      <c r="A5" s="53"/>
      <c r="B5" s="51" t="s">
        <v>20</v>
      </c>
      <c r="C5" s="51" t="s">
        <v>45</v>
      </c>
      <c r="D5" s="51" t="s">
        <v>20</v>
      </c>
      <c r="E5" s="51" t="s">
        <v>44</v>
      </c>
      <c r="F5" s="52" t="s">
        <v>248</v>
      </c>
      <c r="G5" s="51" t="s">
        <v>21</v>
      </c>
      <c r="H5" s="51" t="s">
        <v>45</v>
      </c>
      <c r="I5" s="52" t="s">
        <v>248</v>
      </c>
    </row>
    <row r="6" spans="1:9">
      <c r="A6" s="53"/>
      <c r="B6" s="53"/>
      <c r="C6" s="51" t="s">
        <v>42</v>
      </c>
      <c r="D6" s="53"/>
      <c r="E6" s="51" t="s">
        <v>42</v>
      </c>
      <c r="F6" s="54" t="s">
        <v>249</v>
      </c>
      <c r="G6" s="53"/>
      <c r="H6" s="53" t="s">
        <v>42</v>
      </c>
      <c r="I6" s="54" t="s">
        <v>250</v>
      </c>
    </row>
    <row r="7" spans="1:9">
      <c r="A7" s="44" t="s">
        <v>46</v>
      </c>
      <c r="B7" s="56"/>
    </row>
    <row r="8" spans="1:9" ht="15.75">
      <c r="A8" s="55" t="s">
        <v>48</v>
      </c>
      <c r="B8" s="56"/>
    </row>
    <row r="9" spans="1:9" ht="15.75">
      <c r="A9" s="34" t="s">
        <v>2</v>
      </c>
      <c r="B9" s="45">
        <v>2781.05</v>
      </c>
      <c r="C9" s="45">
        <f>B9/B14*100</f>
        <v>27.114947370063142</v>
      </c>
      <c r="D9" s="45">
        <v>2699.25</v>
      </c>
      <c r="E9" s="45">
        <f>D9/D14*100</f>
        <v>27.266032841465581</v>
      </c>
      <c r="F9" s="48">
        <f t="shared" ref="F9:F16" si="0">(D9-B9)/B9*100</f>
        <v>-2.9413351072436735</v>
      </c>
      <c r="G9" s="45">
        <f>Sheet3!B9</f>
        <v>3626.7100000000009</v>
      </c>
      <c r="H9" s="45">
        <f>G9/G14*100</f>
        <v>27.114960326153192</v>
      </c>
      <c r="I9" s="45">
        <f t="shared" ref="I9:I16" si="1">(G9-D9)/D9*100</f>
        <v>34.359914791145727</v>
      </c>
    </row>
    <row r="10" spans="1:9" ht="15.75">
      <c r="A10" s="34" t="s">
        <v>5</v>
      </c>
      <c r="B10" s="45">
        <v>1156.18</v>
      </c>
      <c r="C10" s="45">
        <f>B10/B14*100</f>
        <v>11.272634382812104</v>
      </c>
      <c r="D10" s="45">
        <v>1106</v>
      </c>
      <c r="E10" s="45">
        <f>D10/D14*100</f>
        <v>11.172078289399252</v>
      </c>
      <c r="F10" s="48">
        <f t="shared" si="0"/>
        <v>-4.3401546472002677</v>
      </c>
      <c r="G10" s="45">
        <f>Sheet3!B14</f>
        <v>1507.75</v>
      </c>
      <c r="H10" s="45">
        <f>G10/G14*100</f>
        <v>11.272635923952416</v>
      </c>
      <c r="I10" s="45">
        <f t="shared" si="1"/>
        <v>36.324593128390596</v>
      </c>
    </row>
    <row r="11" spans="1:9" ht="15.75">
      <c r="A11" s="34" t="s">
        <v>7</v>
      </c>
      <c r="B11" s="45">
        <v>733.87</v>
      </c>
      <c r="C11" s="45">
        <f>B11/B14*100</f>
        <v>7.1551559398314435</v>
      </c>
      <c r="D11" s="45">
        <v>635.21</v>
      </c>
      <c r="E11" s="45">
        <f>D11/D14*100</f>
        <v>6.4164700273140145</v>
      </c>
      <c r="F11" s="48">
        <f t="shared" si="0"/>
        <v>-13.443797947865422</v>
      </c>
      <c r="G11" s="45">
        <f>Sheet3!B19</f>
        <v>957.02</v>
      </c>
      <c r="H11" s="45">
        <f>G11/G14*100</f>
        <v>7.1551238812408826</v>
      </c>
      <c r="I11" s="45">
        <f t="shared" si="1"/>
        <v>50.661985799971653</v>
      </c>
    </row>
    <row r="12" spans="1:9" ht="15.75">
      <c r="A12" s="34" t="s">
        <v>8</v>
      </c>
      <c r="B12" s="45">
        <v>3648.46</v>
      </c>
      <c r="C12" s="45">
        <f>B12/B14*100</f>
        <v>35.572104378483147</v>
      </c>
      <c r="D12" s="45">
        <v>3557.22</v>
      </c>
      <c r="E12" s="45">
        <f>D12/D14*100</f>
        <v>35.932676611769267</v>
      </c>
      <c r="F12" s="48">
        <f t="shared" si="0"/>
        <v>-2.5007811514995435</v>
      </c>
      <c r="G12" s="45">
        <f>Sheet3!B24</f>
        <v>4757.88</v>
      </c>
      <c r="H12" s="45">
        <f>G12/G14*100</f>
        <v>35.572110104363937</v>
      </c>
      <c r="I12" s="45">
        <f t="shared" si="1"/>
        <v>33.752761988294239</v>
      </c>
    </row>
    <row r="13" spans="1:9" ht="15.75">
      <c r="A13" s="34" t="s">
        <v>9</v>
      </c>
      <c r="B13" s="45">
        <v>1936.96</v>
      </c>
      <c r="C13" s="45">
        <f>B13/B14*100</f>
        <v>18.885157928810163</v>
      </c>
      <c r="D13" s="45">
        <v>1902</v>
      </c>
      <c r="E13" s="45">
        <f>D13/D14*100</f>
        <v>19.21274223005188</v>
      </c>
      <c r="F13" s="48">
        <f t="shared" si="0"/>
        <v>-1.80489013712209</v>
      </c>
      <c r="G13" s="45">
        <f>Sheet3!B28</f>
        <v>2525.9499999999998</v>
      </c>
      <c r="H13" s="45">
        <f>G13/G14*100</f>
        <v>18.885169764289572</v>
      </c>
      <c r="I13" s="45">
        <f t="shared" si="1"/>
        <v>32.80494216614089</v>
      </c>
    </row>
    <row r="14" spans="1:9" ht="15.75">
      <c r="A14" s="38" t="s">
        <v>57</v>
      </c>
      <c r="B14" s="45">
        <v>10256.52</v>
      </c>
      <c r="C14" s="45">
        <f>SUM(C9:C13)</f>
        <v>100</v>
      </c>
      <c r="D14" s="45">
        <f>SUM(D9:D13)</f>
        <v>9899.68</v>
      </c>
      <c r="E14" s="45">
        <f>SUM(E9:E13)</f>
        <v>100</v>
      </c>
      <c r="F14" s="48">
        <f t="shared" si="0"/>
        <v>-3.4791527730653296</v>
      </c>
      <c r="G14" s="45">
        <f>SUM(G9:G13)</f>
        <v>13375.310000000001</v>
      </c>
      <c r="H14" s="45">
        <f>SUM(H9:H13)</f>
        <v>100</v>
      </c>
      <c r="I14" s="47">
        <f t="shared" si="1"/>
        <v>35.108508557852389</v>
      </c>
    </row>
    <row r="15" spans="1:9" ht="15.75">
      <c r="A15" s="44" t="s">
        <v>47</v>
      </c>
      <c r="B15" s="48">
        <v>21.16</v>
      </c>
      <c r="C15" s="48">
        <f>B15/B14*100</f>
        <v>0.20630779250662015</v>
      </c>
      <c r="D15" s="48">
        <v>17.91</v>
      </c>
      <c r="E15" s="48">
        <f>D15/D14*100</f>
        <v>0.18091493866468411</v>
      </c>
      <c r="F15" s="48">
        <f t="shared" si="0"/>
        <v>-15.359168241965973</v>
      </c>
      <c r="G15" s="48">
        <v>27.6</v>
      </c>
      <c r="H15" s="48">
        <f>G15/G14*100</f>
        <v>0.20635035748704142</v>
      </c>
      <c r="I15" s="48">
        <f t="shared" si="1"/>
        <v>54.103852596314916</v>
      </c>
    </row>
    <row r="16" spans="1:9" ht="15.75">
      <c r="A16" t="s">
        <v>1</v>
      </c>
      <c r="B16" s="49">
        <f>SUM(B14:B15)</f>
        <v>10277.68</v>
      </c>
      <c r="C16" s="50">
        <f>C14+C15</f>
        <v>100.20630779250662</v>
      </c>
      <c r="D16" s="49">
        <f>SUM(D14:D15)</f>
        <v>9917.59</v>
      </c>
      <c r="E16" s="50">
        <f>SUM(E14:E15)</f>
        <v>100.18091493866469</v>
      </c>
      <c r="F16" s="48">
        <f t="shared" si="0"/>
        <v>-3.5036117100357291</v>
      </c>
      <c r="G16" s="49">
        <f>SUM(G14:G15)</f>
        <v>13402.910000000002</v>
      </c>
      <c r="H16" s="50">
        <f>H14+H15</f>
        <v>100.20635035748704</v>
      </c>
      <c r="I16" s="50">
        <f t="shared" si="1"/>
        <v>35.142811912974842</v>
      </c>
    </row>
    <row r="17" spans="1:9" ht="15.75">
      <c r="B17" s="36"/>
      <c r="C17" s="37"/>
      <c r="D17" s="36"/>
      <c r="E17" s="33"/>
      <c r="F17" s="48"/>
      <c r="G17" s="35"/>
    </row>
    <row r="18" spans="1:9" ht="15.75">
      <c r="A18" s="34" t="s">
        <v>49</v>
      </c>
      <c r="B18" s="58"/>
      <c r="C18" s="58"/>
      <c r="D18" s="58"/>
      <c r="E18" s="58"/>
      <c r="F18" s="48"/>
      <c r="G18" s="58"/>
      <c r="H18" s="58"/>
      <c r="I18" s="58"/>
    </row>
    <row r="19" spans="1:9" ht="15.75">
      <c r="A19" s="55" t="s">
        <v>58</v>
      </c>
      <c r="B19" s="48">
        <f>B41</f>
        <v>8828.6499999999978</v>
      </c>
      <c r="C19" s="48">
        <f>B19/B14*100</f>
        <v>86.078416460943842</v>
      </c>
      <c r="D19" s="48">
        <f>D41</f>
        <v>8699.5999999999985</v>
      </c>
      <c r="E19" s="48">
        <f>D19/D14*100</f>
        <v>87.877587962439179</v>
      </c>
      <c r="F19" s="48">
        <f t="shared" ref="F19:F24" si="2">(D19-B19)/B19*100</f>
        <v>-1.4617183827651941</v>
      </c>
      <c r="G19" s="48">
        <f>F41</f>
        <v>11554.039999999999</v>
      </c>
      <c r="H19" s="48">
        <f>G19/G14*100</f>
        <v>86.383343638390414</v>
      </c>
      <c r="I19" s="48">
        <f t="shared" ref="I19:I24" si="3">(G19-D19)/D19*100</f>
        <v>32.811163731665836</v>
      </c>
    </row>
    <row r="20" spans="1:9" ht="15.75">
      <c r="A20" s="55" t="s">
        <v>52</v>
      </c>
      <c r="B20" s="48">
        <f>B51</f>
        <v>139.25</v>
      </c>
      <c r="C20" s="48">
        <f>B20/B14*100</f>
        <v>1.3576729728991899</v>
      </c>
      <c r="D20" s="48">
        <f>D51</f>
        <v>131.37</v>
      </c>
      <c r="E20" s="48">
        <f>D20/D14*100</f>
        <v>1.3270125903059493</v>
      </c>
      <c r="F20" s="48">
        <f t="shared" si="2"/>
        <v>-5.6588868940754011</v>
      </c>
      <c r="G20" s="48">
        <f>F51</f>
        <v>174.6</v>
      </c>
      <c r="H20" s="48">
        <f>G20/G14*100</f>
        <v>1.3053903049723707</v>
      </c>
      <c r="I20" s="48">
        <f t="shared" si="3"/>
        <v>32.907056405572035</v>
      </c>
    </row>
    <row r="21" spans="1:9" ht="15.75">
      <c r="A21" s="55" t="s">
        <v>55</v>
      </c>
      <c r="B21" s="48">
        <f>B67</f>
        <v>39.26</v>
      </c>
      <c r="C21" s="48">
        <f>B21/B14*100</f>
        <v>0.38278090424432459</v>
      </c>
      <c r="D21" s="48">
        <f>D67</f>
        <v>43.790000000000006</v>
      </c>
      <c r="E21" s="48">
        <f>D21/D14*100</f>
        <v>0.44233753010198318</v>
      </c>
      <c r="F21" s="48">
        <f t="shared" si="2"/>
        <v>11.53846153846156</v>
      </c>
      <c r="G21" s="48">
        <f>F67</f>
        <v>58.20000000000001</v>
      </c>
      <c r="H21" s="48">
        <f>G21/G14*100</f>
        <v>0.43513010165745691</v>
      </c>
      <c r="I21" s="48">
        <f t="shared" si="3"/>
        <v>32.907056405572057</v>
      </c>
    </row>
    <row r="22" spans="1:9" ht="15.75">
      <c r="A22" s="55" t="s">
        <v>54</v>
      </c>
      <c r="B22" s="48">
        <f>B77</f>
        <v>448.65</v>
      </c>
      <c r="C22" s="48">
        <f>B22/B14*100</f>
        <v>4.3742906950895621</v>
      </c>
      <c r="D22" s="48">
        <f>D77</f>
        <v>385.71999999999997</v>
      </c>
      <c r="E22" s="48">
        <f>D22/D14*100</f>
        <v>3.8962875567695114</v>
      </c>
      <c r="F22" s="48">
        <f t="shared" si="2"/>
        <v>-14.02652401649393</v>
      </c>
      <c r="G22" s="48">
        <f>F77</f>
        <v>532.64</v>
      </c>
      <c r="H22" s="48">
        <f>G22/G14*100</f>
        <v>3.9822628410107872</v>
      </c>
      <c r="I22" s="48">
        <f t="shared" si="3"/>
        <v>38.089806076947013</v>
      </c>
    </row>
    <row r="23" spans="1:9" ht="15.75">
      <c r="A23" s="55" t="s">
        <v>56</v>
      </c>
      <c r="B23" s="48">
        <v>65.680000000000007</v>
      </c>
      <c r="C23" s="48">
        <f>B23/B14*100</f>
        <v>0.64037314800731637</v>
      </c>
      <c r="D23" s="48">
        <v>41.9</v>
      </c>
      <c r="E23" s="48">
        <f>D23/D14*100</f>
        <v>0.42324600391123751</v>
      </c>
      <c r="F23" s="48">
        <f t="shared" si="2"/>
        <v>-36.205846528623638</v>
      </c>
      <c r="G23" s="48">
        <v>110.25</v>
      </c>
      <c r="H23" s="48">
        <f>G23/G14*100</f>
        <v>0.82427996061399689</v>
      </c>
      <c r="I23" s="48">
        <f t="shared" si="3"/>
        <v>163.12649164677805</v>
      </c>
    </row>
    <row r="24" spans="1:9" ht="15.75">
      <c r="A24" s="55" t="s">
        <v>53</v>
      </c>
      <c r="B24" s="48">
        <v>144.1</v>
      </c>
      <c r="C24" s="48">
        <f>B24/B14*100</f>
        <v>1.4049599669283537</v>
      </c>
      <c r="D24" s="48">
        <v>176.97</v>
      </c>
      <c r="E24" s="48">
        <f>D24/D14*100</f>
        <v>1.787633539669969</v>
      </c>
      <c r="F24" s="48">
        <f t="shared" si="2"/>
        <v>22.810548230395565</v>
      </c>
      <c r="G24" s="48">
        <v>189.25</v>
      </c>
      <c r="H24" s="48">
        <f>G24/G14*100</f>
        <v>1.4149204766095138</v>
      </c>
      <c r="I24" s="48">
        <f t="shared" si="3"/>
        <v>6.9390292139910725</v>
      </c>
    </row>
    <row r="25" spans="1:9" ht="15.75">
      <c r="A25" s="57" t="s">
        <v>1</v>
      </c>
      <c r="B25" s="48">
        <f>SUM(B19:B24)</f>
        <v>9665.5899999999983</v>
      </c>
      <c r="C25" s="48">
        <f>SUM(C19:C24)</f>
        <v>94.238494148112594</v>
      </c>
      <c r="D25" s="48">
        <f>SUM(D19:D24)</f>
        <v>9479.3499999999985</v>
      </c>
      <c r="E25" s="48">
        <f>SUM(E19:E24)</f>
        <v>95.754105183197822</v>
      </c>
      <c r="F25" s="48">
        <f>(D25-B25)/B25*100</f>
        <v>-1.9268352992419482</v>
      </c>
      <c r="G25" s="48">
        <f>SUM(G19:G24)</f>
        <v>12618.98</v>
      </c>
      <c r="H25" s="48">
        <f>SUM(H19:H24)</f>
        <v>94.345327323254551</v>
      </c>
      <c r="I25" s="48">
        <f>(G25-D25)/D25*100</f>
        <v>33.120730851798925</v>
      </c>
    </row>
    <row r="26" spans="1:9" ht="15.75">
      <c r="A26" s="10" t="s">
        <v>51</v>
      </c>
      <c r="B26" s="58">
        <f>B16-B25</f>
        <v>612.09000000000196</v>
      </c>
      <c r="C26" s="48">
        <f>B26/B14*100</f>
        <v>5.967813644394024</v>
      </c>
      <c r="D26" s="58">
        <f>D16-D25</f>
        <v>438.2400000000016</v>
      </c>
      <c r="E26" s="48">
        <f>D26/D14*100</f>
        <v>4.4268097554668593</v>
      </c>
      <c r="F26" s="48">
        <f>(D26-B26)/B26*100</f>
        <v>-28.402685879527489</v>
      </c>
      <c r="G26" s="58">
        <f>G16-G25</f>
        <v>783.93000000000211</v>
      </c>
      <c r="H26" s="48">
        <f>G26/G14*100</f>
        <v>5.8610230342324927</v>
      </c>
      <c r="I26" s="48">
        <f>(G26-D26)/D26*100</f>
        <v>78.881434830229836</v>
      </c>
    </row>
    <row r="28" spans="1:9">
      <c r="A28" s="39" t="s">
        <v>59</v>
      </c>
    </row>
    <row r="29" spans="1:9">
      <c r="A29" t="s">
        <v>0</v>
      </c>
      <c r="B29" s="61" t="s">
        <v>73</v>
      </c>
      <c r="C29" s="62" t="s">
        <v>60</v>
      </c>
      <c r="D29" s="63" t="s">
        <v>61</v>
      </c>
      <c r="E29" s="62" t="s">
        <v>60</v>
      </c>
      <c r="F29" s="62" t="s">
        <v>62</v>
      </c>
      <c r="G29" s="62" t="s">
        <v>60</v>
      </c>
    </row>
    <row r="30" spans="1:9">
      <c r="B30" s="62" t="s">
        <v>20</v>
      </c>
      <c r="C30" s="60" t="s">
        <v>23</v>
      </c>
      <c r="D30" s="60" t="s">
        <v>20</v>
      </c>
      <c r="E30" s="60" t="s">
        <v>23</v>
      </c>
      <c r="F30" s="62" t="s">
        <v>21</v>
      </c>
      <c r="G30" s="60" t="s">
        <v>23</v>
      </c>
    </row>
    <row r="31" spans="1:9">
      <c r="A31" t="s">
        <v>63</v>
      </c>
      <c r="B31" s="65">
        <f>B14</f>
        <v>10256.52</v>
      </c>
      <c r="C31" s="60"/>
      <c r="D31" s="65">
        <f>D14</f>
        <v>9899.68</v>
      </c>
      <c r="E31" s="60"/>
      <c r="F31" s="65">
        <f>G14</f>
        <v>13375.310000000001</v>
      </c>
      <c r="G31" s="60"/>
    </row>
    <row r="32" spans="1:9">
      <c r="A32" s="33" t="s">
        <v>64</v>
      </c>
      <c r="B32" s="60">
        <v>7576.83</v>
      </c>
      <c r="C32" s="59">
        <f>+B32/$B$31*100</f>
        <v>73.873302055668006</v>
      </c>
      <c r="D32" s="60">
        <v>7475.14</v>
      </c>
      <c r="E32" s="59">
        <f>D32/D31*100</f>
        <v>75.508905338354367</v>
      </c>
      <c r="F32" s="60">
        <v>9987.2099999999991</v>
      </c>
      <c r="G32" s="59">
        <f>F32/F31*100</f>
        <v>74.668998326020102</v>
      </c>
    </row>
    <row r="33" spans="1:7">
      <c r="A33" s="33" t="s">
        <v>65</v>
      </c>
      <c r="B33" s="60"/>
      <c r="C33" s="59"/>
      <c r="D33" s="60"/>
      <c r="E33" s="59"/>
      <c r="F33" s="60"/>
      <c r="G33" s="59"/>
    </row>
    <row r="34" spans="1:7">
      <c r="A34" s="20" t="s">
        <v>66</v>
      </c>
      <c r="B34" s="60">
        <v>206.59</v>
      </c>
      <c r="C34" s="59">
        <f>B34/B31*100</f>
        <v>2.0142309477288589</v>
      </c>
      <c r="D34" s="60">
        <v>210.11</v>
      </c>
      <c r="E34" s="59">
        <f>D34/D31*100</f>
        <v>2.1223918348875923</v>
      </c>
      <c r="F34" s="60">
        <v>276.76</v>
      </c>
      <c r="G34" s="59">
        <f>F34/F31*100</f>
        <v>2.0691856861635354</v>
      </c>
    </row>
    <row r="35" spans="1:7">
      <c r="A35" s="20" t="s">
        <v>67</v>
      </c>
      <c r="B35" s="60">
        <v>470.23</v>
      </c>
      <c r="C35" s="59">
        <f>B35/B31*100</f>
        <v>4.5846934437801519</v>
      </c>
      <c r="D35" s="60">
        <v>454.74</v>
      </c>
      <c r="E35" s="59">
        <f>D35/D31*100</f>
        <v>4.593481809513035</v>
      </c>
      <c r="F35" s="60">
        <v>514.54999999999995</v>
      </c>
      <c r="G35" s="59">
        <f>F35/F31*100</f>
        <v>3.8470136393100414</v>
      </c>
    </row>
    <row r="36" spans="1:7">
      <c r="A36" s="20" t="s">
        <v>68</v>
      </c>
      <c r="B36" s="60">
        <v>417.38</v>
      </c>
      <c r="C36" s="59">
        <f>B36/B31*100</f>
        <v>4.0694114572974067</v>
      </c>
      <c r="D36" s="60">
        <v>326.99</v>
      </c>
      <c r="E36" s="59">
        <f>D36/D31*100</f>
        <v>3.303036057731159</v>
      </c>
      <c r="F36" s="60">
        <v>398.25</v>
      </c>
      <c r="G36" s="59">
        <f>F36/F31*100</f>
        <v>2.9775010822179073</v>
      </c>
    </row>
    <row r="37" spans="1:7">
      <c r="A37" s="20" t="s">
        <v>69</v>
      </c>
      <c r="B37" s="60">
        <v>86.82</v>
      </c>
      <c r="C37" s="59">
        <f>B37/B31*100</f>
        <v>0.84648594260041399</v>
      </c>
      <c r="D37" s="60">
        <v>80.23</v>
      </c>
      <c r="E37" s="59">
        <f>D37/D31*100</f>
        <v>0.81043023612884457</v>
      </c>
      <c r="F37" s="60">
        <v>96.58</v>
      </c>
      <c r="G37" s="59">
        <f>F37/F31*100</f>
        <v>0.7220767219600891</v>
      </c>
    </row>
    <row r="38" spans="1:7">
      <c r="A38" s="20" t="s">
        <v>70</v>
      </c>
      <c r="B38" s="59">
        <v>131.4</v>
      </c>
      <c r="C38" s="59">
        <f>B38/B31*100</f>
        <v>1.2811362918416773</v>
      </c>
      <c r="D38" s="60">
        <v>197.99</v>
      </c>
      <c r="E38" s="59">
        <f>D38/D31*100</f>
        <v>1.999963635188208</v>
      </c>
      <c r="F38" s="60">
        <v>237.5</v>
      </c>
      <c r="G38" s="59">
        <f>F38/F31*100</f>
        <v>1.7756597791004469</v>
      </c>
    </row>
    <row r="39" spans="1:7">
      <c r="B39" s="60">
        <f t="shared" ref="B39:G39" si="4">SUM(B32:B38)</f>
        <v>8889.2499999999982</v>
      </c>
      <c r="C39" s="59">
        <f t="shared" si="4"/>
        <v>86.669260138916513</v>
      </c>
      <c r="D39" s="59">
        <f t="shared" si="4"/>
        <v>8745.1999999999989</v>
      </c>
      <c r="E39" s="59">
        <f t="shared" si="4"/>
        <v>88.338208911803207</v>
      </c>
      <c r="F39" s="59">
        <f t="shared" si="4"/>
        <v>11510.849999999999</v>
      </c>
      <c r="G39" s="59">
        <f t="shared" si="4"/>
        <v>86.060435234772129</v>
      </c>
    </row>
    <row r="40" spans="1:7">
      <c r="A40" s="20" t="s">
        <v>71</v>
      </c>
      <c r="B40" s="59">
        <v>-60.6</v>
      </c>
      <c r="C40" s="59">
        <f>B40/B31*100</f>
        <v>-0.5908436779726457</v>
      </c>
      <c r="D40" s="59">
        <v>-45.6</v>
      </c>
      <c r="E40" s="59">
        <f>D40/D31*100</f>
        <v>-0.46062094936401982</v>
      </c>
      <c r="F40" s="60">
        <v>43.19</v>
      </c>
      <c r="G40" s="59">
        <f>F40/F31*100</f>
        <v>0.32290840361830864</v>
      </c>
    </row>
    <row r="41" spans="1:7">
      <c r="A41" s="20" t="s">
        <v>72</v>
      </c>
      <c r="B41" s="64">
        <f t="shared" ref="B41:G41" si="5">SUM(B39:B40)</f>
        <v>8828.6499999999978</v>
      </c>
      <c r="C41" s="59">
        <f t="shared" si="5"/>
        <v>86.07841646094387</v>
      </c>
      <c r="D41" s="64">
        <f t="shared" si="5"/>
        <v>8699.5999999999985</v>
      </c>
      <c r="E41" s="59">
        <f t="shared" si="5"/>
        <v>87.877587962439193</v>
      </c>
      <c r="F41" s="64">
        <f t="shared" si="5"/>
        <v>11554.039999999999</v>
      </c>
      <c r="G41" s="59">
        <f t="shared" si="5"/>
        <v>86.383343638390443</v>
      </c>
    </row>
    <row r="44" spans="1:7">
      <c r="A44" s="39" t="s">
        <v>74</v>
      </c>
    </row>
    <row r="46" spans="1:7">
      <c r="A46" t="s">
        <v>75</v>
      </c>
      <c r="B46" s="60">
        <v>97.47</v>
      </c>
      <c r="C46" s="59">
        <f>B46/B31*100</f>
        <v>0.95032233155105239</v>
      </c>
      <c r="D46" s="60">
        <v>91.95</v>
      </c>
      <c r="E46" s="59">
        <f>D46/D31*100</f>
        <v>0.92881790118468466</v>
      </c>
      <c r="F46" s="60">
        <v>122.21</v>
      </c>
      <c r="G46" s="59">
        <f>F46/F31*100</f>
        <v>0.91369844885838147</v>
      </c>
    </row>
    <row r="47" spans="1:7">
      <c r="A47" t="s">
        <v>24</v>
      </c>
      <c r="B47" s="60">
        <v>4.18</v>
      </c>
      <c r="C47" s="59">
        <f>B47/B31*100</f>
        <v>4.0754563926165985E-2</v>
      </c>
      <c r="D47" s="60">
        <v>3.94</v>
      </c>
      <c r="E47" s="59">
        <f>D47/D31*100</f>
        <v>3.9799266238908733E-2</v>
      </c>
      <c r="F47" s="60">
        <v>5.24</v>
      </c>
      <c r="G47" s="59">
        <f>F47/F31*100</f>
        <v>3.9176662073626703E-2</v>
      </c>
    </row>
    <row r="48" spans="1:7">
      <c r="A48" t="s">
        <v>76</v>
      </c>
      <c r="B48" s="60">
        <v>22.28</v>
      </c>
      <c r="C48" s="59">
        <f>B48/B31*100</f>
        <v>0.21722767566387038</v>
      </c>
      <c r="D48" s="60">
        <v>21.01</v>
      </c>
      <c r="E48" s="59">
        <f>D48/D31*100</f>
        <v>0.21222908215215039</v>
      </c>
      <c r="F48" s="60">
        <v>27.94</v>
      </c>
      <c r="G48" s="59">
        <f>F48/F31*100</f>
        <v>0.20889235464449049</v>
      </c>
    </row>
    <row r="49" spans="1:7">
      <c r="A49" t="s">
        <v>77</v>
      </c>
      <c r="B49" s="60">
        <v>5.57</v>
      </c>
      <c r="C49" s="59">
        <f>B49/B31*100</f>
        <v>5.4306918915967596E-2</v>
      </c>
      <c r="D49" s="60">
        <v>5.27</v>
      </c>
      <c r="E49" s="59">
        <f>D49/D31*100</f>
        <v>5.3234043928692631E-2</v>
      </c>
      <c r="F49" s="60">
        <v>6.99</v>
      </c>
      <c r="G49" s="59">
        <f>F49/F31*100</f>
        <v>5.2260470972261573E-2</v>
      </c>
    </row>
    <row r="50" spans="1:7">
      <c r="A50" t="s">
        <v>28</v>
      </c>
      <c r="B50" s="60">
        <v>9.75</v>
      </c>
      <c r="C50" s="59">
        <f>B50/B31*100</f>
        <v>9.5061482842133588E-2</v>
      </c>
      <c r="D50" s="59">
        <v>9.1999999999999993</v>
      </c>
      <c r="E50" s="59">
        <f>D50/D31*100</f>
        <v>9.293229680151277E-2</v>
      </c>
      <c r="F50" s="60">
        <v>12.22</v>
      </c>
      <c r="G50" s="59">
        <f>F50/F31*100</f>
        <v>9.1362368423610368E-2</v>
      </c>
    </row>
    <row r="51" spans="1:7">
      <c r="A51" t="s">
        <v>72</v>
      </c>
      <c r="B51" s="63">
        <f t="shared" ref="B51:G51" si="6">SUM(B46:B50)</f>
        <v>139.25</v>
      </c>
      <c r="C51" s="59">
        <f t="shared" si="6"/>
        <v>1.3576729728991899</v>
      </c>
      <c r="D51" s="63">
        <f t="shared" si="6"/>
        <v>131.37</v>
      </c>
      <c r="E51" s="59">
        <f t="shared" si="6"/>
        <v>1.3270125903059491</v>
      </c>
      <c r="F51" s="64">
        <f t="shared" si="6"/>
        <v>174.6</v>
      </c>
      <c r="G51" s="59">
        <f t="shared" si="6"/>
        <v>1.3053903049723707</v>
      </c>
    </row>
    <row r="53" spans="1:7">
      <c r="A53" s="39" t="s">
        <v>78</v>
      </c>
    </row>
    <row r="54" spans="1:7">
      <c r="A54" t="s">
        <v>79</v>
      </c>
      <c r="B54" s="59">
        <v>15</v>
      </c>
      <c r="C54" s="59">
        <f>B54/B$31*100</f>
        <v>0.14624843514174399</v>
      </c>
      <c r="D54" s="59">
        <v>15</v>
      </c>
      <c r="E54" s="59">
        <f>D54/D$31*100</f>
        <v>0.15152004913290126</v>
      </c>
      <c r="F54" s="59">
        <v>19</v>
      </c>
      <c r="G54" s="59">
        <f>F54/F$31*100</f>
        <v>0.14205278232803575</v>
      </c>
    </row>
    <row r="55" spans="1:7">
      <c r="A55" t="s">
        <v>25</v>
      </c>
      <c r="B55" s="60">
        <v>2.23</v>
      </c>
      <c r="C55" s="59">
        <f t="shared" ref="C55:C67" si="7">B55/B$31*100</f>
        <v>2.1742267357739271E-2</v>
      </c>
      <c r="D55" s="60">
        <v>3.25</v>
      </c>
      <c r="E55" s="59">
        <f t="shared" ref="E55:E66" si="8">D55/D$31*100</f>
        <v>3.2829343978795278E-2</v>
      </c>
      <c r="F55" s="60">
        <v>6.52</v>
      </c>
      <c r="G55" s="59">
        <f t="shared" ref="G55:G66" si="9">F55/F$31*100</f>
        <v>4.8746533725199631E-2</v>
      </c>
    </row>
    <row r="56" spans="1:7">
      <c r="A56" t="s">
        <v>27</v>
      </c>
      <c r="B56" s="60">
        <v>5.09</v>
      </c>
      <c r="C56" s="59">
        <f t="shared" si="7"/>
        <v>4.9626968991431784E-2</v>
      </c>
      <c r="D56" s="60">
        <v>5.09</v>
      </c>
      <c r="E56" s="59">
        <f t="shared" si="8"/>
        <v>5.1415803339097829E-2</v>
      </c>
      <c r="F56" s="60">
        <v>6.75</v>
      </c>
      <c r="G56" s="59">
        <f t="shared" si="9"/>
        <v>5.0466120037591648E-2</v>
      </c>
    </row>
    <row r="57" spans="1:7">
      <c r="A57" t="s">
        <v>80</v>
      </c>
      <c r="B57" s="59">
        <v>1.5</v>
      </c>
      <c r="C57" s="59">
        <f t="shared" si="7"/>
        <v>1.4624843514174398E-2</v>
      </c>
      <c r="D57" s="60">
        <v>2.25</v>
      </c>
      <c r="E57" s="59">
        <f t="shared" si="8"/>
        <v>2.2728007369935188E-2</v>
      </c>
      <c r="F57" s="60">
        <v>2.75</v>
      </c>
      <c r="G57" s="59">
        <f t="shared" si="9"/>
        <v>2.0560271126426225E-2</v>
      </c>
    </row>
    <row r="58" spans="1:7">
      <c r="A58" t="s">
        <v>81</v>
      </c>
      <c r="B58" s="60">
        <v>0.95</v>
      </c>
      <c r="C58" s="59">
        <f t="shared" si="7"/>
        <v>9.2624008923104517E-3</v>
      </c>
      <c r="D58" s="60">
        <v>1.95</v>
      </c>
      <c r="E58" s="59">
        <f t="shared" si="8"/>
        <v>1.9697606387277165E-2</v>
      </c>
      <c r="F58" s="60">
        <v>2.7</v>
      </c>
      <c r="G58" s="59">
        <f t="shared" si="9"/>
        <v>2.0186448015036659E-2</v>
      </c>
    </row>
    <row r="59" spans="1:7">
      <c r="A59" t="s">
        <v>82</v>
      </c>
      <c r="B59" s="60">
        <v>2.79</v>
      </c>
      <c r="C59" s="59">
        <f t="shared" si="7"/>
        <v>2.7202208936364377E-2</v>
      </c>
      <c r="D59" s="60">
        <v>3.52</v>
      </c>
      <c r="E59" s="59">
        <f t="shared" si="8"/>
        <v>3.5556704863187495E-2</v>
      </c>
      <c r="F59" s="60">
        <v>4.92</v>
      </c>
      <c r="G59" s="59">
        <f t="shared" si="9"/>
        <v>3.6784194160733467E-2</v>
      </c>
    </row>
    <row r="60" spans="1:7">
      <c r="A60" t="s">
        <v>83</v>
      </c>
      <c r="B60" s="60">
        <v>4.8899999999999997</v>
      </c>
      <c r="C60" s="59">
        <f t="shared" si="7"/>
        <v>4.7676989856208538E-2</v>
      </c>
      <c r="D60" s="60">
        <v>4.25</v>
      </c>
      <c r="E60" s="59">
        <f t="shared" si="8"/>
        <v>4.2930680587655361E-2</v>
      </c>
      <c r="F60" s="60">
        <v>4.25</v>
      </c>
      <c r="G60" s="59">
        <f t="shared" si="9"/>
        <v>3.1774964468113259E-2</v>
      </c>
    </row>
    <row r="61" spans="1:7">
      <c r="A61" t="s">
        <v>84</v>
      </c>
      <c r="B61" s="60">
        <v>1.25</v>
      </c>
      <c r="C61" s="59">
        <f t="shared" si="7"/>
        <v>1.2187369595145332E-2</v>
      </c>
      <c r="D61" s="60">
        <v>1.25</v>
      </c>
      <c r="E61" s="59">
        <f t="shared" si="8"/>
        <v>1.2626670761075104E-2</v>
      </c>
      <c r="F61" s="60">
        <v>1.25</v>
      </c>
      <c r="G61" s="59">
        <f t="shared" si="9"/>
        <v>9.3455777847391945E-3</v>
      </c>
    </row>
    <row r="62" spans="1:7">
      <c r="A62" t="s">
        <v>85</v>
      </c>
      <c r="B62" s="59">
        <v>0.5</v>
      </c>
      <c r="C62" s="59">
        <f t="shared" si="7"/>
        <v>4.8749478380581326E-3</v>
      </c>
      <c r="D62" s="60">
        <v>0.85</v>
      </c>
      <c r="E62" s="59">
        <f t="shared" si="8"/>
        <v>8.5861361175310711E-3</v>
      </c>
      <c r="F62" s="60">
        <v>1.02</v>
      </c>
      <c r="G62" s="59">
        <f t="shared" si="9"/>
        <v>7.6259914723471826E-3</v>
      </c>
    </row>
    <row r="63" spans="1:7">
      <c r="A63" t="s">
        <v>86</v>
      </c>
      <c r="B63" s="60">
        <v>0.71</v>
      </c>
      <c r="C63" s="59">
        <f t="shared" si="7"/>
        <v>6.9224259300425476E-3</v>
      </c>
      <c r="D63" s="60">
        <v>0.99</v>
      </c>
      <c r="E63" s="59">
        <f t="shared" si="8"/>
        <v>1.0000323242771484E-2</v>
      </c>
      <c r="F63" s="60">
        <v>1.62</v>
      </c>
      <c r="G63" s="59">
        <f t="shared" si="9"/>
        <v>1.2111868809021997E-2</v>
      </c>
    </row>
    <row r="64" spans="1:7">
      <c r="A64" t="s">
        <v>87</v>
      </c>
      <c r="B64" s="60">
        <v>0.65</v>
      </c>
      <c r="C64" s="59">
        <f t="shared" si="7"/>
        <v>6.3374321894755729E-3</v>
      </c>
      <c r="D64" s="60">
        <v>1.05</v>
      </c>
      <c r="E64" s="59">
        <f t="shared" si="8"/>
        <v>1.0606403439303089E-2</v>
      </c>
      <c r="F64" s="60">
        <v>1.45</v>
      </c>
      <c r="G64" s="59">
        <f t="shared" si="9"/>
        <v>1.0840870230297464E-2</v>
      </c>
    </row>
    <row r="65" spans="1:7">
      <c r="A65" t="s">
        <v>88</v>
      </c>
      <c r="B65" s="60">
        <v>3.45</v>
      </c>
      <c r="C65" s="59">
        <f t="shared" si="7"/>
        <v>3.3637140082601116E-2</v>
      </c>
      <c r="D65" s="60">
        <v>3.82</v>
      </c>
      <c r="E65" s="59">
        <f t="shared" si="8"/>
        <v>3.8587105845845515E-2</v>
      </c>
      <c r="F65" s="60">
        <v>4.95</v>
      </c>
      <c r="G65" s="59">
        <f t="shared" si="9"/>
        <v>3.7008488027567212E-2</v>
      </c>
    </row>
    <row r="66" spans="1:7">
      <c r="A66" t="s">
        <v>26</v>
      </c>
      <c r="B66" s="60">
        <v>0.25</v>
      </c>
      <c r="C66" s="59">
        <f t="shared" si="7"/>
        <v>2.4374739190290663E-3</v>
      </c>
      <c r="D66" s="60">
        <v>0.52</v>
      </c>
      <c r="E66" s="59">
        <f t="shared" si="8"/>
        <v>5.2526950366072441E-3</v>
      </c>
      <c r="F66" s="60">
        <v>1.02</v>
      </c>
      <c r="G66" s="59">
        <f t="shared" si="9"/>
        <v>7.6259914723471826E-3</v>
      </c>
    </row>
    <row r="67" spans="1:7">
      <c r="A67" t="s">
        <v>72</v>
      </c>
      <c r="B67" s="64">
        <f>SUM(B54:B66)</f>
        <v>39.26</v>
      </c>
      <c r="C67" s="59">
        <f t="shared" si="7"/>
        <v>0.38278090424432459</v>
      </c>
      <c r="D67" s="64">
        <f>SUM(D54:D66)</f>
        <v>43.790000000000006</v>
      </c>
      <c r="E67" s="59">
        <f>D67/D31*100</f>
        <v>0.44233753010198318</v>
      </c>
      <c r="F67" s="64">
        <f>SUM(F54:F66)</f>
        <v>58.20000000000001</v>
      </c>
      <c r="G67" s="59">
        <f>F67/F31*100</f>
        <v>0.43513010165745691</v>
      </c>
    </row>
    <row r="69" spans="1:7">
      <c r="A69" s="39" t="s">
        <v>89</v>
      </c>
    </row>
    <row r="71" spans="1:7">
      <c r="A71" t="s">
        <v>90</v>
      </c>
      <c r="B71" s="60">
        <v>9.15</v>
      </c>
      <c r="C71" s="59">
        <f>B71/B$31*100</f>
        <v>8.9211545436463827E-2</v>
      </c>
      <c r="D71" s="60">
        <v>7.87</v>
      </c>
      <c r="E71" s="59">
        <f>D71/D$31*100</f>
        <v>7.9497519111728865E-2</v>
      </c>
      <c r="F71" s="60">
        <v>10.87</v>
      </c>
      <c r="G71" s="59">
        <f>F71/F$31*100</f>
        <v>8.1269144416092023E-2</v>
      </c>
    </row>
    <row r="72" spans="1:7">
      <c r="A72" t="s">
        <v>91</v>
      </c>
      <c r="B72" s="60">
        <v>4.55</v>
      </c>
      <c r="C72" s="59">
        <f t="shared" ref="C72:C76" si="10">B72/B$31*100</f>
        <v>4.4362025326329005E-2</v>
      </c>
      <c r="D72" s="60">
        <v>3.91</v>
      </c>
      <c r="E72" s="59">
        <f t="shared" ref="E72:E76" si="11">D72/D$31*100</f>
        <v>3.949622614064293E-2</v>
      </c>
      <c r="F72" s="60">
        <v>5.41</v>
      </c>
      <c r="G72" s="59">
        <f t="shared" ref="G72:G76" si="12">F72/F$31*100</f>
        <v>4.0447660652351232E-2</v>
      </c>
    </row>
    <row r="73" spans="1:7">
      <c r="A73" t="s">
        <v>92</v>
      </c>
      <c r="B73" s="60">
        <v>35.65</v>
      </c>
      <c r="C73" s="59">
        <f t="shared" si="10"/>
        <v>0.34758378085354485</v>
      </c>
      <c r="D73" s="60">
        <v>30.65</v>
      </c>
      <c r="E73" s="59">
        <f t="shared" si="11"/>
        <v>0.30960596706156157</v>
      </c>
      <c r="F73" s="60">
        <v>42.32</v>
      </c>
      <c r="G73" s="59">
        <f t="shared" si="12"/>
        <v>0.31640388148013016</v>
      </c>
    </row>
    <row r="74" spans="1:7">
      <c r="A74" t="s">
        <v>93</v>
      </c>
      <c r="B74" s="60">
        <v>110.22</v>
      </c>
      <c r="C74" s="59">
        <f t="shared" si="10"/>
        <v>1.0746335014215347</v>
      </c>
      <c r="D74" s="60">
        <v>94.76</v>
      </c>
      <c r="E74" s="59">
        <f t="shared" si="11"/>
        <v>0.95720265705558172</v>
      </c>
      <c r="F74" s="60">
        <v>130.85</v>
      </c>
      <c r="G74" s="59">
        <f t="shared" si="12"/>
        <v>0.97829508250649866</v>
      </c>
    </row>
    <row r="75" spans="1:7">
      <c r="A75" t="s">
        <v>94</v>
      </c>
      <c r="B75" s="60">
        <v>273.43</v>
      </c>
      <c r="C75" s="59">
        <f t="shared" si="10"/>
        <v>2.6659139747204703</v>
      </c>
      <c r="D75" s="60">
        <v>235.32</v>
      </c>
      <c r="E75" s="59">
        <f t="shared" si="11"/>
        <v>2.3770465307969548</v>
      </c>
      <c r="F75" s="60">
        <v>324.95</v>
      </c>
      <c r="G75" s="59">
        <f t="shared" si="12"/>
        <v>2.4294764009208007</v>
      </c>
    </row>
    <row r="76" spans="1:7">
      <c r="A76" t="s">
        <v>95</v>
      </c>
      <c r="B76" s="60">
        <v>15.65</v>
      </c>
      <c r="C76" s="59">
        <f t="shared" si="10"/>
        <v>0.15258586733121954</v>
      </c>
      <c r="D76" s="60">
        <v>13.21</v>
      </c>
      <c r="E76" s="59">
        <f t="shared" si="11"/>
        <v>0.13343865660304172</v>
      </c>
      <c r="F76" s="60">
        <v>18.239999999999998</v>
      </c>
      <c r="G76" s="59">
        <f t="shared" si="12"/>
        <v>0.13637067103491432</v>
      </c>
    </row>
    <row r="77" spans="1:7">
      <c r="B77" s="63">
        <v>448.65</v>
      </c>
      <c r="C77" s="59">
        <f>B77/B31*100</f>
        <v>4.3742906950895621</v>
      </c>
      <c r="D77" s="63">
        <f>SUM(D71:D76)</f>
        <v>385.71999999999997</v>
      </c>
      <c r="E77" s="59">
        <f>D77/D31*100</f>
        <v>3.8962875567695114</v>
      </c>
      <c r="F77" s="63">
        <f>SUM(F71:F76)</f>
        <v>532.64</v>
      </c>
      <c r="G77" s="59">
        <f>F77/F31*100</f>
        <v>3.9822628410107872</v>
      </c>
    </row>
  </sheetData>
  <pageMargins left="0.7" right="0.7" top="0.75" bottom="0.75" header="0.3" footer="0.3"/>
  <pageSetup paperSize="0" orientation="portrait" horizontalDpi="0" verticalDpi="0" copies="0"/>
  <ignoredErrors>
    <ignoredError sqref="D77 C26:D26 C16 C19:C20 D19:D22 C67 C21:C22 F25 F14 F16" formula="1"/>
    <ignoredError sqref="B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2:U105"/>
  <sheetViews>
    <sheetView workbookViewId="0">
      <selection activeCell="A2" sqref="A2:G2"/>
    </sheetView>
  </sheetViews>
  <sheetFormatPr defaultRowHeight="15"/>
  <cols>
    <col min="1" max="1" width="34.42578125" customWidth="1"/>
    <col min="2" max="2" width="10.42578125" customWidth="1"/>
    <col min="3" max="3" width="7.85546875" customWidth="1"/>
    <col min="4" max="4" width="7.5703125" customWidth="1"/>
    <col min="5" max="5" width="8.7109375" customWidth="1"/>
    <col min="6" max="6" width="7.42578125" customWidth="1"/>
    <col min="7" max="7" width="8.42578125" customWidth="1"/>
    <col min="8" max="8" width="8.140625" customWidth="1"/>
    <col min="9" max="9" width="8.5703125" customWidth="1"/>
    <col min="10" max="10" width="7.85546875" customWidth="1"/>
    <col min="11" max="11" width="9.7109375" customWidth="1"/>
    <col min="12" max="12" width="7.5703125" customWidth="1"/>
    <col min="13" max="13" width="8" customWidth="1"/>
    <col min="14" max="14" width="7.85546875" customWidth="1"/>
    <col min="15" max="15" width="8.42578125" customWidth="1"/>
    <col min="16" max="16" width="7.7109375" customWidth="1"/>
    <col min="17" max="18" width="8.140625" customWidth="1"/>
  </cols>
  <sheetData>
    <row r="2" spans="1:21" ht="18.75">
      <c r="A2" s="40" t="s">
        <v>96</v>
      </c>
      <c r="B2" s="40"/>
      <c r="C2" s="40"/>
      <c r="D2" s="40"/>
      <c r="E2" s="40"/>
      <c r="F2" s="40"/>
      <c r="G2" s="40"/>
    </row>
    <row r="3" spans="1:21" ht="15.75" thickBot="1"/>
    <row r="4" spans="1:21" ht="15.75" thickBot="1">
      <c r="A4" s="67" t="s">
        <v>40</v>
      </c>
      <c r="B4" s="68" t="s">
        <v>111</v>
      </c>
      <c r="C4" s="68" t="s">
        <v>97</v>
      </c>
      <c r="D4" s="68" t="s">
        <v>98</v>
      </c>
      <c r="E4" s="68" t="s">
        <v>99</v>
      </c>
      <c r="F4" s="68" t="s">
        <v>100</v>
      </c>
      <c r="G4" s="68" t="s">
        <v>101</v>
      </c>
      <c r="H4" s="68" t="s">
        <v>102</v>
      </c>
      <c r="I4" s="68" t="s">
        <v>103</v>
      </c>
      <c r="J4" s="68" t="s">
        <v>104</v>
      </c>
      <c r="K4" s="68" t="s">
        <v>115</v>
      </c>
      <c r="L4" s="68" t="s">
        <v>116</v>
      </c>
      <c r="M4" s="68" t="s">
        <v>105</v>
      </c>
      <c r="N4" s="68" t="s">
        <v>106</v>
      </c>
      <c r="O4" s="68" t="s">
        <v>117</v>
      </c>
      <c r="P4" s="68" t="s">
        <v>107</v>
      </c>
      <c r="Q4" s="68" t="s">
        <v>108</v>
      </c>
      <c r="R4" s="68" t="s">
        <v>109</v>
      </c>
      <c r="S4" s="68" t="s">
        <v>118</v>
      </c>
      <c r="T4" s="68" t="s">
        <v>119</v>
      </c>
      <c r="U4" s="69" t="s">
        <v>111</v>
      </c>
    </row>
    <row r="5" spans="1:21">
      <c r="A5" s="43" t="s">
        <v>110</v>
      </c>
    </row>
    <row r="6" spans="1:21">
      <c r="A6" s="43" t="s">
        <v>2</v>
      </c>
      <c r="B6" s="66">
        <f>Sheet3!B9</f>
        <v>3626.7100000000009</v>
      </c>
      <c r="C6" s="60">
        <f>Sheet8!C4</f>
        <v>302.22000000000003</v>
      </c>
      <c r="D6" s="60">
        <f>Sheet8!D4</f>
        <v>302.22000000000003</v>
      </c>
      <c r="E6" s="60">
        <f>Sheet8!E4</f>
        <v>302.22000000000003</v>
      </c>
      <c r="F6" s="60">
        <f t="shared" ref="F6:F12" si="0">C6+D6+E6</f>
        <v>906.66000000000008</v>
      </c>
      <c r="G6" s="60">
        <f>Sheet8!F4</f>
        <v>302.22000000000003</v>
      </c>
      <c r="H6" s="60">
        <f>Sheet8!G4</f>
        <v>302.22000000000003</v>
      </c>
      <c r="I6" s="60">
        <f>Sheet8!H4</f>
        <v>302.22000000000003</v>
      </c>
      <c r="J6" s="60">
        <f t="shared" ref="J6:J10" si="1">G6+H6+I6</f>
        <v>906.66000000000008</v>
      </c>
      <c r="K6" s="60">
        <f t="shared" ref="K6:K12" si="2">F6+J6</f>
        <v>1813.3200000000002</v>
      </c>
      <c r="L6" s="60">
        <f>Sheet8!I4</f>
        <v>302.22000000000003</v>
      </c>
      <c r="M6" s="60">
        <f>Sheet8!J4</f>
        <v>302.22000000000003</v>
      </c>
      <c r="N6" s="60">
        <f>Sheet8!K4</f>
        <v>302.22000000000003</v>
      </c>
      <c r="O6" s="60">
        <f t="shared" ref="O6:O10" si="3">L6+M6+N6</f>
        <v>906.66000000000008</v>
      </c>
      <c r="P6" s="60">
        <f>Sheet8!L4</f>
        <v>302.22000000000003</v>
      </c>
      <c r="Q6" s="60">
        <f>Sheet8!M4</f>
        <v>302.22000000000003</v>
      </c>
      <c r="R6" s="60">
        <f>Sheet8!N4</f>
        <v>302.29000000000002</v>
      </c>
      <c r="S6" s="60">
        <f t="shared" ref="S6:S10" si="4">P6+Q6+R6</f>
        <v>906.73</v>
      </c>
      <c r="T6" s="60">
        <f t="shared" ref="T6:T10" si="5">O6+S6</f>
        <v>1813.39</v>
      </c>
      <c r="U6" s="60">
        <f t="shared" ref="U6:U13" si="6">K6+T6</f>
        <v>3626.71</v>
      </c>
    </row>
    <row r="7" spans="1:21">
      <c r="A7" s="43" t="s">
        <v>5</v>
      </c>
      <c r="B7" s="66">
        <f>Sheet3!B14</f>
        <v>1507.75</v>
      </c>
      <c r="C7" s="60">
        <f>Sheet8!C13</f>
        <v>125.65</v>
      </c>
      <c r="D7" s="60">
        <f>Sheet8!D13</f>
        <v>125.65</v>
      </c>
      <c r="E7" s="60">
        <f>Sheet8!E13</f>
        <v>125.65</v>
      </c>
      <c r="F7" s="60">
        <f t="shared" si="0"/>
        <v>376.95000000000005</v>
      </c>
      <c r="G7" s="60">
        <f>Sheet8!F13</f>
        <v>125.65</v>
      </c>
      <c r="H7" s="60">
        <f>Sheet8!G13</f>
        <v>125.65</v>
      </c>
      <c r="I7" s="60">
        <f>Sheet8!H13</f>
        <v>125.65</v>
      </c>
      <c r="J7" s="60">
        <f t="shared" si="1"/>
        <v>376.95000000000005</v>
      </c>
      <c r="K7" s="59">
        <f t="shared" si="2"/>
        <v>753.90000000000009</v>
      </c>
      <c r="L7" s="60">
        <f>Sheet8!I13</f>
        <v>125.65</v>
      </c>
      <c r="M7" s="60">
        <f>Sheet8!J13</f>
        <v>125.65</v>
      </c>
      <c r="N7" s="60">
        <f>Sheet8!K13</f>
        <v>125.65</v>
      </c>
      <c r="O7" s="60">
        <f t="shared" si="3"/>
        <v>376.95000000000005</v>
      </c>
      <c r="P7" s="60">
        <f>Sheet8!L13</f>
        <v>125.65</v>
      </c>
      <c r="Q7" s="60">
        <f>Sheet8!M13</f>
        <v>125.65</v>
      </c>
      <c r="R7" s="59">
        <f>Sheet8!N13</f>
        <v>125.6</v>
      </c>
      <c r="S7" s="59">
        <f t="shared" si="4"/>
        <v>376.9</v>
      </c>
      <c r="T7" s="60">
        <f t="shared" si="5"/>
        <v>753.85</v>
      </c>
      <c r="U7" s="60">
        <f t="shared" si="6"/>
        <v>1507.75</v>
      </c>
    </row>
    <row r="8" spans="1:21">
      <c r="A8" s="43" t="s">
        <v>7</v>
      </c>
      <c r="B8" s="66">
        <f>Sheet3!B19</f>
        <v>957.02</v>
      </c>
      <c r="C8" s="59">
        <f>Sheet8!C25</f>
        <v>79.75</v>
      </c>
      <c r="D8" s="59">
        <f>Sheet8!D25</f>
        <v>79.75</v>
      </c>
      <c r="E8" s="59">
        <f>Sheet8!E25</f>
        <v>79.75</v>
      </c>
      <c r="F8" s="60">
        <f t="shared" si="0"/>
        <v>239.25</v>
      </c>
      <c r="G8" s="59">
        <f>Sheet8!F25</f>
        <v>79.75</v>
      </c>
      <c r="H8" s="59">
        <f>Sheet8!G25</f>
        <v>79.75</v>
      </c>
      <c r="I8" s="59">
        <f>Sheet8!H25</f>
        <v>79.75</v>
      </c>
      <c r="J8" s="60">
        <f t="shared" si="1"/>
        <v>239.25</v>
      </c>
      <c r="K8" s="59">
        <f t="shared" si="2"/>
        <v>478.5</v>
      </c>
      <c r="L8" s="59">
        <f>Sheet8!I25</f>
        <v>79.75</v>
      </c>
      <c r="M8" s="59">
        <f>Sheet8!J25</f>
        <v>79.75</v>
      </c>
      <c r="N8" s="59">
        <f>Sheet8!K25</f>
        <v>79.75</v>
      </c>
      <c r="O8" s="60">
        <f t="shared" si="3"/>
        <v>239.25</v>
      </c>
      <c r="P8" s="59">
        <f>Sheet8!L25</f>
        <v>79.75</v>
      </c>
      <c r="Q8" s="59">
        <f>Sheet8!M25</f>
        <v>79.75</v>
      </c>
      <c r="R8" s="59">
        <f>Sheet8!N25</f>
        <v>79.77</v>
      </c>
      <c r="S8" s="60">
        <f t="shared" si="4"/>
        <v>239.26999999999998</v>
      </c>
      <c r="T8" s="60">
        <f t="shared" si="5"/>
        <v>478.52</v>
      </c>
      <c r="U8" s="60">
        <f t="shared" si="6"/>
        <v>957.02</v>
      </c>
    </row>
    <row r="9" spans="1:21">
      <c r="A9" s="43" t="s">
        <v>8</v>
      </c>
      <c r="B9" s="66">
        <f>Sheet3!B24</f>
        <v>4757.88</v>
      </c>
      <c r="C9" s="59">
        <f>Sheet8!C35</f>
        <v>396</v>
      </c>
      <c r="D9" s="59">
        <f>Sheet8!D35</f>
        <v>396</v>
      </c>
      <c r="E9" s="59">
        <f>Sheet8!E35</f>
        <v>396</v>
      </c>
      <c r="F9" s="59">
        <f t="shared" si="0"/>
        <v>1188</v>
      </c>
      <c r="G9" s="59">
        <f>Sheet8!F35</f>
        <v>396</v>
      </c>
      <c r="H9" s="59">
        <f>Sheet8!G35</f>
        <v>396</v>
      </c>
      <c r="I9" s="59">
        <f>Sheet8!H35</f>
        <v>396</v>
      </c>
      <c r="J9" s="59">
        <f t="shared" si="1"/>
        <v>1188</v>
      </c>
      <c r="K9" s="59">
        <f t="shared" si="2"/>
        <v>2376</v>
      </c>
      <c r="L9" s="59">
        <f>Sheet8!I35</f>
        <v>396</v>
      </c>
      <c r="M9" s="59">
        <f>Sheet8!J35</f>
        <v>396</v>
      </c>
      <c r="N9" s="59">
        <f>Sheet8!K35</f>
        <v>396</v>
      </c>
      <c r="O9" s="59">
        <f t="shared" si="3"/>
        <v>1188</v>
      </c>
      <c r="P9" s="59">
        <f>Sheet8!L35</f>
        <v>396</v>
      </c>
      <c r="Q9" s="59">
        <f>Sheet8!M35</f>
        <v>396</v>
      </c>
      <c r="R9" s="59">
        <f>Sheet8!N35</f>
        <v>401.88</v>
      </c>
      <c r="S9" s="60">
        <f t="shared" si="4"/>
        <v>1193.8800000000001</v>
      </c>
      <c r="T9" s="60">
        <f t="shared" si="5"/>
        <v>2381.88</v>
      </c>
      <c r="U9" s="60">
        <f t="shared" si="6"/>
        <v>4757.88</v>
      </c>
    </row>
    <row r="10" spans="1:21">
      <c r="A10" s="43" t="s">
        <v>9</v>
      </c>
      <c r="B10" s="66">
        <f>Sheet3!B28</f>
        <v>2525.9499999999998</v>
      </c>
      <c r="C10" s="59">
        <f>Sheet8!C45</f>
        <v>210.5</v>
      </c>
      <c r="D10" s="59">
        <f>Sheet8!D45</f>
        <v>210.5</v>
      </c>
      <c r="E10" s="59">
        <f>Sheet8!E45</f>
        <v>210.5</v>
      </c>
      <c r="F10" s="59">
        <f t="shared" si="0"/>
        <v>631.5</v>
      </c>
      <c r="G10" s="59">
        <f>Sheet8!F45</f>
        <v>210.5</v>
      </c>
      <c r="H10" s="59">
        <f>Sheet8!G45</f>
        <v>210.5</v>
      </c>
      <c r="I10" s="59">
        <f>Sheet8!H45</f>
        <v>210.5</v>
      </c>
      <c r="J10" s="59">
        <f t="shared" si="1"/>
        <v>631.5</v>
      </c>
      <c r="K10" s="59">
        <f t="shared" si="2"/>
        <v>1263</v>
      </c>
      <c r="L10" s="59">
        <f>Sheet8!I45</f>
        <v>210.5</v>
      </c>
      <c r="M10" s="59">
        <f>Sheet8!J45</f>
        <v>210.5</v>
      </c>
      <c r="N10" s="59">
        <f>Sheet8!K45</f>
        <v>210.5</v>
      </c>
      <c r="O10" s="59">
        <f t="shared" si="3"/>
        <v>631.5</v>
      </c>
      <c r="P10" s="59">
        <f>Sheet8!L45</f>
        <v>210.5</v>
      </c>
      <c r="Q10" s="59">
        <f>Sheet8!M45</f>
        <v>210.5</v>
      </c>
      <c r="R10" s="59">
        <f>Sheet8!N45</f>
        <v>210.45</v>
      </c>
      <c r="S10" s="59">
        <f t="shared" si="4"/>
        <v>631.45000000000005</v>
      </c>
      <c r="T10" s="59">
        <f t="shared" si="5"/>
        <v>1262.95</v>
      </c>
      <c r="U10" s="60">
        <f t="shared" si="6"/>
        <v>2525.9499999999998</v>
      </c>
    </row>
    <row r="11" spans="1:21">
      <c r="A11" s="43" t="s">
        <v>113</v>
      </c>
      <c r="B11" s="66">
        <f>SUM(B6:B10)</f>
        <v>13375.310000000001</v>
      </c>
      <c r="C11" s="60">
        <f>SUM(C6:C10)</f>
        <v>1114.1199999999999</v>
      </c>
      <c r="D11" s="59">
        <f t="shared" ref="D11:E11" si="7">SUM(D6:D10)</f>
        <v>1114.1199999999999</v>
      </c>
      <c r="E11" s="60">
        <f t="shared" si="7"/>
        <v>1114.1199999999999</v>
      </c>
      <c r="F11" s="59">
        <f>SUM(F6:F10)</f>
        <v>3342.36</v>
      </c>
      <c r="G11" s="59">
        <f>SUM(G6:G10)</f>
        <v>1114.1199999999999</v>
      </c>
      <c r="H11" s="59">
        <f t="shared" ref="H11:J11" si="8">SUM(H6:H10)</f>
        <v>1114.1199999999999</v>
      </c>
      <c r="I11" s="59">
        <f t="shared" si="8"/>
        <v>1114.1199999999999</v>
      </c>
      <c r="J11" s="59">
        <f t="shared" si="8"/>
        <v>3342.36</v>
      </c>
      <c r="K11" s="59">
        <f>F11+J11</f>
        <v>6684.72</v>
      </c>
      <c r="L11" s="59">
        <f>SUM(L6:L10)</f>
        <v>1114.1199999999999</v>
      </c>
      <c r="M11" s="59">
        <f t="shared" ref="M11:P11" si="9">SUM(M6:M10)</f>
        <v>1114.1199999999999</v>
      </c>
      <c r="N11" s="59">
        <f t="shared" si="9"/>
        <v>1114.1199999999999</v>
      </c>
      <c r="O11" s="59">
        <f t="shared" si="9"/>
        <v>3342.36</v>
      </c>
      <c r="P11" s="59">
        <f t="shared" si="9"/>
        <v>1114.1199999999999</v>
      </c>
      <c r="Q11" s="59">
        <f>SUM(Q6:Q10)</f>
        <v>1114.1199999999999</v>
      </c>
      <c r="R11" s="59">
        <f t="shared" ref="R11" si="10">SUM(R6:R10)</f>
        <v>1119.99</v>
      </c>
      <c r="S11" s="59">
        <f t="shared" ref="S11" si="11">SUM(S6:S10)</f>
        <v>3348.2300000000005</v>
      </c>
      <c r="T11" s="59">
        <f t="shared" ref="T11" si="12">SUM(T6:T10)</f>
        <v>6690.59</v>
      </c>
      <c r="U11" s="60">
        <f t="shared" si="6"/>
        <v>13375.310000000001</v>
      </c>
    </row>
    <row r="12" spans="1:21">
      <c r="A12" s="43" t="s">
        <v>112</v>
      </c>
      <c r="B12" s="66">
        <v>27.6</v>
      </c>
      <c r="C12" s="59">
        <v>2</v>
      </c>
      <c r="D12" s="59">
        <v>0</v>
      </c>
      <c r="E12" s="59">
        <v>7.6</v>
      </c>
      <c r="F12" s="59">
        <f t="shared" si="0"/>
        <v>9.6</v>
      </c>
      <c r="G12" s="59">
        <v>2</v>
      </c>
      <c r="H12" s="59">
        <v>3</v>
      </c>
      <c r="I12" s="59">
        <v>4</v>
      </c>
      <c r="J12" s="59">
        <f>SUM(G12:I12)</f>
        <v>9</v>
      </c>
      <c r="K12" s="59">
        <f t="shared" si="2"/>
        <v>18.600000000000001</v>
      </c>
      <c r="L12" s="59">
        <v>0</v>
      </c>
      <c r="M12" s="59">
        <v>2</v>
      </c>
      <c r="N12" s="59">
        <v>3</v>
      </c>
      <c r="O12" s="59">
        <f>SUM(L12:N12)</f>
        <v>5</v>
      </c>
      <c r="P12" s="59">
        <v>1</v>
      </c>
      <c r="Q12" s="59">
        <v>1.5</v>
      </c>
      <c r="R12" s="59">
        <v>1.5</v>
      </c>
      <c r="S12" s="59">
        <f>SUM(P12:R12)</f>
        <v>4</v>
      </c>
      <c r="T12" s="59">
        <f>O12+S12</f>
        <v>9</v>
      </c>
      <c r="U12" s="59">
        <f t="shared" si="6"/>
        <v>27.6</v>
      </c>
    </row>
    <row r="13" spans="1:21">
      <c r="A13" s="43" t="s">
        <v>114</v>
      </c>
      <c r="B13" s="59">
        <f>SUM(B11:B12)</f>
        <v>13402.910000000002</v>
      </c>
      <c r="C13" s="60">
        <f>SUM(C11:C12)</f>
        <v>1116.1199999999999</v>
      </c>
      <c r="D13" s="60">
        <f t="shared" ref="D13:E13" si="13">SUM(D11:D12)</f>
        <v>1114.1199999999999</v>
      </c>
      <c r="E13" s="60">
        <f t="shared" si="13"/>
        <v>1121.7199999999998</v>
      </c>
      <c r="F13" s="59">
        <f>SUM(F11:F12)</f>
        <v>3351.96</v>
      </c>
      <c r="G13" s="59">
        <f>SUM(G11:G12)</f>
        <v>1116.1199999999999</v>
      </c>
      <c r="H13" s="59">
        <f t="shared" ref="H13:J13" si="14">SUM(H11:H12)</f>
        <v>1117.1199999999999</v>
      </c>
      <c r="I13" s="59">
        <f t="shared" si="14"/>
        <v>1118.1199999999999</v>
      </c>
      <c r="J13" s="59">
        <f t="shared" si="14"/>
        <v>3351.36</v>
      </c>
      <c r="K13" s="59">
        <f>SUM(K11:K12)</f>
        <v>6703.3200000000006</v>
      </c>
      <c r="L13" s="59">
        <f>SUM(L11:L12)</f>
        <v>1114.1199999999999</v>
      </c>
      <c r="M13" s="59">
        <f t="shared" ref="M13:P13" si="15">SUM(M11:M12)</f>
        <v>1116.1199999999999</v>
      </c>
      <c r="N13" s="59">
        <f t="shared" si="15"/>
        <v>1117.1199999999999</v>
      </c>
      <c r="O13" s="59">
        <f t="shared" si="15"/>
        <v>3347.36</v>
      </c>
      <c r="P13" s="59">
        <f t="shared" si="15"/>
        <v>1115.1199999999999</v>
      </c>
      <c r="Q13" s="59">
        <f>SUM(Q11:Q12)</f>
        <v>1115.6199999999999</v>
      </c>
      <c r="R13" s="59">
        <f t="shared" ref="R13" si="16">SUM(R11:R12)</f>
        <v>1121.49</v>
      </c>
      <c r="S13" s="59">
        <f t="shared" ref="S13" si="17">SUM(S11:S12)</f>
        <v>3352.2300000000005</v>
      </c>
      <c r="T13" s="59">
        <f t="shared" ref="T13" si="18">SUM(T11:T12)</f>
        <v>6699.59</v>
      </c>
      <c r="U13" s="59">
        <f t="shared" si="6"/>
        <v>13402.91</v>
      </c>
    </row>
    <row r="16" spans="1:21">
      <c r="A16" s="43" t="s">
        <v>120</v>
      </c>
    </row>
    <row r="17" spans="1:21">
      <c r="A17" s="43" t="s">
        <v>121</v>
      </c>
      <c r="B17" s="59">
        <f>U17</f>
        <v>11554.046088361847</v>
      </c>
      <c r="C17" s="59">
        <f>Sheet8!C59</f>
        <v>963.9389802854156</v>
      </c>
      <c r="D17" s="59">
        <f>Sheet8!D59</f>
        <v>963.9389802854156</v>
      </c>
      <c r="E17" s="59">
        <f>Sheet8!E59</f>
        <v>963.9389802854156</v>
      </c>
      <c r="F17" s="59">
        <f>Sheet8!F59</f>
        <v>2891.8169408562467</v>
      </c>
      <c r="G17" s="59">
        <f>Sheet8!G59</f>
        <v>963.9389802854156</v>
      </c>
      <c r="H17" s="59">
        <f>Sheet8!H59</f>
        <v>963.9389802854156</v>
      </c>
      <c r="I17" s="59">
        <f>Sheet8!I59</f>
        <v>963.9389802854156</v>
      </c>
      <c r="J17" s="59">
        <f>Sheet8!J59</f>
        <v>2891.8169408562467</v>
      </c>
      <c r="K17" s="59">
        <f>Sheet8!K59</f>
        <v>5783.6338817124933</v>
      </c>
      <c r="L17" s="59">
        <f>Sheet8!L59</f>
        <v>963.9389802854156</v>
      </c>
      <c r="M17" s="59">
        <f>Sheet8!M59</f>
        <v>963.9389802854156</v>
      </c>
      <c r="N17" s="59">
        <f>Sheet8!N59</f>
        <v>963.9389802854156</v>
      </c>
      <c r="O17" s="59">
        <f>Sheet8!O59</f>
        <v>2891.8169408562467</v>
      </c>
      <c r="P17" s="59">
        <f>Sheet8!P59</f>
        <v>963.9389802854156</v>
      </c>
      <c r="Q17" s="59">
        <f>Sheet8!Q59</f>
        <v>963.9389802854156</v>
      </c>
      <c r="R17" s="59">
        <f>Sheet8!R59</f>
        <v>950.71730522227506</v>
      </c>
      <c r="S17" s="59">
        <f>Sheet8!S59</f>
        <v>2878.5952657931061</v>
      </c>
      <c r="T17" s="59">
        <f>Sheet8!T59</f>
        <v>5770.4122066493528</v>
      </c>
      <c r="U17" s="59">
        <f>Sheet8!U59</f>
        <v>11554.046088361847</v>
      </c>
    </row>
    <row r="18" spans="1:21">
      <c r="A18" s="39" t="s">
        <v>153</v>
      </c>
      <c r="B18" s="59">
        <f>U18</f>
        <v>532.29815349602518</v>
      </c>
      <c r="C18" s="59">
        <f>Sheet8!C60</f>
        <v>44.389832136002298</v>
      </c>
      <c r="D18" s="59">
        <f>Sheet8!D60</f>
        <v>44.389832136002298</v>
      </c>
      <c r="E18" s="59">
        <f>Sheet8!E60</f>
        <v>44.389832136002298</v>
      </c>
      <c r="F18" s="59">
        <f>Sheet8!F60</f>
        <v>133.16949640800689</v>
      </c>
      <c r="G18" s="59">
        <f>Sheet8!G60</f>
        <v>44.389832136002298</v>
      </c>
      <c r="H18" s="59">
        <f>Sheet8!H60</f>
        <v>44.389832136002298</v>
      </c>
      <c r="I18" s="59">
        <f>Sheet8!I60</f>
        <v>44.389832136002298</v>
      </c>
      <c r="J18" s="59">
        <f>Sheet8!J60</f>
        <v>133.16949640800689</v>
      </c>
      <c r="K18" s="59">
        <f>Sheet8!K60</f>
        <v>266.33899281601379</v>
      </c>
      <c r="L18" s="59">
        <f>Sheet8!L60</f>
        <v>44.389832136002298</v>
      </c>
      <c r="M18" s="59">
        <f>Sheet8!M60</f>
        <v>44.389832136002298</v>
      </c>
      <c r="N18" s="59">
        <f>Sheet8!N60</f>
        <v>44.389832136002298</v>
      </c>
      <c r="O18" s="59">
        <f>Sheet8!O60</f>
        <v>133.16949640800689</v>
      </c>
      <c r="P18" s="59">
        <f>Sheet8!P60</f>
        <v>44.389832136002298</v>
      </c>
      <c r="Q18" s="59">
        <f>Sheet8!Q60</f>
        <v>44.389832136002298</v>
      </c>
      <c r="R18" s="59">
        <f>Sheet8!R60</f>
        <v>44.01</v>
      </c>
      <c r="S18" s="59">
        <f>Sheet8!S60</f>
        <v>132.78966427200459</v>
      </c>
      <c r="T18" s="59">
        <f>Sheet8!T60</f>
        <v>265.95916068001145</v>
      </c>
      <c r="U18" s="59">
        <f>Sheet8!U60</f>
        <v>532.29815349602518</v>
      </c>
    </row>
    <row r="19" spans="1:21">
      <c r="A19" s="43" t="s">
        <v>163</v>
      </c>
      <c r="B19" s="64">
        <f>U19</f>
        <v>532.63626070735086</v>
      </c>
      <c r="C19" s="59">
        <f>Sheet8!C61</f>
        <v>44.430569155213718</v>
      </c>
      <c r="D19" s="59">
        <f>Sheet8!D61</f>
        <v>44.430569155213718</v>
      </c>
      <c r="E19" s="59">
        <f>Sheet8!E61</f>
        <v>44.430569155213718</v>
      </c>
      <c r="F19" s="59">
        <f>Sheet8!F61</f>
        <v>133.29170746564114</v>
      </c>
      <c r="G19" s="59">
        <f>Sheet8!G61</f>
        <v>44.430569155213718</v>
      </c>
      <c r="H19" s="59">
        <f>Sheet8!H61</f>
        <v>44.430569155213718</v>
      </c>
      <c r="I19" s="59">
        <f>Sheet8!I61</f>
        <v>44.430569155213718</v>
      </c>
      <c r="J19" s="59">
        <f>Sheet8!J61</f>
        <v>133.29170746564114</v>
      </c>
      <c r="K19" s="59">
        <f>Sheet8!K61</f>
        <v>266.58341493128228</v>
      </c>
      <c r="L19" s="59">
        <f>Sheet8!L61</f>
        <v>44.430569155213718</v>
      </c>
      <c r="M19" s="59">
        <f>Sheet8!M61</f>
        <v>44.430569155213718</v>
      </c>
      <c r="N19" s="59">
        <f>Sheet8!N61</f>
        <v>44.430569155213718</v>
      </c>
      <c r="O19" s="59">
        <f>Sheet8!O61</f>
        <v>133.29170746564114</v>
      </c>
      <c r="P19" s="59">
        <f>Sheet8!P61</f>
        <v>44.430569155213718</v>
      </c>
      <c r="Q19" s="59">
        <f>Sheet8!Q61</f>
        <v>44.430569155213718</v>
      </c>
      <c r="R19" s="59">
        <f>Sheet8!R61</f>
        <v>43.9</v>
      </c>
      <c r="S19" s="59">
        <f>Sheet8!S61</f>
        <v>132.76113831042744</v>
      </c>
      <c r="T19" s="59">
        <f>Sheet8!T61</f>
        <v>266.05284577606858</v>
      </c>
      <c r="U19" s="59">
        <f>Sheet8!U61</f>
        <v>532.63626070735086</v>
      </c>
    </row>
    <row r="20" spans="1:21">
      <c r="A20" s="43" t="s">
        <v>164</v>
      </c>
      <c r="B20" s="46">
        <f t="shared" ref="B20:U20" si="19">SUM(B17:B19)</f>
        <v>12618.980502565224</v>
      </c>
      <c r="C20" s="59">
        <f t="shared" si="19"/>
        <v>1052.7593815766315</v>
      </c>
      <c r="D20" s="59">
        <f t="shared" si="19"/>
        <v>1052.7593815766315</v>
      </c>
      <c r="E20" s="59">
        <f t="shared" si="19"/>
        <v>1052.7593815766315</v>
      </c>
      <c r="F20" s="59">
        <f t="shared" si="19"/>
        <v>3158.2781447298948</v>
      </c>
      <c r="G20" s="59">
        <f t="shared" si="19"/>
        <v>1052.7593815766315</v>
      </c>
      <c r="H20" s="59">
        <f t="shared" si="19"/>
        <v>1052.7593815766315</v>
      </c>
      <c r="I20" s="59">
        <f t="shared" si="19"/>
        <v>1052.7593815766315</v>
      </c>
      <c r="J20" s="59">
        <f t="shared" si="19"/>
        <v>3158.2781447298948</v>
      </c>
      <c r="K20" s="59">
        <f t="shared" si="19"/>
        <v>6316.5562894597897</v>
      </c>
      <c r="L20" s="59">
        <f t="shared" si="19"/>
        <v>1052.7593815766315</v>
      </c>
      <c r="M20" s="59">
        <f t="shared" si="19"/>
        <v>1052.7593815766315</v>
      </c>
      <c r="N20" s="59">
        <f t="shared" si="19"/>
        <v>1052.7593815766315</v>
      </c>
      <c r="O20" s="59">
        <f t="shared" si="19"/>
        <v>3158.2781447298948</v>
      </c>
      <c r="P20" s="59">
        <f t="shared" si="19"/>
        <v>1052.7593815766315</v>
      </c>
      <c r="Q20" s="59">
        <f t="shared" si="19"/>
        <v>1052.7593815766315</v>
      </c>
      <c r="R20" s="59">
        <f t="shared" si="19"/>
        <v>1038.627305222275</v>
      </c>
      <c r="S20" s="59">
        <f t="shared" si="19"/>
        <v>3144.1460683755386</v>
      </c>
      <c r="T20" s="59">
        <f t="shared" si="19"/>
        <v>6302.4242131054325</v>
      </c>
      <c r="U20" s="59">
        <f t="shared" si="19"/>
        <v>12618.980502565224</v>
      </c>
    </row>
    <row r="21" spans="1:21">
      <c r="A21" s="41"/>
      <c r="B21" s="39"/>
      <c r="G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>
      <c r="A23" s="43" t="s">
        <v>165</v>
      </c>
      <c r="B23" s="9"/>
    </row>
    <row r="24" spans="1:21">
      <c r="A24" t="s">
        <v>166</v>
      </c>
      <c r="B24" s="59">
        <f>U24</f>
        <v>3633.8419568369827</v>
      </c>
      <c r="C24" s="59">
        <f>Sheet8!C10</f>
        <v>303.2020815766316</v>
      </c>
      <c r="D24" s="59">
        <f>Sheet8!D10</f>
        <v>303.2020815766316</v>
      </c>
      <c r="E24" s="59">
        <f>Sheet8!E10</f>
        <v>303.2020815766316</v>
      </c>
      <c r="F24" s="60">
        <f>C24+D24+E24</f>
        <v>909.6062447298948</v>
      </c>
      <c r="G24" s="59">
        <f>Sheet8!F10</f>
        <v>303.2020815766316</v>
      </c>
      <c r="H24" s="59">
        <f>Sheet8!G10</f>
        <v>303.2020815766316</v>
      </c>
      <c r="I24" s="59">
        <f>Sheet8!H10</f>
        <v>303.2020815766316</v>
      </c>
      <c r="J24" s="60">
        <f>G24+H24+I24</f>
        <v>909.6062447298948</v>
      </c>
      <c r="K24" s="60">
        <f>F24+J24</f>
        <v>1819.2124894597896</v>
      </c>
      <c r="L24" s="59">
        <f>Sheet8!I10</f>
        <v>303.2020815766316</v>
      </c>
      <c r="M24" s="59">
        <f>Sheet8!J10</f>
        <v>303.2020815766316</v>
      </c>
      <c r="N24" s="59">
        <f>Sheet8!K10</f>
        <v>303.2020815766316</v>
      </c>
      <c r="O24" s="60">
        <f>L24+M24+N24</f>
        <v>909.6062447298948</v>
      </c>
      <c r="P24" s="59">
        <f>Sheet8!L10</f>
        <v>303.2020815766316</v>
      </c>
      <c r="Q24" s="59">
        <f>Sheet8!M10</f>
        <v>303.2020815766316</v>
      </c>
      <c r="R24" s="59">
        <f>Sheet8!N10</f>
        <v>298.61905949403518</v>
      </c>
      <c r="S24" s="59">
        <f>P24+Q24+R24</f>
        <v>905.02322264729833</v>
      </c>
      <c r="T24" s="59">
        <f>O24+S24</f>
        <v>1814.6294673771931</v>
      </c>
      <c r="U24" s="59">
        <f>K24+T24</f>
        <v>3633.8419568369827</v>
      </c>
    </row>
    <row r="25" spans="1:21">
      <c r="A25" t="s">
        <v>167</v>
      </c>
      <c r="B25" s="59">
        <f>U25</f>
        <v>1573.1999999999998</v>
      </c>
      <c r="C25" s="59">
        <f>Sheet8!C19</f>
        <v>131.05439999999999</v>
      </c>
      <c r="D25" s="59">
        <f>Sheet8!D19</f>
        <v>131.05439999999999</v>
      </c>
      <c r="E25" s="59">
        <f>Sheet8!E19</f>
        <v>131.05439999999999</v>
      </c>
      <c r="F25" s="60">
        <f>C25+D25+E25</f>
        <v>393.16319999999996</v>
      </c>
      <c r="G25" s="59">
        <f>Sheet8!F19</f>
        <v>131.05439999999999</v>
      </c>
      <c r="H25" s="59">
        <f>Sheet8!G19</f>
        <v>131.05439999999999</v>
      </c>
      <c r="I25" s="59">
        <f>Sheet8!H19</f>
        <v>131.05439999999999</v>
      </c>
      <c r="J25" s="60">
        <f>G25+H25+I25</f>
        <v>393.16319999999996</v>
      </c>
      <c r="K25" s="59">
        <f>F25+J25</f>
        <v>786.32639999999992</v>
      </c>
      <c r="L25" s="59">
        <f>Sheet8!I19</f>
        <v>131.05439999999999</v>
      </c>
      <c r="M25" s="59">
        <f>Sheet8!J19</f>
        <v>131.05439999999999</v>
      </c>
      <c r="N25" s="59">
        <f>Sheet8!K19</f>
        <v>131.05439999999999</v>
      </c>
      <c r="O25" s="60">
        <f>L25+M25+N25</f>
        <v>393.16319999999996</v>
      </c>
      <c r="P25" s="59">
        <f>Sheet8!L19</f>
        <v>131.05439999999999</v>
      </c>
      <c r="Q25" s="59">
        <f>Sheet8!M19</f>
        <v>131.05439999999999</v>
      </c>
      <c r="R25" s="59">
        <f>Sheet8!N19</f>
        <v>131.60160000000002</v>
      </c>
      <c r="S25" s="59">
        <f>P25+Q25+R25</f>
        <v>393.71039999999999</v>
      </c>
      <c r="T25" s="59">
        <f>O25+S25</f>
        <v>786.8735999999999</v>
      </c>
      <c r="U25" s="59">
        <f>K25+T25</f>
        <v>1573.1999999999998</v>
      </c>
    </row>
    <row r="26" spans="1:21">
      <c r="A26" t="s">
        <v>168</v>
      </c>
      <c r="B26" s="59">
        <f>U26</f>
        <v>1058.5191999999997</v>
      </c>
      <c r="C26" s="59">
        <f>Sheet8!C31</f>
        <v>88.281899999999979</v>
      </c>
      <c r="D26" s="59">
        <f>Sheet8!D31</f>
        <v>88.281899999999979</v>
      </c>
      <c r="E26" s="59">
        <f>Sheet8!E31</f>
        <v>88.281899999999979</v>
      </c>
      <c r="F26" s="60">
        <f>C26+D26+E26</f>
        <v>264.84569999999997</v>
      </c>
      <c r="G26" s="59">
        <f>Sheet8!F31</f>
        <v>88.281899999999979</v>
      </c>
      <c r="H26" s="59">
        <f>Sheet8!G31</f>
        <v>88.281899999999979</v>
      </c>
      <c r="I26" s="59">
        <f>Sheet8!H31</f>
        <v>88.281899999999979</v>
      </c>
      <c r="J26" s="60">
        <f>G26+H26+I26</f>
        <v>264.84569999999997</v>
      </c>
      <c r="K26" s="60">
        <f>F26+J26</f>
        <v>529.69139999999993</v>
      </c>
      <c r="L26" s="59">
        <f>Sheet8!I31</f>
        <v>88.281899999999979</v>
      </c>
      <c r="M26" s="59">
        <f>Sheet8!J31</f>
        <v>88.281899999999979</v>
      </c>
      <c r="N26" s="59">
        <f>Sheet8!K31</f>
        <v>88.281899999999979</v>
      </c>
      <c r="O26" s="60">
        <f>L26+M26+N26</f>
        <v>264.84569999999997</v>
      </c>
      <c r="P26" s="59">
        <f>Sheet8!L31</f>
        <v>88.281899999999979</v>
      </c>
      <c r="Q26" s="59">
        <f>Sheet8!M31</f>
        <v>88.281899999999979</v>
      </c>
      <c r="R26" s="59">
        <f>Sheet8!N31</f>
        <v>87.418299999999988</v>
      </c>
      <c r="S26" s="59">
        <f>P26+Q26+R26</f>
        <v>263.98209999999995</v>
      </c>
      <c r="T26" s="59">
        <f>O26+S26</f>
        <v>528.82779999999991</v>
      </c>
      <c r="U26" s="59">
        <f>K26+T26</f>
        <v>1058.5191999999997</v>
      </c>
    </row>
    <row r="27" spans="1:21">
      <c r="A27" t="s">
        <v>169</v>
      </c>
      <c r="B27" s="59">
        <f>U27</f>
        <v>4421.9759999999997</v>
      </c>
      <c r="C27" s="59">
        <f>Sheet8!C41</f>
        <v>369.24599999999998</v>
      </c>
      <c r="D27" s="59">
        <f>Sheet8!D41</f>
        <v>369.24599999999998</v>
      </c>
      <c r="E27" s="59">
        <f>Sheet8!E41</f>
        <v>369.24599999999998</v>
      </c>
      <c r="F27" s="60">
        <f>C27+D27+E27</f>
        <v>1107.7379999999998</v>
      </c>
      <c r="G27" s="59">
        <f>Sheet8!F41</f>
        <v>369.24599999999998</v>
      </c>
      <c r="H27" s="59">
        <f>Sheet8!G41</f>
        <v>369.24599999999998</v>
      </c>
      <c r="I27" s="59">
        <f>Sheet8!H41</f>
        <v>369.24599999999998</v>
      </c>
      <c r="J27" s="60">
        <f>G27+H27+I27</f>
        <v>1107.7379999999998</v>
      </c>
      <c r="K27" s="59">
        <f>F27+J27</f>
        <v>2215.4759999999997</v>
      </c>
      <c r="L27" s="59">
        <f>Sheet8!I41</f>
        <v>369.24599999999998</v>
      </c>
      <c r="M27" s="59">
        <f>Sheet8!J41</f>
        <v>369.24599999999998</v>
      </c>
      <c r="N27" s="59">
        <f>Sheet8!K41</f>
        <v>369.24599999999998</v>
      </c>
      <c r="O27" s="60">
        <f>L27+M27+N27</f>
        <v>1107.7379999999998</v>
      </c>
      <c r="P27" s="59">
        <f>Sheet8!L41</f>
        <v>369.24599999999998</v>
      </c>
      <c r="Q27" s="59">
        <f>Sheet8!M41</f>
        <v>369.24599999999998</v>
      </c>
      <c r="R27" s="59">
        <f>Sheet8!N41</f>
        <v>360.27000000000004</v>
      </c>
      <c r="S27" s="59">
        <f>P27+Q27+R27</f>
        <v>1098.7619999999999</v>
      </c>
      <c r="T27" s="59">
        <f>O27+S27</f>
        <v>2206.5</v>
      </c>
      <c r="U27" s="59">
        <f>K27+T27</f>
        <v>4421.9759999999997</v>
      </c>
    </row>
    <row r="28" spans="1:21">
      <c r="A28" t="s">
        <v>170</v>
      </c>
      <c r="B28" s="59">
        <f>U28</f>
        <v>1931.4450000000002</v>
      </c>
      <c r="C28" s="59">
        <f>Sheet8!C51</f>
        <v>160.97500000000002</v>
      </c>
      <c r="D28" s="59">
        <f>Sheet8!D51</f>
        <v>160.97500000000002</v>
      </c>
      <c r="E28" s="59">
        <f>Sheet8!E51</f>
        <v>160.97500000000002</v>
      </c>
      <c r="F28" s="60">
        <f>C28+D28+E28</f>
        <v>482.92500000000007</v>
      </c>
      <c r="G28" s="59">
        <f>Sheet8!F51</f>
        <v>160.97500000000002</v>
      </c>
      <c r="H28" s="59">
        <f>Sheet8!G51</f>
        <v>160.97500000000002</v>
      </c>
      <c r="I28" s="59">
        <f>Sheet8!H51</f>
        <v>160.97500000000002</v>
      </c>
      <c r="J28" s="60">
        <f>G28+H28+I28</f>
        <v>482.92500000000007</v>
      </c>
      <c r="K28" s="60">
        <f>F28+J28</f>
        <v>965.85000000000014</v>
      </c>
      <c r="L28" s="59">
        <f>Sheet8!I51</f>
        <v>160.97500000000002</v>
      </c>
      <c r="M28" s="59">
        <f>Sheet8!J51</f>
        <v>160.97500000000002</v>
      </c>
      <c r="N28" s="59">
        <f>Sheet8!K51</f>
        <v>160.97500000000002</v>
      </c>
      <c r="O28" s="60">
        <f>L28+M28+N28</f>
        <v>482.92500000000007</v>
      </c>
      <c r="P28" s="59">
        <f>Sheet8!L51</f>
        <v>160.97500000000002</v>
      </c>
      <c r="Q28" s="59">
        <f>Sheet8!M51</f>
        <v>160.97500000000002</v>
      </c>
      <c r="R28" s="59">
        <f>Sheet8!N51</f>
        <v>160.72</v>
      </c>
      <c r="S28" s="60">
        <f>P28+Q28+R28</f>
        <v>482.67000000000007</v>
      </c>
      <c r="T28" s="59">
        <f>O28+S28</f>
        <v>965.59500000000014</v>
      </c>
      <c r="U28" s="59">
        <f>K28+T28</f>
        <v>1931.4450000000002</v>
      </c>
    </row>
    <row r="29" spans="1:21">
      <c r="B29" s="59">
        <f t="shared" ref="B29:U29" si="20">SUM(B24:B28)</f>
        <v>12618.982156836981</v>
      </c>
      <c r="C29" s="60">
        <f t="shared" si="20"/>
        <v>1052.7593815766315</v>
      </c>
      <c r="D29" s="60">
        <f t="shared" si="20"/>
        <v>1052.7593815766315</v>
      </c>
      <c r="E29" s="60">
        <f t="shared" si="20"/>
        <v>1052.7593815766315</v>
      </c>
      <c r="F29" s="60">
        <f t="shared" si="20"/>
        <v>3158.2781447298948</v>
      </c>
      <c r="G29" s="60">
        <f t="shared" si="20"/>
        <v>1052.7593815766315</v>
      </c>
      <c r="H29" s="60">
        <f t="shared" si="20"/>
        <v>1052.7593815766315</v>
      </c>
      <c r="I29" s="60">
        <f t="shared" si="20"/>
        <v>1052.7593815766315</v>
      </c>
      <c r="J29" s="60">
        <f t="shared" si="20"/>
        <v>3158.2781447298948</v>
      </c>
      <c r="K29" s="59">
        <f t="shared" si="20"/>
        <v>6316.5562894597897</v>
      </c>
      <c r="L29" s="60">
        <f t="shared" si="20"/>
        <v>1052.7593815766315</v>
      </c>
      <c r="M29" s="60">
        <f t="shared" si="20"/>
        <v>1052.7593815766315</v>
      </c>
      <c r="N29" s="60">
        <f t="shared" si="20"/>
        <v>1052.7593815766315</v>
      </c>
      <c r="O29" s="60">
        <f t="shared" si="20"/>
        <v>3158.2781447298948</v>
      </c>
      <c r="P29" s="60">
        <f t="shared" si="20"/>
        <v>1052.7593815766315</v>
      </c>
      <c r="Q29" s="60">
        <f t="shared" si="20"/>
        <v>1052.7593815766315</v>
      </c>
      <c r="R29" s="60">
        <f t="shared" si="20"/>
        <v>1038.6289594940351</v>
      </c>
      <c r="S29" s="60">
        <f t="shared" si="20"/>
        <v>3144.147722647298</v>
      </c>
      <c r="T29" s="60">
        <f t="shared" si="20"/>
        <v>6302.4258673771938</v>
      </c>
      <c r="U29" s="59">
        <f t="shared" si="20"/>
        <v>12618.982156836981</v>
      </c>
    </row>
    <row r="30" spans="1:21">
      <c r="U30" s="9"/>
    </row>
    <row r="31" spans="1:21">
      <c r="A31" t="s">
        <v>173</v>
      </c>
    </row>
    <row r="32" spans="1:21">
      <c r="A32" t="s">
        <v>174</v>
      </c>
      <c r="B32" s="59">
        <f>U32</f>
        <v>-7.1319568369824538</v>
      </c>
      <c r="C32" s="59">
        <f>C6-C24</f>
        <v>-0.98208157663157181</v>
      </c>
      <c r="D32" s="59">
        <f>D6-D24</f>
        <v>-0.98208157663157181</v>
      </c>
      <c r="E32" s="59">
        <f>E6-E24</f>
        <v>-0.98208157663157181</v>
      </c>
      <c r="F32" s="59">
        <f t="shared" ref="F32:F38" si="21">C32+D32+E32</f>
        <v>-2.9462447298947154</v>
      </c>
      <c r="G32" s="59">
        <f>G6-G24</f>
        <v>-0.98208157663157181</v>
      </c>
      <c r="H32" s="59">
        <f t="shared" ref="H32:I32" si="22">H6-H24</f>
        <v>-0.98208157663157181</v>
      </c>
      <c r="I32" s="59">
        <f t="shared" si="22"/>
        <v>-0.98208157663157181</v>
      </c>
      <c r="J32" s="59">
        <f>G32+H32+I32</f>
        <v>-2.9462447298947154</v>
      </c>
      <c r="K32" s="59">
        <f>F32+J32</f>
        <v>-5.8924894597894308</v>
      </c>
      <c r="L32" s="59">
        <f>L6-L24</f>
        <v>-0.98208157663157181</v>
      </c>
      <c r="M32" s="59">
        <f t="shared" ref="M32:N32" si="23">M6-M24</f>
        <v>-0.98208157663157181</v>
      </c>
      <c r="N32" s="59">
        <f t="shared" si="23"/>
        <v>-0.98208157663157181</v>
      </c>
      <c r="O32" s="59">
        <f>L32+M32+N32</f>
        <v>-2.9462447298947154</v>
      </c>
      <c r="P32" s="59">
        <f>P6-P24</f>
        <v>-0.98208157663157181</v>
      </c>
      <c r="Q32" s="59">
        <f t="shared" ref="Q32:Q33" si="24">Q6-Q24</f>
        <v>-0.98208157663157181</v>
      </c>
      <c r="R32" s="59">
        <f>R6-R24</f>
        <v>3.6709405059648361</v>
      </c>
      <c r="S32" s="59">
        <f>P32+Q32+R32</f>
        <v>1.7067773527016925</v>
      </c>
      <c r="T32" s="59">
        <f t="shared" ref="T32:T38" si="25">O32+S32</f>
        <v>-1.2394673771930229</v>
      </c>
      <c r="U32" s="59">
        <f>K32+T32</f>
        <v>-7.1319568369824538</v>
      </c>
    </row>
    <row r="33" spans="1:21">
      <c r="A33" t="s">
        <v>175</v>
      </c>
      <c r="B33" s="59">
        <f>U33</f>
        <v>-65.449999999999818</v>
      </c>
      <c r="C33" s="59">
        <f>C7-C25</f>
        <v>-5.4043999999999812</v>
      </c>
      <c r="D33" s="59">
        <f t="shared" ref="D33:E33" si="26">D7-D25</f>
        <v>-5.4043999999999812</v>
      </c>
      <c r="E33" s="59">
        <f t="shared" si="26"/>
        <v>-5.4043999999999812</v>
      </c>
      <c r="F33" s="59">
        <f t="shared" si="21"/>
        <v>-16.213199999999944</v>
      </c>
      <c r="G33" s="59">
        <f>G7-G25</f>
        <v>-5.4043999999999812</v>
      </c>
      <c r="H33" s="59">
        <f t="shared" ref="H33:I33" si="27">H7-H25</f>
        <v>-5.4043999999999812</v>
      </c>
      <c r="I33" s="59">
        <f t="shared" si="27"/>
        <v>-5.4043999999999812</v>
      </c>
      <c r="J33" s="59">
        <f>G33+H33+I33</f>
        <v>-16.213199999999944</v>
      </c>
      <c r="K33" s="59">
        <f>J33+F33</f>
        <v>-32.426399999999887</v>
      </c>
      <c r="L33" s="59">
        <f>L7-L25</f>
        <v>-5.4043999999999812</v>
      </c>
      <c r="M33" s="59">
        <f t="shared" ref="M33:N33" si="28">M7-M25</f>
        <v>-5.4043999999999812</v>
      </c>
      <c r="N33" s="59">
        <f t="shared" si="28"/>
        <v>-5.4043999999999812</v>
      </c>
      <c r="O33" s="59">
        <f>L33+M33+N33</f>
        <v>-16.213199999999944</v>
      </c>
      <c r="P33" s="59">
        <f>P7-P25</f>
        <v>-5.4043999999999812</v>
      </c>
      <c r="Q33" s="59">
        <f t="shared" si="24"/>
        <v>-5.4043999999999812</v>
      </c>
      <c r="R33" s="59">
        <f>R7-R25</f>
        <v>-6.0016000000000247</v>
      </c>
      <c r="S33" s="59">
        <f>P33+Q33+R33</f>
        <v>-16.810399999999987</v>
      </c>
      <c r="T33" s="59">
        <f t="shared" si="25"/>
        <v>-33.023599999999931</v>
      </c>
      <c r="U33" s="59">
        <f>T33+K33</f>
        <v>-65.449999999999818</v>
      </c>
    </row>
    <row r="34" spans="1:21">
      <c r="A34" t="s">
        <v>176</v>
      </c>
      <c r="B34" s="59">
        <f>U34</f>
        <v>-101.49919999999976</v>
      </c>
      <c r="C34" s="60">
        <f>C8-C26</f>
        <v>-8.5318999999999789</v>
      </c>
      <c r="D34" s="60">
        <f t="shared" ref="D34:E34" si="29">D8-D26</f>
        <v>-8.5318999999999789</v>
      </c>
      <c r="E34" s="59">
        <f t="shared" si="29"/>
        <v>-8.5318999999999789</v>
      </c>
      <c r="F34" s="60">
        <f t="shared" si="21"/>
        <v>-25.595699999999937</v>
      </c>
      <c r="G34" s="60">
        <f>G8-G26</f>
        <v>-8.5318999999999789</v>
      </c>
      <c r="H34" s="60">
        <f t="shared" ref="H34:I34" si="30">H8-H26</f>
        <v>-8.5318999999999789</v>
      </c>
      <c r="I34" s="60">
        <f t="shared" si="30"/>
        <v>-8.5318999999999789</v>
      </c>
      <c r="J34" s="60">
        <f>G34+H34+I34</f>
        <v>-25.595699999999937</v>
      </c>
      <c r="K34" s="60">
        <f>F34+J34</f>
        <v>-51.191399999999874</v>
      </c>
      <c r="L34" s="60">
        <f>L8-L26</f>
        <v>-8.5318999999999789</v>
      </c>
      <c r="M34" s="60">
        <f t="shared" ref="M34:N34" si="31">M8-M26</f>
        <v>-8.5318999999999789</v>
      </c>
      <c r="N34" s="60">
        <f t="shared" si="31"/>
        <v>-8.5318999999999789</v>
      </c>
      <c r="O34" s="60">
        <f>L34+M34+N34</f>
        <v>-25.595699999999937</v>
      </c>
      <c r="P34" s="60">
        <f>P8-P26</f>
        <v>-8.5318999999999789</v>
      </c>
      <c r="Q34" s="60">
        <f>Q8-Q26</f>
        <v>-8.5318999999999789</v>
      </c>
      <c r="R34" s="60">
        <f>R8-R26</f>
        <v>-7.6482999999999919</v>
      </c>
      <c r="S34" s="60">
        <f>P34+Q34+R34</f>
        <v>-24.71209999999995</v>
      </c>
      <c r="T34" s="60">
        <f t="shared" si="25"/>
        <v>-50.307799999999887</v>
      </c>
      <c r="U34" s="60">
        <f>K34+T34</f>
        <v>-101.49919999999976</v>
      </c>
    </row>
    <row r="35" spans="1:21">
      <c r="A35" t="s">
        <v>177</v>
      </c>
      <c r="B35" s="59">
        <f>U35</f>
        <v>335.90400000000017</v>
      </c>
      <c r="C35" s="59">
        <f>C9-C27</f>
        <v>26.754000000000019</v>
      </c>
      <c r="D35" s="59">
        <f t="shared" ref="D35:E35" si="32">D9-D27</f>
        <v>26.754000000000019</v>
      </c>
      <c r="E35" s="59">
        <f t="shared" si="32"/>
        <v>26.754000000000019</v>
      </c>
      <c r="F35" s="59">
        <f t="shared" si="21"/>
        <v>80.262000000000057</v>
      </c>
      <c r="G35" s="59">
        <f>G9-G27</f>
        <v>26.754000000000019</v>
      </c>
      <c r="H35" s="59">
        <f t="shared" ref="H35:I35" si="33">H9-H27</f>
        <v>26.754000000000019</v>
      </c>
      <c r="I35" s="59">
        <f t="shared" si="33"/>
        <v>26.754000000000019</v>
      </c>
      <c r="J35" s="59">
        <f>G35+H35+I35</f>
        <v>80.262000000000057</v>
      </c>
      <c r="K35" s="59">
        <f>F35+J35</f>
        <v>160.52400000000011</v>
      </c>
      <c r="L35" s="59">
        <f>L9-L27</f>
        <v>26.754000000000019</v>
      </c>
      <c r="M35" s="59">
        <f t="shared" ref="M35:N35" si="34">M9-M27</f>
        <v>26.754000000000019</v>
      </c>
      <c r="N35" s="59">
        <f t="shared" si="34"/>
        <v>26.754000000000019</v>
      </c>
      <c r="O35" s="59">
        <f>L35+M35+N35</f>
        <v>80.262000000000057</v>
      </c>
      <c r="P35" s="59">
        <f>P9-P27</f>
        <v>26.754000000000019</v>
      </c>
      <c r="Q35" s="59">
        <f t="shared" ref="Q35" si="35">Q9-Q27</f>
        <v>26.754000000000019</v>
      </c>
      <c r="R35" s="59">
        <f>R9-R27</f>
        <v>41.609999999999957</v>
      </c>
      <c r="S35" s="59">
        <f>P35+Q35+R35</f>
        <v>95.117999999999995</v>
      </c>
      <c r="T35" s="59">
        <f t="shared" si="25"/>
        <v>175.38000000000005</v>
      </c>
      <c r="U35" s="59">
        <f>K35+T35</f>
        <v>335.90400000000017</v>
      </c>
    </row>
    <row r="36" spans="1:21">
      <c r="A36" t="s">
        <v>178</v>
      </c>
      <c r="B36" s="59">
        <f>U36</f>
        <v>594.50499999999977</v>
      </c>
      <c r="C36" s="59">
        <f>C10-C28</f>
        <v>49.524999999999977</v>
      </c>
      <c r="D36" s="59">
        <f t="shared" ref="D36:E36" si="36">D10-D28</f>
        <v>49.524999999999977</v>
      </c>
      <c r="E36" s="59">
        <f t="shared" si="36"/>
        <v>49.524999999999977</v>
      </c>
      <c r="F36" s="60">
        <f t="shared" si="21"/>
        <v>148.57499999999993</v>
      </c>
      <c r="G36" s="59">
        <f>G10-G28</f>
        <v>49.524999999999977</v>
      </c>
      <c r="H36" s="59">
        <f t="shared" ref="H36:I36" si="37">H10-H28</f>
        <v>49.524999999999977</v>
      </c>
      <c r="I36" s="59">
        <f t="shared" si="37"/>
        <v>49.524999999999977</v>
      </c>
      <c r="J36" s="59">
        <f>G36+H36+I36</f>
        <v>148.57499999999993</v>
      </c>
      <c r="K36" s="59">
        <f>F36+J36</f>
        <v>297.14999999999986</v>
      </c>
      <c r="L36" s="59">
        <f>L10-L28</f>
        <v>49.524999999999977</v>
      </c>
      <c r="M36" s="59">
        <f t="shared" ref="M36:N36" si="38">M10-M28</f>
        <v>49.524999999999977</v>
      </c>
      <c r="N36" s="59">
        <f t="shared" si="38"/>
        <v>49.524999999999977</v>
      </c>
      <c r="O36" s="59">
        <f>L36+M36+N36</f>
        <v>148.57499999999993</v>
      </c>
      <c r="P36" s="59">
        <f>P10-P28</f>
        <v>49.524999999999977</v>
      </c>
      <c r="Q36" s="59">
        <f>Q10-Q28</f>
        <v>49.524999999999977</v>
      </c>
      <c r="R36" s="59">
        <f>R10-R28</f>
        <v>49.72999999999999</v>
      </c>
      <c r="S36" s="60">
        <f>P36+Q36+R36</f>
        <v>148.77999999999994</v>
      </c>
      <c r="T36" s="60">
        <f t="shared" si="25"/>
        <v>297.3549999999999</v>
      </c>
      <c r="U36" s="59">
        <f>K36+T36</f>
        <v>594.50499999999977</v>
      </c>
    </row>
    <row r="37" spans="1:21">
      <c r="B37" s="59">
        <f>SUM(B32:B36)</f>
        <v>756.32784316301786</v>
      </c>
      <c r="C37" s="59">
        <f>SUM(C32:C36)</f>
        <v>61.360618423368464</v>
      </c>
      <c r="D37" s="59">
        <f>SUM(D32:D36)</f>
        <v>61.360618423368464</v>
      </c>
      <c r="E37" s="59">
        <f>SUM(E32:E36)</f>
        <v>61.360618423368464</v>
      </c>
      <c r="F37" s="59">
        <f t="shared" si="21"/>
        <v>184.08185527010539</v>
      </c>
      <c r="G37" s="59">
        <f>SUM(G32:G36)</f>
        <v>61.360618423368464</v>
      </c>
      <c r="H37" s="59">
        <f>SUM(H32:H36)</f>
        <v>61.360618423368464</v>
      </c>
      <c r="I37" s="59">
        <f>SUM(I32:I36)</f>
        <v>61.360618423368464</v>
      </c>
      <c r="J37" s="59">
        <f>SUM(J32:J36)</f>
        <v>184.08185527010539</v>
      </c>
      <c r="K37" s="59">
        <f>F37+J37</f>
        <v>368.16371054021079</v>
      </c>
      <c r="L37" s="59">
        <f t="shared" ref="L37:S37" si="39">SUM(L32:L36)</f>
        <v>61.360618423368464</v>
      </c>
      <c r="M37" s="59">
        <f t="shared" si="39"/>
        <v>61.360618423368464</v>
      </c>
      <c r="N37" s="59">
        <f t="shared" si="39"/>
        <v>61.360618423368464</v>
      </c>
      <c r="O37" s="59">
        <f t="shared" si="39"/>
        <v>184.08185527010539</v>
      </c>
      <c r="P37" s="59">
        <f t="shared" si="39"/>
        <v>61.360618423368464</v>
      </c>
      <c r="Q37" s="59">
        <f t="shared" si="39"/>
        <v>61.360618423368464</v>
      </c>
      <c r="R37" s="59">
        <f t="shared" si="39"/>
        <v>81.361040505964766</v>
      </c>
      <c r="S37" s="59">
        <f t="shared" si="39"/>
        <v>204.08227735270168</v>
      </c>
      <c r="T37" s="59">
        <f t="shared" si="25"/>
        <v>388.16413262280707</v>
      </c>
      <c r="U37" s="59">
        <f>K37+T37</f>
        <v>756.32784316301786</v>
      </c>
    </row>
    <row r="38" spans="1:21">
      <c r="A38" t="s">
        <v>112</v>
      </c>
      <c r="B38" s="59">
        <f>U38</f>
        <v>27.6</v>
      </c>
      <c r="C38" s="59">
        <v>2</v>
      </c>
      <c r="D38" s="59">
        <v>0</v>
      </c>
      <c r="E38" s="59">
        <v>7.6</v>
      </c>
      <c r="F38" s="59">
        <f t="shared" si="21"/>
        <v>9.6</v>
      </c>
      <c r="G38" s="59">
        <v>2</v>
      </c>
      <c r="H38" s="59">
        <v>3</v>
      </c>
      <c r="I38" s="59">
        <v>4</v>
      </c>
      <c r="J38" s="59">
        <f>G38+H38+I38</f>
        <v>9</v>
      </c>
      <c r="K38" s="59">
        <f>F38+J38</f>
        <v>18.600000000000001</v>
      </c>
      <c r="L38" s="59">
        <v>0</v>
      </c>
      <c r="M38" s="59">
        <v>2</v>
      </c>
      <c r="N38" s="59">
        <v>3</v>
      </c>
      <c r="O38" s="59">
        <f>L38+M38+N38</f>
        <v>5</v>
      </c>
      <c r="P38" s="59">
        <v>1</v>
      </c>
      <c r="Q38" s="59">
        <v>1.5</v>
      </c>
      <c r="R38" s="59">
        <v>1.5</v>
      </c>
      <c r="S38" s="59">
        <f>P38+Q38+R38</f>
        <v>4</v>
      </c>
      <c r="T38" s="59">
        <f t="shared" si="25"/>
        <v>9</v>
      </c>
      <c r="U38" s="59">
        <f>K38+T38</f>
        <v>27.6</v>
      </c>
    </row>
    <row r="39" spans="1:21">
      <c r="A39" s="39" t="s">
        <v>179</v>
      </c>
      <c r="B39" s="64">
        <f t="shared" ref="B39:U39" si="40">SUM(B37:B38)</f>
        <v>783.92784316301788</v>
      </c>
      <c r="C39" s="64">
        <f t="shared" si="40"/>
        <v>63.360618423368464</v>
      </c>
      <c r="D39" s="64">
        <f t="shared" si="40"/>
        <v>61.360618423368464</v>
      </c>
      <c r="E39" s="64">
        <f t="shared" si="40"/>
        <v>68.960618423368459</v>
      </c>
      <c r="F39" s="64">
        <f t="shared" si="40"/>
        <v>193.68185527010539</v>
      </c>
      <c r="G39" s="64">
        <f t="shared" si="40"/>
        <v>63.360618423368464</v>
      </c>
      <c r="H39" s="64">
        <f t="shared" si="40"/>
        <v>64.360618423368464</v>
      </c>
      <c r="I39" s="64">
        <f t="shared" si="40"/>
        <v>65.360618423368464</v>
      </c>
      <c r="J39" s="64">
        <f t="shared" si="40"/>
        <v>193.08185527010539</v>
      </c>
      <c r="K39" s="64">
        <f t="shared" si="40"/>
        <v>386.76371054021081</v>
      </c>
      <c r="L39" s="64">
        <f t="shared" si="40"/>
        <v>61.360618423368464</v>
      </c>
      <c r="M39" s="64">
        <f t="shared" si="40"/>
        <v>63.360618423368464</v>
      </c>
      <c r="N39" s="64">
        <f t="shared" si="40"/>
        <v>64.360618423368464</v>
      </c>
      <c r="O39" s="64">
        <f t="shared" si="40"/>
        <v>189.08185527010539</v>
      </c>
      <c r="P39" s="64">
        <f t="shared" si="40"/>
        <v>62.360618423368464</v>
      </c>
      <c r="Q39" s="64">
        <f t="shared" si="40"/>
        <v>62.860618423368464</v>
      </c>
      <c r="R39" s="64">
        <f t="shared" si="40"/>
        <v>82.861040505964766</v>
      </c>
      <c r="S39" s="64">
        <f t="shared" si="40"/>
        <v>208.08227735270168</v>
      </c>
      <c r="T39" s="64">
        <f t="shared" si="40"/>
        <v>397.16413262280707</v>
      </c>
      <c r="U39" s="64">
        <f t="shared" si="40"/>
        <v>783.92784316301788</v>
      </c>
    </row>
    <row r="40" spans="1:21">
      <c r="A40" t="s">
        <v>180</v>
      </c>
      <c r="B40" s="59">
        <f>B39/B11%</f>
        <v>5.8610069087222483</v>
      </c>
      <c r="C40" s="59">
        <f t="shared" ref="C40:E40" si="41">C39/C11%</f>
        <v>5.6870551128575437</v>
      </c>
      <c r="D40" s="59">
        <f t="shared" si="41"/>
        <v>5.5075412364348963</v>
      </c>
      <c r="E40" s="59">
        <f t="shared" si="41"/>
        <v>6.1896939668409559</v>
      </c>
      <c r="F40" s="59">
        <f t="shared" ref="F40" si="42">F39/F11%</f>
        <v>5.794763438711132</v>
      </c>
      <c r="G40" s="59">
        <f t="shared" ref="G40" si="43">G39/G11%</f>
        <v>5.6870551128575437</v>
      </c>
      <c r="H40" s="59">
        <f t="shared" ref="H40" si="44">H39/H11%</f>
        <v>5.7768120510688679</v>
      </c>
      <c r="I40" s="59">
        <f t="shared" ref="I40" si="45">I39/I11%</f>
        <v>5.8665689892801911</v>
      </c>
      <c r="J40" s="59">
        <f t="shared" ref="J40" si="46">J39/J11%</f>
        <v>5.776812051068867</v>
      </c>
      <c r="K40" s="59">
        <f t="shared" ref="K40" si="47">K39/K11%</f>
        <v>5.7857877448900004</v>
      </c>
      <c r="L40" s="59">
        <f t="shared" ref="L40" si="48">L39/L11%</f>
        <v>5.5075412364348963</v>
      </c>
      <c r="M40" s="59">
        <f t="shared" ref="M40" si="49">M39/M11%</f>
        <v>5.6870551128575437</v>
      </c>
      <c r="N40" s="59">
        <f t="shared" ref="N40" si="50">N39/N11%</f>
        <v>5.7768120510688679</v>
      </c>
      <c r="O40" s="59">
        <f t="shared" ref="O40" si="51">O39/O11%</f>
        <v>5.6571361334537693</v>
      </c>
      <c r="P40" s="59">
        <f t="shared" ref="P40" si="52">P39/P11%</f>
        <v>5.5972981746462205</v>
      </c>
      <c r="Q40" s="59">
        <f t="shared" ref="Q40" si="53">Q39/Q11%</f>
        <v>5.6421766437518821</v>
      </c>
      <c r="R40" s="59">
        <f t="shared" ref="R40" si="54">R39/R11%</f>
        <v>7.3983732449365416</v>
      </c>
      <c r="S40" s="59">
        <f t="shared" ref="S40" si="55">S39/S11%</f>
        <v>6.21469484929953</v>
      </c>
      <c r="T40" s="59">
        <f t="shared" ref="T40" si="56">T39/T11%</f>
        <v>5.9361600788989772</v>
      </c>
      <c r="U40" s="59">
        <f t="shared" ref="U40" si="57">U39/U11%</f>
        <v>5.8610069087222483</v>
      </c>
    </row>
    <row r="44" spans="1:21" ht="15.75">
      <c r="B44" s="23"/>
      <c r="C44" s="22"/>
      <c r="D44" s="22"/>
      <c r="E44" s="22"/>
      <c r="F44" s="22"/>
      <c r="G44" s="22"/>
      <c r="H44" s="22"/>
      <c r="I44" s="22"/>
    </row>
    <row r="45" spans="1:21" ht="15.75">
      <c r="B45" s="21"/>
      <c r="C45" s="22"/>
      <c r="D45" s="22"/>
      <c r="E45" s="22"/>
      <c r="F45" s="22"/>
      <c r="G45" s="22"/>
      <c r="H45" s="22"/>
      <c r="I45" s="22"/>
      <c r="J45" s="22"/>
    </row>
    <row r="46" spans="1:21" ht="15.75">
      <c r="B46" s="23"/>
      <c r="C46" s="12"/>
      <c r="D46" s="12"/>
      <c r="E46" s="22"/>
      <c r="F46" s="12"/>
      <c r="G46" s="12"/>
      <c r="H46" s="12"/>
      <c r="I46" s="12"/>
      <c r="J46" s="12"/>
    </row>
    <row r="47" spans="1:21" ht="15.75">
      <c r="B47" s="23"/>
      <c r="C47" s="12"/>
      <c r="D47" s="12"/>
      <c r="E47" s="12"/>
      <c r="F47" s="12"/>
      <c r="G47" s="12"/>
      <c r="H47" s="12"/>
      <c r="I47" s="12"/>
      <c r="J47" s="12"/>
    </row>
    <row r="48" spans="1:21" ht="15.75">
      <c r="B48" s="23"/>
      <c r="C48" s="12"/>
      <c r="D48" s="12"/>
      <c r="E48" s="12"/>
      <c r="F48" s="12"/>
      <c r="G48" s="12"/>
      <c r="H48" s="12"/>
      <c r="I48" s="12"/>
      <c r="J48" s="12"/>
    </row>
    <row r="49" spans="2:10" ht="15.75">
      <c r="B49" s="23"/>
      <c r="C49" s="12"/>
      <c r="D49" s="12"/>
      <c r="E49" s="12"/>
      <c r="F49" s="12"/>
      <c r="G49" s="12"/>
      <c r="H49" s="12"/>
      <c r="I49" s="12"/>
      <c r="J49" s="12"/>
    </row>
    <row r="50" spans="2:10" ht="15.75">
      <c r="B50" s="23"/>
      <c r="C50" s="12"/>
      <c r="D50" s="12"/>
      <c r="E50" s="12"/>
      <c r="F50" s="12"/>
      <c r="G50" s="12"/>
      <c r="H50" s="12"/>
      <c r="I50" s="12"/>
      <c r="J50" s="12"/>
    </row>
    <row r="51" spans="2:10" ht="15.75">
      <c r="B51" s="23"/>
      <c r="C51" s="12"/>
      <c r="D51" s="12"/>
      <c r="E51" s="12"/>
      <c r="F51" s="12"/>
      <c r="G51" s="12"/>
      <c r="H51" s="12"/>
      <c r="I51" s="12"/>
      <c r="J51" s="12"/>
    </row>
    <row r="52" spans="2:10" ht="15.75">
      <c r="B52" s="23"/>
      <c r="C52" s="12"/>
      <c r="D52" s="12"/>
      <c r="E52" s="12"/>
      <c r="F52" s="12"/>
      <c r="G52" s="12"/>
      <c r="H52" s="12"/>
      <c r="I52" s="12"/>
      <c r="J52" s="12"/>
    </row>
    <row r="53" spans="2:10" ht="15.75">
      <c r="B53" s="23"/>
      <c r="C53" s="12"/>
      <c r="D53" s="12"/>
      <c r="E53" s="12"/>
      <c r="F53" s="12"/>
      <c r="G53" s="12"/>
      <c r="H53" s="12"/>
      <c r="I53" s="12"/>
      <c r="J53" s="12"/>
    </row>
    <row r="54" spans="2:10" ht="15.75">
      <c r="B54" s="24"/>
      <c r="C54" s="12"/>
      <c r="D54" s="12"/>
      <c r="E54" s="12"/>
      <c r="F54" s="12"/>
      <c r="G54" s="12"/>
      <c r="H54" s="12"/>
      <c r="I54" s="12"/>
      <c r="J54" s="12"/>
    </row>
    <row r="55" spans="2:10" ht="15.75">
      <c r="B55" s="23"/>
      <c r="C55" s="12"/>
      <c r="D55" s="12"/>
      <c r="E55" s="12"/>
      <c r="F55" s="12"/>
      <c r="G55" s="12"/>
      <c r="H55" s="12"/>
      <c r="I55" s="12"/>
      <c r="J55" s="12"/>
    </row>
    <row r="56" spans="2:10" ht="15.75">
      <c r="B56" s="24"/>
      <c r="C56" s="12"/>
      <c r="D56" s="12"/>
      <c r="E56" s="12"/>
      <c r="F56" s="12"/>
      <c r="G56" s="12"/>
      <c r="H56" s="12"/>
      <c r="I56" s="12"/>
      <c r="J56" s="12"/>
    </row>
    <row r="57" spans="2:10" ht="15.75">
      <c r="B57" s="23"/>
      <c r="C57" s="12"/>
      <c r="D57" s="12"/>
      <c r="E57" s="12"/>
      <c r="F57" s="12"/>
      <c r="G57" s="12"/>
      <c r="H57" s="12"/>
      <c r="I57" s="12"/>
      <c r="J57" s="12"/>
    </row>
    <row r="58" spans="2:10" ht="15.75">
      <c r="B58" s="23"/>
      <c r="C58" s="12"/>
      <c r="D58" s="12"/>
      <c r="E58" s="12"/>
      <c r="F58" s="12"/>
      <c r="G58" s="12"/>
      <c r="H58" s="12"/>
      <c r="I58" s="12"/>
      <c r="J58" s="12"/>
    </row>
    <row r="59" spans="2:10" ht="15.75">
      <c r="B59" s="23"/>
      <c r="C59" s="12"/>
      <c r="D59" s="12"/>
      <c r="E59" s="12"/>
      <c r="F59" s="12"/>
      <c r="G59" s="32"/>
      <c r="H59" s="12"/>
      <c r="I59" s="12"/>
      <c r="J59" s="12"/>
    </row>
    <row r="60" spans="2:10" ht="15.75">
      <c r="B60" s="23"/>
      <c r="C60" s="12"/>
      <c r="D60" s="12"/>
      <c r="E60" s="12"/>
      <c r="F60" s="12"/>
      <c r="G60" s="12"/>
      <c r="H60" s="12"/>
      <c r="I60" s="12"/>
      <c r="J60" s="12"/>
    </row>
    <row r="61" spans="2:10" ht="15.75">
      <c r="B61" s="23"/>
      <c r="C61" s="12"/>
      <c r="D61" s="12"/>
      <c r="E61" s="12"/>
      <c r="F61" s="12"/>
      <c r="G61" s="12"/>
      <c r="H61" s="12"/>
      <c r="I61" s="12"/>
      <c r="J61" s="12"/>
    </row>
    <row r="62" spans="2:10" ht="15.75">
      <c r="B62" s="23"/>
      <c r="C62" s="12"/>
      <c r="D62" s="12"/>
      <c r="E62" s="12"/>
      <c r="F62" s="12"/>
      <c r="G62" s="12"/>
      <c r="H62" s="12"/>
      <c r="I62" s="12"/>
      <c r="J62" s="12"/>
    </row>
    <row r="63" spans="2:10" ht="15.75">
      <c r="B63" s="23"/>
      <c r="C63" s="12"/>
      <c r="D63" s="12"/>
      <c r="E63" s="12"/>
      <c r="F63" s="12"/>
      <c r="G63" s="12"/>
      <c r="H63" s="12"/>
      <c r="I63" s="12"/>
      <c r="J63" s="12"/>
    </row>
    <row r="64" spans="2:10" ht="15.75">
      <c r="B64" s="23"/>
      <c r="C64" s="12"/>
      <c r="D64" s="12"/>
      <c r="E64" s="12"/>
      <c r="F64" s="12"/>
      <c r="G64" s="12"/>
      <c r="H64" s="12"/>
      <c r="I64" s="12"/>
      <c r="J64" s="12"/>
    </row>
    <row r="65" spans="2:10" ht="15.75">
      <c r="B65" s="23"/>
      <c r="C65" s="12"/>
      <c r="D65" s="12"/>
      <c r="E65" s="12"/>
      <c r="F65" s="12"/>
      <c r="G65" s="12"/>
      <c r="H65" s="12"/>
      <c r="I65" s="12"/>
      <c r="J65" s="12"/>
    </row>
    <row r="66" spans="2:10" ht="15.75">
      <c r="B66" s="23"/>
      <c r="C66" s="12"/>
      <c r="D66" s="12"/>
      <c r="E66" s="12"/>
      <c r="F66" s="12"/>
      <c r="G66" s="12"/>
      <c r="H66" s="12"/>
      <c r="I66" s="12"/>
      <c r="J66" s="12"/>
    </row>
    <row r="67" spans="2:10" ht="15.75">
      <c r="B67" s="23"/>
      <c r="C67" s="12"/>
      <c r="D67" s="12"/>
      <c r="E67" s="12"/>
      <c r="F67" s="12"/>
      <c r="G67" s="12"/>
      <c r="H67" s="12"/>
      <c r="I67" s="12"/>
      <c r="J67" s="12"/>
    </row>
    <row r="68" spans="2:10" ht="15.75">
      <c r="B68" s="23"/>
      <c r="C68" s="12"/>
      <c r="D68" s="12"/>
      <c r="E68" s="12"/>
      <c r="F68" s="12"/>
      <c r="G68" s="12"/>
      <c r="H68" s="12"/>
      <c r="I68" s="12"/>
      <c r="J68" s="12"/>
    </row>
    <row r="69" spans="2:10" ht="15.75">
      <c r="B69" s="23"/>
      <c r="C69" s="12"/>
      <c r="D69" s="12"/>
      <c r="E69" s="12"/>
      <c r="F69" s="12"/>
      <c r="G69" s="12"/>
      <c r="H69" s="12"/>
      <c r="I69" s="12"/>
      <c r="J69" s="12"/>
    </row>
    <row r="70" spans="2:10" ht="15.75">
      <c r="B70" s="24"/>
      <c r="C70" s="12"/>
      <c r="D70" s="12"/>
      <c r="E70" s="12"/>
      <c r="F70" s="12"/>
      <c r="G70" s="12"/>
      <c r="H70" s="12"/>
      <c r="I70" s="12"/>
      <c r="J70" s="12"/>
    </row>
    <row r="71" spans="2:10" ht="15.75">
      <c r="B71" s="25"/>
      <c r="C71" s="26"/>
      <c r="D71" s="26"/>
      <c r="E71" s="26"/>
      <c r="F71" s="26"/>
      <c r="G71" s="26"/>
      <c r="H71" s="26"/>
      <c r="I71" s="26"/>
      <c r="J71" s="26"/>
    </row>
    <row r="72" spans="2:10" ht="15.75">
      <c r="B72" s="23"/>
      <c r="C72" s="12"/>
      <c r="D72" s="12"/>
      <c r="E72" s="27"/>
      <c r="F72" s="27"/>
      <c r="G72" s="27"/>
      <c r="H72" s="12"/>
      <c r="I72" s="12"/>
      <c r="J72" s="12"/>
    </row>
    <row r="73" spans="2:10" ht="15.75">
      <c r="B73" s="21"/>
      <c r="C73" s="12"/>
      <c r="D73" s="12"/>
      <c r="E73" s="27"/>
      <c r="F73" s="27"/>
      <c r="G73" s="27"/>
      <c r="H73" s="12"/>
      <c r="I73" s="12"/>
      <c r="J73" s="12"/>
    </row>
    <row r="74" spans="2:10" ht="15.75">
      <c r="B74" s="23"/>
      <c r="C74" s="12"/>
      <c r="D74" s="12"/>
      <c r="E74" s="12"/>
      <c r="F74" s="12"/>
      <c r="G74" s="12"/>
      <c r="H74" s="12"/>
      <c r="I74" s="12"/>
      <c r="J74" s="12"/>
    </row>
    <row r="75" spans="2:10" ht="15.75">
      <c r="B75" s="23"/>
      <c r="C75" s="12"/>
      <c r="D75" s="12"/>
      <c r="E75" s="12"/>
      <c r="F75" s="12"/>
      <c r="G75" s="12"/>
      <c r="H75" s="12"/>
      <c r="I75" s="12"/>
      <c r="J75" s="12"/>
    </row>
    <row r="76" spans="2:10" ht="15.75">
      <c r="B76" s="23"/>
      <c r="C76" s="12"/>
      <c r="D76" s="12"/>
      <c r="E76" s="12"/>
      <c r="F76" s="12"/>
      <c r="G76" s="12"/>
      <c r="H76" s="12"/>
      <c r="I76" s="12"/>
      <c r="J76" s="12"/>
    </row>
    <row r="77" spans="2:10" ht="15.75">
      <c r="B77" s="23"/>
      <c r="C77" s="12"/>
      <c r="D77" s="12"/>
      <c r="E77" s="12"/>
      <c r="F77" s="12"/>
      <c r="G77" s="12"/>
      <c r="H77" s="12"/>
      <c r="I77" s="12"/>
      <c r="J77" s="12"/>
    </row>
    <row r="78" spans="2:10" ht="15.75">
      <c r="B78" s="23"/>
      <c r="C78" s="12"/>
      <c r="D78" s="12"/>
      <c r="E78" s="12"/>
      <c r="F78" s="12"/>
      <c r="G78" s="12"/>
      <c r="H78" s="12"/>
      <c r="I78" s="12"/>
      <c r="J78" s="12"/>
    </row>
    <row r="79" spans="2:10" ht="15.75">
      <c r="B79" s="23"/>
      <c r="C79" s="12"/>
      <c r="D79" s="12"/>
      <c r="E79" s="12"/>
      <c r="F79" s="12"/>
      <c r="G79" s="12"/>
      <c r="H79" s="12"/>
      <c r="I79" s="12"/>
      <c r="J79" s="12"/>
    </row>
    <row r="80" spans="2:10" ht="15.75">
      <c r="B80" s="23"/>
      <c r="C80" s="12"/>
      <c r="D80" s="12"/>
      <c r="E80" s="12"/>
      <c r="F80" s="12"/>
      <c r="G80" s="12"/>
      <c r="H80" s="12"/>
      <c r="I80" s="12"/>
      <c r="J80" s="12"/>
    </row>
    <row r="81" spans="2:10" ht="15.75">
      <c r="B81" s="23"/>
      <c r="C81" s="12"/>
      <c r="D81" s="12"/>
      <c r="E81" s="12"/>
      <c r="F81" s="12"/>
      <c r="G81" s="12"/>
      <c r="H81" s="12"/>
      <c r="I81" s="12"/>
      <c r="J81" s="12"/>
    </row>
    <row r="82" spans="2:10" ht="15.75">
      <c r="B82" s="23"/>
      <c r="C82" s="12"/>
      <c r="D82" s="12"/>
      <c r="E82" s="12"/>
      <c r="F82" s="12"/>
      <c r="G82" s="12"/>
      <c r="H82" s="12"/>
      <c r="I82" s="12"/>
      <c r="J82" s="12"/>
    </row>
    <row r="83" spans="2:10" ht="15.75">
      <c r="B83" s="23"/>
      <c r="C83" s="12"/>
      <c r="D83" s="12"/>
      <c r="E83" s="12"/>
      <c r="F83" s="12"/>
      <c r="G83" s="12"/>
      <c r="H83" s="12"/>
      <c r="I83" s="12"/>
      <c r="J83" s="12"/>
    </row>
    <row r="84" spans="2:10" ht="15.75">
      <c r="B84" s="23"/>
      <c r="C84" s="12"/>
      <c r="D84" s="12"/>
      <c r="E84" s="27"/>
      <c r="F84" s="27"/>
      <c r="G84" s="27"/>
      <c r="H84" s="12"/>
      <c r="I84" s="12"/>
      <c r="J84" s="12"/>
    </row>
    <row r="85" spans="2:10" ht="15.75">
      <c r="B85" s="23"/>
      <c r="C85" s="12"/>
      <c r="D85" s="12"/>
      <c r="E85" s="27"/>
      <c r="F85" s="27"/>
      <c r="G85" s="27"/>
      <c r="H85" s="12"/>
      <c r="I85" s="12"/>
      <c r="J85" s="12"/>
    </row>
    <row r="86" spans="2:10" ht="15.75">
      <c r="B86" s="25"/>
      <c r="C86" s="26"/>
      <c r="D86" s="26"/>
      <c r="E86" s="26"/>
      <c r="F86" s="26"/>
      <c r="G86" s="26"/>
      <c r="H86" s="26"/>
      <c r="I86" s="26"/>
      <c r="J86" s="26"/>
    </row>
    <row r="87" spans="2:10" ht="15.75">
      <c r="B87" s="23"/>
      <c r="C87" s="12"/>
      <c r="D87" s="12"/>
      <c r="E87" s="27"/>
      <c r="F87" s="27"/>
      <c r="G87" s="27"/>
      <c r="H87" s="12"/>
      <c r="I87" s="12"/>
      <c r="J87" s="12"/>
    </row>
    <row r="88" spans="2:10" ht="15.75">
      <c r="B88" s="21"/>
      <c r="C88" s="12"/>
      <c r="D88" s="12"/>
      <c r="E88" s="27"/>
      <c r="F88" s="27"/>
      <c r="G88" s="27"/>
      <c r="H88" s="12"/>
      <c r="I88" s="12"/>
      <c r="J88" s="12"/>
    </row>
    <row r="89" spans="2:10" ht="15.75">
      <c r="B89" s="23"/>
      <c r="C89" s="12"/>
      <c r="D89" s="12"/>
      <c r="E89" s="27"/>
      <c r="F89" s="27"/>
      <c r="G89" s="27"/>
      <c r="H89" s="12"/>
      <c r="I89" s="12"/>
      <c r="J89" s="12"/>
    </row>
    <row r="90" spans="2:10" ht="15.75">
      <c r="B90" s="23"/>
      <c r="C90" s="12"/>
      <c r="D90" s="12"/>
      <c r="E90" s="12"/>
      <c r="F90" s="12"/>
      <c r="G90" s="12"/>
      <c r="H90" s="12"/>
      <c r="I90" s="12"/>
      <c r="J90" s="12"/>
    </row>
    <row r="91" spans="2:10" ht="15.75">
      <c r="B91" s="23"/>
      <c r="C91" s="12"/>
      <c r="D91" s="12"/>
      <c r="E91" s="12"/>
      <c r="F91" s="12"/>
      <c r="G91" s="12"/>
      <c r="H91" s="12"/>
      <c r="I91" s="12"/>
      <c r="J91" s="12"/>
    </row>
    <row r="92" spans="2:10" ht="15.75">
      <c r="B92" s="23"/>
      <c r="C92" s="12"/>
      <c r="D92" s="12"/>
      <c r="E92" s="12"/>
      <c r="F92" s="12"/>
      <c r="G92" s="12"/>
      <c r="H92" s="12"/>
      <c r="I92" s="12"/>
      <c r="J92" s="12"/>
    </row>
    <row r="93" spans="2:10" ht="15.75">
      <c r="B93" s="23"/>
      <c r="C93" s="12"/>
      <c r="D93" s="12"/>
      <c r="E93" s="12"/>
      <c r="F93" s="12"/>
      <c r="G93" s="12"/>
      <c r="H93" s="12"/>
      <c r="I93" s="12"/>
      <c r="J93" s="12"/>
    </row>
    <row r="94" spans="2:10" ht="15.75">
      <c r="B94" s="23"/>
      <c r="C94" s="12"/>
      <c r="D94" s="12"/>
      <c r="E94" s="12"/>
      <c r="F94" s="12"/>
      <c r="G94" s="12"/>
      <c r="H94" s="12"/>
      <c r="I94" s="12"/>
      <c r="J94" s="12"/>
    </row>
    <row r="95" spans="2:10" ht="15.75">
      <c r="B95" s="23"/>
      <c r="C95" s="12"/>
      <c r="D95" s="12"/>
      <c r="E95" s="12"/>
      <c r="F95" s="12"/>
      <c r="G95" s="12"/>
      <c r="H95" s="12"/>
      <c r="I95" s="12"/>
      <c r="J95" s="12"/>
    </row>
    <row r="96" spans="2:10" ht="15.75">
      <c r="B96" s="23"/>
      <c r="C96" s="12"/>
      <c r="D96" s="12"/>
      <c r="E96" s="12"/>
      <c r="F96" s="12"/>
      <c r="G96" s="12"/>
      <c r="H96" s="12"/>
      <c r="I96" s="12"/>
      <c r="J96" s="12"/>
    </row>
    <row r="97" spans="2:10" ht="15.75">
      <c r="B97" s="23"/>
      <c r="C97" s="12"/>
      <c r="D97" s="12"/>
      <c r="E97" s="12"/>
      <c r="F97" s="12"/>
      <c r="G97" s="12"/>
      <c r="H97" s="12"/>
      <c r="I97" s="12"/>
      <c r="J97" s="12"/>
    </row>
    <row r="98" spans="2:10" ht="15.75">
      <c r="B98" s="23"/>
      <c r="C98" s="12"/>
      <c r="D98" s="12"/>
      <c r="E98" s="12"/>
      <c r="F98" s="12"/>
      <c r="G98" s="12"/>
      <c r="H98" s="12"/>
      <c r="I98" s="12"/>
      <c r="J98" s="12"/>
    </row>
    <row r="99" spans="2:10" ht="15.75">
      <c r="B99" s="23"/>
      <c r="C99" s="12"/>
      <c r="D99" s="12"/>
      <c r="E99" s="12"/>
      <c r="F99" s="12"/>
      <c r="G99" s="12"/>
      <c r="H99" s="12"/>
      <c r="I99" s="12"/>
      <c r="J99" s="12"/>
    </row>
    <row r="100" spans="2:10" ht="15.75">
      <c r="B100" s="23"/>
      <c r="C100" s="12"/>
      <c r="D100" s="12"/>
      <c r="E100" s="27"/>
      <c r="F100" s="27"/>
      <c r="G100" s="27"/>
      <c r="H100" s="12"/>
      <c r="I100" s="12"/>
      <c r="J100" s="12"/>
    </row>
    <row r="101" spans="2:10" ht="15.75">
      <c r="B101" s="25"/>
      <c r="C101" s="26"/>
      <c r="D101" s="26"/>
      <c r="E101" s="26"/>
      <c r="F101" s="26"/>
      <c r="G101" s="26"/>
      <c r="H101" s="26"/>
      <c r="I101" s="26"/>
      <c r="J101" s="26"/>
    </row>
    <row r="102" spans="2:10" ht="15.75">
      <c r="B102" s="23"/>
      <c r="C102" s="12"/>
      <c r="D102" s="12"/>
      <c r="E102" s="27"/>
      <c r="F102" s="27"/>
      <c r="G102" s="27"/>
      <c r="H102" s="12"/>
      <c r="I102" s="12"/>
      <c r="J102" s="12"/>
    </row>
    <row r="103" spans="2:10" ht="16.5" thickBot="1">
      <c r="B103" s="28"/>
      <c r="C103" s="13"/>
      <c r="D103" s="13"/>
      <c r="E103" s="13"/>
      <c r="F103" s="13"/>
      <c r="G103" s="13"/>
      <c r="H103" s="13"/>
      <c r="I103" s="13"/>
      <c r="J103" s="13"/>
    </row>
    <row r="104" spans="2:10">
      <c r="B104" s="29"/>
      <c r="C104" s="30"/>
      <c r="D104" s="30"/>
      <c r="E104" s="31"/>
      <c r="F104" s="31"/>
      <c r="G104" s="31"/>
      <c r="H104" s="30"/>
      <c r="I104" s="30"/>
      <c r="J104" s="30"/>
    </row>
    <row r="105" spans="2:10">
      <c r="B105" s="29"/>
      <c r="C105" s="30"/>
      <c r="D105" s="30"/>
      <c r="E105" s="30" t="e">
        <f>C101*C13/E88</f>
        <v>#DIV/0!</v>
      </c>
      <c r="F105" s="30"/>
      <c r="G105" s="30"/>
      <c r="H105" s="30"/>
      <c r="I105" s="30"/>
      <c r="J105" s="30"/>
    </row>
  </sheetData>
  <pageMargins left="0.7" right="0.7" top="0.75" bottom="0.75" header="0.3" footer="0.3"/>
  <pageSetup paperSize="0" orientation="portrait" horizontalDpi="0" verticalDpi="0" copies="0"/>
  <ignoredErrors>
    <ignoredError sqref="F11 K11 F32:F37 B37 K33 J37 O32:O36 S37 U33 T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3:O86"/>
  <sheetViews>
    <sheetView workbookViewId="0">
      <selection activeCell="A4" sqref="A4:B4"/>
    </sheetView>
  </sheetViews>
  <sheetFormatPr defaultRowHeight="15"/>
  <cols>
    <col min="1" max="1" width="33.7109375" customWidth="1"/>
    <col min="2" max="2" width="15.7109375" customWidth="1"/>
    <col min="3" max="3" width="10.7109375" customWidth="1"/>
    <col min="4" max="5" width="10.28515625" customWidth="1"/>
    <col min="6" max="6" width="9.85546875" customWidth="1"/>
    <col min="7" max="7" width="10.140625" customWidth="1"/>
    <col min="8" max="8" width="9.28515625" customWidth="1"/>
    <col min="9" max="9" width="10" customWidth="1"/>
    <col min="10" max="10" width="10.140625" customWidth="1"/>
    <col min="11" max="11" width="9.85546875" customWidth="1"/>
    <col min="12" max="12" width="9.42578125" customWidth="1"/>
    <col min="13" max="13" width="10" customWidth="1"/>
    <col min="14" max="14" width="10.28515625" customWidth="1"/>
  </cols>
  <sheetData>
    <row r="3" spans="1:15">
      <c r="A3" s="83"/>
      <c r="B3" s="7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>
      <c r="A4" s="83" t="s">
        <v>30</v>
      </c>
      <c r="B4" s="8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6" spans="1:15">
      <c r="A6" s="79" t="s">
        <v>0</v>
      </c>
      <c r="B6" s="84" t="s">
        <v>1</v>
      </c>
      <c r="C6" s="85">
        <v>39539</v>
      </c>
      <c r="D6" s="85">
        <v>39570</v>
      </c>
      <c r="E6" s="85">
        <v>39601</v>
      </c>
      <c r="F6" s="85">
        <v>39632</v>
      </c>
      <c r="G6" s="85">
        <v>39663</v>
      </c>
      <c r="H6" s="85">
        <v>39694</v>
      </c>
      <c r="I6" s="85">
        <v>39725</v>
      </c>
      <c r="J6" s="85">
        <v>39756</v>
      </c>
      <c r="K6" s="85">
        <v>39787</v>
      </c>
      <c r="L6" s="85">
        <v>39818</v>
      </c>
      <c r="M6" s="85">
        <v>39849</v>
      </c>
      <c r="N6" s="85">
        <v>39880</v>
      </c>
      <c r="O6" s="56"/>
    </row>
    <row r="7" spans="1:15">
      <c r="A7" s="80" t="s">
        <v>2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56"/>
    </row>
    <row r="8" spans="1:15">
      <c r="A8" s="81" t="s">
        <v>15</v>
      </c>
      <c r="B8" s="75">
        <f>O8</f>
        <v>2852.4</v>
      </c>
      <c r="C8" s="76">
        <v>238</v>
      </c>
      <c r="D8" s="76">
        <v>238</v>
      </c>
      <c r="E8" s="76">
        <v>238</v>
      </c>
      <c r="F8" s="76">
        <v>238</v>
      </c>
      <c r="G8" s="76">
        <v>238</v>
      </c>
      <c r="H8" s="76">
        <v>238</v>
      </c>
      <c r="I8" s="76">
        <v>238</v>
      </c>
      <c r="J8" s="76">
        <v>238</v>
      </c>
      <c r="K8" s="76">
        <v>238</v>
      </c>
      <c r="L8" s="76">
        <v>238</v>
      </c>
      <c r="M8" s="76">
        <v>238</v>
      </c>
      <c r="N8" s="76">
        <v>234.4</v>
      </c>
      <c r="O8" s="46">
        <f>SUM(C8:N8)</f>
        <v>2852.4</v>
      </c>
    </row>
    <row r="9" spans="1:15">
      <c r="A9" s="81" t="s">
        <v>3</v>
      </c>
      <c r="B9" s="75">
        <f>O9</f>
        <v>3626.7100000000009</v>
      </c>
      <c r="C9" s="76">
        <v>302.22000000000003</v>
      </c>
      <c r="D9" s="76">
        <v>302.22000000000003</v>
      </c>
      <c r="E9" s="76">
        <v>302.22000000000003</v>
      </c>
      <c r="F9" s="76">
        <v>302.22000000000003</v>
      </c>
      <c r="G9" s="76">
        <v>302.22000000000003</v>
      </c>
      <c r="H9" s="76">
        <v>302.22000000000003</v>
      </c>
      <c r="I9" s="76">
        <v>302.22000000000003</v>
      </c>
      <c r="J9" s="76">
        <v>302.22000000000003</v>
      </c>
      <c r="K9" s="76">
        <v>302.22000000000003</v>
      </c>
      <c r="L9" s="76">
        <v>302.22000000000003</v>
      </c>
      <c r="M9" s="76">
        <v>302.22000000000003</v>
      </c>
      <c r="N9" s="76">
        <v>302.29000000000002</v>
      </c>
      <c r="O9" s="46">
        <f>SUM(C9:N9)</f>
        <v>3626.7100000000009</v>
      </c>
    </row>
    <row r="10" spans="1:15">
      <c r="A10" s="81"/>
      <c r="B10" s="76"/>
      <c r="C10" s="76">
        <f>C9/C8*100</f>
        <v>126.98319327731093</v>
      </c>
      <c r="D10" s="76">
        <f t="shared" ref="D10:N10" si="0">D9/D8*100</f>
        <v>126.98319327731093</v>
      </c>
      <c r="E10" s="76">
        <f t="shared" si="0"/>
        <v>126.98319327731093</v>
      </c>
      <c r="F10" s="76">
        <f t="shared" si="0"/>
        <v>126.98319327731093</v>
      </c>
      <c r="G10" s="76">
        <f t="shared" si="0"/>
        <v>126.98319327731093</v>
      </c>
      <c r="H10" s="76">
        <f t="shared" si="0"/>
        <v>126.98319327731093</v>
      </c>
      <c r="I10" s="76">
        <f t="shared" si="0"/>
        <v>126.98319327731093</v>
      </c>
      <c r="J10" s="76">
        <f t="shared" si="0"/>
        <v>126.98319327731093</v>
      </c>
      <c r="K10" s="76">
        <f t="shared" si="0"/>
        <v>126.98319327731093</v>
      </c>
      <c r="L10" s="76">
        <f t="shared" si="0"/>
        <v>126.98319327731093</v>
      </c>
      <c r="M10" s="76">
        <f t="shared" si="0"/>
        <v>126.98319327731093</v>
      </c>
      <c r="N10" s="76">
        <f t="shared" si="0"/>
        <v>128.96331058020479</v>
      </c>
      <c r="O10" s="77"/>
    </row>
    <row r="11" spans="1:15">
      <c r="A11" s="82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2"/>
    </row>
    <row r="12" spans="1:15">
      <c r="A12" s="80" t="s">
        <v>5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2"/>
    </row>
    <row r="13" spans="1:15">
      <c r="A13" s="81" t="s">
        <v>15</v>
      </c>
      <c r="B13" s="75">
        <f>O13</f>
        <v>1149.9999999999998</v>
      </c>
      <c r="C13" s="75">
        <v>95.8</v>
      </c>
      <c r="D13" s="75">
        <v>95.8</v>
      </c>
      <c r="E13" s="75">
        <v>95.8</v>
      </c>
      <c r="F13" s="75">
        <v>95.8</v>
      </c>
      <c r="G13" s="75">
        <v>95.8</v>
      </c>
      <c r="H13" s="75">
        <v>95.8</v>
      </c>
      <c r="I13" s="75">
        <v>95.8</v>
      </c>
      <c r="J13" s="75">
        <v>95.8</v>
      </c>
      <c r="K13" s="75">
        <v>95.8</v>
      </c>
      <c r="L13" s="75">
        <v>95.8</v>
      </c>
      <c r="M13" s="75">
        <v>95.8</v>
      </c>
      <c r="N13" s="75">
        <v>96.2</v>
      </c>
      <c r="O13" s="46">
        <f>SUM(C13:N13)</f>
        <v>1149.9999999999998</v>
      </c>
    </row>
    <row r="14" spans="1:15">
      <c r="A14" s="81" t="s">
        <v>3</v>
      </c>
      <c r="B14" s="75">
        <f>O14</f>
        <v>1507.75</v>
      </c>
      <c r="C14" s="75">
        <v>125.65</v>
      </c>
      <c r="D14" s="75">
        <v>125.65</v>
      </c>
      <c r="E14" s="75">
        <v>125.65</v>
      </c>
      <c r="F14" s="75">
        <v>125.65</v>
      </c>
      <c r="G14" s="75">
        <v>125.65</v>
      </c>
      <c r="H14" s="75">
        <v>125.65</v>
      </c>
      <c r="I14" s="75">
        <v>125.65</v>
      </c>
      <c r="J14" s="75">
        <v>125.65</v>
      </c>
      <c r="K14" s="75">
        <v>125.65</v>
      </c>
      <c r="L14" s="75">
        <v>125.65</v>
      </c>
      <c r="M14" s="75">
        <v>125.65</v>
      </c>
      <c r="N14" s="75">
        <v>125.6</v>
      </c>
      <c r="O14" s="46">
        <f>SUM(C14:N14)</f>
        <v>1507.75</v>
      </c>
    </row>
    <row r="15" spans="1:15">
      <c r="A15" s="81"/>
      <c r="B15" s="75"/>
      <c r="C15" s="75">
        <f>C14/C13*100</f>
        <v>131.15866388308979</v>
      </c>
      <c r="D15" s="75">
        <f t="shared" ref="D15:N15" si="1">D14/D13*100</f>
        <v>131.15866388308979</v>
      </c>
      <c r="E15" s="75">
        <f t="shared" si="1"/>
        <v>131.15866388308979</v>
      </c>
      <c r="F15" s="75">
        <f t="shared" si="1"/>
        <v>131.15866388308979</v>
      </c>
      <c r="G15" s="75">
        <f t="shared" si="1"/>
        <v>131.15866388308979</v>
      </c>
      <c r="H15" s="75">
        <f t="shared" si="1"/>
        <v>131.15866388308979</v>
      </c>
      <c r="I15" s="75">
        <f t="shared" si="1"/>
        <v>131.15866388308979</v>
      </c>
      <c r="J15" s="75">
        <f t="shared" si="1"/>
        <v>131.15866388308979</v>
      </c>
      <c r="K15" s="75">
        <f t="shared" si="1"/>
        <v>131.15866388308979</v>
      </c>
      <c r="L15" s="75">
        <f t="shared" si="1"/>
        <v>131.15866388308979</v>
      </c>
      <c r="M15" s="75">
        <f t="shared" si="1"/>
        <v>131.15866388308979</v>
      </c>
      <c r="N15" s="75">
        <f t="shared" si="1"/>
        <v>130.56133056133055</v>
      </c>
      <c r="O15" s="77"/>
    </row>
    <row r="16" spans="1:15">
      <c r="A16" s="82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2"/>
    </row>
    <row r="17" spans="1:15">
      <c r="A17" s="80" t="s">
        <v>7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2"/>
    </row>
    <row r="18" spans="1:15">
      <c r="A18" s="81" t="s">
        <v>15</v>
      </c>
      <c r="B18" s="75">
        <f>O18</f>
        <v>2074</v>
      </c>
      <c r="C18" s="75">
        <v>173</v>
      </c>
      <c r="D18" s="75">
        <v>173</v>
      </c>
      <c r="E18" s="75">
        <v>173</v>
      </c>
      <c r="F18" s="75">
        <v>173</v>
      </c>
      <c r="G18" s="75">
        <v>173</v>
      </c>
      <c r="H18" s="75">
        <v>173</v>
      </c>
      <c r="I18" s="75">
        <v>173</v>
      </c>
      <c r="J18" s="75">
        <v>173</v>
      </c>
      <c r="K18" s="75">
        <v>173</v>
      </c>
      <c r="L18" s="75">
        <v>173</v>
      </c>
      <c r="M18" s="75">
        <v>173</v>
      </c>
      <c r="N18" s="75">
        <v>171</v>
      </c>
      <c r="O18" s="46">
        <f>SUM(C18:N18)</f>
        <v>2074</v>
      </c>
    </row>
    <row r="19" spans="1:15">
      <c r="A19" s="81" t="s">
        <v>3</v>
      </c>
      <c r="B19" s="75">
        <f>O19</f>
        <v>957.02</v>
      </c>
      <c r="C19" s="75">
        <v>79.75</v>
      </c>
      <c r="D19" s="75">
        <v>79.75</v>
      </c>
      <c r="E19" s="75">
        <v>79.75</v>
      </c>
      <c r="F19" s="75">
        <v>79.75</v>
      </c>
      <c r="G19" s="75">
        <v>79.75</v>
      </c>
      <c r="H19" s="75">
        <v>79.75</v>
      </c>
      <c r="I19" s="75">
        <v>79.75</v>
      </c>
      <c r="J19" s="75">
        <v>79.75</v>
      </c>
      <c r="K19" s="75">
        <v>79.75</v>
      </c>
      <c r="L19" s="75">
        <v>79.75</v>
      </c>
      <c r="M19" s="75">
        <v>79.75</v>
      </c>
      <c r="N19" s="75">
        <v>79.77</v>
      </c>
      <c r="O19" s="46">
        <f>SUM(C19:N19)</f>
        <v>957.02</v>
      </c>
    </row>
    <row r="20" spans="1:15">
      <c r="A20" s="81"/>
      <c r="B20" s="75"/>
      <c r="C20" s="75">
        <f>C19/C18*100</f>
        <v>46.098265895953752</v>
      </c>
      <c r="D20" s="75">
        <f t="shared" ref="D20:N20" si="2">D19/D18*100</f>
        <v>46.098265895953752</v>
      </c>
      <c r="E20" s="75">
        <f t="shared" si="2"/>
        <v>46.098265895953752</v>
      </c>
      <c r="F20" s="75">
        <f t="shared" si="2"/>
        <v>46.098265895953752</v>
      </c>
      <c r="G20" s="75">
        <f t="shared" si="2"/>
        <v>46.098265895953752</v>
      </c>
      <c r="H20" s="75">
        <f t="shared" si="2"/>
        <v>46.098265895953752</v>
      </c>
      <c r="I20" s="75">
        <f t="shared" si="2"/>
        <v>46.098265895953752</v>
      </c>
      <c r="J20" s="75">
        <f t="shared" si="2"/>
        <v>46.098265895953752</v>
      </c>
      <c r="K20" s="75">
        <f t="shared" si="2"/>
        <v>46.098265895953752</v>
      </c>
      <c r="L20" s="75">
        <f t="shared" si="2"/>
        <v>46.098265895953752</v>
      </c>
      <c r="M20" s="75">
        <f t="shared" si="2"/>
        <v>46.098265895953752</v>
      </c>
      <c r="N20" s="75">
        <f t="shared" si="2"/>
        <v>46.649122807017541</v>
      </c>
      <c r="O20" s="77"/>
    </row>
    <row r="21" spans="1:15">
      <c r="A21" s="82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2"/>
    </row>
    <row r="22" spans="1:15">
      <c r="A22" s="80" t="s">
        <v>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2"/>
    </row>
    <row r="23" spans="1:15">
      <c r="A23" s="81" t="s">
        <v>15</v>
      </c>
      <c r="B23" s="75">
        <f>O23</f>
        <v>2946</v>
      </c>
      <c r="C23" s="75">
        <v>246</v>
      </c>
      <c r="D23" s="75">
        <v>246</v>
      </c>
      <c r="E23" s="75">
        <v>246</v>
      </c>
      <c r="F23" s="75">
        <v>246</v>
      </c>
      <c r="G23" s="75">
        <v>246</v>
      </c>
      <c r="H23" s="75">
        <v>246</v>
      </c>
      <c r="I23" s="75">
        <v>246</v>
      </c>
      <c r="J23" s="75">
        <v>246</v>
      </c>
      <c r="K23" s="75">
        <v>246</v>
      </c>
      <c r="L23" s="75">
        <v>246</v>
      </c>
      <c r="M23" s="75">
        <v>246</v>
      </c>
      <c r="N23" s="75">
        <v>240</v>
      </c>
      <c r="O23" s="46">
        <f>SUM(C23:N23)</f>
        <v>2946</v>
      </c>
    </row>
    <row r="24" spans="1:15">
      <c r="A24" s="81" t="s">
        <v>3</v>
      </c>
      <c r="B24" s="75">
        <f>O24</f>
        <v>4757.88</v>
      </c>
      <c r="C24" s="75">
        <v>396</v>
      </c>
      <c r="D24" s="75">
        <v>396</v>
      </c>
      <c r="E24" s="75">
        <v>396</v>
      </c>
      <c r="F24" s="75">
        <v>396</v>
      </c>
      <c r="G24" s="75">
        <v>396</v>
      </c>
      <c r="H24" s="75">
        <v>396</v>
      </c>
      <c r="I24" s="75">
        <v>396</v>
      </c>
      <c r="J24" s="75">
        <v>396</v>
      </c>
      <c r="K24" s="75">
        <v>396</v>
      </c>
      <c r="L24" s="75">
        <v>396</v>
      </c>
      <c r="M24" s="75">
        <v>396</v>
      </c>
      <c r="N24" s="75">
        <v>401.88</v>
      </c>
      <c r="O24" s="46">
        <f>SUM(C24:N24)</f>
        <v>4757.88</v>
      </c>
    </row>
    <row r="25" spans="1:15">
      <c r="A25" s="81"/>
      <c r="B25" s="75"/>
      <c r="C25" s="75">
        <f>C24/C23*100</f>
        <v>160.97560975609758</v>
      </c>
      <c r="D25" s="75">
        <f t="shared" ref="D25:N25" si="3">D24/D23*100</f>
        <v>160.97560975609758</v>
      </c>
      <c r="E25" s="75">
        <f t="shared" si="3"/>
        <v>160.97560975609758</v>
      </c>
      <c r="F25" s="75">
        <f t="shared" si="3"/>
        <v>160.97560975609758</v>
      </c>
      <c r="G25" s="75">
        <f t="shared" si="3"/>
        <v>160.97560975609758</v>
      </c>
      <c r="H25" s="75">
        <f t="shared" si="3"/>
        <v>160.97560975609758</v>
      </c>
      <c r="I25" s="75">
        <f t="shared" si="3"/>
        <v>160.97560975609758</v>
      </c>
      <c r="J25" s="75">
        <f t="shared" si="3"/>
        <v>160.97560975609758</v>
      </c>
      <c r="K25" s="75">
        <f t="shared" si="3"/>
        <v>160.97560975609758</v>
      </c>
      <c r="L25" s="75">
        <f t="shared" si="3"/>
        <v>160.97560975609758</v>
      </c>
      <c r="M25" s="75">
        <f t="shared" si="3"/>
        <v>160.97560975609758</v>
      </c>
      <c r="N25" s="75">
        <f t="shared" si="3"/>
        <v>167.45</v>
      </c>
      <c r="O25" s="77"/>
    </row>
    <row r="26" spans="1:15">
      <c r="A26" s="80" t="s">
        <v>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2"/>
    </row>
    <row r="27" spans="1:15">
      <c r="A27" s="81" t="s">
        <v>15</v>
      </c>
      <c r="B27" s="75">
        <f>O27</f>
        <v>3000</v>
      </c>
      <c r="C27" s="75">
        <v>250</v>
      </c>
      <c r="D27" s="75">
        <v>250</v>
      </c>
      <c r="E27" s="75">
        <v>250</v>
      </c>
      <c r="F27" s="75">
        <v>250</v>
      </c>
      <c r="G27" s="75">
        <v>250</v>
      </c>
      <c r="H27" s="75">
        <v>250</v>
      </c>
      <c r="I27" s="75">
        <v>250</v>
      </c>
      <c r="J27" s="75">
        <v>250</v>
      </c>
      <c r="K27" s="75">
        <v>250</v>
      </c>
      <c r="L27" s="75">
        <v>250</v>
      </c>
      <c r="M27" s="75">
        <v>250</v>
      </c>
      <c r="N27" s="75">
        <v>250</v>
      </c>
      <c r="O27" s="46">
        <f>SUM(C27:N27)</f>
        <v>3000</v>
      </c>
    </row>
    <row r="28" spans="1:15">
      <c r="A28" s="81" t="s">
        <v>3</v>
      </c>
      <c r="B28" s="75">
        <f>O28</f>
        <v>2525.9499999999998</v>
      </c>
      <c r="C28" s="75">
        <v>210.5</v>
      </c>
      <c r="D28" s="75">
        <v>210.5</v>
      </c>
      <c r="E28" s="75">
        <v>210.5</v>
      </c>
      <c r="F28" s="75">
        <v>210.5</v>
      </c>
      <c r="G28" s="75">
        <v>210.5</v>
      </c>
      <c r="H28" s="75">
        <v>210.5</v>
      </c>
      <c r="I28" s="75">
        <v>210.5</v>
      </c>
      <c r="J28" s="75">
        <v>210.5</v>
      </c>
      <c r="K28" s="75">
        <v>210.5</v>
      </c>
      <c r="L28" s="75">
        <v>210.5</v>
      </c>
      <c r="M28" s="75">
        <v>210.5</v>
      </c>
      <c r="N28" s="75">
        <v>210.45</v>
      </c>
      <c r="O28" s="46">
        <f>SUM(C28:N28)</f>
        <v>2525.9499999999998</v>
      </c>
    </row>
    <row r="29" spans="1:15">
      <c r="A29" s="6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2"/>
    </row>
    <row r="30" spans="1:15">
      <c r="A30" s="78" t="s">
        <v>14</v>
      </c>
      <c r="B30" s="129">
        <f>B9+B14+B19+B24+B28</f>
        <v>13375.310000000001</v>
      </c>
      <c r="C30" s="86">
        <f>+$C9+$C14+$C19+$C24+$C28</f>
        <v>1114.1199999999999</v>
      </c>
      <c r="D30" s="86">
        <f>+$D9+$D14+$D19+$D24+$D28</f>
        <v>1114.1199999999999</v>
      </c>
      <c r="E30" s="86">
        <f>+$E9+$E14+$E19+$E24+$E28</f>
        <v>1114.1199999999999</v>
      </c>
      <c r="F30" s="86">
        <f>+$F9+$F14+$F19+$F24+$F28</f>
        <v>1114.1199999999999</v>
      </c>
      <c r="G30" s="86">
        <f>+$G9+$G14+$G19+$G24+$G28</f>
        <v>1114.1199999999999</v>
      </c>
      <c r="H30" s="86">
        <f>+$H9+$H14+$H19+$H24+$H28</f>
        <v>1114.1199999999999</v>
      </c>
      <c r="I30" s="86">
        <f>+$I9+$I14+$I19+$I24+$I28</f>
        <v>1114.1199999999999</v>
      </c>
      <c r="J30" s="86">
        <f>+$J9+$J14+$J19+$J24+$J28</f>
        <v>1114.1199999999999</v>
      </c>
      <c r="K30" s="86">
        <f>+$K9+$K14+$K19+$K24+$K28</f>
        <v>1114.1199999999999</v>
      </c>
      <c r="L30" s="86">
        <f>+$L9+$L14+$L19+$L24+$L28</f>
        <v>1114.1199999999999</v>
      </c>
      <c r="M30" s="86">
        <f>+$M9+$M14+$M19+$M24+$M28</f>
        <v>1114.1199999999999</v>
      </c>
      <c r="N30" s="86">
        <f>+$N9+$N14+$N19+$N24+$N28</f>
        <v>1119.99</v>
      </c>
      <c r="O30" s="87">
        <f>SUM(C30:N30)</f>
        <v>13375.309999999996</v>
      </c>
    </row>
    <row r="31" spans="1:15">
      <c r="A31" s="20" t="s">
        <v>29</v>
      </c>
      <c r="B31" s="130">
        <f>B8+B13+B18+B23+B27</f>
        <v>12022.4</v>
      </c>
      <c r="C31" s="9"/>
      <c r="D31" s="41"/>
    </row>
    <row r="33" spans="3:3">
      <c r="C33" s="9"/>
    </row>
    <row r="34" spans="3:3">
      <c r="C34" s="9"/>
    </row>
    <row r="51" spans="1:14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3" spans="1:14" ht="15.75" thickBot="1">
      <c r="A53" s="8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64" spans="1:14">
      <c r="A64" s="4" t="s">
        <v>10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6" t="s">
        <v>31</v>
      </c>
      <c r="B66" s="5">
        <v>5176.5027322404376</v>
      </c>
      <c r="C66" s="5">
        <v>8918</v>
      </c>
      <c r="D66" s="5">
        <v>9915.1612903225814</v>
      </c>
      <c r="E66" s="5">
        <v>7636</v>
      </c>
      <c r="F66" s="5">
        <v>5629.0322580645161</v>
      </c>
      <c r="G66" s="5">
        <v>3820</v>
      </c>
      <c r="H66" s="5">
        <v>4063</v>
      </c>
      <c r="I66" s="5">
        <v>4121.9354838709678</v>
      </c>
      <c r="J66" s="5">
        <v>2594</v>
      </c>
      <c r="K66" s="5">
        <v>2488.0645161290322</v>
      </c>
      <c r="L66" s="5">
        <v>3010</v>
      </c>
      <c r="M66" s="5">
        <v>3885.1724137931033</v>
      </c>
      <c r="N66" s="5">
        <v>6035.1612903225805</v>
      </c>
    </row>
    <row r="67" spans="1:14">
      <c r="A67" s="6" t="s">
        <v>3</v>
      </c>
      <c r="B67" s="2">
        <v>152.19</v>
      </c>
      <c r="C67" s="2">
        <v>23</v>
      </c>
      <c r="D67" s="2">
        <v>26.04</v>
      </c>
      <c r="E67" s="2">
        <v>17.649999999999999</v>
      </c>
      <c r="F67" s="2">
        <v>13.29</v>
      </c>
      <c r="G67" s="2">
        <v>9.18</v>
      </c>
      <c r="H67" s="2">
        <v>9.23</v>
      </c>
      <c r="I67" s="2">
        <v>9.61</v>
      </c>
      <c r="J67" s="2">
        <v>5.81</v>
      </c>
      <c r="K67" s="2">
        <v>5.82</v>
      </c>
      <c r="L67" s="2">
        <v>6.99</v>
      </c>
      <c r="M67" s="2">
        <v>9.33</v>
      </c>
      <c r="N67" s="2">
        <v>16.239999999999998</v>
      </c>
    </row>
    <row r="68" spans="1:14">
      <c r="A68" s="6" t="s">
        <v>16</v>
      </c>
      <c r="B68" s="2">
        <v>8.0328301488440825</v>
      </c>
      <c r="C68" s="2">
        <v>8.5968453315392086</v>
      </c>
      <c r="D68" s="2">
        <v>8.4718742883170126</v>
      </c>
      <c r="E68" s="2">
        <v>7.7047319713637146</v>
      </c>
      <c r="F68" s="2">
        <v>7.6160458452722066</v>
      </c>
      <c r="G68" s="2">
        <v>7.7520689072791757</v>
      </c>
      <c r="H68" s="2">
        <v>7.5724013454754289</v>
      </c>
      <c r="I68" s="2">
        <v>7.5207387697605261</v>
      </c>
      <c r="J68" s="2">
        <v>7.4659470573117455</v>
      </c>
      <c r="K68" s="2">
        <v>7.545702061454687</v>
      </c>
      <c r="L68" s="2">
        <v>7.4911585039116924</v>
      </c>
      <c r="M68" s="2">
        <v>8.280820094080056</v>
      </c>
      <c r="N68" s="2">
        <v>8.6803142872414334</v>
      </c>
    </row>
    <row r="69" spans="1:14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4" t="s">
        <v>11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6" t="s">
        <v>31</v>
      </c>
      <c r="B72" s="5">
        <v>4045.1874882231018</v>
      </c>
      <c r="C72" s="5">
        <v>4617</v>
      </c>
      <c r="D72" s="5">
        <v>5183.5483870967746</v>
      </c>
      <c r="E72" s="5">
        <v>4452.666666666667</v>
      </c>
      <c r="F72" s="5">
        <v>4186.4516129032254</v>
      </c>
      <c r="G72" s="5">
        <v>3835.1612903225805</v>
      </c>
      <c r="H72" s="5">
        <v>3463</v>
      </c>
      <c r="I72" s="5">
        <v>3337.0967741935483</v>
      </c>
      <c r="J72" s="5">
        <v>3048.6666666666665</v>
      </c>
      <c r="K72" s="5">
        <v>2698.0645161290322</v>
      </c>
      <c r="L72" s="5">
        <v>3614.1935483870966</v>
      </c>
      <c r="M72" s="5">
        <v>4601.3793103448279</v>
      </c>
      <c r="N72" s="5">
        <v>5670</v>
      </c>
    </row>
    <row r="73" spans="1:14">
      <c r="A73" s="6" t="s">
        <v>3</v>
      </c>
      <c r="B73" s="2">
        <v>562.79</v>
      </c>
      <c r="C73" s="2">
        <v>52.4</v>
      </c>
      <c r="D73" s="2">
        <v>60.81</v>
      </c>
      <c r="E73" s="2">
        <v>50.72</v>
      </c>
      <c r="F73" s="2">
        <v>49.32</v>
      </c>
      <c r="G73" s="2">
        <v>45.17</v>
      </c>
      <c r="H73" s="2">
        <v>39.47</v>
      </c>
      <c r="I73" s="2">
        <v>39.28</v>
      </c>
      <c r="J73" s="2">
        <v>34.69</v>
      </c>
      <c r="K73" s="2">
        <v>31.77</v>
      </c>
      <c r="L73" s="2">
        <v>42.43</v>
      </c>
      <c r="M73" s="2">
        <v>50.42</v>
      </c>
      <c r="N73" s="2">
        <v>66.31</v>
      </c>
    </row>
    <row r="74" spans="1:14">
      <c r="A74" s="6" t="s">
        <v>16</v>
      </c>
      <c r="B74" s="2">
        <v>38.012517345737642</v>
      </c>
      <c r="C74" s="2">
        <v>37.831203523211322</v>
      </c>
      <c r="D74" s="2">
        <v>37.843051838944554</v>
      </c>
      <c r="E74" s="2">
        <v>37.969755951489745</v>
      </c>
      <c r="F74" s="2">
        <v>38.002773925104023</v>
      </c>
      <c r="G74" s="2">
        <v>37.993102868197496</v>
      </c>
      <c r="H74" s="2">
        <v>37.992107036288381</v>
      </c>
      <c r="I74" s="2">
        <v>37.970033832769452</v>
      </c>
      <c r="J74" s="2">
        <v>37.929149354909249</v>
      </c>
      <c r="K74" s="2">
        <v>37.984218077474893</v>
      </c>
      <c r="L74" s="2">
        <v>37.870403427347377</v>
      </c>
      <c r="M74" s="2">
        <v>37.784772182254194</v>
      </c>
      <c r="N74" s="2">
        <v>37.725436650167836</v>
      </c>
    </row>
    <row r="75" spans="1:14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4" t="s">
        <v>12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6" t="s">
        <v>6</v>
      </c>
      <c r="B78" s="2">
        <v>180.9</v>
      </c>
      <c r="C78" s="2">
        <v>6.5</v>
      </c>
      <c r="D78" s="2">
        <v>10</v>
      </c>
      <c r="E78" s="2">
        <v>12.6</v>
      </c>
      <c r="F78" s="2">
        <v>14.2</v>
      </c>
      <c r="G78" s="2">
        <v>15.6</v>
      </c>
      <c r="H78" s="2">
        <v>17.2</v>
      </c>
      <c r="I78" s="2">
        <v>17</v>
      </c>
      <c r="J78" s="2">
        <v>18</v>
      </c>
      <c r="K78" s="2">
        <v>17.899999999999999</v>
      </c>
      <c r="L78" s="2">
        <v>16.5</v>
      </c>
      <c r="M78" s="2">
        <v>17.100000000000001</v>
      </c>
      <c r="N78" s="2">
        <v>18.3</v>
      </c>
    </row>
    <row r="79" spans="1:14">
      <c r="A79" s="6" t="s">
        <v>3</v>
      </c>
      <c r="B79" s="2">
        <v>184.51999999999998</v>
      </c>
      <c r="C79" s="2">
        <v>6.64</v>
      </c>
      <c r="D79" s="2">
        <v>10.17</v>
      </c>
      <c r="E79" s="2">
        <v>12.89</v>
      </c>
      <c r="F79" s="2">
        <v>14.46</v>
      </c>
      <c r="G79" s="2">
        <v>15.93</v>
      </c>
      <c r="H79" s="2">
        <v>17.54</v>
      </c>
      <c r="I79" s="2">
        <v>17.39</v>
      </c>
      <c r="J79" s="2">
        <v>18.37</v>
      </c>
      <c r="K79" s="2">
        <v>18.239999999999998</v>
      </c>
      <c r="L79" s="2">
        <v>16.829999999999998</v>
      </c>
      <c r="M79" s="2">
        <v>17.440000000000001</v>
      </c>
      <c r="N79" s="2">
        <v>18.62</v>
      </c>
    </row>
    <row r="80" spans="1:14">
      <c r="A80" s="6" t="s">
        <v>4</v>
      </c>
      <c r="B80" s="2">
        <v>102.00110558319514</v>
      </c>
      <c r="C80" s="2">
        <v>102.15384615384616</v>
      </c>
      <c r="D80" s="2">
        <v>101.7</v>
      </c>
      <c r="E80" s="2">
        <v>102.3015873015873</v>
      </c>
      <c r="F80" s="2">
        <v>101.83098591549296</v>
      </c>
      <c r="G80" s="2">
        <v>102.11538461538461</v>
      </c>
      <c r="H80" s="2">
        <v>101.97674418604652</v>
      </c>
      <c r="I80" s="2">
        <v>102.29411764705883</v>
      </c>
      <c r="J80" s="2">
        <v>102.05555555555556</v>
      </c>
      <c r="K80" s="2">
        <v>101.8994413407821</v>
      </c>
      <c r="L80" s="2">
        <v>101.99999999999999</v>
      </c>
      <c r="M80" s="2">
        <v>101.98830409356727</v>
      </c>
      <c r="N80" s="2">
        <v>101.74863387978142</v>
      </c>
    </row>
    <row r="81" spans="1:14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4" t="s">
        <v>13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6" t="s">
        <v>31</v>
      </c>
      <c r="B84" s="2">
        <v>414</v>
      </c>
      <c r="C84" s="2"/>
      <c r="D84" s="2">
        <v>15</v>
      </c>
      <c r="E84" s="2">
        <v>18</v>
      </c>
      <c r="F84" s="2">
        <v>24</v>
      </c>
      <c r="G84" s="2">
        <v>32</v>
      </c>
      <c r="H84" s="2">
        <v>38</v>
      </c>
      <c r="I84" s="2">
        <v>47</v>
      </c>
      <c r="J84" s="2">
        <v>49</v>
      </c>
      <c r="K84" s="2">
        <v>49.5</v>
      </c>
      <c r="L84" s="2">
        <v>47.5</v>
      </c>
      <c r="M84" s="2">
        <v>47</v>
      </c>
      <c r="N84" s="2">
        <v>47</v>
      </c>
    </row>
    <row r="85" spans="1:14">
      <c r="A85" s="6" t="s">
        <v>3</v>
      </c>
      <c r="B85" s="2">
        <v>459.96000000000004</v>
      </c>
      <c r="C85" s="2"/>
      <c r="D85" s="2">
        <v>16.670000000000002</v>
      </c>
      <c r="E85" s="2">
        <v>20</v>
      </c>
      <c r="F85" s="2">
        <v>26.66</v>
      </c>
      <c r="G85" s="2">
        <v>35.549999999999997</v>
      </c>
      <c r="H85" s="2">
        <v>42.22</v>
      </c>
      <c r="I85" s="2">
        <v>52.22</v>
      </c>
      <c r="J85" s="2">
        <v>54.44</v>
      </c>
      <c r="K85" s="2">
        <v>54.99</v>
      </c>
      <c r="L85" s="2">
        <v>52.77</v>
      </c>
      <c r="M85" s="2">
        <v>52.22</v>
      </c>
      <c r="N85" s="2">
        <v>52.22</v>
      </c>
    </row>
    <row r="86" spans="1:14">
      <c r="A86" s="6" t="s">
        <v>4</v>
      </c>
      <c r="B86" s="2">
        <v>111.10144927536231</v>
      </c>
      <c r="C86" s="2"/>
      <c r="D86" s="2">
        <v>111.13333333333335</v>
      </c>
      <c r="E86" s="2">
        <v>111.11111111111111</v>
      </c>
      <c r="F86" s="2">
        <v>111.08333333333333</v>
      </c>
      <c r="G86" s="2">
        <v>111.09374999999999</v>
      </c>
      <c r="H86" s="2">
        <v>111.10526315789474</v>
      </c>
      <c r="I86" s="2">
        <v>111.1063829787234</v>
      </c>
      <c r="J86" s="2">
        <v>111.10204081632654</v>
      </c>
      <c r="K86" s="2">
        <v>111.09090909090909</v>
      </c>
      <c r="L86" s="2">
        <v>111.09473684210526</v>
      </c>
      <c r="M86" s="2">
        <v>111.1063829787234</v>
      </c>
      <c r="N86" s="2">
        <v>111.1063829787234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2:I22"/>
  <sheetViews>
    <sheetView workbookViewId="0">
      <selection activeCell="B2" sqref="B2:D2"/>
    </sheetView>
  </sheetViews>
  <sheetFormatPr defaultRowHeight="15"/>
  <cols>
    <col min="2" max="2" width="17.140625" customWidth="1"/>
    <col min="3" max="3" width="18" customWidth="1"/>
    <col min="4" max="4" width="20.140625" customWidth="1"/>
    <col min="5" max="5" width="19" customWidth="1"/>
    <col min="6" max="6" width="15.28515625" customWidth="1"/>
    <col min="7" max="7" width="14.42578125" customWidth="1"/>
    <col min="8" max="8" width="14.7109375" customWidth="1"/>
    <col min="9" max="9" width="12.7109375" customWidth="1"/>
  </cols>
  <sheetData>
    <row r="2" spans="2:9" ht="21">
      <c r="B2" s="88" t="s">
        <v>33</v>
      </c>
    </row>
    <row r="3" spans="2:9" ht="21">
      <c r="B3" s="20" t="s">
        <v>40</v>
      </c>
      <c r="C3" s="94" t="s">
        <v>21</v>
      </c>
      <c r="D3" s="94" t="s">
        <v>20</v>
      </c>
    </row>
    <row r="4" spans="2:9">
      <c r="B4" s="89" t="s">
        <v>34</v>
      </c>
      <c r="C4" s="90"/>
      <c r="D4" s="89"/>
    </row>
    <row r="5" spans="2:9">
      <c r="B5" s="89" t="s">
        <v>35</v>
      </c>
      <c r="C5" s="91">
        <v>3250250</v>
      </c>
      <c r="D5" s="92">
        <v>2950250</v>
      </c>
    </row>
    <row r="6" spans="2:9">
      <c r="B6" s="89" t="s">
        <v>36</v>
      </c>
      <c r="C6" s="91">
        <v>13232493</v>
      </c>
      <c r="D6" s="93">
        <v>9213275</v>
      </c>
    </row>
    <row r="7" spans="2:9">
      <c r="B7" s="89"/>
      <c r="C7" s="91">
        <f>SUM(C5:C6)</f>
        <v>16482743</v>
      </c>
      <c r="D7" s="92">
        <f>SUM(D5:D6)</f>
        <v>12163525</v>
      </c>
    </row>
    <row r="8" spans="2:9">
      <c r="B8" s="89" t="s">
        <v>37</v>
      </c>
      <c r="C8" s="54"/>
      <c r="D8" s="54"/>
    </row>
    <row r="9" spans="2:9">
      <c r="B9" s="89" t="s">
        <v>38</v>
      </c>
      <c r="C9" s="91">
        <v>2950250</v>
      </c>
      <c r="D9" s="92">
        <v>3801440</v>
      </c>
    </row>
    <row r="10" spans="2:9">
      <c r="B10" s="89" t="s">
        <v>39</v>
      </c>
      <c r="C10" s="91">
        <v>9213375</v>
      </c>
      <c r="D10" s="92">
        <v>12922300</v>
      </c>
    </row>
    <row r="11" spans="2:9">
      <c r="B11" s="89"/>
      <c r="C11" s="91">
        <f>SUM(C9:C10)</f>
        <v>12163625</v>
      </c>
      <c r="D11" s="92">
        <f>SUM(D9:D10)</f>
        <v>16723740</v>
      </c>
    </row>
    <row r="12" spans="2:9">
      <c r="B12" s="89"/>
      <c r="C12" s="93">
        <f>C7-C11</f>
        <v>4319118</v>
      </c>
      <c r="D12" s="93">
        <f>D7-D11</f>
        <v>-4560215</v>
      </c>
    </row>
    <row r="13" spans="2:9">
      <c r="E13" s="17"/>
      <c r="F13" s="17"/>
      <c r="G13" s="17"/>
    </row>
    <row r="14" spans="2:9">
      <c r="B14" s="15"/>
      <c r="C14" s="19"/>
      <c r="D14" s="19"/>
      <c r="E14" s="18"/>
      <c r="G14" s="18"/>
    </row>
    <row r="15" spans="2:9">
      <c r="B15" s="16"/>
      <c r="C15" s="18"/>
      <c r="G15" s="18"/>
      <c r="I15" s="18"/>
    </row>
    <row r="16" spans="2:9">
      <c r="B16" s="16"/>
      <c r="C16" s="19"/>
      <c r="G16" s="18"/>
    </row>
    <row r="17" spans="2:5">
      <c r="E17" s="18"/>
    </row>
    <row r="18" spans="2:5">
      <c r="E18" s="18"/>
    </row>
    <row r="22" spans="2:5">
      <c r="B22" s="19"/>
    </row>
  </sheetData>
  <pageMargins left="0.7" right="0.7" top="0.75" bottom="0.75" header="0.3" footer="0.3"/>
  <pageSetup paperSize="0" orientation="portrait" horizontalDpi="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P32"/>
  <sheetViews>
    <sheetView topLeftCell="A13" zoomScale="85" zoomScaleNormal="85" workbookViewId="0">
      <selection activeCell="I2" sqref="I2"/>
    </sheetView>
  </sheetViews>
  <sheetFormatPr defaultRowHeight="15"/>
  <cols>
    <col min="1" max="1" width="4.85546875" customWidth="1"/>
    <col min="2" max="2" width="23.28515625" customWidth="1"/>
    <col min="3" max="3" width="10.85546875" customWidth="1"/>
    <col min="9" max="9" width="10.42578125" customWidth="1"/>
    <col min="11" max="11" width="9.7109375" customWidth="1"/>
    <col min="12" max="12" width="10" customWidth="1"/>
    <col min="16" max="16" width="11" customWidth="1"/>
  </cols>
  <sheetData>
    <row r="2" spans="2:16" ht="21">
      <c r="C2" s="39"/>
      <c r="E2" s="96"/>
      <c r="F2" s="97" t="s">
        <v>181</v>
      </c>
      <c r="G2" s="96"/>
    </row>
    <row r="3" spans="2:16" ht="15.75" thickBot="1"/>
    <row r="4" spans="2:16" ht="19.5" thickBot="1">
      <c r="B4" s="121" t="s">
        <v>40</v>
      </c>
      <c r="C4" s="122" t="s">
        <v>32</v>
      </c>
      <c r="D4" s="123" t="s">
        <v>97</v>
      </c>
      <c r="E4" s="122" t="s">
        <v>98</v>
      </c>
      <c r="F4" s="122" t="s">
        <v>99</v>
      </c>
      <c r="G4" s="122" t="s">
        <v>101</v>
      </c>
      <c r="H4" s="122" t="s">
        <v>182</v>
      </c>
      <c r="I4" s="122" t="s">
        <v>183</v>
      </c>
      <c r="J4" s="122" t="s">
        <v>184</v>
      </c>
      <c r="K4" s="122" t="s">
        <v>185</v>
      </c>
      <c r="L4" s="122" t="s">
        <v>186</v>
      </c>
      <c r="M4" s="122" t="s">
        <v>187</v>
      </c>
      <c r="N4" s="122" t="s">
        <v>188</v>
      </c>
      <c r="O4" s="122" t="s">
        <v>189</v>
      </c>
      <c r="P4" s="124" t="s">
        <v>1</v>
      </c>
    </row>
    <row r="5" spans="2:16" ht="18.7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6" ht="18.75">
      <c r="B6" s="42" t="s">
        <v>226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18.75">
      <c r="B7" s="42" t="s">
        <v>227</v>
      </c>
      <c r="C7" s="125">
        <f>P7</f>
        <v>783.92784316301788</v>
      </c>
      <c r="D7" s="125">
        <f>+Sheet2!C39</f>
        <v>63.360618423368464</v>
      </c>
      <c r="E7" s="125">
        <f>+Sheet2!D39</f>
        <v>61.360618423368464</v>
      </c>
      <c r="F7" s="125">
        <f>+Sheet2!E39</f>
        <v>68.960618423368459</v>
      </c>
      <c r="G7" s="125">
        <f>+Sheet2!G39</f>
        <v>63.360618423368464</v>
      </c>
      <c r="H7" s="125">
        <f>+Sheet2!H39</f>
        <v>64.360618423368464</v>
      </c>
      <c r="I7" s="125">
        <f>+Sheet2!I39</f>
        <v>65.360618423368464</v>
      </c>
      <c r="J7" s="125">
        <f>+Sheet2!L39</f>
        <v>61.360618423368464</v>
      </c>
      <c r="K7" s="125">
        <f>+Sheet2!M39</f>
        <v>63.360618423368464</v>
      </c>
      <c r="L7" s="125">
        <f>+Sheet2!N39</f>
        <v>64.360618423368464</v>
      </c>
      <c r="M7" s="125">
        <f>+Sheet2!P39</f>
        <v>62.360618423368464</v>
      </c>
      <c r="N7" s="125">
        <f>+Sheet2!Q39</f>
        <v>62.860618423368464</v>
      </c>
      <c r="O7" s="125">
        <f>+Sheet2!R39</f>
        <v>82.861040505964766</v>
      </c>
      <c r="P7" s="125">
        <f>SUM(D7:O7)</f>
        <v>783.92784316301788</v>
      </c>
    </row>
    <row r="8" spans="2:16" ht="18.75">
      <c r="B8" s="42" t="s">
        <v>228</v>
      </c>
      <c r="C8" s="125">
        <f>P8</f>
        <v>189.25</v>
      </c>
      <c r="D8" s="125">
        <f>(189.25-16.55)/11</f>
        <v>15.7</v>
      </c>
      <c r="E8" s="125">
        <f t="shared" ref="E8:N8" si="0">(189.25-16.55)/11</f>
        <v>15.7</v>
      </c>
      <c r="F8" s="125">
        <f t="shared" si="0"/>
        <v>15.7</v>
      </c>
      <c r="G8" s="125">
        <f t="shared" si="0"/>
        <v>15.7</v>
      </c>
      <c r="H8" s="125">
        <f t="shared" si="0"/>
        <v>15.7</v>
      </c>
      <c r="I8" s="125">
        <f t="shared" si="0"/>
        <v>15.7</v>
      </c>
      <c r="J8" s="125">
        <f t="shared" si="0"/>
        <v>15.7</v>
      </c>
      <c r="K8" s="125">
        <f t="shared" si="0"/>
        <v>15.7</v>
      </c>
      <c r="L8" s="125">
        <f t="shared" si="0"/>
        <v>15.7</v>
      </c>
      <c r="M8" s="125">
        <f t="shared" si="0"/>
        <v>15.7</v>
      </c>
      <c r="N8" s="125">
        <f t="shared" si="0"/>
        <v>15.7</v>
      </c>
      <c r="O8" s="126">
        <v>16.55</v>
      </c>
      <c r="P8" s="125">
        <f>SUM(D8:O8)</f>
        <v>189.25</v>
      </c>
    </row>
    <row r="9" spans="2:16" ht="18.75">
      <c r="B9" s="42" t="s">
        <v>229</v>
      </c>
      <c r="C9" s="126">
        <v>0</v>
      </c>
      <c r="D9" s="126">
        <v>0</v>
      </c>
      <c r="E9" s="126">
        <v>0</v>
      </c>
      <c r="F9" s="126">
        <v>0</v>
      </c>
      <c r="G9" s="126">
        <v>0</v>
      </c>
      <c r="H9" s="126">
        <v>0</v>
      </c>
      <c r="I9" s="126">
        <v>0</v>
      </c>
      <c r="J9" s="126">
        <v>0</v>
      </c>
      <c r="K9" s="126">
        <v>0</v>
      </c>
      <c r="L9" s="126">
        <v>0</v>
      </c>
      <c r="M9" s="126">
        <v>0</v>
      </c>
      <c r="N9" s="126">
        <v>0</v>
      </c>
      <c r="O9" s="126">
        <v>0</v>
      </c>
      <c r="P9" s="126">
        <v>0</v>
      </c>
    </row>
    <row r="10" spans="2:16" ht="18.75">
      <c r="B10" s="42" t="s">
        <v>230</v>
      </c>
      <c r="C10" s="126">
        <v>0</v>
      </c>
      <c r="D10" s="126">
        <v>0</v>
      </c>
      <c r="E10" s="126">
        <v>0</v>
      </c>
      <c r="F10" s="126">
        <v>0</v>
      </c>
      <c r="G10" s="126">
        <v>0</v>
      </c>
      <c r="H10" s="126">
        <v>0</v>
      </c>
      <c r="I10" s="126">
        <v>0</v>
      </c>
      <c r="J10" s="126">
        <v>0</v>
      </c>
      <c r="K10" s="126">
        <v>0</v>
      </c>
      <c r="L10" s="126">
        <v>0</v>
      </c>
      <c r="M10" s="126">
        <v>0</v>
      </c>
      <c r="N10" s="126">
        <v>0</v>
      </c>
      <c r="O10" s="126">
        <v>0</v>
      </c>
      <c r="P10" s="126">
        <v>0</v>
      </c>
    </row>
    <row r="11" spans="2:16" ht="18.75">
      <c r="B11" s="42" t="s">
        <v>231</v>
      </c>
      <c r="C11" s="126">
        <v>0</v>
      </c>
      <c r="D11" s="126">
        <v>0</v>
      </c>
      <c r="E11" s="126">
        <v>0</v>
      </c>
      <c r="F11" s="126">
        <v>0</v>
      </c>
      <c r="G11" s="126">
        <v>0</v>
      </c>
      <c r="H11" s="126">
        <v>0</v>
      </c>
      <c r="I11" s="126">
        <v>0</v>
      </c>
      <c r="J11" s="126">
        <v>0</v>
      </c>
      <c r="K11" s="126">
        <v>0</v>
      </c>
      <c r="L11" s="126">
        <v>0</v>
      </c>
      <c r="M11" s="126">
        <v>0</v>
      </c>
      <c r="N11" s="126">
        <v>0</v>
      </c>
      <c r="O11" s="126">
        <v>0</v>
      </c>
      <c r="P11" s="126">
        <v>0</v>
      </c>
    </row>
    <row r="12" spans="2:16" ht="18.75">
      <c r="B12" s="42" t="s">
        <v>232</v>
      </c>
      <c r="C12" s="126">
        <v>0</v>
      </c>
      <c r="D12" s="126">
        <v>0</v>
      </c>
      <c r="E12" s="126">
        <v>0</v>
      </c>
      <c r="F12" s="126">
        <v>0</v>
      </c>
      <c r="G12" s="126">
        <v>0</v>
      </c>
      <c r="H12" s="126">
        <v>0</v>
      </c>
      <c r="I12" s="126">
        <v>0</v>
      </c>
      <c r="J12" s="126">
        <v>0</v>
      </c>
      <c r="K12" s="126">
        <v>0</v>
      </c>
      <c r="L12" s="126">
        <v>0</v>
      </c>
      <c r="M12" s="126">
        <v>0</v>
      </c>
      <c r="N12" s="126">
        <v>0</v>
      </c>
      <c r="O12" s="126">
        <v>0</v>
      </c>
      <c r="P12" s="126">
        <v>0</v>
      </c>
    </row>
    <row r="13" spans="2:16" ht="18.75">
      <c r="B13" s="42" t="s">
        <v>233</v>
      </c>
      <c r="C13" s="125">
        <f t="shared" ref="C13:O13" si="1">SUM(C7:C12)</f>
        <v>973.17784316301788</v>
      </c>
      <c r="D13" s="125">
        <f t="shared" si="1"/>
        <v>79.060618423368467</v>
      </c>
      <c r="E13" s="125">
        <f t="shared" si="1"/>
        <v>77.060618423368467</v>
      </c>
      <c r="F13" s="125">
        <f t="shared" si="1"/>
        <v>84.660618423368462</v>
      </c>
      <c r="G13" s="125">
        <f t="shared" si="1"/>
        <v>79.060618423368467</v>
      </c>
      <c r="H13" s="125">
        <f t="shared" si="1"/>
        <v>80.060618423368467</v>
      </c>
      <c r="I13" s="125">
        <f t="shared" si="1"/>
        <v>81.060618423368467</v>
      </c>
      <c r="J13" s="125">
        <f t="shared" si="1"/>
        <v>77.060618423368467</v>
      </c>
      <c r="K13" s="125">
        <f t="shared" si="1"/>
        <v>79.060618423368467</v>
      </c>
      <c r="L13" s="125">
        <f t="shared" si="1"/>
        <v>80.060618423368467</v>
      </c>
      <c r="M13" s="125">
        <f t="shared" si="1"/>
        <v>78.060618423368467</v>
      </c>
      <c r="N13" s="125">
        <f t="shared" si="1"/>
        <v>78.560618423368467</v>
      </c>
      <c r="O13" s="125">
        <f t="shared" si="1"/>
        <v>99.411040505964763</v>
      </c>
      <c r="P13" s="125">
        <f>SUM(D13:O13)</f>
        <v>973.177843163018</v>
      </c>
    </row>
    <row r="14" spans="2:16" ht="18.75"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</row>
    <row r="15" spans="2:16" ht="18.75">
      <c r="B15" s="42" t="s">
        <v>234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</row>
    <row r="16" spans="2:16" ht="18.75">
      <c r="B16" s="42" t="s">
        <v>235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</row>
    <row r="17" spans="2:16" ht="18.75">
      <c r="B17" s="42" t="s">
        <v>230</v>
      </c>
      <c r="C17" s="125">
        <v>700</v>
      </c>
      <c r="D17" s="125">
        <v>60</v>
      </c>
      <c r="E17" s="125">
        <v>60</v>
      </c>
      <c r="F17" s="125">
        <v>60</v>
      </c>
      <c r="G17" s="125">
        <v>60</v>
      </c>
      <c r="H17" s="125">
        <v>60</v>
      </c>
      <c r="I17" s="125">
        <v>60</v>
      </c>
      <c r="J17" s="125">
        <v>60</v>
      </c>
      <c r="K17" s="125">
        <v>60</v>
      </c>
      <c r="L17" s="125">
        <v>60</v>
      </c>
      <c r="M17" s="125">
        <v>60</v>
      </c>
      <c r="N17" s="125">
        <v>60</v>
      </c>
      <c r="O17" s="125">
        <v>40</v>
      </c>
      <c r="P17" s="125">
        <f>SUM(D17:O17)</f>
        <v>700</v>
      </c>
    </row>
    <row r="18" spans="2:16" ht="18.75">
      <c r="B18" s="42" t="s">
        <v>231</v>
      </c>
      <c r="C18" s="126"/>
      <c r="D18" s="125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</row>
    <row r="19" spans="2:16" ht="18.75">
      <c r="B19" s="42" t="s">
        <v>236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</row>
    <row r="20" spans="2:16" ht="18.75">
      <c r="B20" s="42" t="s">
        <v>237</v>
      </c>
      <c r="C20" s="125">
        <f>P20</f>
        <v>159.26000000000002</v>
      </c>
      <c r="D20" s="125">
        <f>Sheet6!B22</f>
        <v>0</v>
      </c>
      <c r="E20" s="125">
        <f>Sheet6!C22</f>
        <v>0</v>
      </c>
      <c r="F20" s="125">
        <f>Sheet6!D22</f>
        <v>15.9</v>
      </c>
      <c r="G20" s="125">
        <f>Sheet6!E22</f>
        <v>0</v>
      </c>
      <c r="H20" s="125">
        <f>Sheet6!F22</f>
        <v>0</v>
      </c>
      <c r="I20" s="125">
        <f>Sheet6!G22</f>
        <v>143.36000000000001</v>
      </c>
      <c r="J20" s="125">
        <f>Sheet6!H22</f>
        <v>0</v>
      </c>
      <c r="K20" s="125">
        <f>Sheet6!I22</f>
        <v>0</v>
      </c>
      <c r="L20" s="125">
        <f>Sheet6!J22</f>
        <v>0</v>
      </c>
      <c r="M20" s="125">
        <f>Sheet6!K22</f>
        <v>0</v>
      </c>
      <c r="N20" s="125">
        <f>Sheet6!L22</f>
        <v>0</v>
      </c>
      <c r="O20" s="125">
        <f>Sheet6!M22</f>
        <v>0</v>
      </c>
      <c r="P20" s="125">
        <f>Sheet6!N22</f>
        <v>159.26000000000002</v>
      </c>
    </row>
    <row r="21" spans="2:16" ht="18.75">
      <c r="B21" s="42" t="s">
        <v>238</v>
      </c>
      <c r="C21" s="125">
        <f>P21</f>
        <v>0</v>
      </c>
      <c r="D21" s="125">
        <f>Sheet6!C34</f>
        <v>0</v>
      </c>
      <c r="E21" s="125">
        <f>Sheet6!D34</f>
        <v>0</v>
      </c>
      <c r="F21" s="125">
        <f>Sheet6!E34</f>
        <v>0</v>
      </c>
      <c r="G21" s="125">
        <f>Sheet6!F34</f>
        <v>0</v>
      </c>
      <c r="H21" s="125">
        <f>Sheet6!G34</f>
        <v>0</v>
      </c>
      <c r="I21" s="125">
        <f>Sheet6!H34</f>
        <v>0</v>
      </c>
      <c r="J21" s="125">
        <f>Sheet6!I34</f>
        <v>0</v>
      </c>
      <c r="K21" s="125">
        <f>Sheet6!J34</f>
        <v>0</v>
      </c>
      <c r="L21" s="125">
        <f>Sheet6!K34</f>
        <v>0</v>
      </c>
      <c r="M21" s="125">
        <f>Sheet6!L34</f>
        <v>0</v>
      </c>
      <c r="N21" s="125">
        <f>Sheet6!M34</f>
        <v>0</v>
      </c>
      <c r="O21" s="125">
        <v>0</v>
      </c>
      <c r="P21" s="125">
        <f>Sheet6!N34</f>
        <v>0</v>
      </c>
    </row>
    <row r="22" spans="2:16" ht="18.75">
      <c r="B22" s="42" t="s">
        <v>239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2:16" ht="18.75">
      <c r="B23" s="42" t="s">
        <v>240</v>
      </c>
      <c r="C23" s="125">
        <f>P23</f>
        <v>262.10728883226307</v>
      </c>
      <c r="D23" s="126"/>
      <c r="E23" s="126"/>
      <c r="F23" s="125">
        <f>+( (C7+C8-200)*0.339)*15%</f>
        <v>39.316093324839457</v>
      </c>
      <c r="G23" s="126"/>
      <c r="H23" s="126"/>
      <c r="I23" s="125">
        <f>+( (C7+C8-200)*0.339)*30%</f>
        <v>78.632186649678914</v>
      </c>
      <c r="J23" s="126"/>
      <c r="K23" s="126"/>
      <c r="L23" s="125">
        <f>+( (C7+C8-200)*0.339)*30%</f>
        <v>78.632186649678914</v>
      </c>
      <c r="M23" s="126"/>
      <c r="N23" s="126"/>
      <c r="O23" s="125">
        <f>+( (C7+C8-200)*0.339)*25%</f>
        <v>65.526822208065767</v>
      </c>
      <c r="P23" s="125">
        <f>SUM(D23:O23)</f>
        <v>262.10728883226307</v>
      </c>
    </row>
    <row r="24" spans="2:16" ht="18.75">
      <c r="B24" s="42" t="s">
        <v>1</v>
      </c>
      <c r="C24" s="125">
        <f>SUM(C16:C23)</f>
        <v>1121.3672888322631</v>
      </c>
      <c r="D24" s="125">
        <f t="shared" ref="D24:O24" si="2">SUM(D17:D23)</f>
        <v>60</v>
      </c>
      <c r="E24" s="125">
        <f t="shared" si="2"/>
        <v>60</v>
      </c>
      <c r="F24" s="125">
        <f t="shared" si="2"/>
        <v>115.21609332483946</v>
      </c>
      <c r="G24" s="125">
        <f t="shared" si="2"/>
        <v>60</v>
      </c>
      <c r="H24" s="125">
        <f t="shared" si="2"/>
        <v>60</v>
      </c>
      <c r="I24" s="125">
        <f t="shared" si="2"/>
        <v>281.99218664967896</v>
      </c>
      <c r="J24" s="125">
        <f t="shared" si="2"/>
        <v>60</v>
      </c>
      <c r="K24" s="125">
        <f t="shared" si="2"/>
        <v>60</v>
      </c>
      <c r="L24" s="125">
        <f t="shared" si="2"/>
        <v>138.63218664967891</v>
      </c>
      <c r="M24" s="125">
        <f t="shared" si="2"/>
        <v>60</v>
      </c>
      <c r="N24" s="125">
        <f t="shared" si="2"/>
        <v>60</v>
      </c>
      <c r="O24" s="125">
        <f t="shared" si="2"/>
        <v>105.52682220806577</v>
      </c>
      <c r="P24" s="125">
        <f>SUM(D24:O24)</f>
        <v>1121.3672888322631</v>
      </c>
    </row>
    <row r="25" spans="2:16" ht="18.75">
      <c r="B25" s="42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</row>
    <row r="26" spans="2:16" ht="18.75">
      <c r="B26" s="42" t="s">
        <v>241</v>
      </c>
      <c r="C26" s="125">
        <f t="shared" ref="C26:O26" si="3">C13-C24</f>
        <v>-148.18944566924517</v>
      </c>
      <c r="D26" s="125">
        <f t="shared" si="3"/>
        <v>19.060618423368467</v>
      </c>
      <c r="E26" s="125">
        <f t="shared" si="3"/>
        <v>17.060618423368467</v>
      </c>
      <c r="F26" s="125">
        <f t="shared" si="3"/>
        <v>-30.555474901471001</v>
      </c>
      <c r="G26" s="125">
        <f t="shared" si="3"/>
        <v>19.060618423368467</v>
      </c>
      <c r="H26" s="125">
        <f t="shared" si="3"/>
        <v>20.060618423368467</v>
      </c>
      <c r="I26" s="125">
        <f t="shared" si="3"/>
        <v>-200.9315682263105</v>
      </c>
      <c r="J26" s="125">
        <f t="shared" si="3"/>
        <v>17.060618423368467</v>
      </c>
      <c r="K26" s="125">
        <f t="shared" si="3"/>
        <v>19.060618423368467</v>
      </c>
      <c r="L26" s="125">
        <f t="shared" si="3"/>
        <v>-58.571568226310447</v>
      </c>
      <c r="M26" s="125">
        <f t="shared" si="3"/>
        <v>18.060618423368467</v>
      </c>
      <c r="N26" s="125">
        <f t="shared" si="3"/>
        <v>18.560618423368467</v>
      </c>
      <c r="O26" s="125">
        <f t="shared" si="3"/>
        <v>-6.1157817021010032</v>
      </c>
      <c r="P26" s="125">
        <f>SUM(D26:O26)</f>
        <v>-148.18944566924523</v>
      </c>
    </row>
    <row r="27" spans="2:16" ht="18.75">
      <c r="B27" s="42" t="s">
        <v>242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5">
        <v>0</v>
      </c>
      <c r="L27" s="125">
        <v>0</v>
      </c>
      <c r="M27" s="125">
        <v>0</v>
      </c>
      <c r="N27" s="125">
        <v>0</v>
      </c>
      <c r="O27" s="125">
        <v>0</v>
      </c>
      <c r="P27" s="125">
        <f>SUM(D27:O27)</f>
        <v>0</v>
      </c>
    </row>
    <row r="28" spans="2:16" ht="18.75">
      <c r="B28" s="42" t="s">
        <v>241</v>
      </c>
      <c r="C28" s="125">
        <f t="shared" ref="C28:O28" si="4">SUM(C26:C27)</f>
        <v>-148.18944566924517</v>
      </c>
      <c r="D28" s="125">
        <f t="shared" si="4"/>
        <v>19.060618423368467</v>
      </c>
      <c r="E28" s="125">
        <f t="shared" si="4"/>
        <v>17.060618423368467</v>
      </c>
      <c r="F28" s="125">
        <f t="shared" si="4"/>
        <v>-30.555474901471001</v>
      </c>
      <c r="G28" s="125">
        <f t="shared" si="4"/>
        <v>19.060618423368467</v>
      </c>
      <c r="H28" s="125">
        <f t="shared" si="4"/>
        <v>20.060618423368467</v>
      </c>
      <c r="I28" s="125">
        <f t="shared" si="4"/>
        <v>-200.9315682263105</v>
      </c>
      <c r="J28" s="125">
        <f t="shared" si="4"/>
        <v>17.060618423368467</v>
      </c>
      <c r="K28" s="125">
        <f t="shared" si="4"/>
        <v>19.060618423368467</v>
      </c>
      <c r="L28" s="125">
        <f t="shared" si="4"/>
        <v>-58.571568226310447</v>
      </c>
      <c r="M28" s="125">
        <f t="shared" si="4"/>
        <v>18.060618423368467</v>
      </c>
      <c r="N28" s="125">
        <f t="shared" si="4"/>
        <v>18.560618423368467</v>
      </c>
      <c r="O28" s="125">
        <f t="shared" si="4"/>
        <v>-6.1157817021010032</v>
      </c>
      <c r="P28" s="125">
        <f>SUM(D28:O28)</f>
        <v>-148.18944566924523</v>
      </c>
    </row>
    <row r="29" spans="2:16" ht="18.75">
      <c r="B29" s="42" t="s">
        <v>243</v>
      </c>
      <c r="C29" s="125">
        <v>10</v>
      </c>
      <c r="D29" s="125">
        <v>10</v>
      </c>
      <c r="E29" s="125">
        <f t="shared" ref="E29:O29" si="5">D30</f>
        <v>29.060618423368467</v>
      </c>
      <c r="F29" s="125">
        <f t="shared" si="5"/>
        <v>46.121236846736934</v>
      </c>
      <c r="G29" s="125">
        <f t="shared" si="5"/>
        <v>15.565761945265933</v>
      </c>
      <c r="H29" s="125">
        <f t="shared" si="5"/>
        <v>34.6263803686344</v>
      </c>
      <c r="I29" s="125">
        <f t="shared" si="5"/>
        <v>54.686998792002868</v>
      </c>
      <c r="J29" s="125">
        <f t="shared" si="5"/>
        <v>-146.24456943430764</v>
      </c>
      <c r="K29" s="125">
        <f t="shared" si="5"/>
        <v>-129.18395101093915</v>
      </c>
      <c r="L29" s="125">
        <f t="shared" si="5"/>
        <v>-110.12333258757069</v>
      </c>
      <c r="M29" s="125">
        <f t="shared" si="5"/>
        <v>-168.69490081388113</v>
      </c>
      <c r="N29" s="125">
        <f t="shared" si="5"/>
        <v>-150.63428239051268</v>
      </c>
      <c r="O29" s="125">
        <f t="shared" si="5"/>
        <v>-132.07366396714423</v>
      </c>
      <c r="P29" s="126"/>
    </row>
    <row r="30" spans="2:16" ht="18.75">
      <c r="B30" s="42" t="s">
        <v>244</v>
      </c>
      <c r="C30" s="125">
        <f>C28+C29</f>
        <v>-138.18944566924517</v>
      </c>
      <c r="D30" s="125">
        <f t="shared" ref="D30:O30" si="6">SUM(D28:D29)</f>
        <v>29.060618423368467</v>
      </c>
      <c r="E30" s="125">
        <f t="shared" si="6"/>
        <v>46.121236846736934</v>
      </c>
      <c r="F30" s="125">
        <f t="shared" si="6"/>
        <v>15.565761945265933</v>
      </c>
      <c r="G30" s="125">
        <f t="shared" si="6"/>
        <v>34.6263803686344</v>
      </c>
      <c r="H30" s="125">
        <f t="shared" si="6"/>
        <v>54.686998792002868</v>
      </c>
      <c r="I30" s="125">
        <f t="shared" si="6"/>
        <v>-146.24456943430764</v>
      </c>
      <c r="J30" s="125">
        <f t="shared" si="6"/>
        <v>-129.18395101093915</v>
      </c>
      <c r="K30" s="125">
        <f t="shared" si="6"/>
        <v>-110.12333258757069</v>
      </c>
      <c r="L30" s="125">
        <f t="shared" si="6"/>
        <v>-168.69490081388113</v>
      </c>
      <c r="M30" s="125">
        <f t="shared" si="6"/>
        <v>-150.63428239051268</v>
      </c>
      <c r="N30" s="125">
        <f t="shared" si="6"/>
        <v>-132.07366396714423</v>
      </c>
      <c r="O30" s="125">
        <f t="shared" si="6"/>
        <v>-138.18944566924523</v>
      </c>
      <c r="P30" s="126"/>
    </row>
    <row r="31" spans="2:16" ht="18.75">
      <c r="B31" s="42" t="s">
        <v>246</v>
      </c>
      <c r="C31" s="125"/>
      <c r="D31" s="125">
        <v>200</v>
      </c>
      <c r="E31" s="125">
        <v>200</v>
      </c>
      <c r="F31" s="125">
        <v>200</v>
      </c>
      <c r="G31" s="125">
        <v>200</v>
      </c>
      <c r="H31" s="125">
        <v>200</v>
      </c>
      <c r="I31" s="125">
        <v>200</v>
      </c>
      <c r="J31" s="125">
        <v>200</v>
      </c>
      <c r="K31" s="125">
        <v>200</v>
      </c>
      <c r="L31" s="125">
        <v>200</v>
      </c>
      <c r="M31" s="125">
        <v>200</v>
      </c>
      <c r="N31" s="125">
        <v>200</v>
      </c>
      <c r="O31" s="125">
        <v>200</v>
      </c>
      <c r="P31" s="126"/>
    </row>
    <row r="32" spans="2:16" ht="18.75">
      <c r="B32" s="42" t="s">
        <v>245</v>
      </c>
      <c r="C32" s="126"/>
      <c r="D32" s="125">
        <f>D30+D31</f>
        <v>229.06061842336845</v>
      </c>
      <c r="E32" s="125">
        <f t="shared" ref="E32:O32" si="7">E30+E31</f>
        <v>246.12123684673693</v>
      </c>
      <c r="F32" s="125">
        <f t="shared" si="7"/>
        <v>215.56576194526593</v>
      </c>
      <c r="G32" s="125">
        <f t="shared" si="7"/>
        <v>234.62638036863439</v>
      </c>
      <c r="H32" s="125">
        <f t="shared" si="7"/>
        <v>254.68699879200287</v>
      </c>
      <c r="I32" s="125">
        <f t="shared" si="7"/>
        <v>53.755430565692365</v>
      </c>
      <c r="J32" s="125">
        <f t="shared" si="7"/>
        <v>70.816048989060846</v>
      </c>
      <c r="K32" s="125">
        <f t="shared" si="7"/>
        <v>89.876667412429313</v>
      </c>
      <c r="L32" s="125">
        <f t="shared" si="7"/>
        <v>31.305099186118866</v>
      </c>
      <c r="M32" s="125">
        <f t="shared" si="7"/>
        <v>49.365717609487319</v>
      </c>
      <c r="N32" s="125">
        <f t="shared" si="7"/>
        <v>67.926336032855772</v>
      </c>
      <c r="O32" s="125">
        <f t="shared" si="7"/>
        <v>61.810554330754769</v>
      </c>
      <c r="P32" s="126"/>
    </row>
  </sheetData>
  <pageMargins left="0.7" right="0.7" top="0.75" bottom="0.75" header="0.3" footer="0.3"/>
  <pageSetup paperSize="0" orientation="portrait" horizontalDpi="0" verticalDpi="0" copies="0"/>
  <ignoredErrors>
    <ignoredError sqref="E29:O29" formula="1"/>
    <ignoredError sqref="P17 P2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B2" sqref="B2:G2"/>
    </sheetView>
  </sheetViews>
  <sheetFormatPr defaultRowHeight="15"/>
  <cols>
    <col min="1" max="1" width="34.42578125" customWidth="1"/>
    <col min="2" max="2" width="10" customWidth="1"/>
    <col min="3" max="3" width="8.28515625" customWidth="1"/>
    <col min="4" max="4" width="10.42578125" customWidth="1"/>
    <col min="5" max="5" width="9.85546875" customWidth="1"/>
    <col min="6" max="6" width="11.5703125" customWidth="1"/>
    <col min="7" max="7" width="10" customWidth="1"/>
    <col min="8" max="8" width="12.28515625" customWidth="1"/>
    <col min="9" max="9" width="11.7109375" customWidth="1"/>
    <col min="10" max="10" width="10.28515625" customWidth="1"/>
  </cols>
  <sheetData>
    <row r="2" spans="1:11" ht="21">
      <c r="B2" s="112" t="s">
        <v>190</v>
      </c>
      <c r="C2" s="112"/>
      <c r="D2" s="112"/>
      <c r="E2" s="112"/>
    </row>
    <row r="4" spans="1:11" ht="15.75" thickBot="1"/>
    <row r="5" spans="1:11">
      <c r="A5" s="105" t="s">
        <v>0</v>
      </c>
      <c r="B5" s="108" t="s">
        <v>203</v>
      </c>
      <c r="C5" s="108" t="s">
        <v>191</v>
      </c>
      <c r="D5" s="108" t="s">
        <v>192</v>
      </c>
      <c r="E5" s="108" t="s">
        <v>193</v>
      </c>
      <c r="F5" s="108" t="s">
        <v>195</v>
      </c>
      <c r="G5" s="108" t="s">
        <v>197</v>
      </c>
      <c r="H5" s="108" t="s">
        <v>247</v>
      </c>
      <c r="I5" s="108" t="s">
        <v>200</v>
      </c>
      <c r="J5" s="109" t="s">
        <v>1</v>
      </c>
      <c r="K5" s="98"/>
    </row>
    <row r="6" spans="1:11" ht="15.75" thickBot="1">
      <c r="A6" s="106"/>
      <c r="B6" s="110" t="s">
        <v>204</v>
      </c>
      <c r="C6" s="110"/>
      <c r="D6" s="110"/>
      <c r="E6" s="110" t="s">
        <v>194</v>
      </c>
      <c r="F6" s="110" t="s">
        <v>196</v>
      </c>
      <c r="G6" s="110" t="s">
        <v>198</v>
      </c>
      <c r="H6" s="110" t="s">
        <v>199</v>
      </c>
      <c r="I6" s="110"/>
      <c r="J6" s="111"/>
      <c r="K6" s="98"/>
    </row>
    <row r="7" spans="1:11">
      <c r="A7" s="107"/>
      <c r="B7" s="95"/>
      <c r="C7" s="95"/>
      <c r="D7" s="95"/>
      <c r="E7" s="95"/>
      <c r="F7" s="95"/>
      <c r="G7" s="95"/>
      <c r="H7" s="95"/>
      <c r="I7" s="95"/>
      <c r="J7" s="95"/>
      <c r="K7" s="60"/>
    </row>
    <row r="8" spans="1:11">
      <c r="A8" s="54" t="s">
        <v>201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>
      <c r="A9" s="54" t="s">
        <v>202</v>
      </c>
      <c r="B9" s="60"/>
      <c r="C9" s="59">
        <v>0</v>
      </c>
      <c r="D9" s="59">
        <v>0</v>
      </c>
      <c r="E9" s="60">
        <v>159.26</v>
      </c>
      <c r="F9" s="59">
        <v>0</v>
      </c>
      <c r="G9" s="59">
        <v>0</v>
      </c>
      <c r="H9" s="59">
        <v>0</v>
      </c>
      <c r="I9" s="59">
        <v>0</v>
      </c>
      <c r="J9" s="59">
        <f>E9</f>
        <v>159.26</v>
      </c>
      <c r="K9" s="60"/>
    </row>
    <row r="10" spans="1:11">
      <c r="A10" s="54" t="s">
        <v>205</v>
      </c>
      <c r="B10" s="60"/>
      <c r="C10" s="59">
        <v>0</v>
      </c>
      <c r="D10" s="59">
        <v>0</v>
      </c>
      <c r="E10" s="59">
        <v>0</v>
      </c>
      <c r="F10" s="60">
        <v>12.68</v>
      </c>
      <c r="G10" s="59">
        <v>0</v>
      </c>
      <c r="H10" s="59">
        <v>0</v>
      </c>
      <c r="I10" s="59">
        <v>0</v>
      </c>
      <c r="J10" s="60">
        <f>F10</f>
        <v>12.68</v>
      </c>
      <c r="K10" s="60"/>
    </row>
    <row r="11" spans="1:11">
      <c r="A11" s="54" t="s">
        <v>206</v>
      </c>
      <c r="B11" s="60"/>
      <c r="C11" s="59">
        <v>0</v>
      </c>
      <c r="D11" s="59">
        <v>0</v>
      </c>
      <c r="E11" s="59">
        <v>0</v>
      </c>
      <c r="F11" s="59">
        <v>0</v>
      </c>
      <c r="G11" s="60">
        <v>0.97</v>
      </c>
      <c r="H11" s="59">
        <v>0</v>
      </c>
      <c r="I11" s="59">
        <v>0</v>
      </c>
      <c r="J11" s="60">
        <f>G11</f>
        <v>0.97</v>
      </c>
      <c r="K11" s="60"/>
    </row>
    <row r="12" spans="1:11">
      <c r="A12" s="54" t="s">
        <v>207</v>
      </c>
      <c r="B12" s="60"/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60"/>
    </row>
    <row r="13" spans="1:11">
      <c r="A13" s="54" t="s">
        <v>208</v>
      </c>
      <c r="B13" s="60"/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60">
        <v>6.96</v>
      </c>
      <c r="I13" s="59">
        <v>0</v>
      </c>
      <c r="J13" s="60">
        <f>H13</f>
        <v>6.96</v>
      </c>
      <c r="K13" s="60"/>
    </row>
    <row r="14" spans="1:11">
      <c r="A14" s="54" t="s">
        <v>200</v>
      </c>
      <c r="B14" s="60"/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6.3</v>
      </c>
      <c r="J14" s="59">
        <f>I14</f>
        <v>6.3</v>
      </c>
      <c r="K14" s="60"/>
    </row>
    <row r="15" spans="1:11">
      <c r="A15" s="54"/>
      <c r="B15" s="60"/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60"/>
    </row>
    <row r="16" spans="1:11">
      <c r="A16" s="54" t="s">
        <v>1</v>
      </c>
      <c r="B16" s="60"/>
      <c r="C16" s="59">
        <v>0</v>
      </c>
      <c r="D16" s="59">
        <v>0</v>
      </c>
      <c r="E16" s="60">
        <f>E9</f>
        <v>159.26</v>
      </c>
      <c r="F16" s="60">
        <f>F10</f>
        <v>12.68</v>
      </c>
      <c r="G16" s="60">
        <f>G11</f>
        <v>0.97</v>
      </c>
      <c r="H16" s="60">
        <f>H13</f>
        <v>6.96</v>
      </c>
      <c r="I16" s="59">
        <f>I14</f>
        <v>6.3</v>
      </c>
      <c r="J16" s="59">
        <f>SUM(J9:J15)</f>
        <v>186.17000000000002</v>
      </c>
      <c r="K16" s="60"/>
    </row>
    <row r="19" spans="1:14">
      <c r="A19" s="54" t="s">
        <v>209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>
      <c r="A20" s="54" t="s">
        <v>0</v>
      </c>
      <c r="B20" s="54" t="s">
        <v>210</v>
      </c>
      <c r="C20" s="54" t="s">
        <v>211</v>
      </c>
      <c r="D20" s="54" t="s">
        <v>212</v>
      </c>
      <c r="E20" s="54" t="s">
        <v>213</v>
      </c>
      <c r="F20" s="54" t="s">
        <v>214</v>
      </c>
      <c r="G20" s="54" t="s">
        <v>215</v>
      </c>
      <c r="H20" s="54" t="s">
        <v>216</v>
      </c>
      <c r="I20" s="54" t="s">
        <v>217</v>
      </c>
      <c r="J20" s="54" t="s">
        <v>218</v>
      </c>
      <c r="K20" s="54" t="s">
        <v>219</v>
      </c>
      <c r="L20" s="54" t="s">
        <v>220</v>
      </c>
      <c r="M20" s="54" t="s">
        <v>221</v>
      </c>
      <c r="N20" s="54" t="s">
        <v>1</v>
      </c>
    </row>
    <row r="21" spans="1:14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>
      <c r="A22" s="54" t="s">
        <v>222</v>
      </c>
      <c r="B22" s="113">
        <v>0</v>
      </c>
      <c r="C22" s="113">
        <v>0</v>
      </c>
      <c r="D22" s="113">
        <v>15.9</v>
      </c>
      <c r="E22" s="113">
        <v>0</v>
      </c>
      <c r="F22" s="113">
        <v>0</v>
      </c>
      <c r="G22" s="113">
        <v>143.36000000000001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f>SUM(B22:M22)</f>
        <v>159.26000000000002</v>
      </c>
    </row>
    <row r="23" spans="1:14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4">
      <c r="A24" s="54" t="s">
        <v>223</v>
      </c>
      <c r="B24" s="113">
        <v>0</v>
      </c>
      <c r="C24" s="54">
        <v>1.26</v>
      </c>
      <c r="D24" s="113">
        <v>0</v>
      </c>
      <c r="E24" s="113">
        <v>0</v>
      </c>
      <c r="F24" s="113">
        <v>11.42</v>
      </c>
      <c r="G24" s="113">
        <v>0</v>
      </c>
      <c r="H24" s="113">
        <v>0</v>
      </c>
      <c r="I24" s="113">
        <v>0</v>
      </c>
      <c r="J24" s="113">
        <v>0</v>
      </c>
      <c r="K24" s="113">
        <v>0</v>
      </c>
      <c r="L24" s="113">
        <v>0</v>
      </c>
      <c r="M24" s="113">
        <v>0</v>
      </c>
      <c r="N24" s="113">
        <f>SUM(B24:M24)</f>
        <v>12.68</v>
      </c>
    </row>
    <row r="25" spans="1:14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4">
      <c r="A26" s="54" t="s">
        <v>224</v>
      </c>
      <c r="B26" s="113">
        <v>0</v>
      </c>
      <c r="C26" s="113">
        <v>0</v>
      </c>
      <c r="D26" s="113">
        <v>0</v>
      </c>
      <c r="E26" s="113">
        <v>0</v>
      </c>
      <c r="F26" s="113">
        <v>0</v>
      </c>
      <c r="G26" s="113">
        <v>0</v>
      </c>
      <c r="H26" s="113">
        <v>0</v>
      </c>
      <c r="I26" s="113">
        <v>0.97</v>
      </c>
      <c r="J26" s="113">
        <v>0</v>
      </c>
      <c r="K26" s="113">
        <v>0</v>
      </c>
      <c r="L26" s="113">
        <v>0</v>
      </c>
      <c r="M26" s="113">
        <v>0</v>
      </c>
      <c r="N26" s="113">
        <f>SUM(B26:M26)</f>
        <v>0.97</v>
      </c>
    </row>
    <row r="27" spans="1:14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  <row r="28" spans="1:14">
      <c r="A28" s="54" t="s">
        <v>225</v>
      </c>
      <c r="B28" s="113">
        <v>0</v>
      </c>
      <c r="C28" s="54">
        <v>1.96</v>
      </c>
      <c r="D28" s="113">
        <v>0</v>
      </c>
      <c r="E28" s="113">
        <v>0</v>
      </c>
      <c r="F28" s="113">
        <v>0</v>
      </c>
      <c r="G28" s="113">
        <v>0</v>
      </c>
      <c r="H28" s="113">
        <v>5</v>
      </c>
      <c r="I28" s="113">
        <v>0</v>
      </c>
      <c r="J28" s="113">
        <v>0</v>
      </c>
      <c r="K28" s="113">
        <v>0</v>
      </c>
      <c r="L28" s="113">
        <v>0</v>
      </c>
      <c r="M28" s="113">
        <v>0</v>
      </c>
      <c r="N28" s="113">
        <f>SUM(B28:M28)</f>
        <v>6.96</v>
      </c>
    </row>
    <row r="29" spans="1:14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>
      <c r="A30" s="54" t="s">
        <v>200</v>
      </c>
      <c r="B30" s="113">
        <v>0</v>
      </c>
      <c r="C30" s="113">
        <v>0</v>
      </c>
      <c r="D30" s="113">
        <v>0</v>
      </c>
      <c r="E30" s="113">
        <v>1.3</v>
      </c>
      <c r="F30" s="113">
        <v>1.3</v>
      </c>
      <c r="G30" s="113">
        <v>0</v>
      </c>
      <c r="H30" s="113">
        <v>0</v>
      </c>
      <c r="I30" s="113">
        <v>0</v>
      </c>
      <c r="J30" s="113">
        <v>3.5</v>
      </c>
      <c r="K30" s="113">
        <v>0.2</v>
      </c>
      <c r="L30" s="113">
        <v>0</v>
      </c>
      <c r="M30" s="113">
        <v>0</v>
      </c>
      <c r="N30" s="113">
        <f>SUM(B30:M30)</f>
        <v>6.3</v>
      </c>
    </row>
    <row r="31" spans="1:14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4">
      <c r="A32" s="114" t="s">
        <v>1</v>
      </c>
      <c r="B32" s="113">
        <f t="shared" ref="B32:L32" si="0">SUM(B22:B30)</f>
        <v>0</v>
      </c>
      <c r="C32" s="113">
        <f t="shared" si="0"/>
        <v>3.2199999999999998</v>
      </c>
      <c r="D32" s="113">
        <f t="shared" si="0"/>
        <v>15.9</v>
      </c>
      <c r="E32" s="113">
        <f t="shared" si="0"/>
        <v>1.3</v>
      </c>
      <c r="F32" s="113">
        <f t="shared" si="0"/>
        <v>12.72</v>
      </c>
      <c r="G32" s="113">
        <f t="shared" si="0"/>
        <v>143.36000000000001</v>
      </c>
      <c r="H32" s="113">
        <f t="shared" si="0"/>
        <v>5</v>
      </c>
      <c r="I32" s="113">
        <f t="shared" si="0"/>
        <v>0.97</v>
      </c>
      <c r="J32" s="113">
        <f t="shared" si="0"/>
        <v>3.5</v>
      </c>
      <c r="K32" s="113">
        <f t="shared" si="0"/>
        <v>0.2</v>
      </c>
      <c r="L32" s="113">
        <f t="shared" si="0"/>
        <v>0</v>
      </c>
      <c r="M32" s="113">
        <v>0</v>
      </c>
      <c r="N32" s="113">
        <f>SUM(B32:L32)</f>
        <v>186.17</v>
      </c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1:R59"/>
  <sheetViews>
    <sheetView workbookViewId="0">
      <selection activeCell="D1" sqref="D1:H1"/>
    </sheetView>
  </sheetViews>
  <sheetFormatPr defaultRowHeight="15"/>
  <cols>
    <col min="1" max="1" width="2" customWidth="1"/>
    <col min="2" max="2" width="31.7109375" customWidth="1"/>
    <col min="3" max="3" width="9" customWidth="1"/>
    <col min="4" max="4" width="10.28515625" customWidth="1"/>
    <col min="5" max="5" width="9.42578125" customWidth="1"/>
    <col min="6" max="6" width="7.28515625" customWidth="1"/>
    <col min="7" max="7" width="11" customWidth="1"/>
    <col min="9" max="9" width="7.85546875" customWidth="1"/>
    <col min="10" max="10" width="10.7109375" customWidth="1"/>
    <col min="12" max="12" width="8.140625" customWidth="1"/>
    <col min="13" max="13" width="10" customWidth="1"/>
    <col min="15" max="15" width="8" customWidth="1"/>
    <col min="16" max="16" width="11" customWidth="1"/>
    <col min="17" max="17" width="9.140625" customWidth="1"/>
  </cols>
  <sheetData>
    <row r="1" spans="2:18" ht="18.75">
      <c r="D1" s="42" t="s">
        <v>258</v>
      </c>
      <c r="E1" s="42"/>
      <c r="F1" s="42"/>
    </row>
    <row r="2" spans="2:18" ht="15.75" thickBot="1"/>
    <row r="3" spans="2:18">
      <c r="B3" s="116" t="s">
        <v>0</v>
      </c>
      <c r="C3" s="99" t="s">
        <v>122</v>
      </c>
      <c r="D3" s="100"/>
      <c r="E3" s="100"/>
      <c r="F3" s="100" t="s">
        <v>125</v>
      </c>
      <c r="G3" s="100"/>
      <c r="H3" s="100"/>
      <c r="I3" s="100" t="s">
        <v>126</v>
      </c>
      <c r="J3" s="100"/>
      <c r="K3" s="100"/>
      <c r="L3" s="100" t="s">
        <v>127</v>
      </c>
      <c r="M3" s="100"/>
      <c r="N3" s="100"/>
      <c r="O3" s="100" t="s">
        <v>128</v>
      </c>
      <c r="P3" s="100"/>
      <c r="Q3" s="101"/>
      <c r="R3" s="98"/>
    </row>
    <row r="4" spans="2:18">
      <c r="B4" s="116"/>
      <c r="C4" s="117" t="s">
        <v>123</v>
      </c>
      <c r="D4" s="60" t="s">
        <v>124</v>
      </c>
      <c r="E4" s="60" t="s">
        <v>1</v>
      </c>
      <c r="F4" s="60" t="s">
        <v>123</v>
      </c>
      <c r="G4" s="60" t="s">
        <v>124</v>
      </c>
      <c r="H4" s="60" t="s">
        <v>1</v>
      </c>
      <c r="I4" s="60" t="s">
        <v>123</v>
      </c>
      <c r="J4" s="60" t="s">
        <v>124</v>
      </c>
      <c r="K4" s="60" t="s">
        <v>1</v>
      </c>
      <c r="L4" s="60" t="s">
        <v>123</v>
      </c>
      <c r="M4" s="60" t="s">
        <v>124</v>
      </c>
      <c r="N4" s="60" t="s">
        <v>1</v>
      </c>
      <c r="O4" s="60" t="s">
        <v>123</v>
      </c>
      <c r="P4" s="60" t="s">
        <v>124</v>
      </c>
      <c r="Q4" s="118" t="s">
        <v>1</v>
      </c>
      <c r="R4" s="98" t="s">
        <v>1</v>
      </c>
    </row>
    <row r="5" spans="2:18" ht="15.75" thickBot="1">
      <c r="B5" s="116"/>
      <c r="C5" s="102" t="s">
        <v>129</v>
      </c>
      <c r="D5" s="103"/>
      <c r="E5" s="103" t="s">
        <v>252</v>
      </c>
      <c r="F5" s="103"/>
      <c r="G5" s="103"/>
      <c r="H5" s="103" t="s">
        <v>252</v>
      </c>
      <c r="I5" s="103"/>
      <c r="J5" s="103"/>
      <c r="K5" s="103" t="s">
        <v>252</v>
      </c>
      <c r="L5" s="103"/>
      <c r="M5" s="103"/>
      <c r="N5" s="103" t="s">
        <v>252</v>
      </c>
      <c r="O5" s="103"/>
      <c r="P5" s="103"/>
      <c r="Q5" s="104" t="s">
        <v>252</v>
      </c>
      <c r="R5" s="98"/>
    </row>
    <row r="6" spans="2:18">
      <c r="B6" s="60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60"/>
    </row>
    <row r="7" spans="2:18">
      <c r="B7" s="54" t="s">
        <v>251</v>
      </c>
      <c r="C7" s="59">
        <v>2852.4</v>
      </c>
      <c r="D7" s="60"/>
      <c r="E7" s="60"/>
      <c r="F7" s="59">
        <v>1150</v>
      </c>
      <c r="G7" s="60"/>
      <c r="H7" s="60"/>
      <c r="I7" s="59">
        <v>2074</v>
      </c>
      <c r="J7" s="60"/>
      <c r="K7" s="60"/>
      <c r="L7" s="59">
        <v>2946</v>
      </c>
      <c r="M7" s="60"/>
      <c r="N7" s="60"/>
      <c r="O7" s="59">
        <v>3000</v>
      </c>
      <c r="P7" s="60"/>
      <c r="Q7" s="60"/>
      <c r="R7" s="59">
        <f>C7+F7+I7+L7+O7</f>
        <v>12022.4</v>
      </c>
    </row>
    <row r="8" spans="2:18"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2:18">
      <c r="B9" s="54" t="s">
        <v>130</v>
      </c>
      <c r="C9" s="60"/>
      <c r="D9" s="59">
        <f>E32/C7*100</f>
        <v>106.42033977477492</v>
      </c>
      <c r="E9" s="59">
        <f>C7*D9/100</f>
        <v>3035.5337717356801</v>
      </c>
      <c r="F9" s="60"/>
      <c r="G9" s="59">
        <f>I32/F7*100</f>
        <v>83.151580415948558</v>
      </c>
      <c r="H9" s="59">
        <f>F7*G9/100</f>
        <v>956.24317478340845</v>
      </c>
      <c r="I9" s="60"/>
      <c r="J9" s="59">
        <f>K9/$I$7*100</f>
        <v>40.567698513002817</v>
      </c>
      <c r="K9" s="59">
        <f>K32</f>
        <v>841.37406715967848</v>
      </c>
      <c r="L9" s="60"/>
      <c r="M9" s="59">
        <f>N9/$L$7*100</f>
        <v>124.30395690953975</v>
      </c>
      <c r="N9" s="59">
        <f>N32</f>
        <v>3661.9945705550408</v>
      </c>
      <c r="O9" s="60"/>
      <c r="P9" s="59">
        <f>Q9/$O$7*100</f>
        <v>51.175147192206438</v>
      </c>
      <c r="Q9" s="59">
        <f>Q32</f>
        <v>1535.2544157661932</v>
      </c>
      <c r="R9" s="59">
        <f>E9+H9+K9+N9+Q9</f>
        <v>10030.400000000001</v>
      </c>
    </row>
    <row r="10" spans="2:18">
      <c r="B10" s="54" t="s">
        <v>134</v>
      </c>
      <c r="C10" s="60"/>
      <c r="D10" s="59">
        <f>E36/C7*100</f>
        <v>2.2426107723104236</v>
      </c>
      <c r="E10" s="59">
        <f>C7*D10/100</f>
        <v>63.968229669382524</v>
      </c>
      <c r="F10" s="60"/>
      <c r="G10" s="59">
        <f>H36/F7*100</f>
        <v>5.7358209532815057</v>
      </c>
      <c r="H10" s="59">
        <f>F7*G10/100</f>
        <v>65.961940962737316</v>
      </c>
      <c r="I10" s="60"/>
      <c r="J10" s="59">
        <f t="shared" ref="J10:J14" si="0">K10/$I$7*100</f>
        <v>1.1193488036826709</v>
      </c>
      <c r="K10" s="59">
        <f>K31*C36/R31</f>
        <v>23.215294188378593</v>
      </c>
      <c r="L10" s="60"/>
      <c r="M10" s="59">
        <f t="shared" ref="M10:M14" si="1">N10/$L$7*100</f>
        <v>2.7580994968676795</v>
      </c>
      <c r="N10" s="59">
        <f>N31*C36/R31</f>
        <v>81.253611177721837</v>
      </c>
      <c r="O10" s="60"/>
      <c r="P10" s="59">
        <f t="shared" ref="P10:P14" si="2">Q10/$O$7*100</f>
        <v>1.4120308000593251</v>
      </c>
      <c r="Q10" s="59">
        <f>Q31*C36/R31</f>
        <v>42.36092400177975</v>
      </c>
      <c r="R10" s="59">
        <f>E10+H10+K10+N10+Q10</f>
        <v>276.76</v>
      </c>
    </row>
    <row r="11" spans="2:18">
      <c r="B11" s="54" t="s">
        <v>141</v>
      </c>
      <c r="C11" s="60"/>
      <c r="D11" s="59">
        <f>E37/C7*100</f>
        <v>4.1694441859095548</v>
      </c>
      <c r="E11" s="59">
        <f>C7*D11/100</f>
        <v>118.92922595888415</v>
      </c>
      <c r="F11" s="60"/>
      <c r="G11" s="59">
        <f>H37/F7*100</f>
        <v>10.663992887378953</v>
      </c>
      <c r="H11" s="59">
        <f>F7*G11/100</f>
        <v>122.63591820485796</v>
      </c>
      <c r="I11" s="60"/>
      <c r="J11" s="59">
        <f t="shared" si="0"/>
        <v>2.0810844303183926</v>
      </c>
      <c r="K11" s="59">
        <f>K31*C37/R31</f>
        <v>43.161691084803458</v>
      </c>
      <c r="L11" s="60"/>
      <c r="M11" s="59">
        <f t="shared" si="1"/>
        <v>5.1278367398224614</v>
      </c>
      <c r="N11" s="59">
        <f>N31*C37/R31</f>
        <v>151.0660703551697</v>
      </c>
      <c r="O11" s="60"/>
      <c r="P11" s="59">
        <f t="shared" si="2"/>
        <v>2.6252364798761585</v>
      </c>
      <c r="Q11" s="59">
        <f>Q31*C37/R31</f>
        <v>78.757094396284756</v>
      </c>
      <c r="R11" s="59">
        <f t="shared" ref="R11:R15" si="3">E11+H11+K11+N11+Q11</f>
        <v>514.55000000000007</v>
      </c>
    </row>
    <row r="12" spans="2:18">
      <c r="B12" s="54" t="s">
        <v>136</v>
      </c>
      <c r="C12" s="60"/>
      <c r="D12" s="59">
        <f>E38/C7*100</f>
        <v>3.227054993758586</v>
      </c>
      <c r="E12" s="59">
        <f>C7*D12/100</f>
        <v>92.048516641969911</v>
      </c>
      <c r="F12" s="60"/>
      <c r="G12" s="59">
        <f>H38/F7*100</f>
        <v>8.2536880136015309</v>
      </c>
      <c r="H12" s="59">
        <f>F7*G12/100</f>
        <v>94.917412156417612</v>
      </c>
      <c r="I12" s="60"/>
      <c r="J12" s="59">
        <f t="shared" si="0"/>
        <v>1.6107120287130499</v>
      </c>
      <c r="K12" s="59">
        <f>K31*C38/R31</f>
        <v>33.406167475508653</v>
      </c>
      <c r="L12" s="60"/>
      <c r="M12" s="59">
        <f t="shared" si="1"/>
        <v>3.9688290382553602</v>
      </c>
      <c r="N12" s="59">
        <f>N31*C38/R31</f>
        <v>116.9217034670029</v>
      </c>
      <c r="O12" s="60"/>
      <c r="P12" s="59">
        <f t="shared" si="2"/>
        <v>2.0318733419700323</v>
      </c>
      <c r="Q12" s="59">
        <f>Q31*C38/R31</f>
        <v>60.956200259100974</v>
      </c>
      <c r="R12" s="59">
        <f t="shared" si="3"/>
        <v>398.25000000000006</v>
      </c>
    </row>
    <row r="13" spans="2:18">
      <c r="B13" s="54" t="s">
        <v>69</v>
      </c>
      <c r="C13" s="60"/>
      <c r="D13" s="59">
        <f>E39/C7*100</f>
        <v>0.78259628699862949</v>
      </c>
      <c r="E13" s="59">
        <f>C7*D13/100</f>
        <v>22.322776490348907</v>
      </c>
      <c r="F13" s="60"/>
      <c r="G13" s="59">
        <f>H39/F7*100</f>
        <v>2.0016100146983953</v>
      </c>
      <c r="H13" s="59">
        <f>F7*G13/100</f>
        <v>23.018515169031549</v>
      </c>
      <c r="I13" s="60"/>
      <c r="J13" s="59">
        <f t="shared" si="0"/>
        <v>0.39061536153950116</v>
      </c>
      <c r="K13" s="59">
        <f>K31*C39/R31</f>
        <v>8.1013625983292545</v>
      </c>
      <c r="L13" s="60"/>
      <c r="M13" s="59">
        <f t="shared" si="1"/>
        <v>0.96248464159372915</v>
      </c>
      <c r="N13" s="59">
        <f>N31*C39/R31</f>
        <v>28.354797541351257</v>
      </c>
      <c r="O13" s="60"/>
      <c r="P13" s="59">
        <f t="shared" si="2"/>
        <v>0.49275160669796803</v>
      </c>
      <c r="Q13" s="59">
        <f>Q31*C39/R31</f>
        <v>14.78254820093904</v>
      </c>
      <c r="R13" s="59">
        <f t="shared" si="3"/>
        <v>96.580000000000013</v>
      </c>
    </row>
    <row r="14" spans="2:18">
      <c r="B14" s="54" t="s">
        <v>138</v>
      </c>
      <c r="C14" s="60"/>
      <c r="D14" s="59">
        <f>E40/C7*100</f>
        <v>1.9244835179351267</v>
      </c>
      <c r="E14" s="59">
        <f>C7*D14/100</f>
        <v>54.893967865581551</v>
      </c>
      <c r="F14" s="60"/>
      <c r="G14" s="59">
        <f>H40/F7*100</f>
        <v>4.9221617155815789</v>
      </c>
      <c r="H14" s="59">
        <f>F7*G14/100</f>
        <v>56.604859729188156</v>
      </c>
      <c r="I14" s="60"/>
      <c r="J14" s="59">
        <f t="shared" si="0"/>
        <v>0.96056272898769457</v>
      </c>
      <c r="K14" s="59">
        <f>K31*C40/R31</f>
        <v>19.922070999204784</v>
      </c>
      <c r="L14" s="60"/>
      <c r="M14" s="59">
        <f t="shared" si="1"/>
        <v>2.3668471979551731</v>
      </c>
      <c r="N14" s="59">
        <f>N31*C40/R31</f>
        <v>69.727318451759402</v>
      </c>
      <c r="O14" s="60"/>
      <c r="P14" s="59">
        <f t="shared" si="2"/>
        <v>1.2117260984755374</v>
      </c>
      <c r="Q14" s="59">
        <f>Q31*C40/R31</f>
        <v>36.35178295426612</v>
      </c>
      <c r="R14" s="59">
        <f t="shared" si="3"/>
        <v>237.50000000000003</v>
      </c>
    </row>
    <row r="15" spans="2:18">
      <c r="B15" s="54"/>
      <c r="C15" s="60"/>
      <c r="D15" s="59">
        <f>SUM(D9:D14)</f>
        <v>118.76652953168724</v>
      </c>
      <c r="E15" s="59">
        <f>SUM(E9:E14)</f>
        <v>3387.6964883618475</v>
      </c>
      <c r="F15" s="60"/>
      <c r="G15" s="59">
        <f>SUM(G9:G14)</f>
        <v>114.72885400049053</v>
      </c>
      <c r="H15" s="59">
        <f>SUM(H9:H14)</f>
        <v>1319.3818210056411</v>
      </c>
      <c r="I15" s="60"/>
      <c r="J15" s="59">
        <f>SUM(J9:J14)</f>
        <v>46.73002186624413</v>
      </c>
      <c r="K15" s="59">
        <f>SUM(K9:K14)</f>
        <v>969.18065350590325</v>
      </c>
      <c r="L15" s="60"/>
      <c r="M15" s="59">
        <f>SUM(M9:M14)</f>
        <v>139.48805402403417</v>
      </c>
      <c r="N15" s="59">
        <f>SUM(N9:N14)</f>
        <v>4109.3180715480457</v>
      </c>
      <c r="O15" s="60"/>
      <c r="P15" s="59">
        <f>SUM(P9:P14)</f>
        <v>58.948765519285459</v>
      </c>
      <c r="Q15" s="59">
        <f>SUM(Q9:Q14)</f>
        <v>1768.4629655785641</v>
      </c>
      <c r="R15" s="59">
        <f t="shared" si="3"/>
        <v>11554.040000000003</v>
      </c>
    </row>
    <row r="16" spans="2:18">
      <c r="B16" s="60" t="s">
        <v>133</v>
      </c>
      <c r="C16" s="60"/>
      <c r="D16" s="59">
        <f>E43/C7*100</f>
        <v>1.4147992515009393</v>
      </c>
      <c r="E16" s="59">
        <f>C7*D16/100</f>
        <v>40.355733849812793</v>
      </c>
      <c r="F16" s="60"/>
      <c r="G16" s="59">
        <f>+H43/$F$7*100</f>
        <v>3.6185660443812364</v>
      </c>
      <c r="H16" s="59">
        <f>F7*G16/100</f>
        <v>41.613509510384219</v>
      </c>
      <c r="I16" s="60"/>
      <c r="J16" s="59">
        <f>K16/$I$7*100</f>
        <v>0.70616527360526926</v>
      </c>
      <c r="K16" s="59">
        <f>K31*C43/R31</f>
        <v>14.645867774573285</v>
      </c>
      <c r="L16" s="60"/>
      <c r="M16" s="59">
        <f>N16/$L$7*100</f>
        <v>1.7400064032125191</v>
      </c>
      <c r="N16" s="59">
        <f>N31*C43/R31</f>
        <v>51.260588638640812</v>
      </c>
      <c r="O16" s="60"/>
      <c r="P16" s="59">
        <f>Q16/$O$7*100</f>
        <v>0.89081000755296347</v>
      </c>
      <c r="Q16" s="59">
        <f>Q31*C43/R31</f>
        <v>26.724300226588905</v>
      </c>
      <c r="R16" s="59">
        <f t="shared" ref="R16:R18" si="4">E16+H16+K16+N16+Q16</f>
        <v>174.6</v>
      </c>
    </row>
    <row r="17" spans="2:18">
      <c r="B17" s="60" t="s">
        <v>142</v>
      </c>
      <c r="C17" s="60"/>
      <c r="D17" s="59">
        <f>E44/C7*100</f>
        <v>0.47159975050031328</v>
      </c>
      <c r="E17" s="59">
        <f>C7*D17/100</f>
        <v>13.451911283270936</v>
      </c>
      <c r="F17" s="60"/>
      <c r="G17" s="59">
        <f>H44/F7*100</f>
        <v>1.2061886814604121</v>
      </c>
      <c r="H17" s="59">
        <f>F7*G17/100</f>
        <v>13.87116983679474</v>
      </c>
      <c r="I17" s="60"/>
      <c r="J17" s="59">
        <f t="shared" ref="J17:J19" si="5">K17/$I$7*100</f>
        <v>0.23538842453508976</v>
      </c>
      <c r="K17" s="59">
        <f>K31*C44/R31</f>
        <v>4.8819559248577615</v>
      </c>
      <c r="L17" s="60"/>
      <c r="M17" s="59">
        <f t="shared" ref="M17:M19" si="6">N17/$L$7*100</f>
        <v>0.58000213440417314</v>
      </c>
      <c r="N17" s="59">
        <f>N31*C44/R31</f>
        <v>17.086862879546942</v>
      </c>
      <c r="O17" s="60"/>
      <c r="P17" s="59">
        <f t="shared" ref="P17:P19" si="7">Q17/$O$7*100</f>
        <v>0.29693666918432116</v>
      </c>
      <c r="Q17" s="59">
        <f>Q31*C44/R31</f>
        <v>8.9081000755296351</v>
      </c>
      <c r="R17" s="59">
        <f t="shared" si="4"/>
        <v>58.200000000000017</v>
      </c>
    </row>
    <row r="18" spans="2:18">
      <c r="B18" s="60" t="s">
        <v>143</v>
      </c>
      <c r="C18" s="60"/>
      <c r="D18" s="59">
        <f>E45/C7*100</f>
        <v>0.89336550674672732</v>
      </c>
      <c r="E18" s="59">
        <f>C7*D18/100</f>
        <v>25.482357714443651</v>
      </c>
      <c r="F18" s="60"/>
      <c r="G18" s="59">
        <f>H45/F7*100</f>
        <v>2.2849192806015539</v>
      </c>
      <c r="H18" s="59">
        <f>F7*G18/100</f>
        <v>26.276571726917869</v>
      </c>
      <c r="I18" s="60"/>
      <c r="J18" s="59">
        <f t="shared" si="5"/>
        <v>0.44590332998270871</v>
      </c>
      <c r="K18" s="59">
        <f>K31*C45/R31</f>
        <v>9.2480350638413782</v>
      </c>
      <c r="L18" s="60"/>
      <c r="M18" s="59">
        <f t="shared" si="6"/>
        <v>1.0987153834718228</v>
      </c>
      <c r="N18" s="59">
        <f>N31*C45/R31</f>
        <v>32.368155197079901</v>
      </c>
      <c r="O18" s="60"/>
      <c r="P18" s="59">
        <f t="shared" si="7"/>
        <v>0.56249600992390747</v>
      </c>
      <c r="Q18" s="59">
        <f>Q31*C45/R31</f>
        <v>16.874880297717223</v>
      </c>
      <c r="R18" s="59">
        <f t="shared" si="4"/>
        <v>110.25000000000003</v>
      </c>
    </row>
    <row r="19" spans="2:18">
      <c r="B19" s="60" t="s">
        <v>144</v>
      </c>
      <c r="C19" s="60"/>
      <c r="D19" s="59">
        <f>E46/C7*100</f>
        <v>1.5335094979756747</v>
      </c>
      <c r="E19" s="59">
        <f>C7*D19/100</f>
        <v>43.741824920258153</v>
      </c>
      <c r="F19" s="60"/>
      <c r="G19" s="59">
        <f>H46/F7*100</f>
        <v>3.9221857038897419</v>
      </c>
      <c r="H19" s="59">
        <f>F7*G19/100</f>
        <v>45.105135594732026</v>
      </c>
      <c r="I19" s="60"/>
      <c r="J19" s="59">
        <f t="shared" si="5"/>
        <v>0.76541682720387871</v>
      </c>
      <c r="K19" s="59">
        <f>K31*C46/R31</f>
        <v>15.874744996208443</v>
      </c>
      <c r="L19" s="60"/>
      <c r="M19" s="59">
        <f t="shared" si="6"/>
        <v>1.8859470468431772</v>
      </c>
      <c r="N19" s="59">
        <v>55.56</v>
      </c>
      <c r="O19" s="60"/>
      <c r="P19" s="59">
        <f t="shared" si="7"/>
        <v>0.96555437531155985</v>
      </c>
      <c r="Q19" s="59">
        <f>Q31*C46/R31</f>
        <v>28.966631259346794</v>
      </c>
      <c r="R19" s="59">
        <f>E19+H19+K19+N19+Q19</f>
        <v>189.24833677054542</v>
      </c>
    </row>
    <row r="20" spans="2:18">
      <c r="B20" s="60"/>
      <c r="C20" s="60"/>
      <c r="D20" s="59">
        <f>SUM(D16:D19)</f>
        <v>4.3132740067236544</v>
      </c>
      <c r="E20" s="59">
        <f>SUM(E16:E19)</f>
        <v>123.03182776778553</v>
      </c>
      <c r="F20" s="60"/>
      <c r="G20" s="59">
        <f>SUM(G16:G19)</f>
        <v>11.031859710332945</v>
      </c>
      <c r="H20" s="59">
        <f>SUM(H16:H19)</f>
        <v>126.86638666882885</v>
      </c>
      <c r="I20" s="60"/>
      <c r="J20" s="59">
        <f>SUM(J16:J19)</f>
        <v>2.1528738553269466</v>
      </c>
      <c r="K20" s="59">
        <f>SUM(K16:K19)</f>
        <v>44.650603759480866</v>
      </c>
      <c r="L20" s="60"/>
      <c r="M20" s="59">
        <f>SUM(M16:M19)</f>
        <v>5.3046709679316919</v>
      </c>
      <c r="N20" s="59">
        <f>SUM(N16:N19)</f>
        <v>156.27560671526766</v>
      </c>
      <c r="O20" s="60"/>
      <c r="P20" s="59">
        <f>SUM(P16:P19)</f>
        <v>2.7157970619727516</v>
      </c>
      <c r="Q20" s="59">
        <f>SUM(Q16:Q19)</f>
        <v>81.473911859182564</v>
      </c>
      <c r="R20" s="59">
        <f>E20+H20+K20+N20+Q20</f>
        <v>532.29833677054546</v>
      </c>
    </row>
    <row r="21" spans="2:18">
      <c r="C21" s="60"/>
      <c r="D21" s="59">
        <f>D15+D20</f>
        <v>123.0798035384109</v>
      </c>
      <c r="E21" s="59">
        <f>E15+E20</f>
        <v>3510.7283161296332</v>
      </c>
      <c r="F21" s="60"/>
      <c r="G21" s="59">
        <f>G15+G20</f>
        <v>125.76071371082347</v>
      </c>
      <c r="H21" s="59">
        <f>H15+H20</f>
        <v>1446.24820767447</v>
      </c>
      <c r="I21" s="60"/>
      <c r="J21" s="59">
        <f>J15+J20</f>
        <v>48.882895721571074</v>
      </c>
      <c r="K21" s="59">
        <f>K15+K20</f>
        <v>1013.8312572653841</v>
      </c>
      <c r="L21" s="60"/>
      <c r="M21" s="59">
        <f>M15+M20</f>
        <v>144.79272499196585</v>
      </c>
      <c r="N21" s="59">
        <f>N15+N20</f>
        <v>4265.5936782633134</v>
      </c>
      <c r="O21" s="60"/>
      <c r="P21" s="59">
        <f>P15+P20</f>
        <v>61.66456258125821</v>
      </c>
      <c r="Q21" s="59">
        <f>Q15+Q20</f>
        <v>1849.9368774377467</v>
      </c>
      <c r="R21" s="59">
        <f>R15+R20</f>
        <v>12086.338336770548</v>
      </c>
    </row>
    <row r="22" spans="2:18">
      <c r="B22" s="60" t="s">
        <v>253</v>
      </c>
      <c r="C22" s="60"/>
      <c r="D22" s="59">
        <f>E49/C7*100</f>
        <v>4.3160290568124875</v>
      </c>
      <c r="E22" s="59">
        <f>C7*D22/100</f>
        <v>123.1104128165194</v>
      </c>
      <c r="F22" s="60"/>
      <c r="G22" s="59">
        <f>H49/F7*100</f>
        <v>11.038906173420514</v>
      </c>
      <c r="H22" s="59">
        <f>F7*G22/100</f>
        <v>126.94742099433591</v>
      </c>
      <c r="I22" s="60"/>
      <c r="J22" s="59">
        <f>K22/I7*100</f>
        <v>2.1542489767073918</v>
      </c>
      <c r="K22" s="59">
        <f>K31*C49/R31</f>
        <v>44.679123776911304</v>
      </c>
      <c r="L22" s="60"/>
      <c r="M22" s="59">
        <f>N22/L7*100</f>
        <v>5.3081157537635519</v>
      </c>
      <c r="N22" s="59">
        <f>N31*C49/R31</f>
        <v>156.37709010587426</v>
      </c>
      <c r="O22" s="60"/>
      <c r="P22" s="59">
        <f>Q22/O7*100</f>
        <v>2.7175317435453064</v>
      </c>
      <c r="Q22" s="59">
        <f>Q31*C49/R31</f>
        <v>81.525952306359187</v>
      </c>
      <c r="R22" s="59">
        <f t="shared" ref="R22" si="8">E22+H22+K22+N22+Q22</f>
        <v>532.64</v>
      </c>
    </row>
    <row r="23" spans="2:18">
      <c r="B23" s="60" t="s">
        <v>72</v>
      </c>
      <c r="C23" s="60"/>
      <c r="D23" s="60"/>
      <c r="E23" s="64">
        <f>E21+E22</f>
        <v>3633.8387289461525</v>
      </c>
      <c r="F23" s="63"/>
      <c r="G23" s="63"/>
      <c r="H23" s="64">
        <f>H21+H22</f>
        <v>1573.195628668806</v>
      </c>
      <c r="I23" s="63"/>
      <c r="J23" s="63"/>
      <c r="K23" s="64">
        <f>K21+K22</f>
        <v>1058.5103810422954</v>
      </c>
      <c r="L23" s="63"/>
      <c r="M23" s="63"/>
      <c r="N23" s="64">
        <f>N21+N22</f>
        <v>4421.9707683691877</v>
      </c>
      <c r="O23" s="63"/>
      <c r="P23" s="63"/>
      <c r="Q23" s="64">
        <f>Q21+Q22</f>
        <v>1931.4628297441059</v>
      </c>
      <c r="R23" s="59">
        <f>R21+R22</f>
        <v>12618.978336770548</v>
      </c>
    </row>
    <row r="24" spans="2:18">
      <c r="B24" s="60"/>
      <c r="C24" s="59"/>
      <c r="D24" s="59"/>
      <c r="E24" s="59"/>
      <c r="F24" s="60"/>
      <c r="G24" s="59"/>
      <c r="H24" s="59"/>
      <c r="I24" s="60"/>
      <c r="J24" s="59"/>
      <c r="K24" s="59"/>
      <c r="L24" s="60"/>
      <c r="M24" s="59"/>
      <c r="N24" s="59"/>
      <c r="O24" s="60"/>
      <c r="P24" s="59"/>
      <c r="Q24" s="59"/>
      <c r="R24" s="59"/>
    </row>
    <row r="25" spans="2:18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</row>
    <row r="26" spans="2:18">
      <c r="B26" s="60"/>
      <c r="C26" s="60"/>
      <c r="D26" s="60"/>
      <c r="E26" s="59"/>
      <c r="F26" s="60"/>
      <c r="G26" s="60"/>
      <c r="H26" s="60"/>
      <c r="I26" s="60"/>
      <c r="J26" s="60"/>
      <c r="K26" s="60"/>
      <c r="L26" s="60"/>
      <c r="M26" s="59"/>
      <c r="N26" s="60"/>
      <c r="O26" s="60"/>
      <c r="P26" s="59"/>
      <c r="Q26" s="60"/>
      <c r="R26" s="60"/>
    </row>
    <row r="27" spans="2:18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2:18">
      <c r="B28" s="60"/>
      <c r="C28" s="60"/>
      <c r="D28" s="59"/>
      <c r="E28" s="59"/>
      <c r="F28" s="60"/>
      <c r="G28" s="59"/>
      <c r="H28" s="59"/>
      <c r="I28" s="60"/>
      <c r="J28" s="59"/>
      <c r="K28" s="59"/>
      <c r="L28" s="60"/>
      <c r="M28" s="59"/>
      <c r="N28" s="59"/>
      <c r="O28" s="60"/>
      <c r="P28" s="59"/>
      <c r="Q28" s="59"/>
      <c r="R28" s="59"/>
    </row>
    <row r="29" spans="2:18">
      <c r="B29" s="63" t="s">
        <v>254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59"/>
    </row>
    <row r="30" spans="2:18">
      <c r="B30" s="54" t="s">
        <v>139</v>
      </c>
      <c r="C30" s="60"/>
      <c r="D30" s="60"/>
      <c r="E30" s="60">
        <v>3626.71</v>
      </c>
      <c r="F30" s="60"/>
      <c r="G30" s="60"/>
      <c r="H30" s="60">
        <v>1507.75</v>
      </c>
      <c r="I30" s="60"/>
      <c r="J30" s="60"/>
      <c r="K30" s="60">
        <v>957.02</v>
      </c>
      <c r="L30" s="60"/>
      <c r="M30" s="60"/>
      <c r="N30" s="60">
        <v>4757.88</v>
      </c>
      <c r="O30" s="60"/>
      <c r="P30" s="60"/>
      <c r="Q30" s="60">
        <v>2525.9499999999998</v>
      </c>
      <c r="R30" s="60"/>
    </row>
    <row r="31" spans="2:18">
      <c r="B31" s="54" t="s">
        <v>132</v>
      </c>
      <c r="C31" s="60"/>
      <c r="D31" s="60"/>
      <c r="E31" s="59">
        <f>E30/C7*100</f>
        <v>127.1459122142757</v>
      </c>
      <c r="F31" s="60"/>
      <c r="G31" s="60"/>
      <c r="H31" s="59">
        <f>H30/F7*100</f>
        <v>131.10869565217391</v>
      </c>
      <c r="I31" s="60"/>
      <c r="J31" s="60"/>
      <c r="K31" s="59">
        <f>K30/I7*100</f>
        <v>46.143683702989392</v>
      </c>
      <c r="L31" s="60"/>
      <c r="M31" s="60"/>
      <c r="N31" s="59">
        <f>N30/L7*100</f>
        <v>161.50305498981669</v>
      </c>
      <c r="O31" s="60"/>
      <c r="P31" s="60"/>
      <c r="Q31" s="59">
        <f>Q30/O7*100</f>
        <v>84.198333333333323</v>
      </c>
      <c r="R31" s="59">
        <f>E31+H31+K31+N31+Q31</f>
        <v>550.09967989258894</v>
      </c>
    </row>
    <row r="32" spans="2:18">
      <c r="B32" s="54" t="s">
        <v>140</v>
      </c>
      <c r="C32" s="60"/>
      <c r="D32" s="60"/>
      <c r="E32" s="59">
        <f>E31*C35/R31+30*H32/100</f>
        <v>3035.5337717356797</v>
      </c>
      <c r="F32" s="60"/>
      <c r="G32" s="60"/>
      <c r="H32" s="60">
        <f>H31*C35/R31</f>
        <v>2390.6079369585213</v>
      </c>
      <c r="I32" s="59">
        <f>H32*40/100</f>
        <v>956.24317478340845</v>
      </c>
      <c r="J32" s="60"/>
      <c r="K32" s="59">
        <f>K31*C35/R31</f>
        <v>841.37406715967848</v>
      </c>
      <c r="L32" s="60"/>
      <c r="M32" s="60"/>
      <c r="N32" s="59">
        <f>N31*C35/R31+30*H32/100</f>
        <v>3661.9945705550408</v>
      </c>
      <c r="O32" s="60"/>
      <c r="P32" s="60"/>
      <c r="Q32" s="59">
        <f>Q31*C35/R31</f>
        <v>1535.2544157661932</v>
      </c>
      <c r="R32" s="60"/>
    </row>
    <row r="33" spans="2:18">
      <c r="B33" s="54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2:18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2:18">
      <c r="B35" s="107" t="s">
        <v>131</v>
      </c>
      <c r="C35" s="60">
        <v>10030.4</v>
      </c>
      <c r="D35" s="60"/>
      <c r="E35" s="59">
        <f>E32</f>
        <v>3035.5337717356797</v>
      </c>
      <c r="F35" s="60"/>
      <c r="G35" s="60"/>
      <c r="H35" s="59">
        <f>I32</f>
        <v>956.24317478340845</v>
      </c>
      <c r="I35" s="60"/>
      <c r="J35" s="60"/>
      <c r="K35" s="59">
        <f>K32</f>
        <v>841.37406715967848</v>
      </c>
      <c r="L35" s="60"/>
      <c r="M35" s="60"/>
      <c r="N35" s="59">
        <f>N32</f>
        <v>3661.9945705550408</v>
      </c>
      <c r="O35" s="60"/>
      <c r="P35" s="60"/>
      <c r="Q35" s="59">
        <f>Q32</f>
        <v>1535.2544157661932</v>
      </c>
      <c r="R35" s="59">
        <f>E35+H35+K35+N35+Q35</f>
        <v>10030.400000000001</v>
      </c>
    </row>
    <row r="36" spans="2:18">
      <c r="B36" s="54" t="s">
        <v>134</v>
      </c>
      <c r="C36" s="95">
        <v>276.76</v>
      </c>
      <c r="D36" s="60"/>
      <c r="E36" s="132">
        <f>E31*C36/R31</f>
        <v>63.968229669382524</v>
      </c>
      <c r="F36" s="60"/>
      <c r="G36" s="95"/>
      <c r="H36" s="132">
        <f>C36*H31/R31</f>
        <v>65.961940962737316</v>
      </c>
      <c r="I36" s="95"/>
      <c r="J36" s="95"/>
      <c r="K36" s="132">
        <f>K31*C36/R31</f>
        <v>23.215294188378593</v>
      </c>
      <c r="L36" s="95"/>
      <c r="M36" s="95"/>
      <c r="N36" s="132">
        <f>N$31*C36/R$31</f>
        <v>81.253611177721837</v>
      </c>
      <c r="O36" s="95"/>
      <c r="P36" s="95"/>
      <c r="Q36" s="132">
        <f>Q$31*C36/R$31</f>
        <v>42.36092400177975</v>
      </c>
      <c r="R36" s="132">
        <f t="shared" ref="R36:R40" si="9">E36+H36+K36+N36+Q36</f>
        <v>276.76</v>
      </c>
    </row>
    <row r="37" spans="2:18">
      <c r="B37" s="54" t="s">
        <v>135</v>
      </c>
      <c r="C37" s="60">
        <v>514.54999999999995</v>
      </c>
      <c r="D37" s="60"/>
      <c r="E37" s="59">
        <f>E31*C37/R31</f>
        <v>118.92922595888416</v>
      </c>
      <c r="F37" s="60"/>
      <c r="G37" s="60"/>
      <c r="H37" s="59">
        <f>H31*C37/R31</f>
        <v>122.63591820485796</v>
      </c>
      <c r="I37" s="60"/>
      <c r="J37" s="60"/>
      <c r="K37" s="59">
        <f>K$31*C37/R$31</f>
        <v>43.161691084803458</v>
      </c>
      <c r="L37" s="60"/>
      <c r="M37" s="60"/>
      <c r="N37" s="59">
        <f>N$31*C37/R$31</f>
        <v>151.0660703551697</v>
      </c>
      <c r="O37" s="60"/>
      <c r="P37" s="60"/>
      <c r="Q37" s="59">
        <f>Q$31*C37/R$31</f>
        <v>78.757094396284756</v>
      </c>
      <c r="R37" s="59">
        <f t="shared" si="9"/>
        <v>514.55000000000007</v>
      </c>
    </row>
    <row r="38" spans="2:18">
      <c r="B38" s="54" t="s">
        <v>136</v>
      </c>
      <c r="C38" s="60">
        <v>398.25</v>
      </c>
      <c r="D38" s="60"/>
      <c r="E38" s="59">
        <f>E31*C38/R31</f>
        <v>92.048516641969911</v>
      </c>
      <c r="F38" s="60"/>
      <c r="G38" s="60"/>
      <c r="H38" s="59">
        <f>H31*C38/R31</f>
        <v>94.917412156417612</v>
      </c>
      <c r="I38" s="60"/>
      <c r="J38" s="60"/>
      <c r="K38" s="59">
        <f>K$31*C38/R$31</f>
        <v>33.406167475508653</v>
      </c>
      <c r="L38" s="60"/>
      <c r="M38" s="60"/>
      <c r="N38" s="59">
        <f>N$31*C38/R$31</f>
        <v>116.9217034670029</v>
      </c>
      <c r="O38" s="60"/>
      <c r="P38" s="60"/>
      <c r="Q38" s="59">
        <f>Q$31*C38/R$31</f>
        <v>60.956200259100974</v>
      </c>
      <c r="R38" s="59">
        <f t="shared" si="9"/>
        <v>398.25000000000006</v>
      </c>
    </row>
    <row r="39" spans="2:18">
      <c r="B39" s="54" t="s">
        <v>137</v>
      </c>
      <c r="C39" s="60">
        <v>96.58</v>
      </c>
      <c r="D39" s="60"/>
      <c r="E39" s="59">
        <f>E31*C39/R31</f>
        <v>22.322776490348911</v>
      </c>
      <c r="F39" s="60"/>
      <c r="G39" s="60"/>
      <c r="H39" s="59">
        <f>H31*C39/R31</f>
        <v>23.018515169031545</v>
      </c>
      <c r="I39" s="60"/>
      <c r="J39" s="60"/>
      <c r="K39" s="59">
        <f>K$31*C39/R$31</f>
        <v>8.1013625983292545</v>
      </c>
      <c r="L39" s="60"/>
      <c r="M39" s="60"/>
      <c r="N39" s="59">
        <f>N$31*C39/R$31</f>
        <v>28.354797541351257</v>
      </c>
      <c r="O39" s="60"/>
      <c r="P39" s="60"/>
      <c r="Q39" s="59">
        <f>Q$31*C39/R$31</f>
        <v>14.78254820093904</v>
      </c>
      <c r="R39" s="59">
        <f t="shared" si="9"/>
        <v>96.580000000000013</v>
      </c>
    </row>
    <row r="40" spans="2:18">
      <c r="B40" s="54" t="s">
        <v>138</v>
      </c>
      <c r="C40" s="59">
        <v>237.5</v>
      </c>
      <c r="D40" s="60"/>
      <c r="E40" s="59">
        <f>E31*C40/R31</f>
        <v>54.893967865581558</v>
      </c>
      <c r="F40" s="60"/>
      <c r="G40" s="60"/>
      <c r="H40" s="59">
        <f>H31*C40/R31</f>
        <v>56.604859729188156</v>
      </c>
      <c r="I40" s="60"/>
      <c r="J40" s="60"/>
      <c r="K40" s="59">
        <f>K$31*C40/R$31</f>
        <v>19.922070999204784</v>
      </c>
      <c r="L40" s="60"/>
      <c r="M40" s="60"/>
      <c r="N40" s="59">
        <f>N$31*C40/R$31</f>
        <v>69.727318451759402</v>
      </c>
      <c r="O40" s="60"/>
      <c r="P40" s="60"/>
      <c r="Q40" s="59">
        <f>Q$31*C40/R$31</f>
        <v>36.35178295426612</v>
      </c>
      <c r="R40" s="59">
        <f t="shared" si="9"/>
        <v>237.50000000000003</v>
      </c>
    </row>
    <row r="41" spans="2:18">
      <c r="B41" s="54"/>
      <c r="C41" s="59">
        <f>SUM(C35:C40)</f>
        <v>11554.039999999999</v>
      </c>
      <c r="D41" s="60"/>
      <c r="E41" s="59">
        <f>SUM(E35:E40)</f>
        <v>3387.6964883618471</v>
      </c>
      <c r="F41" s="60"/>
      <c r="G41" s="60"/>
      <c r="H41" s="59">
        <f>SUM(H35:H40)</f>
        <v>1319.3818210056411</v>
      </c>
      <c r="I41" s="60"/>
      <c r="J41" s="60"/>
      <c r="K41" s="59">
        <f>SUM(K35:K40)</f>
        <v>969.18065350590325</v>
      </c>
      <c r="L41" s="60"/>
      <c r="M41" s="59"/>
      <c r="N41" s="59">
        <f>SUM(N35:N40)</f>
        <v>4109.3180715480457</v>
      </c>
      <c r="O41" s="59"/>
      <c r="P41" s="60"/>
      <c r="Q41" s="59">
        <f>SUM(Q35:Q40)</f>
        <v>1768.4629655785641</v>
      </c>
      <c r="R41" s="59">
        <f>SUM(R35:R40)</f>
        <v>11554.04</v>
      </c>
    </row>
    <row r="42" spans="2:18">
      <c r="B42" s="54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2:18">
      <c r="B43" s="54" t="s">
        <v>145</v>
      </c>
      <c r="C43" s="59">
        <v>174.6</v>
      </c>
      <c r="D43" s="60"/>
      <c r="E43" s="59">
        <f>E31*C43/R31</f>
        <v>40.355733849812793</v>
      </c>
      <c r="F43" s="60"/>
      <c r="G43" s="60"/>
      <c r="H43" s="59">
        <f>H31*C43/R31</f>
        <v>41.613509510384219</v>
      </c>
      <c r="I43" s="60"/>
      <c r="J43" s="60"/>
      <c r="K43" s="59">
        <f>K$31*C43/R$31</f>
        <v>14.645867774573285</v>
      </c>
      <c r="L43" s="60"/>
      <c r="M43" s="60"/>
      <c r="N43" s="59">
        <f>N$31*C43/R$31</f>
        <v>51.260588638640812</v>
      </c>
      <c r="O43" s="60"/>
      <c r="P43" s="60"/>
      <c r="Q43" s="59">
        <f>Q$31*C43/R$31</f>
        <v>26.724300226588905</v>
      </c>
      <c r="R43" s="59">
        <f>E43+H43+K43+N43+Q43</f>
        <v>174.6</v>
      </c>
    </row>
    <row r="44" spans="2:18">
      <c r="B44" s="54" t="s">
        <v>142</v>
      </c>
      <c r="C44" s="59">
        <v>58.2</v>
      </c>
      <c r="D44" s="60"/>
      <c r="E44" s="59">
        <f>E31*C44/R31</f>
        <v>13.451911283270935</v>
      </c>
      <c r="F44" s="60"/>
      <c r="G44" s="60"/>
      <c r="H44" s="59">
        <f>H31*C44/R31</f>
        <v>13.87116983679474</v>
      </c>
      <c r="I44" s="60"/>
      <c r="J44" s="60"/>
      <c r="K44" s="59">
        <f>K$31*C44/R$31</f>
        <v>4.8819559248577615</v>
      </c>
      <c r="L44" s="60"/>
      <c r="M44" s="60"/>
      <c r="N44" s="59">
        <f>N$31*C44/R$31</f>
        <v>17.086862879546942</v>
      </c>
      <c r="O44" s="60"/>
      <c r="P44" s="60"/>
      <c r="Q44" s="59">
        <f>Q$31*C44/R$31</f>
        <v>8.9081000755296351</v>
      </c>
      <c r="R44" s="59">
        <f t="shared" ref="R44:R47" si="10">E44+H44+K44+N44+Q44</f>
        <v>58.200000000000017</v>
      </c>
    </row>
    <row r="45" spans="2:18">
      <c r="B45" s="54" t="s">
        <v>147</v>
      </c>
      <c r="C45" s="60">
        <v>110.25</v>
      </c>
      <c r="D45" s="60"/>
      <c r="E45" s="59">
        <f>E31*C45/R31</f>
        <v>25.482357714443651</v>
      </c>
      <c r="F45" s="60"/>
      <c r="G45" s="60"/>
      <c r="H45" s="59">
        <f>H31*C45/R31</f>
        <v>26.276571726917872</v>
      </c>
      <c r="I45" s="60"/>
      <c r="J45" s="60"/>
      <c r="K45" s="59">
        <f>K$31*C45/R$31</f>
        <v>9.2480350638413782</v>
      </c>
      <c r="L45" s="60"/>
      <c r="M45" s="60"/>
      <c r="N45" s="59">
        <f>N$31*C45/R$31</f>
        <v>32.368155197079901</v>
      </c>
      <c r="O45" s="60"/>
      <c r="P45" s="60"/>
      <c r="Q45" s="59">
        <f>Q$31*C45/R$31</f>
        <v>16.874880297717223</v>
      </c>
      <c r="R45" s="59">
        <f t="shared" si="10"/>
        <v>110.25000000000003</v>
      </c>
    </row>
    <row r="46" spans="2:18">
      <c r="B46" s="54" t="s">
        <v>146</v>
      </c>
      <c r="C46" s="59">
        <v>189.25</v>
      </c>
      <c r="D46" s="60"/>
      <c r="E46" s="59">
        <f>E31*C46/R31</f>
        <v>43.741824920258146</v>
      </c>
      <c r="F46" s="60"/>
      <c r="G46" s="60"/>
      <c r="H46" s="59">
        <f>H31*C46/R31</f>
        <v>45.105135594732033</v>
      </c>
      <c r="I46" s="60"/>
      <c r="J46" s="60"/>
      <c r="K46" s="59">
        <f>K$31*C46/R$31</f>
        <v>15.874744996208443</v>
      </c>
      <c r="L46" s="60"/>
      <c r="M46" s="60"/>
      <c r="N46" s="59">
        <f>N$31*C46/R$31</f>
        <v>55.561663229454609</v>
      </c>
      <c r="O46" s="60"/>
      <c r="P46" s="60"/>
      <c r="Q46" s="59">
        <f>Q$31*C46/R$31</f>
        <v>28.966631259346794</v>
      </c>
      <c r="R46" s="59">
        <f t="shared" si="10"/>
        <v>189.25000000000003</v>
      </c>
    </row>
    <row r="47" spans="2:18">
      <c r="B47" s="54"/>
      <c r="C47" s="59">
        <f>SUM(C43:C46)</f>
        <v>532.29999999999995</v>
      </c>
      <c r="D47" s="60"/>
      <c r="E47" s="59">
        <f>SUM(E43:E46)</f>
        <v>123.03182776778553</v>
      </c>
      <c r="F47" s="60"/>
      <c r="G47" s="60"/>
      <c r="H47" s="59">
        <f>SUM(H43:H46)</f>
        <v>126.86638666882887</v>
      </c>
      <c r="I47" s="60"/>
      <c r="J47" s="60"/>
      <c r="K47" s="59">
        <f>SUM(K43:K46)</f>
        <v>44.650603759480866</v>
      </c>
      <c r="L47" s="60"/>
      <c r="M47" s="59"/>
      <c r="N47" s="59">
        <f>SUM(N43:N46)</f>
        <v>156.27726994472226</v>
      </c>
      <c r="O47" s="59"/>
      <c r="P47" s="60"/>
      <c r="Q47" s="59">
        <f>SUM(Q43:Q46)</f>
        <v>81.473911859182564</v>
      </c>
      <c r="R47" s="59">
        <f t="shared" si="10"/>
        <v>532.30000000000007</v>
      </c>
    </row>
    <row r="48" spans="2:18">
      <c r="B48" s="54"/>
      <c r="C48" s="59">
        <f>C41+C47</f>
        <v>12086.339999999998</v>
      </c>
      <c r="D48" s="60"/>
      <c r="E48" s="59">
        <f>E41+E47</f>
        <v>3510.7283161296327</v>
      </c>
      <c r="F48" s="60"/>
      <c r="G48" s="60"/>
      <c r="H48" s="59">
        <f>H41+H47</f>
        <v>1446.24820767447</v>
      </c>
      <c r="I48" s="60"/>
      <c r="J48" s="60"/>
      <c r="K48" s="59">
        <f>K41+K47</f>
        <v>1013.8312572653841</v>
      </c>
      <c r="L48" s="60"/>
      <c r="M48" s="59"/>
      <c r="N48" s="59">
        <f>N41+N47</f>
        <v>4265.5953414927681</v>
      </c>
      <c r="O48" s="59"/>
      <c r="P48" s="60"/>
      <c r="Q48" s="59">
        <f>Q41+Q47</f>
        <v>1849.9368774377467</v>
      </c>
      <c r="R48" s="59">
        <f>E48+H48+K48+N48+Q48</f>
        <v>12086.340000000002</v>
      </c>
    </row>
    <row r="49" spans="2:18">
      <c r="B49" s="135" t="s">
        <v>148</v>
      </c>
      <c r="C49" s="131">
        <v>532.64</v>
      </c>
      <c r="D49" s="131"/>
      <c r="E49" s="133">
        <f>E31*C49/R31</f>
        <v>123.11041281651941</v>
      </c>
      <c r="F49" s="60"/>
      <c r="G49" s="131"/>
      <c r="H49" s="133">
        <f>H31*C49/R31</f>
        <v>126.94742099433591</v>
      </c>
      <c r="I49" s="131"/>
      <c r="J49" s="131"/>
      <c r="K49" s="133">
        <v>44.68</v>
      </c>
      <c r="L49" s="131"/>
      <c r="M49" s="131"/>
      <c r="N49" s="133">
        <f>N31*C49/R31</f>
        <v>156.37709010587426</v>
      </c>
      <c r="O49" s="131"/>
      <c r="P49" s="131"/>
      <c r="Q49" s="133">
        <f>Q31*C49/R31</f>
        <v>81.525952306359187</v>
      </c>
      <c r="R49" s="133">
        <f>E49+H49+K49+N49+Q49</f>
        <v>532.64087622308875</v>
      </c>
    </row>
    <row r="50" spans="2:18">
      <c r="B50" s="60"/>
      <c r="C50" s="59">
        <f>C48+C49</f>
        <v>12618.979999999998</v>
      </c>
      <c r="D50" s="60"/>
      <c r="E50" s="59">
        <f>E48+E49</f>
        <v>3633.8387289461521</v>
      </c>
      <c r="F50" s="60"/>
      <c r="G50" s="60"/>
      <c r="H50" s="59">
        <f>H48+H49</f>
        <v>1573.195628668806</v>
      </c>
      <c r="I50" s="60"/>
      <c r="J50" s="60"/>
      <c r="K50" s="59">
        <f>SUM(K48:K49)</f>
        <v>1058.5112572653841</v>
      </c>
      <c r="L50" s="60"/>
      <c r="M50" s="59"/>
      <c r="N50" s="59">
        <f>N48+N49</f>
        <v>4421.9724315986423</v>
      </c>
      <c r="O50" s="59"/>
      <c r="P50" s="59"/>
      <c r="Q50" s="59">
        <f>Q48+Q49</f>
        <v>1931.4628297441059</v>
      </c>
      <c r="R50" s="59">
        <f>E50+H50+K50+N50+Q50</f>
        <v>12618.98087622309</v>
      </c>
    </row>
    <row r="51" spans="2:18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</row>
    <row r="52" spans="2:18"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</row>
    <row r="53" spans="2:18">
      <c r="B53" s="56"/>
      <c r="C53" s="56"/>
      <c r="D53" s="134"/>
      <c r="E53" s="56"/>
      <c r="F53" s="134"/>
      <c r="G53" s="56"/>
      <c r="H53" s="56"/>
      <c r="I53" s="56"/>
      <c r="J53" s="56"/>
      <c r="K53" s="56"/>
      <c r="L53" s="56"/>
      <c r="M53" s="134"/>
      <c r="N53" s="56"/>
      <c r="O53" s="134"/>
      <c r="P53" s="134"/>
      <c r="Q53" s="56"/>
      <c r="R53" s="56"/>
    </row>
    <row r="54" spans="2:18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34"/>
      <c r="Q54" s="56"/>
      <c r="R54" s="56"/>
    </row>
    <row r="55" spans="2:18"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34"/>
      <c r="Q55" s="56"/>
      <c r="R55" s="56"/>
    </row>
    <row r="56" spans="2:18">
      <c r="B56" s="56"/>
      <c r="C56" s="56"/>
      <c r="D56" s="56"/>
      <c r="E56" s="56"/>
      <c r="F56" s="56"/>
      <c r="G56" s="56"/>
      <c r="H56" s="56"/>
      <c r="I56" s="56"/>
      <c r="J56" s="134"/>
      <c r="K56" s="56"/>
      <c r="L56" s="56"/>
      <c r="M56" s="56"/>
      <c r="N56" s="56"/>
      <c r="O56" s="56"/>
      <c r="P56" s="56"/>
      <c r="Q56" s="56"/>
      <c r="R56" s="56"/>
    </row>
    <row r="57" spans="2:18"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</row>
    <row r="58" spans="2:18"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</row>
    <row r="59" spans="2:18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</row>
  </sheetData>
  <pageMargins left="0.7" right="0.7" top="0.75" bottom="0.75" header="0.3" footer="0.3"/>
  <pageSetup paperSize="0" orientation="portrait" horizontalDpi="0" verticalDpi="0" copies="0"/>
  <ignoredErrors>
    <ignoredError sqref="P15 M15 J15 R2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Z63"/>
  <sheetViews>
    <sheetView topLeftCell="A37" workbookViewId="0">
      <selection activeCell="B1" sqref="B1:M1"/>
    </sheetView>
  </sheetViews>
  <sheetFormatPr defaultRowHeight="15"/>
  <cols>
    <col min="1" max="1" width="17.28515625" customWidth="1"/>
    <col min="5" max="5" width="7.7109375" customWidth="1"/>
    <col min="6" max="6" width="8.42578125" customWidth="1"/>
    <col min="9" max="9" width="8.7109375" customWidth="1"/>
    <col min="10" max="10" width="8" customWidth="1"/>
    <col min="11" max="11" width="8.85546875" customWidth="1"/>
    <col min="15" max="15" width="8.28515625" customWidth="1"/>
    <col min="19" max="19" width="9" customWidth="1"/>
    <col min="20" max="21" width="11.7109375" customWidth="1"/>
    <col min="22" max="22" width="0.5703125" hidden="1" customWidth="1"/>
    <col min="23" max="23" width="9.140625" hidden="1" customWidth="1"/>
    <col min="24" max="25" width="0.140625" customWidth="1"/>
    <col min="26" max="26" width="9.140625" hidden="1" customWidth="1"/>
  </cols>
  <sheetData>
    <row r="1" spans="1:21" ht="18.75">
      <c r="B1" s="63" t="s">
        <v>257</v>
      </c>
      <c r="C1" s="119"/>
      <c r="D1" s="63"/>
      <c r="E1" s="63"/>
      <c r="F1" s="63"/>
      <c r="G1" s="63"/>
      <c r="H1" s="63"/>
      <c r="I1" s="63"/>
      <c r="J1" s="63"/>
      <c r="K1" s="63"/>
      <c r="L1" s="63"/>
      <c r="M1" s="60"/>
      <c r="N1" s="60"/>
      <c r="O1" s="60"/>
      <c r="P1" s="60"/>
      <c r="Q1" s="60"/>
      <c r="R1" s="60"/>
      <c r="S1" s="60"/>
      <c r="T1" s="60"/>
      <c r="U1" s="60"/>
    </row>
    <row r="2" spans="1:21">
      <c r="A2" s="41" t="s">
        <v>40</v>
      </c>
      <c r="B2" s="60" t="s">
        <v>111</v>
      </c>
      <c r="C2" s="60" t="s">
        <v>97</v>
      </c>
      <c r="D2" s="60" t="s">
        <v>98</v>
      </c>
      <c r="E2" s="60" t="s">
        <v>99</v>
      </c>
      <c r="F2" s="60" t="s">
        <v>101</v>
      </c>
      <c r="G2" s="60" t="s">
        <v>102</v>
      </c>
      <c r="H2" s="60" t="s">
        <v>103</v>
      </c>
      <c r="I2" s="60" t="s">
        <v>116</v>
      </c>
      <c r="J2" s="60" t="s">
        <v>105</v>
      </c>
      <c r="K2" s="60" t="s">
        <v>106</v>
      </c>
      <c r="L2" s="60" t="s">
        <v>107</v>
      </c>
      <c r="M2" s="60" t="s">
        <v>108</v>
      </c>
      <c r="N2" s="60" t="s">
        <v>109</v>
      </c>
      <c r="O2" s="60" t="s">
        <v>32</v>
      </c>
      <c r="P2" s="60"/>
      <c r="Q2" s="60"/>
    </row>
    <row r="3" spans="1:21">
      <c r="A3" s="39" t="s">
        <v>149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21">
      <c r="A4" t="s">
        <v>139</v>
      </c>
      <c r="B4" s="60">
        <v>3626.71</v>
      </c>
      <c r="C4" s="60">
        <v>302.22000000000003</v>
      </c>
      <c r="D4" s="60">
        <v>302.22000000000003</v>
      </c>
      <c r="E4" s="60">
        <v>302.22000000000003</v>
      </c>
      <c r="F4" s="60">
        <v>302.22000000000003</v>
      </c>
      <c r="G4" s="60">
        <v>302.22000000000003</v>
      </c>
      <c r="H4" s="60">
        <v>302.22000000000003</v>
      </c>
      <c r="I4" s="60">
        <v>302.22000000000003</v>
      </c>
      <c r="J4" s="60">
        <v>302.22000000000003</v>
      </c>
      <c r="K4" s="60">
        <v>302.22000000000003</v>
      </c>
      <c r="L4" s="60">
        <v>302.22000000000003</v>
      </c>
      <c r="M4" s="60">
        <v>302.22000000000003</v>
      </c>
      <c r="N4" s="60">
        <v>302.29000000000002</v>
      </c>
      <c r="O4" s="59">
        <f>C4+D4+E4+F4+G4+H4+I4+J4+K4+L4+M4+N4</f>
        <v>3626.7100000000009</v>
      </c>
    </row>
    <row r="5" spans="1:21">
      <c r="A5" t="s">
        <v>255</v>
      </c>
      <c r="B5" s="59">
        <v>2852.4</v>
      </c>
      <c r="C5" s="59">
        <v>238</v>
      </c>
      <c r="D5" s="59">
        <v>238</v>
      </c>
      <c r="E5" s="59">
        <v>238</v>
      </c>
      <c r="F5" s="59">
        <v>238</v>
      </c>
      <c r="G5" s="59">
        <v>238</v>
      </c>
      <c r="H5" s="59">
        <v>238</v>
      </c>
      <c r="I5" s="59">
        <v>238</v>
      </c>
      <c r="J5" s="59">
        <v>238</v>
      </c>
      <c r="K5" s="59">
        <v>238</v>
      </c>
      <c r="L5" s="59">
        <v>238</v>
      </c>
      <c r="M5" s="59">
        <v>238</v>
      </c>
      <c r="N5" s="59">
        <v>234.4</v>
      </c>
      <c r="O5" s="59">
        <f>C5+D5+E5+F5+G5+H5+I5+J5+K5+L5+M5+N5</f>
        <v>2852.4</v>
      </c>
    </row>
    <row r="6" spans="1:21">
      <c r="A6" t="s">
        <v>151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21">
      <c r="A7" t="s">
        <v>152</v>
      </c>
      <c r="B7" s="59">
        <f>Sheet7!D15</f>
        <v>118.76652953168724</v>
      </c>
      <c r="C7" s="59">
        <f>C5*B7/100</f>
        <v>282.66434028541562</v>
      </c>
      <c r="D7" s="59">
        <f>D5*B7/100</f>
        <v>282.66434028541562</v>
      </c>
      <c r="E7" s="59">
        <f>E5*B7/100</f>
        <v>282.66434028541562</v>
      </c>
      <c r="F7" s="59">
        <f>F5*B7/100</f>
        <v>282.66434028541562</v>
      </c>
      <c r="G7" s="59">
        <f>G5*B7/100</f>
        <v>282.66434028541562</v>
      </c>
      <c r="H7" s="59">
        <f>H5*B7/100</f>
        <v>282.66434028541562</v>
      </c>
      <c r="I7" s="59">
        <f>I5*B7/100</f>
        <v>282.66434028541562</v>
      </c>
      <c r="J7" s="59">
        <f>J5*B7/100</f>
        <v>282.66434028541562</v>
      </c>
      <c r="K7" s="59">
        <f>K5*B7/100</f>
        <v>282.66434028541562</v>
      </c>
      <c r="L7" s="59">
        <f>L5*B7/100</f>
        <v>282.66434028541562</v>
      </c>
      <c r="M7" s="59">
        <f>M5*B7/100</f>
        <v>282.66434028541562</v>
      </c>
      <c r="N7" s="59">
        <f>N5*B7/100</f>
        <v>278.38874522227491</v>
      </c>
      <c r="O7" s="59">
        <f>C7+D7+E7+F7+G7+H7+I7+J7+K7+L7+M7+N7</f>
        <v>3387.6964883618466</v>
      </c>
    </row>
    <row r="8" spans="1:21">
      <c r="A8" t="s">
        <v>153</v>
      </c>
      <c r="B8" s="59">
        <f>Sheet7!D20</f>
        <v>4.3132740067236544</v>
      </c>
      <c r="C8" s="59">
        <f>C5*B8/100</f>
        <v>10.265592136002297</v>
      </c>
      <c r="D8" s="59">
        <f>D5*B8/100</f>
        <v>10.265592136002297</v>
      </c>
      <c r="E8" s="59">
        <f>E5*B8/100</f>
        <v>10.265592136002297</v>
      </c>
      <c r="F8" s="59">
        <f>F5*B8/100</f>
        <v>10.265592136002297</v>
      </c>
      <c r="G8" s="59">
        <f>G5*B8/100</f>
        <v>10.265592136002297</v>
      </c>
      <c r="H8" s="59">
        <f>H5*B8/100</f>
        <v>10.265592136002297</v>
      </c>
      <c r="I8" s="59">
        <f>I5*B8/100</f>
        <v>10.265592136002297</v>
      </c>
      <c r="J8" s="59">
        <f>J5*B8/100</f>
        <v>10.265592136002297</v>
      </c>
      <c r="K8" s="59">
        <f>K5*B8/100</f>
        <v>10.265592136002297</v>
      </c>
      <c r="L8" s="59">
        <f>L5*B8/100</f>
        <v>10.265592136002297</v>
      </c>
      <c r="M8" s="59">
        <f>M5*B8/100</f>
        <v>10.265592136002297</v>
      </c>
      <c r="N8" s="59">
        <f>N5*B8/100</f>
        <v>10.110314271760247</v>
      </c>
      <c r="O8" s="59">
        <f>C8+D8+E8+F8+G8+H8+I8+J8+K8+L8+M8+N8</f>
        <v>123.03182776778551</v>
      </c>
    </row>
    <row r="9" spans="1:21">
      <c r="A9" t="s">
        <v>154</v>
      </c>
      <c r="B9" s="59">
        <f>Sheet7!D22</f>
        <v>4.3160290568124875</v>
      </c>
      <c r="C9" s="59">
        <f>C5*B9/100</f>
        <v>10.27214915521372</v>
      </c>
      <c r="D9" s="59">
        <f>D5*B9/100</f>
        <v>10.27214915521372</v>
      </c>
      <c r="E9" s="59">
        <f>E5*B9/100</f>
        <v>10.27214915521372</v>
      </c>
      <c r="F9" s="59">
        <f>F5*B9/100</f>
        <v>10.27214915521372</v>
      </c>
      <c r="G9" s="59">
        <f>G5*B9/100</f>
        <v>10.27214915521372</v>
      </c>
      <c r="H9" s="59">
        <f>H5*B9/100</f>
        <v>10.27214915521372</v>
      </c>
      <c r="I9" s="59">
        <f>I5*B9/100</f>
        <v>10.27214915521372</v>
      </c>
      <c r="J9" s="59">
        <f>J5*B9/100</f>
        <v>10.27214915521372</v>
      </c>
      <c r="K9" s="59">
        <f>K5*B9/100</f>
        <v>10.27214915521372</v>
      </c>
      <c r="L9" s="59">
        <f>L5*B9/100</f>
        <v>10.27214915521372</v>
      </c>
      <c r="M9" s="59">
        <f>M5*B9/100</f>
        <v>10.27214915521372</v>
      </c>
      <c r="N9" s="59">
        <v>10.119999999999999</v>
      </c>
      <c r="O9" s="59">
        <f>C9+D9+E9+F9+G9+H9+I9+J9+K9+L9+M9+N9</f>
        <v>123.11364070735094</v>
      </c>
    </row>
    <row r="10" spans="1:21">
      <c r="A10" s="33" t="s">
        <v>171</v>
      </c>
      <c r="B10" s="59"/>
      <c r="C10" s="59">
        <f t="shared" ref="C10:O10" si="0">SUM(C7:C9)</f>
        <v>303.2020815766316</v>
      </c>
      <c r="D10" s="59">
        <f t="shared" si="0"/>
        <v>303.2020815766316</v>
      </c>
      <c r="E10" s="59">
        <f t="shared" si="0"/>
        <v>303.2020815766316</v>
      </c>
      <c r="F10" s="59">
        <f t="shared" si="0"/>
        <v>303.2020815766316</v>
      </c>
      <c r="G10" s="59">
        <f t="shared" si="0"/>
        <v>303.2020815766316</v>
      </c>
      <c r="H10" s="59">
        <f t="shared" si="0"/>
        <v>303.2020815766316</v>
      </c>
      <c r="I10" s="59">
        <f t="shared" si="0"/>
        <v>303.2020815766316</v>
      </c>
      <c r="J10" s="59">
        <f t="shared" si="0"/>
        <v>303.2020815766316</v>
      </c>
      <c r="K10" s="59">
        <f t="shared" si="0"/>
        <v>303.2020815766316</v>
      </c>
      <c r="L10" s="59">
        <f t="shared" si="0"/>
        <v>303.2020815766316</v>
      </c>
      <c r="M10" s="59">
        <f t="shared" si="0"/>
        <v>303.2020815766316</v>
      </c>
      <c r="N10" s="59">
        <f t="shared" si="0"/>
        <v>298.61905949403518</v>
      </c>
      <c r="O10" s="59">
        <f t="shared" si="0"/>
        <v>3633.8419568369832</v>
      </c>
    </row>
    <row r="12" spans="1:21">
      <c r="A12" s="39" t="s">
        <v>155</v>
      </c>
    </row>
    <row r="13" spans="1:21">
      <c r="A13" t="s">
        <v>139</v>
      </c>
      <c r="B13" s="60">
        <v>1507.75</v>
      </c>
      <c r="C13" s="60">
        <v>125.65</v>
      </c>
      <c r="D13" s="60">
        <v>125.65</v>
      </c>
      <c r="E13" s="60">
        <v>125.65</v>
      </c>
      <c r="F13" s="60">
        <v>125.65</v>
      </c>
      <c r="G13" s="60">
        <v>125.65</v>
      </c>
      <c r="H13" s="60">
        <v>125.65</v>
      </c>
      <c r="I13" s="60">
        <v>125.65</v>
      </c>
      <c r="J13" s="60">
        <v>125.65</v>
      </c>
      <c r="K13" s="60">
        <v>125.65</v>
      </c>
      <c r="L13" s="60">
        <v>125.65</v>
      </c>
      <c r="M13" s="60">
        <v>125.65</v>
      </c>
      <c r="N13" s="59">
        <v>125.6</v>
      </c>
      <c r="O13" s="59">
        <f>C13+D13+E13+F13+G13+H13+I13+J13+K13+L13+M13+N13</f>
        <v>1507.75</v>
      </c>
    </row>
    <row r="14" spans="1:21">
      <c r="A14" s="120" t="s">
        <v>256</v>
      </c>
      <c r="B14" s="59">
        <v>1150</v>
      </c>
      <c r="C14" s="59">
        <v>95.8</v>
      </c>
      <c r="D14" s="59">
        <v>95.8</v>
      </c>
      <c r="E14" s="59">
        <v>95.8</v>
      </c>
      <c r="F14" s="59">
        <v>95.8</v>
      </c>
      <c r="G14" s="59">
        <v>95.8</v>
      </c>
      <c r="H14" s="59">
        <v>95.8</v>
      </c>
      <c r="I14" s="59">
        <v>95.8</v>
      </c>
      <c r="J14" s="59">
        <v>95.8</v>
      </c>
      <c r="K14" s="59">
        <v>95.8</v>
      </c>
      <c r="L14" s="59">
        <v>95.8</v>
      </c>
      <c r="M14" s="59">
        <v>95.8</v>
      </c>
      <c r="N14" s="59">
        <v>96.2</v>
      </c>
      <c r="O14" s="59">
        <f>C14+D14+E14+F14+G14+H14+I14+J14+K14+L14+M14+N14</f>
        <v>1149.9999999999998</v>
      </c>
    </row>
    <row r="15" spans="1:21">
      <c r="A15" t="s">
        <v>151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21">
      <c r="A16" t="s">
        <v>152</v>
      </c>
      <c r="B16" s="60">
        <v>114.73</v>
      </c>
      <c r="C16" s="59">
        <f>C14*B16/100</f>
        <v>109.91134</v>
      </c>
      <c r="D16" s="59">
        <f>D14*B16/100</f>
        <v>109.91134</v>
      </c>
      <c r="E16" s="59">
        <f>E14*B16/100</f>
        <v>109.91134</v>
      </c>
      <c r="F16" s="59">
        <f>F14*B16/100</f>
        <v>109.91134</v>
      </c>
      <c r="G16" s="59">
        <f>G14*B16/100</f>
        <v>109.91134</v>
      </c>
      <c r="H16" s="59">
        <f>H14*B16/100</f>
        <v>109.91134</v>
      </c>
      <c r="I16" s="59">
        <f>I14*B16/100</f>
        <v>109.91134</v>
      </c>
      <c r="J16" s="59">
        <f>J14*B16/100</f>
        <v>109.91134</v>
      </c>
      <c r="K16" s="59">
        <f>K14*B16/100</f>
        <v>109.91134</v>
      </c>
      <c r="L16" s="59">
        <f>L14*B16/100</f>
        <v>109.91134</v>
      </c>
      <c r="M16" s="59">
        <f>M14*B16/100</f>
        <v>109.91134</v>
      </c>
      <c r="N16" s="59">
        <f>N14*B16/100</f>
        <v>110.37026</v>
      </c>
      <c r="O16" s="59">
        <f>C16+D16+E16+F16+G16+H16+I16+J16+K16+L16+M16+N16</f>
        <v>1319.3949999999998</v>
      </c>
    </row>
    <row r="17" spans="1:15">
      <c r="A17" t="s">
        <v>153</v>
      </c>
      <c r="B17" s="60">
        <v>11.03</v>
      </c>
      <c r="C17" s="59">
        <f t="shared" ref="C17:N17" si="1">C14*$B$17/100</f>
        <v>10.566739999999999</v>
      </c>
      <c r="D17" s="59">
        <f t="shared" si="1"/>
        <v>10.566739999999999</v>
      </c>
      <c r="E17" s="59">
        <f t="shared" si="1"/>
        <v>10.566739999999999</v>
      </c>
      <c r="F17" s="59">
        <f t="shared" si="1"/>
        <v>10.566739999999999</v>
      </c>
      <c r="G17" s="59">
        <f t="shared" si="1"/>
        <v>10.566739999999999</v>
      </c>
      <c r="H17" s="59">
        <f t="shared" si="1"/>
        <v>10.566739999999999</v>
      </c>
      <c r="I17" s="59">
        <f t="shared" si="1"/>
        <v>10.566739999999999</v>
      </c>
      <c r="J17" s="59">
        <f t="shared" si="1"/>
        <v>10.566739999999999</v>
      </c>
      <c r="K17" s="59">
        <f t="shared" si="1"/>
        <v>10.566739999999999</v>
      </c>
      <c r="L17" s="59">
        <f t="shared" si="1"/>
        <v>10.566739999999999</v>
      </c>
      <c r="M17" s="59">
        <f t="shared" si="1"/>
        <v>10.566739999999999</v>
      </c>
      <c r="N17" s="59">
        <f t="shared" si="1"/>
        <v>10.610860000000001</v>
      </c>
      <c r="O17" s="59">
        <f>C17+D17+E17+F17+G17+H17+I17+J17+K17+L17+M17+N17</f>
        <v>126.84499999999997</v>
      </c>
    </row>
    <row r="18" spans="1:15">
      <c r="A18" t="s">
        <v>154</v>
      </c>
      <c r="B18" s="60">
        <v>11.04</v>
      </c>
      <c r="C18" s="59">
        <f t="shared" ref="C18:N18" si="2">C14*$B$18/100</f>
        <v>10.576319999999999</v>
      </c>
      <c r="D18" s="59">
        <f t="shared" si="2"/>
        <v>10.576319999999999</v>
      </c>
      <c r="E18" s="59">
        <f t="shared" si="2"/>
        <v>10.576319999999999</v>
      </c>
      <c r="F18" s="59">
        <f t="shared" si="2"/>
        <v>10.576319999999999</v>
      </c>
      <c r="G18" s="59">
        <f t="shared" si="2"/>
        <v>10.576319999999999</v>
      </c>
      <c r="H18" s="59">
        <f t="shared" si="2"/>
        <v>10.576319999999999</v>
      </c>
      <c r="I18" s="59">
        <f t="shared" si="2"/>
        <v>10.576319999999999</v>
      </c>
      <c r="J18" s="59">
        <f t="shared" si="2"/>
        <v>10.576319999999999</v>
      </c>
      <c r="K18" s="59">
        <f t="shared" si="2"/>
        <v>10.576319999999999</v>
      </c>
      <c r="L18" s="59">
        <f t="shared" si="2"/>
        <v>10.576319999999999</v>
      </c>
      <c r="M18" s="59">
        <f t="shared" si="2"/>
        <v>10.576319999999999</v>
      </c>
      <c r="N18" s="59">
        <f t="shared" si="2"/>
        <v>10.620480000000001</v>
      </c>
      <c r="O18" s="59">
        <f>C18+D18+E18+F18+G18+H18+I18+J18+K18+L18+M18+N18</f>
        <v>126.95999999999997</v>
      </c>
    </row>
    <row r="19" spans="1:15">
      <c r="A19" s="33" t="s">
        <v>171</v>
      </c>
      <c r="B19" s="60"/>
      <c r="C19" s="46">
        <f t="shared" ref="C19:O19" si="3">SUM(C16:C18)</f>
        <v>131.05439999999999</v>
      </c>
      <c r="D19" s="46">
        <f t="shared" si="3"/>
        <v>131.05439999999999</v>
      </c>
      <c r="E19" s="46">
        <f t="shared" si="3"/>
        <v>131.05439999999999</v>
      </c>
      <c r="F19" s="46">
        <f t="shared" si="3"/>
        <v>131.05439999999999</v>
      </c>
      <c r="G19" s="46">
        <f t="shared" si="3"/>
        <v>131.05439999999999</v>
      </c>
      <c r="H19" s="46">
        <f t="shared" si="3"/>
        <v>131.05439999999999</v>
      </c>
      <c r="I19" s="46">
        <f t="shared" si="3"/>
        <v>131.05439999999999</v>
      </c>
      <c r="J19" s="46">
        <f t="shared" si="3"/>
        <v>131.05439999999999</v>
      </c>
      <c r="K19" s="46">
        <f t="shared" si="3"/>
        <v>131.05439999999999</v>
      </c>
      <c r="L19" s="46">
        <f t="shared" si="3"/>
        <v>131.05439999999999</v>
      </c>
      <c r="M19" s="46">
        <f t="shared" si="3"/>
        <v>131.05439999999999</v>
      </c>
      <c r="N19" s="46">
        <f t="shared" si="3"/>
        <v>131.60160000000002</v>
      </c>
      <c r="O19" s="59">
        <f t="shared" si="3"/>
        <v>1573.1999999999998</v>
      </c>
    </row>
    <row r="20" spans="1:15">
      <c r="O20" s="59"/>
    </row>
    <row r="24" spans="1:15">
      <c r="A24" s="39" t="s">
        <v>7</v>
      </c>
      <c r="O24" s="59"/>
    </row>
    <row r="25" spans="1:15">
      <c r="A25" t="s">
        <v>139</v>
      </c>
      <c r="B25" s="59">
        <v>957.02</v>
      </c>
      <c r="C25" s="59">
        <v>79.75</v>
      </c>
      <c r="D25" s="59">
        <v>79.75</v>
      </c>
      <c r="E25" s="59">
        <v>79.75</v>
      </c>
      <c r="F25" s="59">
        <v>79.75</v>
      </c>
      <c r="G25" s="59">
        <v>79.75</v>
      </c>
      <c r="H25" s="59">
        <v>79.75</v>
      </c>
      <c r="I25" s="59">
        <v>79.75</v>
      </c>
      <c r="J25" s="59">
        <v>79.75</v>
      </c>
      <c r="K25" s="59">
        <v>79.75</v>
      </c>
      <c r="L25" s="59">
        <v>79.75</v>
      </c>
      <c r="M25" s="59">
        <v>79.75</v>
      </c>
      <c r="N25" s="59">
        <v>79.77</v>
      </c>
      <c r="O25" s="59">
        <f>C25+D25+E25+F25+G25+H25+I25+J25+K25+L25+M25+N25</f>
        <v>957.02</v>
      </c>
    </row>
    <row r="26" spans="1:15">
      <c r="A26" t="s">
        <v>150</v>
      </c>
      <c r="B26" s="59">
        <v>2074</v>
      </c>
      <c r="C26" s="60">
        <v>173</v>
      </c>
      <c r="D26" s="60">
        <v>173</v>
      </c>
      <c r="E26" s="60">
        <v>173</v>
      </c>
      <c r="F26" s="60">
        <v>173</v>
      </c>
      <c r="G26" s="60">
        <v>173</v>
      </c>
      <c r="H26" s="60">
        <v>173</v>
      </c>
      <c r="I26" s="60">
        <v>173</v>
      </c>
      <c r="J26" s="60">
        <v>173</v>
      </c>
      <c r="K26" s="60">
        <v>173</v>
      </c>
      <c r="L26" s="60">
        <v>173</v>
      </c>
      <c r="M26" s="60">
        <v>173</v>
      </c>
      <c r="N26" s="60">
        <v>171</v>
      </c>
      <c r="O26" s="59">
        <f>C26+D26+E26+F26+G26+H26+I26+J26+K26+L26+M26+N26</f>
        <v>2074</v>
      </c>
    </row>
    <row r="27" spans="1:15">
      <c r="A27" t="s">
        <v>151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9"/>
    </row>
    <row r="28" spans="1:15">
      <c r="A28" t="s">
        <v>152</v>
      </c>
      <c r="B28" s="60">
        <v>46.73</v>
      </c>
      <c r="C28" s="59">
        <f t="shared" ref="C28:N28" si="4">C26*$B$28/100</f>
        <v>80.842899999999986</v>
      </c>
      <c r="D28" s="59">
        <f t="shared" si="4"/>
        <v>80.842899999999986</v>
      </c>
      <c r="E28" s="59">
        <f t="shared" si="4"/>
        <v>80.842899999999986</v>
      </c>
      <c r="F28" s="59">
        <f t="shared" si="4"/>
        <v>80.842899999999986</v>
      </c>
      <c r="G28" s="59">
        <f t="shared" si="4"/>
        <v>80.842899999999986</v>
      </c>
      <c r="H28" s="59">
        <f t="shared" si="4"/>
        <v>80.842899999999986</v>
      </c>
      <c r="I28" s="59">
        <f t="shared" si="4"/>
        <v>80.842899999999986</v>
      </c>
      <c r="J28" s="59">
        <f t="shared" si="4"/>
        <v>80.842899999999986</v>
      </c>
      <c r="K28" s="59">
        <f t="shared" si="4"/>
        <v>80.842899999999986</v>
      </c>
      <c r="L28" s="59">
        <f t="shared" si="4"/>
        <v>80.842899999999986</v>
      </c>
      <c r="M28" s="59">
        <f t="shared" si="4"/>
        <v>80.842899999999986</v>
      </c>
      <c r="N28" s="59">
        <f t="shared" si="4"/>
        <v>79.908299999999997</v>
      </c>
      <c r="O28" s="59">
        <f>C28+D28+E28+F28+G28+H28+I28+J28+K28+L28+M28+N28</f>
        <v>969.18019999999979</v>
      </c>
    </row>
    <row r="29" spans="1:15">
      <c r="A29" t="s">
        <v>153</v>
      </c>
      <c r="B29" s="60">
        <v>2.15</v>
      </c>
      <c r="C29" s="59">
        <f t="shared" ref="C29:M29" si="5">C26*$B$29/100</f>
        <v>3.7195</v>
      </c>
      <c r="D29" s="59">
        <f t="shared" si="5"/>
        <v>3.7195</v>
      </c>
      <c r="E29" s="59">
        <f t="shared" si="5"/>
        <v>3.7195</v>
      </c>
      <c r="F29" s="59">
        <f t="shared" si="5"/>
        <v>3.7195</v>
      </c>
      <c r="G29" s="59">
        <f t="shared" si="5"/>
        <v>3.7195</v>
      </c>
      <c r="H29" s="59">
        <f t="shared" si="5"/>
        <v>3.7195</v>
      </c>
      <c r="I29" s="59">
        <f t="shared" si="5"/>
        <v>3.7195</v>
      </c>
      <c r="J29" s="59">
        <f t="shared" si="5"/>
        <v>3.7195</v>
      </c>
      <c r="K29" s="59">
        <f t="shared" si="5"/>
        <v>3.7195</v>
      </c>
      <c r="L29" s="59">
        <f t="shared" si="5"/>
        <v>3.7195</v>
      </c>
      <c r="M29" s="59">
        <f t="shared" si="5"/>
        <v>3.7195</v>
      </c>
      <c r="N29" s="59">
        <v>3.74</v>
      </c>
      <c r="O29" s="59">
        <f>C29+D29+E29+F29+G29+H29+I29+J29+K29+L29+M29+N29</f>
        <v>44.654499999999992</v>
      </c>
    </row>
    <row r="30" spans="1:15">
      <c r="A30" t="s">
        <v>156</v>
      </c>
      <c r="B30" s="60">
        <v>2.15</v>
      </c>
      <c r="C30" s="59">
        <f t="shared" ref="C30:M30" si="6">C26*$B$30/100</f>
        <v>3.7195</v>
      </c>
      <c r="D30" s="59">
        <f t="shared" si="6"/>
        <v>3.7195</v>
      </c>
      <c r="E30" s="59">
        <f t="shared" si="6"/>
        <v>3.7195</v>
      </c>
      <c r="F30" s="59">
        <f t="shared" si="6"/>
        <v>3.7195</v>
      </c>
      <c r="G30" s="59">
        <f t="shared" si="6"/>
        <v>3.7195</v>
      </c>
      <c r="H30" s="59">
        <f t="shared" si="6"/>
        <v>3.7195</v>
      </c>
      <c r="I30" s="59">
        <f t="shared" si="6"/>
        <v>3.7195</v>
      </c>
      <c r="J30" s="59">
        <f t="shared" si="6"/>
        <v>3.7195</v>
      </c>
      <c r="K30" s="59">
        <f t="shared" si="6"/>
        <v>3.7195</v>
      </c>
      <c r="L30" s="59">
        <f t="shared" si="6"/>
        <v>3.7195</v>
      </c>
      <c r="M30" s="59">
        <f t="shared" si="6"/>
        <v>3.7195</v>
      </c>
      <c r="N30" s="60">
        <v>3.77</v>
      </c>
      <c r="O30" s="59">
        <f>C30+D30+E30+F30+G30+H30+I30+J30+K30+L30+M30+N30</f>
        <v>44.684499999999993</v>
      </c>
    </row>
    <row r="31" spans="1:15">
      <c r="A31" s="39" t="s">
        <v>171</v>
      </c>
      <c r="B31" s="60"/>
      <c r="C31" s="64">
        <f t="shared" ref="C31:N31" si="7">SUM(C28:C30)</f>
        <v>88.281899999999979</v>
      </c>
      <c r="D31" s="64">
        <f t="shared" si="7"/>
        <v>88.281899999999979</v>
      </c>
      <c r="E31" s="64">
        <f t="shared" si="7"/>
        <v>88.281899999999979</v>
      </c>
      <c r="F31" s="64">
        <f t="shared" si="7"/>
        <v>88.281899999999979</v>
      </c>
      <c r="G31" s="64">
        <f t="shared" si="7"/>
        <v>88.281899999999979</v>
      </c>
      <c r="H31" s="64">
        <f t="shared" si="7"/>
        <v>88.281899999999979</v>
      </c>
      <c r="I31" s="64">
        <f t="shared" si="7"/>
        <v>88.281899999999979</v>
      </c>
      <c r="J31" s="64">
        <f t="shared" si="7"/>
        <v>88.281899999999979</v>
      </c>
      <c r="K31" s="64">
        <f t="shared" si="7"/>
        <v>88.281899999999979</v>
      </c>
      <c r="L31" s="64">
        <f t="shared" si="7"/>
        <v>88.281899999999979</v>
      </c>
      <c r="M31" s="64">
        <f t="shared" si="7"/>
        <v>88.281899999999979</v>
      </c>
      <c r="N31" s="64">
        <f t="shared" si="7"/>
        <v>87.418299999999988</v>
      </c>
      <c r="O31" s="59">
        <f>C31+D31+E31+F31+G31+H31+I31+J31+K31+L31+M31+N31</f>
        <v>1058.5191999999995</v>
      </c>
    </row>
    <row r="32" spans="1:15">
      <c r="O32" s="56"/>
    </row>
    <row r="33" spans="1:15">
      <c r="O33" s="134"/>
    </row>
    <row r="34" spans="1:15">
      <c r="A34" s="39" t="s">
        <v>8</v>
      </c>
    </row>
    <row r="35" spans="1:15">
      <c r="A35" t="s">
        <v>139</v>
      </c>
      <c r="B35" s="60">
        <v>4757.88</v>
      </c>
      <c r="C35" s="60">
        <v>396</v>
      </c>
      <c r="D35" s="60">
        <v>396</v>
      </c>
      <c r="E35" s="60">
        <v>396</v>
      </c>
      <c r="F35" s="60">
        <v>396</v>
      </c>
      <c r="G35" s="60">
        <v>396</v>
      </c>
      <c r="H35" s="60">
        <v>396</v>
      </c>
      <c r="I35" s="60">
        <v>396</v>
      </c>
      <c r="J35" s="60">
        <v>396</v>
      </c>
      <c r="K35" s="60">
        <v>396</v>
      </c>
      <c r="L35" s="60">
        <v>396</v>
      </c>
      <c r="M35" s="60">
        <v>396</v>
      </c>
      <c r="N35" s="60">
        <v>401.88</v>
      </c>
      <c r="O35" s="59">
        <f>C35+D35+E35+F35+G35+H35+I35+J35+K35+L35+M35+N35</f>
        <v>4757.88</v>
      </c>
    </row>
    <row r="36" spans="1:15">
      <c r="A36" t="s">
        <v>150</v>
      </c>
      <c r="B36" s="60">
        <v>2946</v>
      </c>
      <c r="C36" s="60">
        <v>246</v>
      </c>
      <c r="D36" s="60">
        <v>246</v>
      </c>
      <c r="E36" s="60">
        <v>246</v>
      </c>
      <c r="F36" s="60">
        <v>246</v>
      </c>
      <c r="G36" s="60">
        <v>246</v>
      </c>
      <c r="H36" s="60">
        <v>246</v>
      </c>
      <c r="I36" s="60">
        <v>246</v>
      </c>
      <c r="J36" s="60">
        <v>246</v>
      </c>
      <c r="K36" s="60">
        <v>246</v>
      </c>
      <c r="L36" s="60">
        <v>246</v>
      </c>
      <c r="M36" s="60">
        <v>246</v>
      </c>
      <c r="N36" s="60">
        <v>240</v>
      </c>
      <c r="O36" s="59">
        <f>C36+D36+E36+F36+G36+H36+I36+J36+K36+L36+M36+N36</f>
        <v>2946</v>
      </c>
    </row>
    <row r="37" spans="1:15">
      <c r="A37" t="s">
        <v>157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1:15">
      <c r="A38" t="s">
        <v>152</v>
      </c>
      <c r="B38" s="60">
        <v>139.49</v>
      </c>
      <c r="C38" s="59">
        <f t="shared" ref="C38:M38" si="8">C36*$B$38/100</f>
        <v>343.1454</v>
      </c>
      <c r="D38" s="59">
        <f t="shared" si="8"/>
        <v>343.1454</v>
      </c>
      <c r="E38" s="59">
        <f t="shared" si="8"/>
        <v>343.1454</v>
      </c>
      <c r="F38" s="59">
        <f t="shared" si="8"/>
        <v>343.1454</v>
      </c>
      <c r="G38" s="59">
        <f t="shared" si="8"/>
        <v>343.1454</v>
      </c>
      <c r="H38" s="59">
        <f t="shared" si="8"/>
        <v>343.1454</v>
      </c>
      <c r="I38" s="59">
        <f t="shared" si="8"/>
        <v>343.1454</v>
      </c>
      <c r="J38" s="59">
        <f t="shared" si="8"/>
        <v>343.1454</v>
      </c>
      <c r="K38" s="59">
        <f t="shared" si="8"/>
        <v>343.1454</v>
      </c>
      <c r="L38" s="59">
        <f t="shared" si="8"/>
        <v>343.1454</v>
      </c>
      <c r="M38" s="59">
        <f t="shared" si="8"/>
        <v>343.1454</v>
      </c>
      <c r="N38" s="59">
        <v>334.72</v>
      </c>
      <c r="O38" s="59">
        <f>C38+D38+E38+F38+G38+H38+I38+J38+K38+L38+M38+N38</f>
        <v>4109.3193999999994</v>
      </c>
    </row>
    <row r="39" spans="1:15">
      <c r="A39" t="s">
        <v>153</v>
      </c>
      <c r="B39" s="59">
        <v>5.3</v>
      </c>
      <c r="C39" s="59">
        <f t="shared" ref="C39:M39" si="9">C36*$B$39/100</f>
        <v>13.038</v>
      </c>
      <c r="D39" s="59">
        <f t="shared" si="9"/>
        <v>13.038</v>
      </c>
      <c r="E39" s="59">
        <f t="shared" si="9"/>
        <v>13.038</v>
      </c>
      <c r="F39" s="59">
        <f t="shared" si="9"/>
        <v>13.038</v>
      </c>
      <c r="G39" s="59">
        <f t="shared" si="9"/>
        <v>13.038</v>
      </c>
      <c r="H39" s="59">
        <f t="shared" si="9"/>
        <v>13.038</v>
      </c>
      <c r="I39" s="59">
        <f t="shared" si="9"/>
        <v>13.038</v>
      </c>
      <c r="J39" s="59">
        <f t="shared" si="9"/>
        <v>13.038</v>
      </c>
      <c r="K39" s="59">
        <f t="shared" si="9"/>
        <v>13.038</v>
      </c>
      <c r="L39" s="59">
        <f t="shared" si="9"/>
        <v>13.038</v>
      </c>
      <c r="M39" s="59">
        <f t="shared" si="9"/>
        <v>13.038</v>
      </c>
      <c r="N39" s="59">
        <v>12.86</v>
      </c>
      <c r="O39" s="59">
        <f>C39+D39+E39+F39+G39+H39+I39+J39+K39+L39+M39+N39</f>
        <v>156.27800000000002</v>
      </c>
    </row>
    <row r="40" spans="1:15">
      <c r="A40" t="s">
        <v>154</v>
      </c>
      <c r="B40" s="60">
        <v>5.31</v>
      </c>
      <c r="C40" s="59">
        <f t="shared" ref="C40:M40" si="10">C36*$B$40/100</f>
        <v>13.0626</v>
      </c>
      <c r="D40" s="59">
        <f t="shared" si="10"/>
        <v>13.0626</v>
      </c>
      <c r="E40" s="59">
        <f t="shared" si="10"/>
        <v>13.0626</v>
      </c>
      <c r="F40" s="59">
        <f t="shared" si="10"/>
        <v>13.0626</v>
      </c>
      <c r="G40" s="59">
        <f t="shared" si="10"/>
        <v>13.0626</v>
      </c>
      <c r="H40" s="59">
        <f t="shared" si="10"/>
        <v>13.0626</v>
      </c>
      <c r="I40" s="59">
        <f t="shared" si="10"/>
        <v>13.0626</v>
      </c>
      <c r="J40" s="59">
        <f t="shared" si="10"/>
        <v>13.0626</v>
      </c>
      <c r="K40" s="59">
        <f t="shared" si="10"/>
        <v>13.0626</v>
      </c>
      <c r="L40" s="59">
        <f t="shared" si="10"/>
        <v>13.0626</v>
      </c>
      <c r="M40" s="59">
        <f t="shared" si="10"/>
        <v>13.0626</v>
      </c>
      <c r="N40" s="59">
        <v>12.69</v>
      </c>
      <c r="O40" s="59">
        <f>C40+D40+E40+F40+G40+H40+I40+J40+K40+L40+M40+N40</f>
        <v>156.37860000000001</v>
      </c>
    </row>
    <row r="41" spans="1:15">
      <c r="A41" s="39" t="s">
        <v>171</v>
      </c>
      <c r="B41" s="60"/>
      <c r="C41" s="64">
        <f t="shared" ref="C41:O41" si="11">SUM(C38:C40)</f>
        <v>369.24599999999998</v>
      </c>
      <c r="D41" s="64">
        <f t="shared" si="11"/>
        <v>369.24599999999998</v>
      </c>
      <c r="E41" s="64">
        <f t="shared" si="11"/>
        <v>369.24599999999998</v>
      </c>
      <c r="F41" s="64">
        <f t="shared" si="11"/>
        <v>369.24599999999998</v>
      </c>
      <c r="G41" s="64">
        <f t="shared" si="11"/>
        <v>369.24599999999998</v>
      </c>
      <c r="H41" s="64">
        <f t="shared" si="11"/>
        <v>369.24599999999998</v>
      </c>
      <c r="I41" s="64">
        <f t="shared" si="11"/>
        <v>369.24599999999998</v>
      </c>
      <c r="J41" s="64">
        <f t="shared" si="11"/>
        <v>369.24599999999998</v>
      </c>
      <c r="K41" s="64">
        <f t="shared" si="11"/>
        <v>369.24599999999998</v>
      </c>
      <c r="L41" s="64">
        <f t="shared" si="11"/>
        <v>369.24599999999998</v>
      </c>
      <c r="M41" s="64">
        <f t="shared" si="11"/>
        <v>369.24599999999998</v>
      </c>
      <c r="N41" s="64">
        <f t="shared" si="11"/>
        <v>360.27000000000004</v>
      </c>
      <c r="O41" s="59">
        <f t="shared" si="11"/>
        <v>4421.9759999999997</v>
      </c>
    </row>
    <row r="45" spans="1:15">
      <c r="A45" s="39" t="s">
        <v>9</v>
      </c>
      <c r="B45" s="60">
        <v>2525.9499999999998</v>
      </c>
      <c r="C45" s="59">
        <v>210.5</v>
      </c>
      <c r="D45" s="59">
        <v>210.5</v>
      </c>
      <c r="E45" s="59">
        <v>210.5</v>
      </c>
      <c r="F45" s="59">
        <v>210.5</v>
      </c>
      <c r="G45" s="59">
        <v>210.5</v>
      </c>
      <c r="H45" s="59">
        <v>210.5</v>
      </c>
      <c r="I45" s="59">
        <v>210.5</v>
      </c>
      <c r="J45" s="59">
        <v>210.5</v>
      </c>
      <c r="K45" s="59">
        <v>210.5</v>
      </c>
      <c r="L45" s="59">
        <v>210.5</v>
      </c>
      <c r="M45" s="59">
        <v>210.5</v>
      </c>
      <c r="N45" s="59">
        <v>210.45</v>
      </c>
      <c r="O45" s="59">
        <f>C45+D45+E45+F45+G45+H45+I45+J45+K45+L45+M45+N45</f>
        <v>2525.9499999999998</v>
      </c>
    </row>
    <row r="46" spans="1:15">
      <c r="A46" t="s">
        <v>150</v>
      </c>
      <c r="B46" s="60">
        <v>3000</v>
      </c>
      <c r="C46" s="60">
        <v>250</v>
      </c>
      <c r="D46" s="60">
        <v>250</v>
      </c>
      <c r="E46" s="60">
        <v>250</v>
      </c>
      <c r="F46" s="60">
        <v>250</v>
      </c>
      <c r="G46" s="60">
        <v>250</v>
      </c>
      <c r="H46" s="60">
        <v>250</v>
      </c>
      <c r="I46" s="60">
        <v>250</v>
      </c>
      <c r="J46" s="60">
        <v>250</v>
      </c>
      <c r="K46" s="60">
        <v>250</v>
      </c>
      <c r="L46" s="60">
        <v>250</v>
      </c>
      <c r="M46" s="60">
        <v>250</v>
      </c>
      <c r="N46" s="60">
        <v>250</v>
      </c>
      <c r="O46" s="59">
        <f>C46+D46+E46+F46+G46+H46+I46+J46+K46+L46+M46+N46</f>
        <v>3000</v>
      </c>
    </row>
    <row r="47" spans="1:15">
      <c r="A47" s="39" t="s">
        <v>157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>
      <c r="A48" t="s">
        <v>152</v>
      </c>
      <c r="B48" s="60">
        <v>58.95</v>
      </c>
      <c r="C48" s="59">
        <f t="shared" ref="C48:M48" si="12">C46*$B$48/100</f>
        <v>147.375</v>
      </c>
      <c r="D48" s="59">
        <f t="shared" si="12"/>
        <v>147.375</v>
      </c>
      <c r="E48" s="59">
        <f t="shared" si="12"/>
        <v>147.375</v>
      </c>
      <c r="F48" s="59">
        <f t="shared" si="12"/>
        <v>147.375</v>
      </c>
      <c r="G48" s="59">
        <f t="shared" si="12"/>
        <v>147.375</v>
      </c>
      <c r="H48" s="59">
        <f t="shared" si="12"/>
        <v>147.375</v>
      </c>
      <c r="I48" s="59">
        <f t="shared" si="12"/>
        <v>147.375</v>
      </c>
      <c r="J48" s="59">
        <f t="shared" si="12"/>
        <v>147.375</v>
      </c>
      <c r="K48" s="59">
        <f t="shared" si="12"/>
        <v>147.375</v>
      </c>
      <c r="L48" s="59">
        <f t="shared" si="12"/>
        <v>147.375</v>
      </c>
      <c r="M48" s="59">
        <f t="shared" si="12"/>
        <v>147.375</v>
      </c>
      <c r="N48" s="59">
        <v>147.33000000000001</v>
      </c>
      <c r="O48" s="59">
        <f>C48+D48+E48+F48+G48+H48+I48+J48+K48+L48+M48+N48</f>
        <v>1768.4549999999999</v>
      </c>
    </row>
    <row r="49" spans="1:21">
      <c r="A49" t="s">
        <v>153</v>
      </c>
      <c r="B49" s="60">
        <v>2.72</v>
      </c>
      <c r="C49" s="59">
        <f t="shared" ref="C49:M49" si="13">C46*$B$49/100</f>
        <v>6.8</v>
      </c>
      <c r="D49" s="59">
        <f t="shared" si="13"/>
        <v>6.8</v>
      </c>
      <c r="E49" s="59">
        <f t="shared" si="13"/>
        <v>6.8</v>
      </c>
      <c r="F49" s="59">
        <f t="shared" si="13"/>
        <v>6.8</v>
      </c>
      <c r="G49" s="59">
        <f t="shared" si="13"/>
        <v>6.8</v>
      </c>
      <c r="H49" s="59">
        <f t="shared" si="13"/>
        <v>6.8</v>
      </c>
      <c r="I49" s="59">
        <f t="shared" si="13"/>
        <v>6.8</v>
      </c>
      <c r="J49" s="59">
        <f t="shared" si="13"/>
        <v>6.8</v>
      </c>
      <c r="K49" s="59">
        <f t="shared" si="13"/>
        <v>6.8</v>
      </c>
      <c r="L49" s="59">
        <f t="shared" si="13"/>
        <v>6.8</v>
      </c>
      <c r="M49" s="59">
        <f t="shared" si="13"/>
        <v>6.8</v>
      </c>
      <c r="N49" s="59">
        <v>6.67</v>
      </c>
      <c r="O49" s="59">
        <f>C49+D49+E49+F49+G49+H49+I49+J49+K49+L49+M49+N49</f>
        <v>81.469999999999985</v>
      </c>
    </row>
    <row r="50" spans="1:21">
      <c r="A50" t="s">
        <v>154</v>
      </c>
      <c r="B50" s="60">
        <v>2.72</v>
      </c>
      <c r="C50" s="59">
        <f t="shared" ref="C50:M50" si="14">C46*$B$50/100</f>
        <v>6.8</v>
      </c>
      <c r="D50" s="59">
        <f t="shared" si="14"/>
        <v>6.8</v>
      </c>
      <c r="E50" s="59">
        <f t="shared" si="14"/>
        <v>6.8</v>
      </c>
      <c r="F50" s="59">
        <f t="shared" si="14"/>
        <v>6.8</v>
      </c>
      <c r="G50" s="59">
        <f t="shared" si="14"/>
        <v>6.8</v>
      </c>
      <c r="H50" s="59">
        <f t="shared" si="14"/>
        <v>6.8</v>
      </c>
      <c r="I50" s="59">
        <f t="shared" si="14"/>
        <v>6.8</v>
      </c>
      <c r="J50" s="59">
        <f t="shared" si="14"/>
        <v>6.8</v>
      </c>
      <c r="K50" s="59">
        <f t="shared" si="14"/>
        <v>6.8</v>
      </c>
      <c r="L50" s="59">
        <f t="shared" si="14"/>
        <v>6.8</v>
      </c>
      <c r="M50" s="59">
        <f t="shared" si="14"/>
        <v>6.8</v>
      </c>
      <c r="N50" s="59">
        <v>6.72</v>
      </c>
      <c r="O50" s="59">
        <f>C50+D50+E50+F50+G50+H50+I50+J50+K50+L50+M50+N50</f>
        <v>81.519999999999982</v>
      </c>
    </row>
    <row r="51" spans="1:21">
      <c r="A51" s="39" t="s">
        <v>172</v>
      </c>
      <c r="B51" s="60"/>
      <c r="C51" s="64">
        <f t="shared" ref="C51:O51" si="15">SUM(C48:C50)</f>
        <v>160.97500000000002</v>
      </c>
      <c r="D51" s="64">
        <f t="shared" si="15"/>
        <v>160.97500000000002</v>
      </c>
      <c r="E51" s="64">
        <f t="shared" si="15"/>
        <v>160.97500000000002</v>
      </c>
      <c r="F51" s="64">
        <f t="shared" si="15"/>
        <v>160.97500000000002</v>
      </c>
      <c r="G51" s="64">
        <f t="shared" si="15"/>
        <v>160.97500000000002</v>
      </c>
      <c r="H51" s="64">
        <f t="shared" si="15"/>
        <v>160.97500000000002</v>
      </c>
      <c r="I51" s="64">
        <f t="shared" si="15"/>
        <v>160.97500000000002</v>
      </c>
      <c r="J51" s="64">
        <f t="shared" si="15"/>
        <v>160.97500000000002</v>
      </c>
      <c r="K51" s="64">
        <f t="shared" si="15"/>
        <v>160.97500000000002</v>
      </c>
      <c r="L51" s="64">
        <f t="shared" si="15"/>
        <v>160.97500000000002</v>
      </c>
      <c r="M51" s="64">
        <f t="shared" si="15"/>
        <v>160.97500000000002</v>
      </c>
      <c r="N51" s="64">
        <f t="shared" si="15"/>
        <v>160.72</v>
      </c>
      <c r="O51" s="59">
        <f t="shared" si="15"/>
        <v>1931.4449999999999</v>
      </c>
    </row>
    <row r="55" spans="1:21"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</row>
    <row r="56" spans="1:21"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</row>
    <row r="57" spans="1:21">
      <c r="B57" s="60"/>
      <c r="C57" s="63" t="s">
        <v>162</v>
      </c>
      <c r="D57" s="63"/>
      <c r="E57" s="63"/>
      <c r="F57" s="63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</row>
    <row r="58" spans="1:21">
      <c r="B58" s="60" t="s">
        <v>111</v>
      </c>
      <c r="C58" s="60" t="s">
        <v>97</v>
      </c>
      <c r="D58" s="60" t="s">
        <v>98</v>
      </c>
      <c r="E58" s="60" t="s">
        <v>99</v>
      </c>
      <c r="F58" s="60" t="s">
        <v>158</v>
      </c>
      <c r="G58" s="60" t="s">
        <v>101</v>
      </c>
      <c r="H58" s="60" t="s">
        <v>102</v>
      </c>
      <c r="I58" s="60" t="s">
        <v>103</v>
      </c>
      <c r="J58" s="60" t="s">
        <v>160</v>
      </c>
      <c r="K58" s="60" t="s">
        <v>115</v>
      </c>
      <c r="L58" s="60" t="s">
        <v>159</v>
      </c>
      <c r="M58" s="60" t="s">
        <v>105</v>
      </c>
      <c r="N58" s="60" t="s">
        <v>106</v>
      </c>
      <c r="O58" s="60" t="s">
        <v>117</v>
      </c>
      <c r="P58" s="60" t="s">
        <v>107</v>
      </c>
      <c r="Q58" s="60" t="s">
        <v>108</v>
      </c>
      <c r="R58" s="60" t="s">
        <v>109</v>
      </c>
      <c r="S58" s="60" t="s">
        <v>161</v>
      </c>
      <c r="T58" s="60" t="s">
        <v>119</v>
      </c>
      <c r="U58" s="60" t="s">
        <v>111</v>
      </c>
    </row>
    <row r="59" spans="1:21">
      <c r="A59" t="s">
        <v>121</v>
      </c>
      <c r="B59" s="59">
        <f>U59</f>
        <v>11554.046088361847</v>
      </c>
      <c r="C59" s="59">
        <f>C$7+C$16+C$28+C$38+C$48</f>
        <v>963.9389802854156</v>
      </c>
      <c r="D59" s="59">
        <f>D$7+D$16+D$28+D$38+D$48</f>
        <v>963.9389802854156</v>
      </c>
      <c r="E59" s="59">
        <f>E$7+E$16+E$28+E$38+E$48</f>
        <v>963.9389802854156</v>
      </c>
      <c r="F59" s="59">
        <f>C59+D59+E59</f>
        <v>2891.8169408562467</v>
      </c>
      <c r="G59" s="59">
        <f>F$7+F$16+F$28+F$38+F$48</f>
        <v>963.9389802854156</v>
      </c>
      <c r="H59" s="59">
        <f>G$7+G$16+G$28+G$38+G$48</f>
        <v>963.9389802854156</v>
      </c>
      <c r="I59" s="59">
        <f>H$7+H$16+H$28+H$38+H$48</f>
        <v>963.9389802854156</v>
      </c>
      <c r="J59" s="59">
        <f>G59+H59+I59</f>
        <v>2891.8169408562467</v>
      </c>
      <c r="K59" s="59">
        <f>F59+J59</f>
        <v>5783.6338817124933</v>
      </c>
      <c r="L59" s="59">
        <f>I$7+I$16+I$28+I$38+I$48</f>
        <v>963.9389802854156</v>
      </c>
      <c r="M59" s="59">
        <f>J$7+J$16+J$28+J$38+J$48</f>
        <v>963.9389802854156</v>
      </c>
      <c r="N59" s="59">
        <f>K$7+K$16+K$28+K$38+K$48</f>
        <v>963.9389802854156</v>
      </c>
      <c r="O59" s="59">
        <f>L59+M59+N59</f>
        <v>2891.8169408562467</v>
      </c>
      <c r="P59" s="59">
        <f>L$7+L$16+L$28+L$38+L$48</f>
        <v>963.9389802854156</v>
      </c>
      <c r="Q59" s="59">
        <f>M$7+M$16+M$28+M$38+M$48</f>
        <v>963.9389802854156</v>
      </c>
      <c r="R59" s="59">
        <f>N7+N16+N28+N38+N48</f>
        <v>950.71730522227506</v>
      </c>
      <c r="S59" s="59">
        <f>P59+Q59+R59</f>
        <v>2878.5952657931061</v>
      </c>
      <c r="T59" s="59">
        <f>O59+S59</f>
        <v>5770.4122066493528</v>
      </c>
      <c r="U59" s="59">
        <f>K59+T59</f>
        <v>11554.046088361847</v>
      </c>
    </row>
    <row r="60" spans="1:21">
      <c r="A60" t="s">
        <v>153</v>
      </c>
      <c r="B60" s="59">
        <f>U60</f>
        <v>532.29815349602518</v>
      </c>
      <c r="C60" s="59">
        <f t="shared" ref="C60:E61" si="16">C8+C17+C29+C39+C49</f>
        <v>44.389832136002298</v>
      </c>
      <c r="D60" s="59">
        <f t="shared" si="16"/>
        <v>44.389832136002298</v>
      </c>
      <c r="E60" s="59">
        <f t="shared" si="16"/>
        <v>44.389832136002298</v>
      </c>
      <c r="F60" s="59">
        <f>C60+D60+E60</f>
        <v>133.16949640800689</v>
      </c>
      <c r="G60" s="59">
        <f t="shared" ref="G60:I61" si="17">F8+F17+F29+F39+F49</f>
        <v>44.389832136002298</v>
      </c>
      <c r="H60" s="59">
        <f t="shared" si="17"/>
        <v>44.389832136002298</v>
      </c>
      <c r="I60" s="59">
        <f t="shared" si="17"/>
        <v>44.389832136002298</v>
      </c>
      <c r="J60" s="59">
        <f>G60+H60+I60</f>
        <v>133.16949640800689</v>
      </c>
      <c r="K60" s="59">
        <f>F60+J60</f>
        <v>266.33899281601379</v>
      </c>
      <c r="L60" s="59">
        <f t="shared" ref="L60:N61" si="18">I8+I17+I29+I39+I49</f>
        <v>44.389832136002298</v>
      </c>
      <c r="M60" s="59">
        <f t="shared" si="18"/>
        <v>44.389832136002298</v>
      </c>
      <c r="N60" s="59">
        <f t="shared" si="18"/>
        <v>44.389832136002298</v>
      </c>
      <c r="O60" s="59">
        <f>L60+M60+N60</f>
        <v>133.16949640800689</v>
      </c>
      <c r="P60" s="59">
        <f>L8+L17+L29+L39+L49</f>
        <v>44.389832136002298</v>
      </c>
      <c r="Q60" s="59">
        <f>M8+M17+M29+M39+M49</f>
        <v>44.389832136002298</v>
      </c>
      <c r="R60" s="59">
        <v>44.01</v>
      </c>
      <c r="S60" s="59">
        <f>P60+Q60+R60</f>
        <v>132.78966427200459</v>
      </c>
      <c r="T60" s="59">
        <f>O60+S60</f>
        <v>265.95916068001145</v>
      </c>
      <c r="U60" s="59">
        <f>K60+T60</f>
        <v>532.29815349602518</v>
      </c>
    </row>
    <row r="61" spans="1:21">
      <c r="A61" t="s">
        <v>154</v>
      </c>
      <c r="B61" s="59">
        <f>U61</f>
        <v>532.63626070735086</v>
      </c>
      <c r="C61" s="59">
        <f t="shared" si="16"/>
        <v>44.430569155213718</v>
      </c>
      <c r="D61" s="59">
        <f t="shared" si="16"/>
        <v>44.430569155213718</v>
      </c>
      <c r="E61" s="59">
        <f t="shared" si="16"/>
        <v>44.430569155213718</v>
      </c>
      <c r="F61" s="59">
        <f>C61+D61+E61</f>
        <v>133.29170746564114</v>
      </c>
      <c r="G61" s="59">
        <f t="shared" si="17"/>
        <v>44.430569155213718</v>
      </c>
      <c r="H61" s="59">
        <f t="shared" si="17"/>
        <v>44.430569155213718</v>
      </c>
      <c r="I61" s="59">
        <f t="shared" si="17"/>
        <v>44.430569155213718</v>
      </c>
      <c r="J61" s="59">
        <f>G61+H61+I61</f>
        <v>133.29170746564114</v>
      </c>
      <c r="K61" s="59">
        <f>F61+J61</f>
        <v>266.58341493128228</v>
      </c>
      <c r="L61" s="59">
        <f t="shared" si="18"/>
        <v>44.430569155213718</v>
      </c>
      <c r="M61" s="59">
        <f t="shared" si="18"/>
        <v>44.430569155213718</v>
      </c>
      <c r="N61" s="59">
        <f t="shared" si="18"/>
        <v>44.430569155213718</v>
      </c>
      <c r="O61" s="59">
        <f>L61+M61+N61</f>
        <v>133.29170746564114</v>
      </c>
      <c r="P61" s="59">
        <f>L9+L18+L30+L40+L50</f>
        <v>44.430569155213718</v>
      </c>
      <c r="Q61" s="59">
        <f>M9+M18+M30+M40+M50</f>
        <v>44.430569155213718</v>
      </c>
      <c r="R61" s="59">
        <v>43.9</v>
      </c>
      <c r="S61" s="59">
        <f>P61+Q61+R61</f>
        <v>132.76113831042744</v>
      </c>
      <c r="T61" s="59">
        <f>O61+S61</f>
        <v>266.05284577606858</v>
      </c>
      <c r="U61" s="59">
        <f>K61+T61</f>
        <v>532.63626070735086</v>
      </c>
    </row>
    <row r="62" spans="1:21">
      <c r="B62" s="59">
        <f t="shared" ref="B62:U62" si="19">SUM(B59:B61)</f>
        <v>12618.980502565224</v>
      </c>
      <c r="C62" s="59">
        <f t="shared" si="19"/>
        <v>1052.7593815766315</v>
      </c>
      <c r="D62" s="59">
        <f t="shared" si="19"/>
        <v>1052.7593815766315</v>
      </c>
      <c r="E62" s="59">
        <f t="shared" si="19"/>
        <v>1052.7593815766315</v>
      </c>
      <c r="F62" s="59">
        <f t="shared" si="19"/>
        <v>3158.2781447298948</v>
      </c>
      <c r="G62" s="59">
        <f t="shared" si="19"/>
        <v>1052.7593815766315</v>
      </c>
      <c r="H62" s="59">
        <f t="shared" si="19"/>
        <v>1052.7593815766315</v>
      </c>
      <c r="I62" s="59">
        <f t="shared" si="19"/>
        <v>1052.7593815766315</v>
      </c>
      <c r="J62" s="59">
        <f t="shared" si="19"/>
        <v>3158.2781447298948</v>
      </c>
      <c r="K62" s="59">
        <f t="shared" si="19"/>
        <v>6316.5562894597897</v>
      </c>
      <c r="L62" s="59">
        <f t="shared" si="19"/>
        <v>1052.7593815766315</v>
      </c>
      <c r="M62" s="59">
        <f t="shared" si="19"/>
        <v>1052.7593815766315</v>
      </c>
      <c r="N62" s="59">
        <f t="shared" si="19"/>
        <v>1052.7593815766315</v>
      </c>
      <c r="O62" s="59">
        <f t="shared" si="19"/>
        <v>3158.2781447298948</v>
      </c>
      <c r="P62" s="59">
        <f t="shared" si="19"/>
        <v>1052.7593815766315</v>
      </c>
      <c r="Q62" s="59">
        <f t="shared" si="19"/>
        <v>1052.7593815766315</v>
      </c>
      <c r="R62" s="59">
        <f t="shared" si="19"/>
        <v>1038.627305222275</v>
      </c>
      <c r="S62" s="59">
        <f t="shared" si="19"/>
        <v>3144.1460683755386</v>
      </c>
      <c r="T62" s="59">
        <f t="shared" si="19"/>
        <v>6302.4242131054325</v>
      </c>
      <c r="U62" s="59">
        <f t="shared" si="19"/>
        <v>12618.980502565224</v>
      </c>
    </row>
    <row r="63" spans="1:21"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</row>
  </sheetData>
  <pageMargins left="0.7" right="0.7" top="0.75" bottom="0.75" header="0.3" footer="0.3"/>
  <pageSetup orientation="portrait" horizontalDpi="200" verticalDpi="200" r:id="rId1"/>
  <ignoredErrors>
    <ignoredError sqref="F59:F61 O59:O6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INTRODUCTION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>TechSpott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Amitash</dc:creator>
  <cp:lastModifiedBy>Sampath Amitash</cp:lastModifiedBy>
  <dcterms:created xsi:type="dcterms:W3CDTF">2010-05-23T09:55:04Z</dcterms:created>
  <dcterms:modified xsi:type="dcterms:W3CDTF">2011-07-07T10:49:45Z</dcterms:modified>
</cp:coreProperties>
</file>