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comments3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ash Grindtech\"/>
    </mc:Choice>
  </mc:AlternateContent>
  <xr:revisionPtr revIDLastSave="0" documentId="13_ncr:1_{6F3D5217-7B09-42C9-A6A8-FE368258C283}" xr6:coauthVersionLast="47" xr6:coauthVersionMax="47" xr10:uidLastSave="{00000000-0000-0000-0000-000000000000}"/>
  <bookViews>
    <workbookView xWindow="-108" yWindow="-108" windowWidth="23256" windowHeight="12456" activeTab="3" xr2:uid="{5E319674-DDFD-432A-9DED-AAAF8DCF2ECC}"/>
  </bookViews>
  <sheets>
    <sheet name="Purchase Register" sheetId="2" r:id="rId1"/>
    <sheet name="Other Purchase" sheetId="4" r:id="rId2"/>
    <sheet name="Sales Register" sheetId="1" r:id="rId3"/>
    <sheet name="Purchase Register 24-25" sheetId="5" r:id="rId4"/>
    <sheet name="Sales Register 24-25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5" i="5" l="1"/>
  <c r="J35" i="5"/>
  <c r="J34" i="5"/>
  <c r="J33" i="5"/>
  <c r="J32" i="5"/>
  <c r="L43" i="6"/>
  <c r="K43" i="6"/>
  <c r="J43" i="6"/>
  <c r="I43" i="6"/>
  <c r="I42" i="6"/>
  <c r="I41" i="6"/>
  <c r="I35" i="5"/>
  <c r="I34" i="5"/>
  <c r="I33" i="5"/>
  <c r="I32" i="5"/>
  <c r="I37" i="6"/>
  <c r="J37" i="6" s="1"/>
  <c r="J31" i="5"/>
  <c r="P31" i="5" s="1"/>
  <c r="J30" i="5"/>
  <c r="K31" i="5"/>
  <c r="K37" i="6" l="1"/>
  <c r="L37" i="6" s="1"/>
  <c r="L35" i="6"/>
  <c r="K35" i="6"/>
  <c r="J35" i="6"/>
  <c r="I35" i="6"/>
  <c r="I34" i="6"/>
  <c r="P30" i="5"/>
  <c r="K30" i="5"/>
  <c r="L30" i="6"/>
  <c r="K30" i="6"/>
  <c r="I30" i="6"/>
  <c r="L25" i="5"/>
  <c r="I25" i="5"/>
  <c r="O28" i="6"/>
  <c r="L28" i="6"/>
  <c r="K28" i="6"/>
  <c r="J28" i="6"/>
  <c r="I28" i="6"/>
  <c r="P23" i="5"/>
  <c r="O23" i="5"/>
  <c r="K23" i="5"/>
  <c r="J23" i="5"/>
  <c r="I23" i="5"/>
  <c r="J22" i="5"/>
  <c r="J21" i="5"/>
  <c r="J19" i="5"/>
  <c r="I22" i="5"/>
  <c r="I21" i="5"/>
  <c r="I19" i="5"/>
  <c r="J14" i="5"/>
  <c r="J13" i="5"/>
  <c r="O15" i="5"/>
  <c r="K26" i="6"/>
  <c r="L26" i="6" s="1"/>
  <c r="I26" i="6"/>
  <c r="L24" i="6"/>
  <c r="K24" i="6"/>
  <c r="I24" i="6"/>
  <c r="I17" i="5" l="1"/>
  <c r="K17" i="5"/>
  <c r="J15" i="5"/>
  <c r="K15" i="5"/>
  <c r="L22" i="6"/>
  <c r="K22" i="6"/>
  <c r="I15" i="5"/>
  <c r="I14" i="5"/>
  <c r="I13" i="5"/>
  <c r="L19" i="6"/>
  <c r="K19" i="6"/>
  <c r="K11" i="5"/>
  <c r="J11" i="5"/>
  <c r="I11" i="5"/>
  <c r="L17" i="6"/>
  <c r="K17" i="6"/>
  <c r="I17" i="6"/>
  <c r="I9" i="5"/>
  <c r="I8" i="5"/>
  <c r="I7" i="5"/>
  <c r="I6" i="5"/>
  <c r="I5" i="5"/>
  <c r="K15" i="6"/>
  <c r="L15" i="6" s="1"/>
  <c r="I15" i="6"/>
  <c r="J13" i="6"/>
  <c r="K13" i="6" s="1"/>
  <c r="L13" i="6" s="1"/>
  <c r="I13" i="6"/>
  <c r="I12" i="6"/>
  <c r="I10" i="6"/>
  <c r="I9" i="6"/>
  <c r="I8" i="6"/>
  <c r="I6" i="6"/>
  <c r="I5" i="6"/>
  <c r="I4" i="5"/>
  <c r="I3" i="5"/>
  <c r="J20" i="1"/>
  <c r="L20" i="1"/>
  <c r="M20" i="1"/>
  <c r="J6" i="6" l="1"/>
  <c r="K6" i="6" s="1"/>
  <c r="L6" i="6" s="1"/>
  <c r="J10" i="6"/>
  <c r="K10" i="6" s="1"/>
  <c r="L10" i="6" s="1"/>
  <c r="O6" i="5"/>
  <c r="J21" i="2"/>
  <c r="O5" i="5" l="1"/>
  <c r="O9" i="5"/>
  <c r="L19" i="1"/>
  <c r="M19" i="1" s="1"/>
  <c r="J18" i="1"/>
  <c r="J19" i="1" s="1"/>
  <c r="J17" i="1"/>
  <c r="J16" i="1"/>
  <c r="J15" i="1"/>
  <c r="N27" i="2" l="1"/>
  <c r="P27" i="2" s="1"/>
  <c r="H28" i="2"/>
  <c r="H26" i="2"/>
  <c r="H25" i="2"/>
  <c r="H24" i="2"/>
  <c r="H23" i="2"/>
  <c r="H27" i="2" s="1"/>
  <c r="H21" i="2"/>
  <c r="J13" i="1"/>
  <c r="J12" i="1"/>
  <c r="K13" i="1" s="1"/>
  <c r="L13" i="1" l="1"/>
  <c r="M13" i="1" s="1"/>
  <c r="K19" i="2"/>
  <c r="H19" i="2"/>
  <c r="J17" i="2"/>
  <c r="J11" i="1" l="1"/>
  <c r="J10" i="1"/>
  <c r="J16" i="2"/>
  <c r="H15" i="2"/>
  <c r="H14" i="2"/>
  <c r="H16" i="2" s="1"/>
  <c r="J9" i="1"/>
  <c r="K9" i="1" s="1"/>
  <c r="P9" i="1" s="1"/>
  <c r="J8" i="1"/>
  <c r="O7" i="1"/>
  <c r="O5" i="1"/>
  <c r="O4" i="1"/>
  <c r="L5" i="1"/>
  <c r="M5" i="1" s="1"/>
  <c r="J7" i="1"/>
  <c r="K7" i="1" s="1"/>
  <c r="L7" i="1" s="1"/>
  <c r="J6" i="1"/>
  <c r="J3" i="1"/>
  <c r="K4" i="1" s="1"/>
  <c r="H12" i="2"/>
  <c r="H11" i="2"/>
  <c r="H13" i="2" s="1"/>
  <c r="I13" i="2" s="1"/>
  <c r="N13" i="2" s="1"/>
  <c r="H8" i="2"/>
  <c r="H7" i="2"/>
  <c r="H9" i="2" s="1"/>
  <c r="I9" i="2" s="1"/>
  <c r="I6" i="2"/>
  <c r="N6" i="2" s="1"/>
  <c r="J5" i="2"/>
  <c r="J10" i="2" s="1"/>
  <c r="J9" i="2"/>
  <c r="J6" i="2"/>
  <c r="H4" i="2"/>
  <c r="H3" i="2"/>
  <c r="H5" i="2"/>
  <c r="I5" i="2" s="1"/>
  <c r="N9" i="2" l="1"/>
  <c r="K9" i="2"/>
  <c r="N5" i="2"/>
  <c r="K5" i="2"/>
  <c r="I10" i="2"/>
  <c r="K6" i="2"/>
  <c r="K11" i="1"/>
  <c r="L11" i="1"/>
  <c r="M11" i="1" s="1"/>
  <c r="L4" i="1"/>
  <c r="M4" i="1" s="1"/>
  <c r="M7" i="1"/>
  <c r="L9" i="1"/>
  <c r="M9" i="1" s="1"/>
  <c r="K10" i="2" l="1"/>
  <c r="B1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Yash</author>
  </authors>
  <commentList>
    <comment ref="J2" authorId="0" shapeId="0" xr:uid="{B1702F82-63DD-4886-84A0-C1402B20F164}">
      <text>
        <r>
          <rPr>
            <b/>
            <sz val="9"/>
            <color indexed="81"/>
            <rFont val="Tahoma"/>
            <family val="2"/>
          </rPr>
          <t>Yash:</t>
        </r>
        <r>
          <rPr>
            <sz val="9"/>
            <color indexed="81"/>
            <rFont val="Tahoma"/>
            <family val="2"/>
          </rPr>
          <t xml:space="preserve">
Bank &amp; DHL Charges</t>
        </r>
      </text>
    </comment>
    <comment ref="I13" authorId="0" shapeId="0" xr:uid="{BE20BE28-5DE9-4C07-AC30-893889997227}">
      <text>
        <r>
          <rPr>
            <b/>
            <sz val="9"/>
            <color indexed="81"/>
            <rFont val="Tahoma"/>
            <family val="2"/>
          </rPr>
          <t>Yash:</t>
        </r>
        <r>
          <rPr>
            <sz val="9"/>
            <color indexed="81"/>
            <rFont val="Tahoma"/>
            <family val="2"/>
          </rPr>
          <t xml:space="preserve">
Convert @ Rs.84.21
</t>
        </r>
      </text>
    </comment>
    <comment ref="J13" authorId="0" shapeId="0" xr:uid="{5F6A4906-0138-4959-92ED-DA767E03095B}">
      <text>
        <r>
          <rPr>
            <b/>
            <sz val="9"/>
            <color indexed="81"/>
            <rFont val="Tahoma"/>
            <family val="2"/>
          </rPr>
          <t>Yash:</t>
        </r>
        <r>
          <rPr>
            <sz val="9"/>
            <color indexed="81"/>
            <rFont val="Tahoma"/>
            <family val="2"/>
          </rPr>
          <t xml:space="preserve">
bank charge 1467.82
DHLCHARGE@5316.30</t>
        </r>
      </text>
    </comment>
    <comment ref="I16" authorId="0" shapeId="0" xr:uid="{FAD8573F-879C-4772-AB62-AF3831BAE363}">
      <text>
        <r>
          <rPr>
            <b/>
            <sz val="9"/>
            <color indexed="81"/>
            <rFont val="Tahoma"/>
            <family val="2"/>
          </rPr>
          <t>Yash:</t>
        </r>
        <r>
          <rPr>
            <sz val="9"/>
            <color indexed="81"/>
            <rFont val="Tahoma"/>
            <family val="2"/>
          </rPr>
          <t xml:space="preserve">
Conversion rate @ 84.55</t>
        </r>
      </text>
    </comment>
    <comment ref="J16" authorId="0" shapeId="0" xr:uid="{4C8F86FB-5CF6-484A-ACF9-0D3C0B428561}">
      <text>
        <r>
          <rPr>
            <b/>
            <sz val="9"/>
            <color indexed="81"/>
            <rFont val="Tahoma"/>
            <family val="2"/>
          </rPr>
          <t>Yash:</t>
        </r>
        <r>
          <rPr>
            <sz val="9"/>
            <color indexed="81"/>
            <rFont val="Tahoma"/>
            <family val="2"/>
          </rPr>
          <t xml:space="preserve">
bank charges @ Rs.1379.34
DHL CHARGE @ Rs.4145</t>
        </r>
      </text>
    </comment>
    <comment ref="I17" authorId="0" shapeId="0" xr:uid="{398F09ED-5F65-4D45-B266-D91FC29A39DF}">
      <text>
        <r>
          <rPr>
            <b/>
            <sz val="9"/>
            <color indexed="81"/>
            <rFont val="Tahoma"/>
            <family val="2"/>
          </rPr>
          <t>Yash:</t>
        </r>
        <r>
          <rPr>
            <sz val="9"/>
            <color indexed="81"/>
            <rFont val="Tahoma"/>
            <family val="2"/>
          </rPr>
          <t xml:space="preserve">
CONVERT @ 84.35
</t>
        </r>
      </text>
    </comment>
    <comment ref="I27" authorId="0" shapeId="0" xr:uid="{ABCAB5B0-BF2B-4933-9B47-055A31FFAED3}">
      <text>
        <r>
          <rPr>
            <b/>
            <sz val="9"/>
            <color indexed="81"/>
            <rFont val="Tahoma"/>
            <family val="2"/>
          </rPr>
          <t>Yash:</t>
        </r>
        <r>
          <rPr>
            <sz val="9"/>
            <color indexed="81"/>
            <rFont val="Tahoma"/>
            <family val="2"/>
          </rPr>
          <t xml:space="preserve">
@84.09</t>
        </r>
      </text>
    </comment>
    <comment ref="J27" authorId="0" shapeId="0" xr:uid="{F6F414EB-21D2-4FDC-8445-04993B71F4A8}">
      <text>
        <r>
          <rPr>
            <b/>
            <sz val="9"/>
            <color indexed="81"/>
            <rFont val="Tahoma"/>
            <family val="2"/>
          </rPr>
          <t>Yash:</t>
        </r>
        <r>
          <rPr>
            <sz val="9"/>
            <color indexed="81"/>
            <rFont val="Tahoma"/>
            <family val="2"/>
          </rPr>
          <t xml:space="preserve">
Bank@1180+tax 271.80
DHL@5603+TAX37240.70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Yash</author>
    <author>tc={347DFD89-D282-4E9C-B75B-C9761FEB416A}</author>
    <author>tc={A2C68437-7465-4C69-8FA9-7902376F7FF3}</author>
    <author>tc={FFF23A60-1E5C-4BFC-BC1E-DAB31216427E}</author>
    <author>tc={093CC24C-9345-4C3E-8930-585D6C092F03}</author>
    <author>tc={7DBC1E18-2002-4217-B50B-9CBEBDBA0414}</author>
    <author>tc={D7DCD51F-EDF6-498B-B3D4-E4E5369E9EA4}</author>
    <author>tc={FE60949F-8614-4403-83F3-E94682489F40}</author>
    <author>tc={A635D204-0912-423A-BA58-E069D8C2A9DB}</author>
    <author>tc={17629F46-736F-419F-8DCD-DF76A82EBA87}</author>
    <author>tc={00CBE32F-93A0-4C04-858A-B814250DB0AB}</author>
    <author>tc={ABCAD12F-8D8F-44F3-A387-F6B7FEC4FC1A}</author>
    <author>tc={8EF3AA93-15A4-4FFD-8EA6-BA37B016503A}</author>
  </authors>
  <commentList>
    <comment ref="J2" authorId="0" shapeId="0" xr:uid="{9DB78C27-4DA8-4E2B-AA12-FEB0D2F5E0D2}">
      <text>
        <r>
          <rPr>
            <b/>
            <sz val="9"/>
            <color indexed="81"/>
            <rFont val="Tahoma"/>
            <family val="2"/>
          </rPr>
          <t>Yash:</t>
        </r>
        <r>
          <rPr>
            <sz val="9"/>
            <color indexed="81"/>
            <rFont val="Tahoma"/>
            <family val="2"/>
          </rPr>
          <t xml:space="preserve">
CONVERSION RATE @ Rs. 84.68</t>
        </r>
      </text>
    </comment>
    <comment ref="K2" authorId="0" shapeId="0" xr:uid="{F0BBD2D6-E72F-48BC-92C4-2D83508F9240}">
      <text>
        <r>
          <rPr>
            <b/>
            <sz val="9"/>
            <color indexed="81"/>
            <rFont val="Tahoma"/>
            <family val="2"/>
          </rPr>
          <t>Yash:</t>
        </r>
        <r>
          <rPr>
            <sz val="9"/>
            <color indexed="81"/>
            <rFont val="Tahoma"/>
            <family val="2"/>
          </rPr>
          <t xml:space="preserve">
Bank &amp; DHL Charges</t>
        </r>
      </text>
    </comment>
    <comment ref="K9" authorId="0" shapeId="0" xr:uid="{7E2A5836-E5A2-403B-99BA-619673BB260F}">
      <text>
        <r>
          <rPr>
            <b/>
            <sz val="9"/>
            <color indexed="81"/>
            <rFont val="Tahoma"/>
            <family val="2"/>
          </rPr>
          <t>Yash:</t>
        </r>
        <r>
          <rPr>
            <sz val="9"/>
            <color indexed="81"/>
            <rFont val="Tahoma"/>
            <family val="2"/>
          </rPr>
          <t xml:space="preserve">
Bank Charhes@ 1638.21
( GST Reimbursement @458.21+DHL Charges -83000/- ( IGST-73045/- GST@ 896.56</t>
        </r>
      </text>
    </comment>
    <comment ref="K11" authorId="1" shapeId="0" xr:uid="{347DFD89-D282-4E9C-B75B-C9761FEB416A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Charges@1180
DHL Charges@10404</t>
      </text>
    </comment>
    <comment ref="F13" authorId="2" shapeId="0" xr:uid="{A2C68437-7465-4C69-8FA9-7902376F7FF3}">
      <text>
        <t>[Threaded comment]
Your version of Excel allows you to read this threaded comment; however, any edits to it will get removed if the file is opened in a newer version of Excel. Learn more: https://go.microsoft.com/fwlink/?linkid=870924
Comment:
    HB-Hybrid Bond</t>
      </text>
    </comment>
    <comment ref="F14" authorId="3" shapeId="0" xr:uid="{FFF23A60-1E5C-4BFC-BC1E-DAB31216427E}">
      <text>
        <t>[Threaded comment]
Your version of Excel allows you to read this threaded comment; however, any edits to it will get removed if the file is opened in a newer version of Excel. Learn more: https://go.microsoft.com/fwlink/?linkid=870924
Comment:
    RB-Resin Bond</t>
      </text>
    </comment>
    <comment ref="L17" authorId="4" shapeId="0" xr:uid="{093CC24C-9345-4C3E-8930-585D6C092F03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Charge@1225/-+DHL Charges@</t>
      </text>
    </comment>
    <comment ref="K22" authorId="5" shapeId="0" xr:uid="{7DBC1E18-2002-4217-B50B-9CBEBDBA041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Only bank charges
</t>
      </text>
    </comment>
    <comment ref="K23" authorId="6" shapeId="0" xr:uid="{D7DCD51F-EDF6-498B-B3D4-E4E5369E9EA4}">
      <text>
        <t>[Threaded comment]
Your version of Excel allows you to read this threaded comment; however, any edits to it will get removed if the file is opened in a newer version of Excel. Learn more: https://go.microsoft.com/fwlink/?linkid=870924
Comment:
    DHL@7552/-</t>
      </text>
    </comment>
    <comment ref="J25" authorId="7" shapeId="0" xr:uid="{FE60949F-8614-4403-83F3-E94682489F40}">
      <text>
        <t>[Threaded comment]
Your version of Excel allows you to read this threaded comment; however, any edits to it will get removed if the file is opened in a newer version of Excel. Learn more: https://go.microsoft.com/fwlink/?linkid=870924
Comment:
    PO Qty.500-Received 440 no.</t>
      </text>
    </comment>
    <comment ref="J27" authorId="0" shapeId="0" xr:uid="{F7ACE84C-D7B1-4799-9C84-8ECCAB620937}">
      <text>
        <r>
          <rPr>
            <b/>
            <sz val="9"/>
            <color indexed="81"/>
            <rFont val="Tahoma"/>
            <family val="2"/>
          </rPr>
          <t>Yash:</t>
        </r>
        <r>
          <rPr>
            <sz val="9"/>
            <color indexed="81"/>
            <rFont val="Tahoma"/>
            <family val="2"/>
          </rPr>
          <t xml:space="preserve">
@84.09</t>
        </r>
      </text>
    </comment>
    <comment ref="K27" authorId="0" shapeId="0" xr:uid="{50C918C6-D8A4-4B7A-80E9-28329FB6C535}">
      <text>
        <r>
          <rPr>
            <b/>
            <sz val="9"/>
            <color indexed="81"/>
            <rFont val="Tahoma"/>
            <family val="2"/>
          </rPr>
          <t>Yash:</t>
        </r>
        <r>
          <rPr>
            <sz val="9"/>
            <color indexed="81"/>
            <rFont val="Tahoma"/>
            <family val="2"/>
          </rPr>
          <t xml:space="preserve">
Bank@1180+tax 271.80
DHL@5603+TAX37240.70</t>
        </r>
      </text>
    </comment>
    <comment ref="I30" authorId="8" shapeId="0" xr:uid="{A635D204-0912-423A-BA58-E069D8C2A9DB}">
      <text>
        <t>[Threaded comment]
Your version of Excel allows you to read this threaded comment; however, any edits to it will get removed if the file is opened in a newer version of Excel. Learn more: https://go.microsoft.com/fwlink/?linkid=870924
Comment:
    Adjust credit note USD 364. Inv. Value-1497.00</t>
      </text>
    </comment>
    <comment ref="K30" authorId="9" shapeId="0" xr:uid="{17629F46-736F-419F-8DCD-DF76A82EBA87}">
      <text>
        <t>[Threaded comment]
Your version of Excel allows you to read this threaded comment; however, any edits to it will get removed if the file is opened in a newer version of Excel. Learn more: https://go.microsoft.com/fwlink/?linkid=870924
Comment:
    DHL Charges 5350/-</t>
      </text>
    </comment>
    <comment ref="I31" authorId="10" shapeId="0" xr:uid="{00CBE32F-93A0-4C04-858A-B814250DB0AB}">
      <text>
        <t>[Threaded comment]
Your version of Excel allows you to read this threaded comment; however, any edits to it will get removed if the file is opened in a newer version of Excel. Learn more: https://go.microsoft.com/fwlink/?linkid=870924
Comment:
    Actual Inv. Value after adjusting C/N USD364</t>
      </text>
    </comment>
    <comment ref="J31" authorId="11" shapeId="0" xr:uid="{ABCAD12F-8D8F-44F3-A387-F6B7FEC4FC1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Conversion rate @87.72
</t>
      </text>
    </comment>
    <comment ref="K31" authorId="12" shapeId="0" xr:uid="{8EF3AA93-15A4-4FFD-8EA6-BA37B016503A}">
      <text>
        <t>[Threaded comment]
Your version of Excel allows you to read this threaded comment; however, any edits to it will get removed if the file is opened in a newer version of Excel. Learn more: https://go.microsoft.com/fwlink/?linkid=870924
Comment:
    DHL Charges 5350/-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tc={38A96C80-141C-46BF-8277-A479A70C3E16}</author>
  </authors>
  <commentList>
    <comment ref="E17" authorId="0" shapeId="0" xr:uid="{38A96C80-141C-46BF-8277-A479A70C3E1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Delivery date 06.09.24
</t>
      </text>
    </comment>
  </commentList>
</comments>
</file>

<file path=xl/sharedStrings.xml><?xml version="1.0" encoding="utf-8"?>
<sst xmlns="http://schemas.openxmlformats.org/spreadsheetml/2006/main" count="352" uniqueCount="181">
  <si>
    <t>Sr. No.</t>
  </si>
  <si>
    <t>Quantity</t>
  </si>
  <si>
    <t>Customer Name</t>
  </si>
  <si>
    <t>Date</t>
  </si>
  <si>
    <t>EHWA</t>
  </si>
  <si>
    <t>Accusharp</t>
  </si>
  <si>
    <t>Sales Register 2023-24</t>
  </si>
  <si>
    <t>Item description</t>
  </si>
  <si>
    <t>Invoice value INR</t>
  </si>
  <si>
    <t>Profit %/amount</t>
  </si>
  <si>
    <t>PO Number</t>
  </si>
  <si>
    <t xml:space="preserve">Sale Inv. No. </t>
  </si>
  <si>
    <t>Purchase Register 2023-24</t>
  </si>
  <si>
    <t>Supplier</t>
  </si>
  <si>
    <t>Tax Amount/other cost if any</t>
  </si>
  <si>
    <t>Purchase price USD/pc</t>
  </si>
  <si>
    <t>Trial/commercial</t>
  </si>
  <si>
    <t>Payment Term</t>
  </si>
  <si>
    <t>Selling price INR/pc</t>
  </si>
  <si>
    <t>Tax Amount INR</t>
  </si>
  <si>
    <t>Payment Terrm</t>
  </si>
  <si>
    <t>Payment due date</t>
  </si>
  <si>
    <t>YG-001</t>
  </si>
  <si>
    <t>21.02.2023</t>
  </si>
  <si>
    <t>1A1 D125-T12-X10-H20  D54 BMX-P</t>
  </si>
  <si>
    <t>PO Amount @ USD</t>
  </si>
  <si>
    <t>Commercial</t>
  </si>
  <si>
    <t xml:space="preserve"> Type - 4B9  Size : D250-T20-U5-X6-V11-H31.75  D91 C150  </t>
  </si>
  <si>
    <t>IGST @ 18% in Rs.</t>
  </si>
  <si>
    <t>Advance</t>
  </si>
  <si>
    <t>YG/23-24/003</t>
  </si>
  <si>
    <t>YG/23-24/004</t>
  </si>
  <si>
    <t>Type-12A2   Size : D150-T24-X6-U3-V10-E12-K62-H31.75   SD15 R100 PASF</t>
  </si>
  <si>
    <t>YG/23-24/005</t>
  </si>
  <si>
    <t>ADvance</t>
  </si>
  <si>
    <t>21.03.2023</t>
  </si>
  <si>
    <t>1A1 D100-T06-X10-H20  D54 BMX-P</t>
  </si>
  <si>
    <t>PO Amount @ Rs.</t>
  </si>
  <si>
    <t>Pending</t>
  </si>
  <si>
    <t>YG-002</t>
  </si>
  <si>
    <t>YG-003</t>
  </si>
  <si>
    <t>Customer PO no.</t>
  </si>
  <si>
    <t>205650/18.02.23</t>
  </si>
  <si>
    <t>205744/06.03.23</t>
  </si>
  <si>
    <t>Tax @18%</t>
  </si>
  <si>
    <t>Total Inv. Value @ Rs.</t>
  </si>
  <si>
    <t>30 Days</t>
  </si>
  <si>
    <t>1A1 D100-T12-X10-H20  D54 BMX-P</t>
  </si>
  <si>
    <t>YG-004</t>
  </si>
  <si>
    <t>1V1 D100-T12-X10-V5-H20  D54 BMX-P</t>
  </si>
  <si>
    <t>1V1 D100-T12-X15-V5-H20  D54 BMX-P</t>
  </si>
  <si>
    <t>YG/23-24/006</t>
  </si>
  <si>
    <t>04.09.2023</t>
  </si>
  <si>
    <t>20.09.23</t>
  </si>
  <si>
    <t>205758 / 12.03.23</t>
  </si>
  <si>
    <t>206326 / 01.09.23</t>
  </si>
  <si>
    <t>YG-005</t>
  </si>
  <si>
    <t>07.11.23</t>
  </si>
  <si>
    <t>1V1  D100-T12-X10-V5-H20 D54 BMX-P</t>
  </si>
  <si>
    <t>1V1  D100-T12-X15-V5-H20 D54 BMX-P</t>
  </si>
  <si>
    <t>VB-1A8, 8D-29T-5.5H B140  L200 V</t>
  </si>
  <si>
    <t>YG/23-24/008</t>
  </si>
  <si>
    <t>21.11.2023</t>
  </si>
  <si>
    <t>SUPRA</t>
  </si>
  <si>
    <t>01.11.2023</t>
  </si>
  <si>
    <t>LUKAS make Mounted Point ( As per Drawing )</t>
  </si>
  <si>
    <t>3992/20.11.2023</t>
  </si>
  <si>
    <t>YG-006</t>
  </si>
  <si>
    <t>29.12.23</t>
  </si>
  <si>
    <t xml:space="preserve">Size:VB-1A8, 8D-29T-5.5H            Grade: B140  L200 V </t>
  </si>
  <si>
    <t xml:space="preserve"> MP-WK26/16x32.1*45 EKR 60 QU V4 As per drawing.</t>
  </si>
  <si>
    <t>YG/23-24/011</t>
  </si>
  <si>
    <t>YG/23-24/012</t>
  </si>
  <si>
    <t>05.02.2024</t>
  </si>
  <si>
    <t>YG/23-24/010</t>
  </si>
  <si>
    <t>07.02.2024</t>
  </si>
  <si>
    <t>06.02.2024</t>
  </si>
  <si>
    <t>VB-1A8, 8D-34T-5.5H B140  L200 V</t>
  </si>
  <si>
    <t>YG/23-24/009</t>
  </si>
  <si>
    <t>EHEA/LUKAS</t>
  </si>
  <si>
    <t>Vidhi Corporation/ DANFOSS</t>
  </si>
  <si>
    <t>Landed Cost</t>
  </si>
  <si>
    <t xml:space="preserve">ACCUSHARP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</si>
  <si>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206756/17.01.2024</t>
  </si>
  <si>
    <t>YG-007</t>
  </si>
  <si>
    <t>09.03.2024</t>
  </si>
  <si>
    <t>RECEIVED</t>
  </si>
  <si>
    <t>LUKAS</t>
  </si>
  <si>
    <t>DANFOSS</t>
  </si>
  <si>
    <t>26.03.2024</t>
  </si>
  <si>
    <t>YG-008</t>
  </si>
  <si>
    <t>Purchase Inv. No.</t>
  </si>
  <si>
    <t>YG PO Number</t>
  </si>
  <si>
    <t>Type: VB-1A8  Size: 8D-29T-5.5H,        Grade:  B140 L200 VE</t>
  </si>
  <si>
    <t>E2481279634</t>
  </si>
  <si>
    <t>Type: VB-1A8  Size: 8D-34T-5.5H,        Grade:  B140 L200 VE</t>
  </si>
  <si>
    <t>YG/23-24/010 Dt. 06.02.24</t>
  </si>
  <si>
    <t>YG/23-24/011 Dt. 07.02.24</t>
  </si>
  <si>
    <t>28.03.2024</t>
  </si>
  <si>
    <t>4508461219 /23.02.24</t>
  </si>
  <si>
    <t>11.04.2024</t>
  </si>
  <si>
    <t>Type: VB-1A8  Size: 8D-29T-5.5H,            Grade:  B140 L200 VE</t>
  </si>
  <si>
    <t>Type: VB-1A8  Size: 8D-34T-5.5H,            Grade:  B140 L200 VE</t>
  </si>
  <si>
    <t>206865 / 22.02.24</t>
  </si>
  <si>
    <t>13.04.2024</t>
  </si>
  <si>
    <t>Type-1A1  Size: D100-T12-X10-H20        Grade: D54 C125 BMX-P</t>
  </si>
  <si>
    <t>Type-1A1  Size: D100-T06-X10-H20        Grade: D54 C125 BMX-P</t>
  </si>
  <si>
    <t>Type-1V1  Size: D100-T12-X10-V5-H20        Grade: D54 C125 BMX-P</t>
  </si>
  <si>
    <t>Type-1V1  Size: D100-T12-X15-V5-H20        Grade: D54 C125 BMX-P</t>
  </si>
  <si>
    <t>Type-1A1  Size: D125-T12-X10-H20        Grade: D54 C125 BMX-P</t>
  </si>
  <si>
    <t>45 DAYS</t>
  </si>
  <si>
    <t>12.05.24</t>
  </si>
  <si>
    <t>28.05.24</t>
  </si>
  <si>
    <t>Sales Register 2024-25</t>
  </si>
  <si>
    <t>206875 / 29.02.24</t>
  </si>
  <si>
    <t>26.04.2024</t>
  </si>
  <si>
    <t>Type- 12B9  ( EHWA 12A2 )                  Size : D150-T24-X6-U3-V10-E12-K62-H31.75  Grade -  SD15 R100 PASF</t>
  </si>
  <si>
    <t>YG/23-24/09</t>
  </si>
  <si>
    <t>ACCUSHARP</t>
  </si>
  <si>
    <t>45 Days</t>
  </si>
  <si>
    <t>E2481303396</t>
  </si>
  <si>
    <t>30.08.2024</t>
  </si>
  <si>
    <t>Payment Status</t>
  </si>
  <si>
    <t>Received</t>
  </si>
  <si>
    <t>CARBO</t>
  </si>
  <si>
    <t>18.09.2024</t>
  </si>
  <si>
    <t>Type - 4B9 Size: 250D-20T-5U-06X-11V-20H Grade: D91 C200</t>
  </si>
  <si>
    <t>CB342-240909</t>
  </si>
  <si>
    <t>Type-1A1 D100-T12-X10-H20 D54 C125 HB</t>
  </si>
  <si>
    <t>Type-1A1 D100-T12-X06-H20 D54 C125 RB</t>
  </si>
  <si>
    <t>207209 / 22.05.24</t>
  </si>
  <si>
    <t>207626 / 26.09.24</t>
  </si>
  <si>
    <t>Type-1A1  Size: D100-T12-X10-H20        Grade: D54 C125  ANCHOR Brand</t>
  </si>
  <si>
    <t>E2481307681</t>
  </si>
  <si>
    <t>08.10.2024</t>
  </si>
  <si>
    <t>4508618786 / 05.07.24</t>
  </si>
  <si>
    <t>Danfoss</t>
  </si>
  <si>
    <t>4508654366 / 09.08.24</t>
  </si>
  <si>
    <t>11.11.2024</t>
  </si>
  <si>
    <t>Type: VB-1A8  Size: D16-T29-H10  D140 C150 VBT</t>
  </si>
  <si>
    <t>4508703086 / 27.09.24</t>
  </si>
  <si>
    <t>YG-009</t>
  </si>
  <si>
    <t>Type: VB-1A8  Size: 16D-44T-11H Grade: B120 C150 VBT</t>
  </si>
  <si>
    <t>E2481316341</t>
  </si>
  <si>
    <t>YG/24-25/05</t>
  </si>
  <si>
    <t>YG/24-25/06</t>
  </si>
  <si>
    <t>E2481320062</t>
  </si>
  <si>
    <t>YG/24-25/09</t>
  </si>
  <si>
    <t>4508715613 / 11.10.24</t>
  </si>
  <si>
    <t>YG-010</t>
  </si>
  <si>
    <t>09.12.2024</t>
  </si>
  <si>
    <t>SUPRA/LUKAS</t>
  </si>
  <si>
    <t>YG/Supra/08</t>
  </si>
  <si>
    <t>20.12.2024</t>
  </si>
  <si>
    <t>2600/A60980109112301</t>
  </si>
  <si>
    <t>WK 26/16 x 32.10x45 Degree-60</t>
  </si>
  <si>
    <t>EKR60 QU V4</t>
  </si>
  <si>
    <t>4508706149 / 01.10.24</t>
  </si>
  <si>
    <t>YG-011</t>
  </si>
  <si>
    <t>24.12.2024</t>
  </si>
  <si>
    <t xml:space="preserve">MP-A60980109112301 </t>
  </si>
  <si>
    <t>LUKAS WK26/16 x 32.10x45 Degree-60</t>
  </si>
  <si>
    <t>EKR60 QU  V4</t>
  </si>
  <si>
    <t>45  Days</t>
  </si>
  <si>
    <t>Payment paid</t>
  </si>
  <si>
    <t>Advance agt.Proforma</t>
  </si>
  <si>
    <t>E2481325129</t>
  </si>
  <si>
    <t>30.12.2024</t>
  </si>
  <si>
    <t xml:space="preserve"> 207821 / 26.11.2024</t>
  </si>
  <si>
    <t>YG-012</t>
  </si>
  <si>
    <t>04.01.2025</t>
  </si>
  <si>
    <t>YG-013</t>
  </si>
  <si>
    <t>13.03.2025</t>
  </si>
  <si>
    <t>45 Day</t>
  </si>
  <si>
    <t>Recived</t>
  </si>
  <si>
    <t>YG/24-25/11</t>
  </si>
  <si>
    <t>22.01.2025</t>
  </si>
  <si>
    <t>207993 / 20.01.25</t>
  </si>
  <si>
    <t>YG-014</t>
  </si>
  <si>
    <t>27.03.25</t>
  </si>
  <si>
    <t>E2581336057 / 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</si>
</sst>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[$₹-4009]\ * #,##0.00_ ;_ [$₹-4009]\ * \-#,##0.00_ ;_ [$₹-4009]\ * &quot;-&quot;??_ ;_ @_ "/>
    <numFmt numFmtId="165" formatCode="[$-409]d\-mmm\-yy;@"/>
    <numFmt numFmtId="166" formatCode="yyyy\-mm\-dd;@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22222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4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/>
    </xf>
    <xf numFmtId="15" fontId="0" fillId="0" borderId="1" xfId="0" applyNumberFormat="1" applyBorder="1" applyAlignment="1">
      <alignment horizontal="left" vertical="top"/>
    </xf>
    <xf numFmtId="44" fontId="0" fillId="0" borderId="1" xfId="1" applyFont="1" applyBorder="1" applyAlignment="1">
      <alignment horizontal="left" vertical="top" wrapText="1"/>
    </xf>
    <xf numFmtId="44" fontId="0" fillId="0" borderId="1" xfId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/>
    </xf>
    <xf numFmtId="164" fontId="0" fillId="0" borderId="1" xfId="1" applyNumberFormat="1" applyFont="1" applyBorder="1" applyAlignment="1">
      <alignment horizontal="left" vertical="top"/>
    </xf>
    <xf numFmtId="9" fontId="0" fillId="0" borderId="1" xfId="0" applyNumberFormat="1" applyBorder="1" applyAlignment="1">
      <alignment horizontal="left" vertical="top"/>
    </xf>
    <xf numFmtId="10" fontId="0" fillId="0" borderId="1" xfId="0" applyNumberFormat="1" applyBorder="1" applyAlignment="1">
      <alignment horizontal="left" vertical="top"/>
    </xf>
    <xf numFmtId="0" fontId="0" fillId="0" borderId="1" xfId="0" applyBorder="1"/>
    <xf numFmtId="44" fontId="0" fillId="0" borderId="1" xfId="1" applyFont="1" applyBorder="1" applyAlignment="1">
      <alignment vertical="top" wrapText="1"/>
    </xf>
    <xf numFmtId="164" fontId="0" fillId="0" borderId="1" xfId="1" applyNumberFormat="1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left"/>
    </xf>
    <xf numFmtId="44" fontId="0" fillId="0" borderId="1" xfId="1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16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center" vertical="top"/>
    </xf>
    <xf numFmtId="0" fontId="8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164" fontId="0" fillId="2" borderId="1" xfId="0" applyNumberFormat="1" applyFill="1" applyBorder="1" applyAlignment="1">
      <alignment horizontal="left" vertical="top"/>
    </xf>
    <xf numFmtId="44" fontId="0" fillId="2" borderId="1" xfId="1" applyFont="1" applyFill="1" applyBorder="1" applyAlignment="1">
      <alignment horizontal="left" vertical="top"/>
    </xf>
    <xf numFmtId="164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horizontal="center" vertical="center"/>
    </xf>
    <xf numFmtId="164" fontId="0" fillId="0" borderId="1" xfId="2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5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9" fontId="7" fillId="0" borderId="1" xfId="0" applyNumberFormat="1" applyFont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164" fontId="7" fillId="0" borderId="3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166" fontId="7" fillId="0" borderId="3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164" fontId="7" fillId="2" borderId="4" xfId="0" applyNumberFormat="1" applyFont="1" applyFill="1" applyBorder="1" applyAlignment="1">
      <alignment horizontal="center"/>
    </xf>
    <xf numFmtId="10" fontId="7" fillId="0" borderId="1" xfId="0" applyNumberFormat="1" applyFont="1" applyBorder="1" applyAlignment="1">
      <alignment horizontal="center"/>
    </xf>
    <xf numFmtId="164" fontId="7" fillId="2" borderId="3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5" fontId="7" fillId="0" borderId="3" xfId="0" applyNumberFormat="1" applyFont="1" applyBorder="1" applyAlignment="1">
      <alignment horizontal="center"/>
    </xf>
    <xf numFmtId="165" fontId="7" fillId="0" borderId="4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44" fontId="7" fillId="0" borderId="1" xfId="1" applyFont="1" applyBorder="1" applyAlignment="1">
      <alignment horizontal="center" wrapText="1"/>
    </xf>
    <xf numFmtId="164" fontId="7" fillId="0" borderId="1" xfId="1" applyNumberFormat="1" applyFont="1" applyBorder="1" applyAlignment="1">
      <alignment horizontal="center" wrapText="1"/>
    </xf>
    <xf numFmtId="44" fontId="7" fillId="0" borderId="1" xfId="1" applyFont="1" applyBorder="1" applyAlignment="1">
      <alignment horizontal="center"/>
    </xf>
    <xf numFmtId="164" fontId="7" fillId="0" borderId="1" xfId="1" applyNumberFormat="1" applyFont="1" applyBorder="1" applyAlignment="1">
      <alignment horizontal="center"/>
    </xf>
    <xf numFmtId="0" fontId="12" fillId="0" borderId="1" xfId="0" applyFont="1" applyBorder="1" applyAlignment="1">
      <alignment horizontal="left" vertical="top" wrapText="1"/>
    </xf>
    <xf numFmtId="164" fontId="12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164" fontId="12" fillId="0" borderId="1" xfId="2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/>
    </xf>
    <xf numFmtId="0" fontId="9" fillId="0" borderId="6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43" fontId="7" fillId="0" borderId="1" xfId="2" applyFont="1" applyBorder="1" applyAlignment="1">
      <alignment horizontal="center"/>
    </xf>
    <xf numFmtId="164" fontId="7" fillId="3" borderId="1" xfId="1" applyNumberFormat="1" applyFont="1" applyFill="1" applyBorder="1" applyAlignment="1">
      <alignment horizontal="center"/>
    </xf>
    <xf numFmtId="44" fontId="7" fillId="3" borderId="1" xfId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ndeep shah" id="{F6DFF43E-2AC0-45B0-84E7-464DDB5C79BD}" userId="8afcc80470734341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1" dT="2024-09-06T13:24:21.56" personId="{F6DFF43E-2AC0-45B0-84E7-464DDB5C79BD}" id="{347DFD89-D282-4E9C-B75B-C9761FEB416A}">
    <text>Bank Charges@1180
DHL Charges@10404</text>
  </threadedComment>
  <threadedComment ref="F13" dT="2024-09-24T06:30:13.43" personId="{F6DFF43E-2AC0-45B0-84E7-464DDB5C79BD}" id="{A2C68437-7465-4C69-8FA9-7902376F7FF3}">
    <text>HB-Hybrid Bond</text>
  </threadedComment>
  <threadedComment ref="F14" dT="2024-09-24T06:30:39.83" personId="{F6DFF43E-2AC0-45B0-84E7-464DDB5C79BD}" id="{FFF23A60-1E5C-4BFC-BC1E-DAB31216427E}">
    <text>RB-Resin Bond</text>
  </threadedComment>
  <threadedComment ref="L17" dT="2024-09-24T06:59:02.53" personId="{F6DFF43E-2AC0-45B0-84E7-464DDB5C79BD}" id="{093CC24C-9345-4C3E-8930-585D6C092F03}">
    <text>Bank Charge@1225/-+DHL Charges@</text>
  </threadedComment>
  <threadedComment ref="K22" dT="2024-11-29T08:35:37.38" personId="{F6DFF43E-2AC0-45B0-84E7-464DDB5C79BD}" id="{7DBC1E18-2002-4217-B50B-9CBEBDBA0414}">
    <text xml:space="preserve">Only bank charges
</text>
  </threadedComment>
  <threadedComment ref="K23" dT="2024-12-06T08:34:23.59" personId="{F6DFF43E-2AC0-45B0-84E7-464DDB5C79BD}" id="{D7DCD51F-EDF6-498B-B3D4-E4E5369E9EA4}">
    <text>DHL@7552/-</text>
  </threadedComment>
  <threadedComment ref="J25" dT="2024-12-24T02:21:17.86" personId="{F6DFF43E-2AC0-45B0-84E7-464DDB5C79BD}" id="{FE60949F-8614-4403-83F3-E94682489F40}">
    <text>PO Qty.500-Received 440 no.</text>
  </threadedComment>
  <threadedComment ref="I30" dT="2025-01-04T06:16:40.09" personId="{F6DFF43E-2AC0-45B0-84E7-464DDB5C79BD}" id="{A635D204-0912-423A-BA58-E069D8C2A9DB}">
    <text>Adjust credit note USD 364. Inv. Value-1497.00</text>
  </threadedComment>
  <threadedComment ref="K30" dT="2025-01-04T06:18:10.82" personId="{F6DFF43E-2AC0-45B0-84E7-464DDB5C79BD}" id="{17629F46-736F-419F-8DCD-DF76A82EBA87}">
    <text>DHL Charges 5350/-</text>
  </threadedComment>
  <threadedComment ref="I31" dT="2025-01-04T06:46:34.14" personId="{F6DFF43E-2AC0-45B0-84E7-464DDB5C79BD}" id="{00CBE32F-93A0-4C04-858A-B814250DB0AB}">
    <text>Actual Inv. Value after adjusting C/N USD364</text>
  </threadedComment>
  <threadedComment ref="J31" dT="2025-01-14T07:16:18.37" personId="{F6DFF43E-2AC0-45B0-84E7-464DDB5C79BD}" id="{ABCAD12F-8D8F-44F3-A387-F6B7FEC4FC1A}">
    <text xml:space="preserve">Conversion rate @87.72
</text>
  </threadedComment>
  <threadedComment ref="K31" dT="2025-01-04T06:18:10.82" personId="{F6DFF43E-2AC0-45B0-84E7-464DDB5C79BD}" id="{8EF3AA93-15A4-4FFD-8EA6-BA37B016503A}">
    <text>DHL Charges 5350/-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17" dT="2024-09-06T13:20:13.84" personId="{F6DFF43E-2AC0-45B0-84E7-464DDB5C79BD}" id="{38A96C80-141C-46BF-8277-A479A70C3E16}">
    <text xml:space="preserve">Delivery date 06.09.24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551C-640A-42A5-ABE1-596693799240}">
  <dimension ref="A1:P136"/>
  <sheetViews>
    <sheetView topLeftCell="B1" workbookViewId="0">
      <selection activeCell="E4" sqref="E4"/>
    </sheetView>
  </sheetViews>
  <sheetFormatPr defaultColWidth="9.109375" defaultRowHeight="14.4" x14ac:dyDescent="0.3"/>
  <cols>
    <col min="1" max="1" width="9.109375" style="18"/>
    <col min="2" max="2" width="13.109375" style="18" customWidth="1"/>
    <col min="3" max="3" width="14.33203125" style="18" customWidth="1"/>
    <col min="4" max="4" width="14.6640625" style="18" customWidth="1"/>
    <col min="5" max="5" width="39.109375" style="18" customWidth="1"/>
    <col min="6" max="6" width="9.109375" style="18"/>
    <col min="7" max="8" width="15.109375" style="19" customWidth="1"/>
    <col min="9" max="9" width="15.109375" style="20" customWidth="1"/>
    <col min="10" max="10" width="14.5546875" style="18" customWidth="1"/>
    <col min="11" max="11" width="14.5546875" style="21" customWidth="1"/>
    <col min="12" max="12" width="17.109375" style="18" customWidth="1"/>
    <col min="13" max="13" width="21.109375" style="14" customWidth="1"/>
    <col min="14" max="14" width="20.109375" style="14" customWidth="1"/>
    <col min="15" max="16384" width="9.109375" style="14"/>
  </cols>
  <sheetData>
    <row r="1" spans="1:14" ht="18" x14ac:dyDescent="0.35">
      <c r="A1" s="70" t="s">
        <v>12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s="3" customFormat="1" ht="43.2" x14ac:dyDescent="0.3">
      <c r="A2" s="1" t="s">
        <v>0</v>
      </c>
      <c r="B2" s="1" t="s">
        <v>13</v>
      </c>
      <c r="C2" s="2" t="s">
        <v>10</v>
      </c>
      <c r="D2" s="1" t="s">
        <v>3</v>
      </c>
      <c r="E2" s="1" t="s">
        <v>7</v>
      </c>
      <c r="F2" s="1" t="s">
        <v>1</v>
      </c>
      <c r="G2" s="5" t="s">
        <v>15</v>
      </c>
      <c r="H2" s="15" t="s">
        <v>25</v>
      </c>
      <c r="I2" s="16" t="s">
        <v>37</v>
      </c>
      <c r="J2" s="2" t="s">
        <v>14</v>
      </c>
      <c r="K2" s="9" t="s">
        <v>28</v>
      </c>
      <c r="L2" s="1" t="s">
        <v>16</v>
      </c>
      <c r="M2" s="3" t="s">
        <v>17</v>
      </c>
      <c r="N2" s="3" t="s">
        <v>81</v>
      </c>
    </row>
    <row r="3" spans="1:14" s="3" customFormat="1" x14ac:dyDescent="0.3">
      <c r="A3" s="1">
        <v>1</v>
      </c>
      <c r="B3" s="1" t="s">
        <v>4</v>
      </c>
      <c r="C3" s="1" t="s">
        <v>30</v>
      </c>
      <c r="D3" s="1" t="s">
        <v>23</v>
      </c>
      <c r="E3" s="7" t="s">
        <v>24</v>
      </c>
      <c r="F3" s="1">
        <v>2</v>
      </c>
      <c r="G3" s="6">
        <v>380</v>
      </c>
      <c r="H3" s="6">
        <f>G3*F3</f>
        <v>760</v>
      </c>
      <c r="I3" s="11"/>
      <c r="J3" s="1"/>
      <c r="K3" s="10"/>
      <c r="L3" s="1" t="s">
        <v>26</v>
      </c>
      <c r="M3" s="3" t="s">
        <v>29</v>
      </c>
    </row>
    <row r="4" spans="1:14" s="3" customFormat="1" ht="27.6" x14ac:dyDescent="0.25">
      <c r="A4" s="1"/>
      <c r="B4" s="1"/>
      <c r="C4" s="1"/>
      <c r="D4" s="1"/>
      <c r="E4" s="17" t="s">
        <v>27</v>
      </c>
      <c r="F4" s="1">
        <v>1</v>
      </c>
      <c r="G4" s="6">
        <v>600</v>
      </c>
      <c r="H4" s="6">
        <f>G4*F4</f>
        <v>600</v>
      </c>
      <c r="I4" s="11"/>
      <c r="J4" s="1"/>
      <c r="K4" s="10"/>
      <c r="L4" s="1" t="s">
        <v>26</v>
      </c>
    </row>
    <row r="5" spans="1:14" s="3" customFormat="1" x14ac:dyDescent="0.3">
      <c r="A5" s="1"/>
      <c r="B5" s="1"/>
      <c r="C5" s="1"/>
      <c r="D5" s="1"/>
      <c r="E5" s="1"/>
      <c r="F5" s="1"/>
      <c r="G5" s="6"/>
      <c r="H5" s="6">
        <f>H3+H4</f>
        <v>1360</v>
      </c>
      <c r="I5" s="11">
        <f>H5*83.15</f>
        <v>113084.00000000001</v>
      </c>
      <c r="J5" s="1">
        <f>2167.7+1281.72+2046.54</f>
        <v>5495.96</v>
      </c>
      <c r="K5" s="10">
        <f>I5*18%</f>
        <v>20355.120000000003</v>
      </c>
      <c r="L5" s="1" t="s">
        <v>26</v>
      </c>
      <c r="M5" s="3" t="s">
        <v>29</v>
      </c>
      <c r="N5" s="27">
        <f>I5++J5</f>
        <v>118579.96000000002</v>
      </c>
    </row>
    <row r="6" spans="1:14" s="3" customFormat="1" ht="27.6" x14ac:dyDescent="0.3">
      <c r="A6" s="1">
        <v>2</v>
      </c>
      <c r="B6" s="1" t="s">
        <v>4</v>
      </c>
      <c r="C6" s="1" t="s">
        <v>31</v>
      </c>
      <c r="D6" s="1">
        <v>10.032023000000001</v>
      </c>
      <c r="E6" s="8" t="s">
        <v>32</v>
      </c>
      <c r="F6" s="1">
        <v>1</v>
      </c>
      <c r="G6" s="6">
        <v>240</v>
      </c>
      <c r="H6" s="6">
        <v>240</v>
      </c>
      <c r="I6" s="11">
        <f>H6*83.15</f>
        <v>19956</v>
      </c>
      <c r="J6" s="1">
        <f>1225+2046.54</f>
        <v>3271.54</v>
      </c>
      <c r="K6" s="10">
        <f>I6*18%</f>
        <v>3592.08</v>
      </c>
      <c r="L6" s="1" t="s">
        <v>26</v>
      </c>
      <c r="M6" s="3" t="s">
        <v>34</v>
      </c>
      <c r="N6" s="27">
        <f>I6+J6</f>
        <v>23227.54</v>
      </c>
    </row>
    <row r="7" spans="1:14" s="3" customFormat="1" x14ac:dyDescent="0.3">
      <c r="A7" s="1">
        <v>3</v>
      </c>
      <c r="B7" s="1" t="s">
        <v>4</v>
      </c>
      <c r="C7" s="1" t="s">
        <v>33</v>
      </c>
      <c r="D7" s="1" t="s">
        <v>35</v>
      </c>
      <c r="E7" s="7" t="s">
        <v>47</v>
      </c>
      <c r="F7" s="1">
        <v>5</v>
      </c>
      <c r="G7" s="6">
        <v>295</v>
      </c>
      <c r="H7" s="6">
        <f>G7*F7</f>
        <v>1475</v>
      </c>
      <c r="I7" s="11"/>
      <c r="J7" s="1"/>
      <c r="K7" s="10"/>
      <c r="L7" s="1"/>
    </row>
    <row r="8" spans="1:14" s="3" customFormat="1" x14ac:dyDescent="0.3">
      <c r="A8" s="1"/>
      <c r="B8" s="1"/>
      <c r="C8" s="1"/>
      <c r="D8" s="1"/>
      <c r="E8" s="7" t="s">
        <v>36</v>
      </c>
      <c r="F8" s="1">
        <v>5</v>
      </c>
      <c r="G8" s="6">
        <v>227</v>
      </c>
      <c r="H8" s="6">
        <f>G8*F8</f>
        <v>1135</v>
      </c>
      <c r="I8" s="11"/>
      <c r="J8" s="1"/>
      <c r="K8" s="10"/>
      <c r="L8" s="1"/>
    </row>
    <row r="9" spans="1:14" s="3" customFormat="1" x14ac:dyDescent="0.3">
      <c r="A9" s="1"/>
      <c r="B9" s="1"/>
      <c r="C9" s="1"/>
      <c r="D9" s="1"/>
      <c r="E9" s="1"/>
      <c r="F9" s="1"/>
      <c r="G9" s="6"/>
      <c r="H9" s="6">
        <f>H7+H8</f>
        <v>2610</v>
      </c>
      <c r="I9" s="11">
        <f>H9*83.15</f>
        <v>217021.50000000003</v>
      </c>
      <c r="J9" s="1">
        <f>1465.21+2046.54</f>
        <v>3511.75</v>
      </c>
      <c r="K9" s="10">
        <f>I9*18%</f>
        <v>39063.870000000003</v>
      </c>
      <c r="L9" s="1"/>
      <c r="N9" s="27">
        <f>I9+J9</f>
        <v>220533.25000000003</v>
      </c>
    </row>
    <row r="10" spans="1:14" s="3" customFormat="1" x14ac:dyDescent="0.3">
      <c r="A10" s="1"/>
      <c r="B10" s="1"/>
      <c r="C10" s="1"/>
      <c r="D10" s="1"/>
      <c r="E10" s="1"/>
      <c r="F10" s="1"/>
      <c r="G10" s="6"/>
      <c r="H10" s="6"/>
      <c r="I10" s="11">
        <f>SUM(I3:I9)</f>
        <v>350061.5</v>
      </c>
      <c r="J10" s="1">
        <f>SUM(J3:J9)</f>
        <v>12279.25</v>
      </c>
      <c r="K10" s="10">
        <f>SUM(K3:K9)</f>
        <v>63011.070000000007</v>
      </c>
      <c r="L10" s="1"/>
    </row>
    <row r="11" spans="1:14" s="3" customFormat="1" x14ac:dyDescent="0.3">
      <c r="A11" s="1"/>
      <c r="B11" s="1"/>
      <c r="C11" s="1"/>
      <c r="D11" s="1"/>
      <c r="E11" s="7" t="s">
        <v>47</v>
      </c>
      <c r="F11" s="1">
        <v>5</v>
      </c>
      <c r="G11" s="6">
        <v>295</v>
      </c>
      <c r="H11" s="6">
        <f>G11*F11</f>
        <v>1475</v>
      </c>
      <c r="I11" s="11"/>
      <c r="J11" s="1"/>
      <c r="K11" s="10"/>
      <c r="L11" s="1"/>
      <c r="N11" s="3" t="s">
        <v>38</v>
      </c>
    </row>
    <row r="12" spans="1:14" s="3" customFormat="1" x14ac:dyDescent="0.3">
      <c r="A12" s="1"/>
      <c r="B12" s="1"/>
      <c r="C12" s="1"/>
      <c r="D12" s="1"/>
      <c r="E12" s="7" t="s">
        <v>36</v>
      </c>
      <c r="F12" s="1">
        <v>5</v>
      </c>
      <c r="G12" s="6">
        <v>227</v>
      </c>
      <c r="H12" s="6">
        <f>G12*F12</f>
        <v>1135</v>
      </c>
      <c r="I12" s="11"/>
      <c r="J12" s="1"/>
      <c r="K12" s="10"/>
      <c r="L12" s="1"/>
    </row>
    <row r="13" spans="1:14" s="3" customFormat="1" x14ac:dyDescent="0.3">
      <c r="A13" s="1"/>
      <c r="B13" s="1"/>
      <c r="C13" s="1"/>
      <c r="D13" s="1"/>
      <c r="E13" s="1"/>
      <c r="F13" s="1"/>
      <c r="G13" s="6"/>
      <c r="H13" s="6">
        <f>H11+H12</f>
        <v>2610</v>
      </c>
      <c r="I13" s="11">
        <f>H13*84.21</f>
        <v>219788.09999999998</v>
      </c>
      <c r="J13" s="1">
        <v>6784.12</v>
      </c>
      <c r="K13" s="10">
        <v>39440</v>
      </c>
      <c r="L13" s="1" t="s">
        <v>26</v>
      </c>
      <c r="N13" s="27">
        <f>I13+J13</f>
        <v>226572.21999999997</v>
      </c>
    </row>
    <row r="14" spans="1:14" s="3" customFormat="1" x14ac:dyDescent="0.3">
      <c r="A14" s="1">
        <v>4</v>
      </c>
      <c r="B14" s="1" t="s">
        <v>4</v>
      </c>
      <c r="C14" s="1" t="s">
        <v>51</v>
      </c>
      <c r="D14" s="1" t="s">
        <v>52</v>
      </c>
      <c r="E14" s="1" t="s">
        <v>49</v>
      </c>
      <c r="F14" s="1">
        <v>2</v>
      </c>
      <c r="G14" s="6">
        <v>315</v>
      </c>
      <c r="H14" s="6">
        <f>G14*F14</f>
        <v>630</v>
      </c>
      <c r="I14" s="11"/>
      <c r="J14" s="1"/>
      <c r="K14" s="10"/>
      <c r="L14" s="1"/>
    </row>
    <row r="15" spans="1:14" s="3" customFormat="1" x14ac:dyDescent="0.3">
      <c r="A15" s="1"/>
      <c r="B15" s="1"/>
      <c r="C15" s="1"/>
      <c r="D15" s="1"/>
      <c r="E15" s="1" t="s">
        <v>50</v>
      </c>
      <c r="F15" s="1">
        <v>2</v>
      </c>
      <c r="G15" s="6">
        <v>364</v>
      </c>
      <c r="H15" s="6">
        <f>G15*F15</f>
        <v>728</v>
      </c>
      <c r="I15" s="11"/>
      <c r="J15" s="1"/>
      <c r="K15" s="10"/>
      <c r="L15" s="1"/>
    </row>
    <row r="16" spans="1:14" s="3" customFormat="1" x14ac:dyDescent="0.3">
      <c r="A16" s="1"/>
      <c r="B16" s="3">
        <f ca="1">+B16:B18</f>
        <v>0</v>
      </c>
      <c r="C16" s="1"/>
      <c r="D16" s="1"/>
      <c r="E16" s="1"/>
      <c r="F16" s="1"/>
      <c r="G16" s="6"/>
      <c r="H16" s="6">
        <f>H14+H15</f>
        <v>1358</v>
      </c>
      <c r="I16" s="11">
        <v>114818.9</v>
      </c>
      <c r="J16" s="3">
        <f>4881.1+1373.34</f>
        <v>6254.4400000000005</v>
      </c>
      <c r="K16" s="3">
        <v>20515</v>
      </c>
    </row>
    <row r="17" spans="1:16" s="3" customFormat="1" x14ac:dyDescent="0.3">
      <c r="A17" s="1">
        <v>5</v>
      </c>
      <c r="B17" s="1" t="s">
        <v>4</v>
      </c>
      <c r="C17" s="1" t="s">
        <v>61</v>
      </c>
      <c r="D17" s="1" t="s">
        <v>62</v>
      </c>
      <c r="E17" s="1" t="s">
        <v>60</v>
      </c>
      <c r="F17" s="1">
        <v>10</v>
      </c>
      <c r="G17" s="6">
        <v>37</v>
      </c>
      <c r="H17" s="6">
        <v>370</v>
      </c>
      <c r="I17" s="11">
        <v>31207.65</v>
      </c>
      <c r="J17" s="1">
        <f>10573-6195+1236.17</f>
        <v>5614.17</v>
      </c>
      <c r="K17" s="10">
        <v>6195</v>
      </c>
      <c r="L17" s="1" t="s">
        <v>26</v>
      </c>
    </row>
    <row r="18" spans="1:16" s="3" customFormat="1" x14ac:dyDescent="0.3">
      <c r="A18" s="1"/>
      <c r="B18" s="1"/>
      <c r="C18" s="1"/>
      <c r="D18" s="1"/>
      <c r="E18" s="1"/>
      <c r="F18" s="1"/>
      <c r="G18" s="6"/>
      <c r="H18" s="6"/>
      <c r="I18" s="11"/>
      <c r="J18" s="1"/>
      <c r="K18" s="10"/>
      <c r="L18" s="1"/>
    </row>
    <row r="19" spans="1:16" s="3" customFormat="1" x14ac:dyDescent="0.3">
      <c r="A19" s="1">
        <v>6</v>
      </c>
      <c r="B19" s="1" t="s">
        <v>63</v>
      </c>
      <c r="C19" s="1" t="s">
        <v>71</v>
      </c>
      <c r="D19" s="1" t="s">
        <v>64</v>
      </c>
      <c r="E19" s="2" t="s">
        <v>65</v>
      </c>
      <c r="F19" s="1">
        <v>50</v>
      </c>
      <c r="G19" s="11">
        <v>357</v>
      </c>
      <c r="H19" s="11">
        <f>G19*F19</f>
        <v>17850</v>
      </c>
      <c r="I19" s="11">
        <v>17850</v>
      </c>
      <c r="J19" s="1"/>
      <c r="K19" s="10">
        <f>I19*18%</f>
        <v>3213</v>
      </c>
      <c r="L19" s="1"/>
    </row>
    <row r="20" spans="1:16" s="3" customFormat="1" x14ac:dyDescent="0.3">
      <c r="A20" s="1"/>
      <c r="B20" s="1"/>
      <c r="C20" s="1"/>
      <c r="D20" s="1"/>
      <c r="E20" s="1"/>
      <c r="F20" s="1"/>
      <c r="G20" s="6"/>
      <c r="H20" s="6"/>
      <c r="I20" s="11"/>
      <c r="K20" s="10"/>
      <c r="L20" s="1"/>
    </row>
    <row r="21" spans="1:16" s="3" customFormat="1" x14ac:dyDescent="0.3">
      <c r="A21" s="1">
        <v>7</v>
      </c>
      <c r="B21" s="1" t="s">
        <v>63</v>
      </c>
      <c r="C21" s="1" t="s">
        <v>72</v>
      </c>
      <c r="D21" s="1" t="s">
        <v>73</v>
      </c>
      <c r="E21" s="2" t="s">
        <v>65</v>
      </c>
      <c r="F21" s="1">
        <v>200</v>
      </c>
      <c r="G21" s="6">
        <v>357</v>
      </c>
      <c r="H21" s="6">
        <f>G21*F21</f>
        <v>71400</v>
      </c>
      <c r="I21" s="11"/>
      <c r="J21" s="10">
        <f>86400*18%</f>
        <v>15552</v>
      </c>
      <c r="K21" s="10"/>
      <c r="L21" s="1" t="s">
        <v>86</v>
      </c>
    </row>
    <row r="22" spans="1:16" s="3" customFormat="1" x14ac:dyDescent="0.3">
      <c r="A22" s="1"/>
      <c r="B22" s="1"/>
      <c r="C22" s="1"/>
      <c r="D22" s="1"/>
      <c r="E22" s="1"/>
      <c r="F22" s="1"/>
      <c r="G22" s="6"/>
      <c r="H22" s="6"/>
      <c r="I22" s="11"/>
      <c r="J22" s="1"/>
      <c r="K22" s="10"/>
      <c r="L22" s="1"/>
    </row>
    <row r="23" spans="1:16" s="3" customFormat="1" x14ac:dyDescent="0.3">
      <c r="A23" s="1">
        <v>8</v>
      </c>
      <c r="B23" s="1" t="s">
        <v>4</v>
      </c>
      <c r="C23" s="1" t="s">
        <v>78</v>
      </c>
      <c r="D23" s="1"/>
      <c r="E23" s="7" t="s">
        <v>47</v>
      </c>
      <c r="F23" s="1">
        <v>2</v>
      </c>
      <c r="G23" s="6">
        <v>295</v>
      </c>
      <c r="H23" s="26">
        <f>G23*F23</f>
        <v>590</v>
      </c>
      <c r="I23" s="11"/>
      <c r="J23" s="1"/>
      <c r="K23" s="10"/>
      <c r="L23" s="1"/>
    </row>
    <row r="24" spans="1:16" s="3" customFormat="1" x14ac:dyDescent="0.3">
      <c r="A24" s="1"/>
      <c r="B24" s="1"/>
      <c r="C24" s="1"/>
      <c r="D24" s="1"/>
      <c r="E24" s="7" t="s">
        <v>36</v>
      </c>
      <c r="F24" s="1">
        <v>2</v>
      </c>
      <c r="G24" s="6">
        <v>227</v>
      </c>
      <c r="H24" s="26">
        <f t="shared" ref="H24:H26" si="0">G24*F24</f>
        <v>454</v>
      </c>
      <c r="I24" s="11"/>
      <c r="J24" s="1"/>
      <c r="K24" s="10"/>
      <c r="L24" s="1"/>
    </row>
    <row r="25" spans="1:16" s="3" customFormat="1" x14ac:dyDescent="0.3">
      <c r="A25" s="1"/>
      <c r="B25" s="1"/>
      <c r="C25" s="1"/>
      <c r="D25" s="1"/>
      <c r="E25" s="1" t="s">
        <v>49</v>
      </c>
      <c r="F25" s="1">
        <v>2</v>
      </c>
      <c r="G25" s="6">
        <v>315</v>
      </c>
      <c r="H25" s="26">
        <f t="shared" si="0"/>
        <v>630</v>
      </c>
      <c r="I25" s="11"/>
      <c r="J25" s="1"/>
      <c r="K25" s="10"/>
      <c r="L25" s="1"/>
    </row>
    <row r="26" spans="1:16" s="3" customFormat="1" x14ac:dyDescent="0.3">
      <c r="A26" s="1"/>
      <c r="B26" s="1"/>
      <c r="C26" s="1"/>
      <c r="D26" s="1"/>
      <c r="E26" s="1" t="s">
        <v>50</v>
      </c>
      <c r="F26" s="1">
        <v>2</v>
      </c>
      <c r="G26" s="6">
        <v>364</v>
      </c>
      <c r="H26" s="26">
        <f t="shared" si="0"/>
        <v>728</v>
      </c>
      <c r="I26" s="11"/>
      <c r="J26" s="1"/>
      <c r="K26" s="10"/>
      <c r="L26" s="1"/>
    </row>
    <row r="27" spans="1:16" s="3" customFormat="1" x14ac:dyDescent="0.3">
      <c r="A27" s="1"/>
      <c r="B27" s="1"/>
      <c r="C27" s="1"/>
      <c r="D27" s="1"/>
      <c r="E27" s="1"/>
      <c r="F27" s="1"/>
      <c r="G27" s="6"/>
      <c r="H27" s="26">
        <f>SUM(H23:H26)</f>
        <v>2402</v>
      </c>
      <c r="I27" s="11">
        <v>202002</v>
      </c>
      <c r="J27" s="1">
        <v>6783</v>
      </c>
      <c r="K27" s="10">
        <v>36275</v>
      </c>
      <c r="L27" s="1"/>
      <c r="N27" s="27">
        <f>I27+J27</f>
        <v>208785</v>
      </c>
      <c r="P27" s="3">
        <f>(246496-N27)/N27%</f>
        <v>18.062121320976125</v>
      </c>
    </row>
    <row r="28" spans="1:16" s="3" customFormat="1" x14ac:dyDescent="0.3">
      <c r="A28" s="1">
        <v>9</v>
      </c>
      <c r="B28" s="1" t="s">
        <v>4</v>
      </c>
      <c r="C28" s="1" t="s">
        <v>74</v>
      </c>
      <c r="D28" s="3" t="s">
        <v>76</v>
      </c>
      <c r="E28" s="1" t="s">
        <v>60</v>
      </c>
      <c r="F28" s="1">
        <v>25</v>
      </c>
      <c r="G28" s="6">
        <v>37</v>
      </c>
      <c r="H28" s="6">
        <f>G28*F28</f>
        <v>925</v>
      </c>
      <c r="I28" s="11"/>
      <c r="J28" s="1"/>
      <c r="K28" s="10"/>
      <c r="L28" s="1"/>
    </row>
    <row r="29" spans="1:16" s="3" customFormat="1" x14ac:dyDescent="0.3">
      <c r="A29" s="1"/>
      <c r="B29" s="1"/>
      <c r="C29" s="1"/>
      <c r="D29" s="1"/>
      <c r="E29" s="1"/>
      <c r="F29" s="1"/>
      <c r="G29" s="6"/>
      <c r="H29" s="6"/>
      <c r="I29" s="11"/>
      <c r="J29" s="1"/>
      <c r="K29" s="10"/>
      <c r="L29" s="1"/>
    </row>
    <row r="30" spans="1:16" s="3" customFormat="1" x14ac:dyDescent="0.3">
      <c r="A30" s="1">
        <v>10</v>
      </c>
      <c r="B30" s="1" t="s">
        <v>4</v>
      </c>
      <c r="C30" s="1" t="s">
        <v>71</v>
      </c>
      <c r="D30" s="1" t="s">
        <v>75</v>
      </c>
      <c r="E30" s="1" t="s">
        <v>77</v>
      </c>
      <c r="F30" s="1">
        <v>10</v>
      </c>
      <c r="G30" s="6">
        <v>40</v>
      </c>
      <c r="H30" s="6">
        <v>400</v>
      </c>
      <c r="I30" s="11"/>
      <c r="J30" s="1"/>
      <c r="K30" s="10"/>
      <c r="L30" s="1"/>
    </row>
    <row r="31" spans="1:16" s="3" customFormat="1" x14ac:dyDescent="0.3">
      <c r="A31" s="1"/>
      <c r="B31" s="1"/>
      <c r="C31" s="1"/>
      <c r="D31" s="1"/>
      <c r="E31" s="1"/>
      <c r="F31" s="1"/>
      <c r="G31" s="6"/>
      <c r="H31" s="6"/>
      <c r="I31" s="11"/>
      <c r="J31" s="1"/>
      <c r="K31" s="10"/>
      <c r="L31" s="1"/>
    </row>
    <row r="32" spans="1:16" s="3" customFormat="1" x14ac:dyDescent="0.3">
      <c r="A32" s="1"/>
      <c r="B32" s="1"/>
      <c r="C32" s="1"/>
      <c r="D32" s="1"/>
      <c r="E32" s="1"/>
      <c r="F32" s="1"/>
      <c r="G32" s="6"/>
      <c r="H32" s="6"/>
      <c r="I32" s="11"/>
      <c r="J32" s="1"/>
      <c r="K32" s="10"/>
      <c r="L32" s="1"/>
    </row>
    <row r="33" spans="1:12" s="3" customFormat="1" x14ac:dyDescent="0.3">
      <c r="A33" s="1"/>
      <c r="B33" s="1"/>
      <c r="C33" s="1"/>
      <c r="D33" s="1"/>
      <c r="E33" s="1"/>
      <c r="F33" s="1"/>
      <c r="G33" s="6"/>
      <c r="H33" s="6"/>
      <c r="I33" s="11"/>
      <c r="J33" s="1"/>
      <c r="K33" s="10"/>
      <c r="L33" s="1"/>
    </row>
    <row r="34" spans="1:12" s="3" customFormat="1" x14ac:dyDescent="0.3">
      <c r="A34" s="1"/>
      <c r="B34" s="1"/>
      <c r="C34" s="1"/>
      <c r="D34" s="1"/>
      <c r="E34" s="1"/>
      <c r="F34" s="1"/>
      <c r="G34" s="6"/>
      <c r="H34" s="6"/>
      <c r="I34" s="11"/>
      <c r="J34" s="1"/>
      <c r="K34" s="10"/>
      <c r="L34" s="1"/>
    </row>
    <row r="35" spans="1:12" s="3" customFormat="1" x14ac:dyDescent="0.3">
      <c r="A35" s="1"/>
      <c r="B35" s="1"/>
      <c r="C35" s="1"/>
      <c r="D35" s="1"/>
      <c r="E35" s="1"/>
      <c r="F35" s="1"/>
      <c r="G35" s="6"/>
      <c r="H35" s="6"/>
      <c r="I35" s="11"/>
      <c r="J35" s="1"/>
      <c r="K35" s="10"/>
      <c r="L35" s="1"/>
    </row>
    <row r="36" spans="1:12" s="3" customFormat="1" x14ac:dyDescent="0.3">
      <c r="A36" s="1"/>
      <c r="B36" s="1"/>
      <c r="C36" s="1"/>
      <c r="D36" s="1"/>
      <c r="E36" s="1"/>
      <c r="F36" s="1"/>
      <c r="G36" s="6"/>
      <c r="H36" s="6"/>
      <c r="I36" s="11"/>
      <c r="J36" s="1"/>
      <c r="K36" s="10"/>
      <c r="L36" s="1"/>
    </row>
    <row r="37" spans="1:12" s="3" customFormat="1" x14ac:dyDescent="0.3">
      <c r="A37" s="1"/>
      <c r="B37" s="1"/>
      <c r="C37" s="1"/>
      <c r="D37" s="1"/>
      <c r="E37" s="1"/>
      <c r="F37" s="1"/>
      <c r="G37" s="6"/>
      <c r="H37" s="6"/>
      <c r="I37" s="11"/>
      <c r="J37" s="1"/>
      <c r="K37" s="10"/>
      <c r="L37" s="1"/>
    </row>
    <row r="38" spans="1:12" s="3" customFormat="1" x14ac:dyDescent="0.3">
      <c r="A38" s="1"/>
      <c r="B38" s="1"/>
      <c r="C38" s="1"/>
      <c r="D38" s="1"/>
      <c r="E38" s="1"/>
      <c r="F38" s="1"/>
      <c r="G38" s="6"/>
      <c r="H38" s="6"/>
      <c r="I38" s="11"/>
      <c r="J38" s="10"/>
      <c r="K38" s="10"/>
      <c r="L38" s="1"/>
    </row>
    <row r="39" spans="1:12" s="3" customFormat="1" x14ac:dyDescent="0.3">
      <c r="A39" s="1"/>
      <c r="B39" s="1"/>
      <c r="C39" s="1"/>
      <c r="D39" s="1"/>
      <c r="E39" s="1"/>
      <c r="F39" s="1"/>
      <c r="G39" s="6"/>
      <c r="H39" s="6"/>
      <c r="I39" s="11"/>
      <c r="J39" s="1"/>
      <c r="K39" s="10"/>
      <c r="L39" s="1"/>
    </row>
    <row r="40" spans="1:12" s="3" customFormat="1" x14ac:dyDescent="0.3">
      <c r="A40" s="1"/>
      <c r="B40" s="1"/>
      <c r="C40" s="1"/>
      <c r="D40" s="1"/>
      <c r="E40" s="1"/>
      <c r="F40" s="1"/>
      <c r="G40" s="6"/>
      <c r="H40" s="6"/>
      <c r="I40" s="11"/>
      <c r="J40" s="1"/>
      <c r="K40" s="10"/>
      <c r="L40" s="1"/>
    </row>
    <row r="41" spans="1:12" s="3" customFormat="1" x14ac:dyDescent="0.3">
      <c r="A41" s="1"/>
      <c r="B41" s="1"/>
      <c r="C41" s="1"/>
      <c r="D41" s="1"/>
      <c r="E41" s="1"/>
      <c r="F41" s="1"/>
      <c r="G41" s="6"/>
      <c r="H41" s="6"/>
      <c r="I41" s="11"/>
      <c r="J41" s="1"/>
      <c r="K41" s="10"/>
      <c r="L41" s="1"/>
    </row>
    <row r="42" spans="1:12" s="3" customFormat="1" x14ac:dyDescent="0.3">
      <c r="A42" s="1"/>
      <c r="B42" s="1"/>
      <c r="C42" s="1"/>
      <c r="D42" s="1"/>
      <c r="E42" s="1"/>
      <c r="F42" s="1"/>
      <c r="G42" s="6"/>
      <c r="H42" s="6"/>
      <c r="I42" s="10"/>
      <c r="J42" s="1"/>
      <c r="K42" s="10"/>
      <c r="L42" s="1"/>
    </row>
    <row r="43" spans="1:12" s="3" customFormat="1" x14ac:dyDescent="0.3">
      <c r="A43" s="1"/>
      <c r="B43" s="1"/>
      <c r="C43" s="1"/>
      <c r="D43" s="1"/>
      <c r="E43" s="1"/>
      <c r="F43" s="1"/>
      <c r="G43" s="6"/>
      <c r="H43" s="6"/>
      <c r="I43" s="11"/>
      <c r="J43" s="1"/>
      <c r="K43" s="10"/>
      <c r="L43" s="1"/>
    </row>
    <row r="44" spans="1:12" s="3" customFormat="1" x14ac:dyDescent="0.3">
      <c r="A44" s="1"/>
      <c r="B44" s="1"/>
      <c r="C44" s="1"/>
      <c r="D44" s="1"/>
      <c r="E44" s="1"/>
      <c r="F44" s="1"/>
      <c r="G44" s="6"/>
      <c r="H44" s="6"/>
      <c r="I44" s="11"/>
      <c r="J44" s="1"/>
      <c r="K44" s="10"/>
      <c r="L44" s="1"/>
    </row>
    <row r="45" spans="1:12" s="3" customFormat="1" x14ac:dyDescent="0.3">
      <c r="A45" s="1"/>
      <c r="B45" s="1"/>
      <c r="C45" s="1"/>
      <c r="D45" s="1"/>
      <c r="E45" s="1"/>
      <c r="F45" s="1"/>
      <c r="G45" s="6"/>
      <c r="H45" s="6"/>
      <c r="I45" s="11"/>
      <c r="J45" s="1"/>
      <c r="K45" s="10"/>
      <c r="L45" s="1"/>
    </row>
    <row r="46" spans="1:12" s="3" customFormat="1" x14ac:dyDescent="0.3">
      <c r="A46" s="1"/>
      <c r="B46" s="1"/>
      <c r="C46" s="1"/>
      <c r="D46" s="1"/>
      <c r="E46" s="1"/>
      <c r="F46" s="1"/>
      <c r="G46" s="6"/>
      <c r="H46" s="6"/>
      <c r="I46" s="11"/>
      <c r="J46" s="1"/>
      <c r="K46" s="10"/>
      <c r="L46" s="1"/>
    </row>
    <row r="47" spans="1:12" s="3" customFormat="1" x14ac:dyDescent="0.3">
      <c r="A47" s="1"/>
      <c r="B47" s="1"/>
      <c r="C47" s="1"/>
      <c r="D47" s="1"/>
      <c r="E47" s="1"/>
      <c r="F47" s="1"/>
      <c r="G47" s="6"/>
      <c r="H47" s="6"/>
      <c r="I47" s="11"/>
      <c r="J47" s="1"/>
      <c r="K47" s="10"/>
      <c r="L47" s="1"/>
    </row>
    <row r="48" spans="1:12" s="3" customFormat="1" x14ac:dyDescent="0.3">
      <c r="A48" s="1"/>
      <c r="B48" s="1"/>
      <c r="C48" s="1"/>
      <c r="D48" s="1"/>
      <c r="E48" s="1"/>
      <c r="F48" s="1"/>
      <c r="G48" s="6"/>
      <c r="H48" s="6"/>
      <c r="I48" s="11"/>
      <c r="J48" s="1"/>
      <c r="K48" s="10"/>
      <c r="L48" s="1"/>
    </row>
    <row r="49" spans="1:12" s="3" customFormat="1" x14ac:dyDescent="0.3">
      <c r="A49" s="1"/>
      <c r="B49" s="1"/>
      <c r="C49" s="1"/>
      <c r="D49" s="1"/>
      <c r="E49" s="1"/>
      <c r="F49" s="1"/>
      <c r="G49" s="6"/>
      <c r="H49" s="6"/>
      <c r="I49" s="11"/>
      <c r="J49" s="1"/>
      <c r="K49" s="10"/>
      <c r="L49" s="1"/>
    </row>
    <row r="50" spans="1:12" s="3" customFormat="1" x14ac:dyDescent="0.3">
      <c r="A50" s="1"/>
      <c r="B50" s="1"/>
      <c r="C50" s="1"/>
      <c r="D50" s="1"/>
      <c r="E50" s="1"/>
      <c r="F50" s="1"/>
      <c r="G50" s="6"/>
      <c r="H50" s="6"/>
      <c r="I50" s="11"/>
      <c r="J50" s="1"/>
      <c r="K50" s="10"/>
      <c r="L50" s="1"/>
    </row>
    <row r="51" spans="1:12" s="3" customFormat="1" x14ac:dyDescent="0.3">
      <c r="A51" s="1"/>
      <c r="B51" s="1"/>
      <c r="C51" s="1"/>
      <c r="D51" s="1"/>
      <c r="E51" s="1"/>
      <c r="F51" s="1"/>
      <c r="G51" s="6"/>
      <c r="H51" s="6"/>
      <c r="I51" s="11"/>
      <c r="J51" s="1"/>
      <c r="K51" s="10"/>
      <c r="L51" s="1"/>
    </row>
    <row r="52" spans="1:12" s="3" customFormat="1" x14ac:dyDescent="0.3">
      <c r="A52" s="1"/>
      <c r="B52" s="1"/>
      <c r="C52" s="1"/>
      <c r="D52" s="1"/>
      <c r="E52" s="1"/>
      <c r="F52" s="1"/>
      <c r="G52" s="6"/>
      <c r="H52" s="6"/>
      <c r="I52" s="11"/>
      <c r="J52" s="1"/>
      <c r="K52" s="10"/>
      <c r="L52" s="1"/>
    </row>
    <row r="53" spans="1:12" s="3" customFormat="1" x14ac:dyDescent="0.3">
      <c r="A53" s="1"/>
      <c r="B53" s="1"/>
      <c r="C53" s="1"/>
      <c r="D53" s="1"/>
      <c r="E53" s="1"/>
      <c r="F53" s="1"/>
      <c r="G53" s="6"/>
      <c r="H53" s="6"/>
      <c r="I53" s="11"/>
      <c r="J53" s="1"/>
      <c r="K53" s="10"/>
      <c r="L53" s="1"/>
    </row>
    <row r="54" spans="1:12" s="3" customFormat="1" x14ac:dyDescent="0.3">
      <c r="A54" s="1"/>
      <c r="B54" s="1"/>
      <c r="C54" s="1"/>
      <c r="D54" s="1"/>
      <c r="E54" s="1"/>
      <c r="F54" s="1"/>
      <c r="G54" s="6"/>
      <c r="H54" s="6"/>
      <c r="I54" s="11"/>
      <c r="J54" s="1"/>
      <c r="K54" s="10"/>
      <c r="L54" s="1"/>
    </row>
    <row r="55" spans="1:12" s="3" customFormat="1" x14ac:dyDescent="0.3">
      <c r="A55" s="1"/>
      <c r="B55" s="1"/>
      <c r="C55" s="1"/>
      <c r="D55" s="1"/>
      <c r="E55" s="1"/>
      <c r="F55" s="1"/>
      <c r="G55" s="6"/>
      <c r="H55" s="6"/>
      <c r="I55" s="11"/>
      <c r="J55" s="1"/>
      <c r="K55" s="10"/>
      <c r="L55" s="1"/>
    </row>
    <row r="56" spans="1:12" s="3" customFormat="1" x14ac:dyDescent="0.3">
      <c r="A56" s="1"/>
      <c r="B56" s="1"/>
      <c r="C56" s="1"/>
      <c r="D56" s="1"/>
      <c r="E56" s="1"/>
      <c r="F56" s="1"/>
      <c r="G56" s="6"/>
      <c r="H56" s="6"/>
      <c r="I56" s="11"/>
      <c r="J56" s="1"/>
      <c r="K56" s="10"/>
      <c r="L56" s="1"/>
    </row>
    <row r="57" spans="1:12" s="3" customFormat="1" x14ac:dyDescent="0.3">
      <c r="A57" s="1"/>
      <c r="B57" s="1"/>
      <c r="C57" s="1"/>
      <c r="D57" s="1"/>
      <c r="E57" s="1"/>
      <c r="F57" s="1"/>
      <c r="G57" s="6"/>
      <c r="H57" s="6"/>
      <c r="I57" s="11"/>
      <c r="J57" s="1"/>
      <c r="K57" s="10"/>
      <c r="L57" s="1"/>
    </row>
    <row r="58" spans="1:12" s="3" customFormat="1" x14ac:dyDescent="0.3">
      <c r="A58" s="1"/>
      <c r="B58" s="1"/>
      <c r="C58" s="1"/>
      <c r="D58" s="1"/>
      <c r="E58" s="1"/>
      <c r="F58" s="1"/>
      <c r="G58" s="6"/>
      <c r="H58" s="6"/>
      <c r="I58" s="11"/>
      <c r="J58" s="1"/>
      <c r="K58" s="10"/>
      <c r="L58" s="1"/>
    </row>
    <row r="59" spans="1:12" s="3" customFormat="1" x14ac:dyDescent="0.3">
      <c r="A59" s="1"/>
      <c r="B59" s="1"/>
      <c r="C59" s="1"/>
      <c r="D59" s="1"/>
      <c r="E59" s="1"/>
      <c r="F59" s="1"/>
      <c r="G59" s="6"/>
      <c r="H59" s="6"/>
      <c r="I59" s="11"/>
      <c r="J59" s="1"/>
      <c r="K59" s="10"/>
      <c r="L59" s="1"/>
    </row>
    <row r="60" spans="1:12" s="3" customFormat="1" x14ac:dyDescent="0.3">
      <c r="A60" s="1"/>
      <c r="B60" s="1"/>
      <c r="C60" s="1"/>
      <c r="D60" s="1"/>
      <c r="E60" s="1"/>
      <c r="F60" s="1"/>
      <c r="G60" s="6"/>
      <c r="H60" s="6"/>
      <c r="I60" s="11"/>
      <c r="J60" s="1"/>
      <c r="K60" s="10"/>
      <c r="L60" s="1"/>
    </row>
    <row r="61" spans="1:12" s="3" customFormat="1" x14ac:dyDescent="0.3">
      <c r="A61" s="1"/>
      <c r="B61" s="1"/>
      <c r="C61" s="1"/>
      <c r="D61" s="1"/>
      <c r="E61" s="1"/>
      <c r="F61" s="1"/>
      <c r="G61" s="6"/>
      <c r="H61" s="6"/>
      <c r="I61" s="11"/>
      <c r="J61" s="1"/>
      <c r="K61" s="10"/>
      <c r="L61" s="1"/>
    </row>
    <row r="62" spans="1:12" s="3" customFormat="1" x14ac:dyDescent="0.3">
      <c r="A62" s="1"/>
      <c r="B62" s="1"/>
      <c r="C62" s="1"/>
      <c r="D62" s="1"/>
      <c r="E62" s="1"/>
      <c r="F62" s="1"/>
      <c r="G62" s="6"/>
      <c r="H62" s="6"/>
      <c r="I62" s="11"/>
      <c r="J62" s="1"/>
      <c r="K62" s="10"/>
      <c r="L62" s="1"/>
    </row>
    <row r="63" spans="1:12" s="3" customFormat="1" x14ac:dyDescent="0.3">
      <c r="A63" s="1"/>
      <c r="B63" s="1"/>
      <c r="C63" s="1"/>
      <c r="D63" s="1"/>
      <c r="E63" s="1"/>
      <c r="F63" s="1"/>
      <c r="G63" s="6"/>
      <c r="H63" s="6"/>
      <c r="I63" s="11"/>
      <c r="J63" s="1"/>
      <c r="K63" s="10"/>
      <c r="L63" s="1"/>
    </row>
    <row r="64" spans="1:12" s="3" customFormat="1" x14ac:dyDescent="0.3">
      <c r="A64" s="1"/>
      <c r="B64" s="1"/>
      <c r="C64" s="1"/>
      <c r="D64" s="1"/>
      <c r="E64" s="1"/>
      <c r="F64" s="1"/>
      <c r="G64" s="6"/>
      <c r="H64" s="6"/>
      <c r="I64" s="11"/>
      <c r="J64" s="1"/>
      <c r="K64" s="10"/>
      <c r="L64" s="1"/>
    </row>
    <row r="65" spans="1:12" s="3" customFormat="1" x14ac:dyDescent="0.3">
      <c r="A65" s="1"/>
      <c r="B65" s="1"/>
      <c r="C65" s="1"/>
      <c r="D65" s="1"/>
      <c r="E65" s="1"/>
      <c r="F65" s="1"/>
      <c r="G65" s="6"/>
      <c r="H65" s="6"/>
      <c r="I65" s="11"/>
      <c r="J65" s="1"/>
      <c r="K65" s="10"/>
      <c r="L65" s="1"/>
    </row>
    <row r="66" spans="1:12" s="3" customFormat="1" x14ac:dyDescent="0.3">
      <c r="A66" s="1"/>
      <c r="B66" s="1"/>
      <c r="C66" s="1"/>
      <c r="D66" s="1"/>
      <c r="E66" s="1"/>
      <c r="F66" s="1"/>
      <c r="G66" s="6"/>
      <c r="H66" s="6"/>
      <c r="I66" s="11"/>
      <c r="J66" s="1"/>
      <c r="K66" s="10"/>
      <c r="L66" s="1"/>
    </row>
    <row r="67" spans="1:12" s="3" customFormat="1" x14ac:dyDescent="0.3">
      <c r="A67" s="1"/>
      <c r="B67" s="1"/>
      <c r="C67" s="1"/>
      <c r="D67" s="1"/>
      <c r="E67" s="1"/>
      <c r="F67" s="1"/>
      <c r="G67" s="6"/>
      <c r="H67" s="6"/>
      <c r="I67" s="11"/>
      <c r="J67" s="1"/>
      <c r="K67" s="10"/>
      <c r="L67" s="1"/>
    </row>
    <row r="68" spans="1:12" s="3" customFormat="1" x14ac:dyDescent="0.3">
      <c r="A68" s="1"/>
      <c r="B68" s="1"/>
      <c r="C68" s="1"/>
      <c r="D68" s="1"/>
      <c r="E68" s="1"/>
      <c r="F68" s="1"/>
      <c r="G68" s="6"/>
      <c r="H68" s="6"/>
      <c r="I68" s="11"/>
      <c r="J68" s="1"/>
      <c r="K68" s="10"/>
      <c r="L68" s="1"/>
    </row>
    <row r="69" spans="1:12" s="3" customFormat="1" x14ac:dyDescent="0.3">
      <c r="A69" s="1"/>
      <c r="B69" s="1"/>
      <c r="C69" s="1"/>
      <c r="D69" s="1"/>
      <c r="E69" s="1"/>
      <c r="F69" s="1"/>
      <c r="G69" s="6"/>
      <c r="H69" s="6"/>
      <c r="I69" s="11"/>
      <c r="J69" s="1"/>
      <c r="K69" s="10"/>
      <c r="L69" s="1"/>
    </row>
    <row r="70" spans="1:12" s="3" customFormat="1" x14ac:dyDescent="0.3">
      <c r="A70" s="1"/>
      <c r="B70" s="1"/>
      <c r="C70" s="1"/>
      <c r="D70" s="1"/>
      <c r="E70" s="1"/>
      <c r="F70" s="1"/>
      <c r="G70" s="6"/>
      <c r="H70" s="6"/>
      <c r="I70" s="11"/>
      <c r="J70" s="1"/>
      <c r="K70" s="10"/>
      <c r="L70" s="1"/>
    </row>
    <row r="71" spans="1:12" s="3" customFormat="1" x14ac:dyDescent="0.3">
      <c r="A71" s="1"/>
      <c r="B71" s="1"/>
      <c r="C71" s="1"/>
      <c r="D71" s="1"/>
      <c r="E71" s="1"/>
      <c r="F71" s="1"/>
      <c r="G71" s="6"/>
      <c r="H71" s="6"/>
      <c r="I71" s="11"/>
      <c r="J71" s="1"/>
      <c r="K71" s="10"/>
      <c r="L71" s="1"/>
    </row>
    <row r="72" spans="1:12" s="3" customFormat="1" x14ac:dyDescent="0.3">
      <c r="A72" s="1"/>
      <c r="B72" s="1"/>
      <c r="C72" s="1"/>
      <c r="D72" s="1"/>
      <c r="E72" s="1"/>
      <c r="F72" s="1"/>
      <c r="G72" s="6"/>
      <c r="H72" s="6"/>
      <c r="I72" s="11"/>
      <c r="J72" s="1"/>
      <c r="K72" s="10"/>
      <c r="L72" s="1"/>
    </row>
    <row r="73" spans="1:12" s="3" customFormat="1" x14ac:dyDescent="0.3">
      <c r="A73" s="1"/>
      <c r="B73" s="1"/>
      <c r="C73" s="1"/>
      <c r="D73" s="1"/>
      <c r="E73" s="1"/>
      <c r="F73" s="1"/>
      <c r="G73" s="6"/>
      <c r="H73" s="6"/>
      <c r="I73" s="11"/>
      <c r="J73" s="1"/>
      <c r="K73" s="10"/>
      <c r="L73" s="1"/>
    </row>
    <row r="74" spans="1:12" s="3" customFormat="1" x14ac:dyDescent="0.3">
      <c r="A74" s="1"/>
      <c r="B74" s="1"/>
      <c r="C74" s="1"/>
      <c r="D74" s="1"/>
      <c r="E74" s="1"/>
      <c r="F74" s="1"/>
      <c r="G74" s="6"/>
      <c r="H74" s="6"/>
      <c r="I74" s="11"/>
      <c r="J74" s="1"/>
      <c r="K74" s="10"/>
      <c r="L74" s="1"/>
    </row>
    <row r="75" spans="1:12" s="3" customFormat="1" x14ac:dyDescent="0.3">
      <c r="A75" s="1"/>
      <c r="B75" s="1"/>
      <c r="C75" s="1"/>
      <c r="D75" s="1"/>
      <c r="E75" s="1"/>
      <c r="F75" s="1"/>
      <c r="G75" s="6"/>
      <c r="H75" s="6"/>
      <c r="I75" s="11"/>
      <c r="J75" s="1"/>
      <c r="K75" s="10"/>
      <c r="L75" s="1"/>
    </row>
    <row r="76" spans="1:12" s="3" customFormat="1" x14ac:dyDescent="0.3">
      <c r="A76" s="1"/>
      <c r="B76" s="1"/>
      <c r="C76" s="1"/>
      <c r="D76" s="1"/>
      <c r="E76" s="1"/>
      <c r="F76" s="1"/>
      <c r="G76" s="6"/>
      <c r="H76" s="6"/>
      <c r="I76" s="11"/>
      <c r="J76" s="1"/>
      <c r="K76" s="10"/>
      <c r="L76" s="1"/>
    </row>
    <row r="77" spans="1:12" s="3" customFormat="1" x14ac:dyDescent="0.3">
      <c r="A77" s="1"/>
      <c r="B77" s="1"/>
      <c r="C77" s="1"/>
      <c r="D77" s="1"/>
      <c r="E77" s="1"/>
      <c r="F77" s="1"/>
      <c r="G77" s="6"/>
      <c r="H77" s="6"/>
      <c r="I77" s="11"/>
      <c r="J77" s="1"/>
      <c r="K77" s="10"/>
      <c r="L77" s="1"/>
    </row>
    <row r="78" spans="1:12" s="3" customFormat="1" x14ac:dyDescent="0.3">
      <c r="A78" s="1"/>
      <c r="B78" s="1"/>
      <c r="C78" s="1"/>
      <c r="D78" s="1"/>
      <c r="E78" s="1"/>
      <c r="F78" s="1"/>
      <c r="G78" s="6"/>
      <c r="H78" s="6"/>
      <c r="I78" s="11"/>
      <c r="J78" s="1"/>
      <c r="K78" s="10"/>
      <c r="L78" s="1"/>
    </row>
    <row r="79" spans="1:12" s="3" customFormat="1" x14ac:dyDescent="0.3">
      <c r="A79" s="1"/>
      <c r="B79" s="1"/>
      <c r="C79" s="1"/>
      <c r="D79" s="1"/>
      <c r="E79" s="1"/>
      <c r="F79" s="1"/>
      <c r="G79" s="6"/>
      <c r="H79" s="6"/>
      <c r="I79" s="11"/>
      <c r="J79" s="1"/>
      <c r="K79" s="10"/>
      <c r="L79" s="1"/>
    </row>
    <row r="80" spans="1:12" s="3" customFormat="1" x14ac:dyDescent="0.3">
      <c r="A80" s="1"/>
      <c r="B80" s="1"/>
      <c r="C80" s="1"/>
      <c r="D80" s="1"/>
      <c r="E80" s="1"/>
      <c r="F80" s="1"/>
      <c r="G80" s="6"/>
      <c r="H80" s="6"/>
      <c r="I80" s="11"/>
      <c r="J80" s="1"/>
      <c r="K80" s="10"/>
      <c r="L80" s="1"/>
    </row>
    <row r="81" spans="1:12" s="3" customFormat="1" x14ac:dyDescent="0.3">
      <c r="A81" s="1"/>
      <c r="B81" s="1"/>
      <c r="C81" s="1"/>
      <c r="D81" s="1"/>
      <c r="E81" s="1"/>
      <c r="F81" s="1"/>
      <c r="G81" s="6"/>
      <c r="H81" s="6"/>
      <c r="I81" s="11"/>
      <c r="J81" s="1"/>
      <c r="K81" s="10"/>
      <c r="L81" s="1"/>
    </row>
    <row r="82" spans="1:12" s="3" customFormat="1" x14ac:dyDescent="0.3">
      <c r="A82" s="1"/>
      <c r="B82" s="1"/>
      <c r="C82" s="1"/>
      <c r="D82" s="1"/>
      <c r="E82" s="1"/>
      <c r="F82" s="1"/>
      <c r="G82" s="6"/>
      <c r="H82" s="6"/>
      <c r="I82" s="11"/>
      <c r="J82" s="1"/>
      <c r="K82" s="10"/>
      <c r="L82" s="1"/>
    </row>
    <row r="83" spans="1:12" s="3" customFormat="1" x14ac:dyDescent="0.3">
      <c r="A83" s="1"/>
      <c r="B83" s="1"/>
      <c r="C83" s="1"/>
      <c r="D83" s="1"/>
      <c r="E83" s="1"/>
      <c r="F83" s="1"/>
      <c r="G83" s="6"/>
      <c r="H83" s="6"/>
      <c r="I83" s="11"/>
      <c r="J83" s="1"/>
      <c r="K83" s="10"/>
      <c r="L83" s="1"/>
    </row>
    <row r="84" spans="1:12" s="3" customFormat="1" x14ac:dyDescent="0.3">
      <c r="A84" s="1"/>
      <c r="B84" s="1"/>
      <c r="C84" s="1"/>
      <c r="D84" s="1"/>
      <c r="E84" s="1"/>
      <c r="F84" s="1"/>
      <c r="G84" s="6"/>
      <c r="H84" s="6"/>
      <c r="I84" s="11"/>
      <c r="J84" s="1"/>
      <c r="K84" s="10"/>
      <c r="L84" s="1"/>
    </row>
    <row r="85" spans="1:12" s="3" customFormat="1" x14ac:dyDescent="0.3">
      <c r="A85" s="1"/>
      <c r="B85" s="1"/>
      <c r="C85" s="1"/>
      <c r="D85" s="1"/>
      <c r="E85" s="1"/>
      <c r="F85" s="1"/>
      <c r="G85" s="6"/>
      <c r="H85" s="6"/>
      <c r="I85" s="11"/>
      <c r="J85" s="1"/>
      <c r="K85" s="10"/>
      <c r="L85" s="1"/>
    </row>
    <row r="86" spans="1:12" s="3" customFormat="1" x14ac:dyDescent="0.3">
      <c r="A86" s="1"/>
      <c r="B86" s="1"/>
      <c r="C86" s="1"/>
      <c r="D86" s="1"/>
      <c r="E86" s="1"/>
      <c r="F86" s="1"/>
      <c r="G86" s="6"/>
      <c r="H86" s="6"/>
      <c r="I86" s="11"/>
      <c r="J86" s="1"/>
      <c r="K86" s="10"/>
      <c r="L86" s="1"/>
    </row>
    <row r="87" spans="1:12" s="3" customFormat="1" x14ac:dyDescent="0.3">
      <c r="A87" s="1"/>
      <c r="B87" s="1"/>
      <c r="C87" s="1"/>
      <c r="D87" s="1"/>
      <c r="E87" s="1"/>
      <c r="F87" s="1"/>
      <c r="G87" s="6"/>
      <c r="H87" s="6"/>
      <c r="I87" s="11"/>
      <c r="J87" s="1"/>
      <c r="K87" s="10"/>
      <c r="L87" s="1"/>
    </row>
    <row r="88" spans="1:12" s="3" customFormat="1" x14ac:dyDescent="0.3">
      <c r="A88" s="1"/>
      <c r="B88" s="1"/>
      <c r="C88" s="1"/>
      <c r="D88" s="1"/>
      <c r="E88" s="1"/>
      <c r="F88" s="1"/>
      <c r="G88" s="6"/>
      <c r="H88" s="6"/>
      <c r="I88" s="11"/>
      <c r="J88" s="1"/>
      <c r="K88" s="10"/>
      <c r="L88" s="1"/>
    </row>
    <row r="89" spans="1:12" s="3" customFormat="1" x14ac:dyDescent="0.3">
      <c r="A89" s="1"/>
      <c r="B89" s="1"/>
      <c r="C89" s="1"/>
      <c r="D89" s="1"/>
      <c r="E89" s="1"/>
      <c r="F89" s="1"/>
      <c r="G89" s="6"/>
      <c r="H89" s="6"/>
      <c r="I89" s="11"/>
      <c r="J89" s="1"/>
      <c r="K89" s="10"/>
      <c r="L89" s="1"/>
    </row>
    <row r="90" spans="1:12" s="3" customFormat="1" x14ac:dyDescent="0.3">
      <c r="A90" s="1"/>
      <c r="B90" s="1"/>
      <c r="C90" s="1"/>
      <c r="D90" s="1"/>
      <c r="E90" s="1"/>
      <c r="F90" s="1"/>
      <c r="G90" s="6"/>
      <c r="H90" s="6"/>
      <c r="I90" s="11"/>
      <c r="J90" s="1"/>
      <c r="K90" s="10"/>
      <c r="L90" s="1"/>
    </row>
    <row r="91" spans="1:12" s="3" customFormat="1" x14ac:dyDescent="0.3">
      <c r="A91" s="1"/>
      <c r="B91" s="1"/>
      <c r="C91" s="1"/>
      <c r="D91" s="1"/>
      <c r="E91" s="1"/>
      <c r="F91" s="1"/>
      <c r="G91" s="6"/>
      <c r="H91" s="6"/>
      <c r="I91" s="11"/>
      <c r="J91" s="1"/>
      <c r="K91" s="10"/>
      <c r="L91" s="1"/>
    </row>
    <row r="92" spans="1:12" s="3" customFormat="1" x14ac:dyDescent="0.3">
      <c r="A92" s="1"/>
      <c r="B92" s="1"/>
      <c r="C92" s="1"/>
      <c r="D92" s="1"/>
      <c r="E92" s="1"/>
      <c r="F92" s="1"/>
      <c r="G92" s="6"/>
      <c r="H92" s="6"/>
      <c r="I92" s="11"/>
      <c r="J92" s="1"/>
      <c r="K92" s="10"/>
      <c r="L92" s="1"/>
    </row>
    <row r="93" spans="1:12" s="3" customFormat="1" x14ac:dyDescent="0.3">
      <c r="A93" s="1"/>
      <c r="B93" s="1"/>
      <c r="C93" s="1"/>
      <c r="D93" s="1"/>
      <c r="E93" s="1"/>
      <c r="F93" s="1"/>
      <c r="G93" s="6"/>
      <c r="H93" s="6"/>
      <c r="I93" s="11"/>
      <c r="J93" s="1"/>
      <c r="K93" s="10"/>
      <c r="L93" s="1"/>
    </row>
    <row r="94" spans="1:12" s="3" customFormat="1" x14ac:dyDescent="0.3">
      <c r="A94" s="1"/>
      <c r="B94" s="1"/>
      <c r="C94" s="1"/>
      <c r="D94" s="1"/>
      <c r="E94" s="1"/>
      <c r="F94" s="1"/>
      <c r="G94" s="6"/>
      <c r="H94" s="6"/>
      <c r="I94" s="11"/>
      <c r="J94" s="1"/>
      <c r="K94" s="10"/>
      <c r="L94" s="1"/>
    </row>
    <row r="95" spans="1:12" s="3" customFormat="1" x14ac:dyDescent="0.3">
      <c r="A95" s="1"/>
      <c r="B95" s="1"/>
      <c r="C95" s="1"/>
      <c r="D95" s="1"/>
      <c r="E95" s="1"/>
      <c r="F95" s="1"/>
      <c r="G95" s="6"/>
      <c r="H95" s="6"/>
      <c r="I95" s="11"/>
      <c r="J95" s="1"/>
      <c r="K95" s="10"/>
      <c r="L95" s="1"/>
    </row>
    <row r="96" spans="1:12" s="3" customFormat="1" x14ac:dyDescent="0.3">
      <c r="A96" s="1"/>
      <c r="B96" s="1"/>
      <c r="C96" s="1"/>
      <c r="D96" s="1"/>
      <c r="E96" s="1"/>
      <c r="F96" s="1"/>
      <c r="G96" s="6"/>
      <c r="H96" s="6"/>
      <c r="I96" s="11"/>
      <c r="J96" s="1"/>
      <c r="K96" s="10"/>
      <c r="L96" s="1"/>
    </row>
    <row r="97" spans="1:12" s="3" customFormat="1" x14ac:dyDescent="0.3">
      <c r="A97" s="1"/>
      <c r="B97" s="1"/>
      <c r="C97" s="1"/>
      <c r="D97" s="1"/>
      <c r="E97" s="1"/>
      <c r="F97" s="1"/>
      <c r="G97" s="6"/>
      <c r="H97" s="6"/>
      <c r="I97" s="11"/>
      <c r="J97" s="1"/>
      <c r="K97" s="10"/>
      <c r="L97" s="1"/>
    </row>
    <row r="98" spans="1:12" s="3" customFormat="1" x14ac:dyDescent="0.3">
      <c r="A98" s="1"/>
      <c r="B98" s="1"/>
      <c r="C98" s="1"/>
      <c r="D98" s="1"/>
      <c r="E98" s="1"/>
      <c r="F98" s="1"/>
      <c r="G98" s="6"/>
      <c r="H98" s="6"/>
      <c r="I98" s="11"/>
      <c r="J98" s="1"/>
      <c r="K98" s="10"/>
      <c r="L98" s="1"/>
    </row>
    <row r="99" spans="1:12" s="3" customFormat="1" x14ac:dyDescent="0.3">
      <c r="A99" s="1"/>
      <c r="B99" s="1"/>
      <c r="C99" s="1"/>
      <c r="D99" s="1"/>
      <c r="E99" s="1"/>
      <c r="F99" s="1"/>
      <c r="G99" s="6"/>
      <c r="H99" s="6"/>
      <c r="I99" s="11"/>
      <c r="J99" s="1"/>
      <c r="K99" s="10"/>
      <c r="L99" s="1"/>
    </row>
    <row r="100" spans="1:12" s="3" customFormat="1" x14ac:dyDescent="0.3">
      <c r="A100" s="1"/>
      <c r="B100" s="1"/>
      <c r="C100" s="1"/>
      <c r="D100" s="1"/>
      <c r="E100" s="1"/>
      <c r="F100" s="1"/>
      <c r="G100" s="6"/>
      <c r="H100" s="6"/>
      <c r="I100" s="11"/>
      <c r="J100" s="1"/>
      <c r="K100" s="10"/>
      <c r="L100" s="1"/>
    </row>
    <row r="101" spans="1:12" s="3" customFormat="1" x14ac:dyDescent="0.3">
      <c r="A101" s="1"/>
      <c r="B101" s="1"/>
      <c r="C101" s="1"/>
      <c r="D101" s="1"/>
      <c r="E101" s="1"/>
      <c r="F101" s="1"/>
      <c r="G101" s="6"/>
      <c r="H101" s="6"/>
      <c r="I101" s="11"/>
      <c r="J101" s="1"/>
      <c r="K101" s="10"/>
      <c r="L101" s="1"/>
    </row>
    <row r="102" spans="1:12" s="3" customFormat="1" x14ac:dyDescent="0.3">
      <c r="A102" s="1"/>
      <c r="B102" s="1"/>
      <c r="C102" s="1"/>
      <c r="D102" s="1"/>
      <c r="E102" s="1"/>
      <c r="F102" s="1"/>
      <c r="G102" s="6"/>
      <c r="H102" s="6"/>
      <c r="I102" s="11"/>
      <c r="J102" s="1"/>
      <c r="K102" s="10"/>
      <c r="L102" s="1"/>
    </row>
    <row r="103" spans="1:12" s="3" customFormat="1" x14ac:dyDescent="0.3">
      <c r="A103" s="1"/>
      <c r="B103" s="1"/>
      <c r="C103" s="1"/>
      <c r="D103" s="1"/>
      <c r="E103" s="1"/>
      <c r="F103" s="1"/>
      <c r="G103" s="6"/>
      <c r="H103" s="6"/>
      <c r="I103" s="11"/>
      <c r="J103" s="1"/>
      <c r="K103" s="10"/>
      <c r="L103" s="1"/>
    </row>
    <row r="104" spans="1:12" s="3" customFormat="1" x14ac:dyDescent="0.3">
      <c r="A104" s="1"/>
      <c r="B104" s="1"/>
      <c r="C104" s="1"/>
      <c r="D104" s="1"/>
      <c r="E104" s="1"/>
      <c r="F104" s="1"/>
      <c r="G104" s="6"/>
      <c r="H104" s="6"/>
      <c r="I104" s="11"/>
      <c r="J104" s="1"/>
      <c r="K104" s="10"/>
      <c r="L104" s="1"/>
    </row>
    <row r="105" spans="1:12" s="3" customFormat="1" x14ac:dyDescent="0.3">
      <c r="A105" s="1"/>
      <c r="B105" s="1"/>
      <c r="C105" s="1"/>
      <c r="D105" s="1"/>
      <c r="E105" s="1"/>
      <c r="F105" s="1"/>
      <c r="G105" s="6"/>
      <c r="H105" s="6"/>
      <c r="I105" s="11"/>
      <c r="J105" s="1"/>
      <c r="K105" s="10"/>
      <c r="L105" s="1"/>
    </row>
    <row r="106" spans="1:12" s="3" customFormat="1" x14ac:dyDescent="0.3">
      <c r="A106" s="1"/>
      <c r="B106" s="1"/>
      <c r="C106" s="1"/>
      <c r="D106" s="1"/>
      <c r="E106" s="1"/>
      <c r="F106" s="1"/>
      <c r="G106" s="6"/>
      <c r="H106" s="6"/>
      <c r="I106" s="11"/>
      <c r="J106" s="1"/>
      <c r="K106" s="10"/>
      <c r="L106" s="1"/>
    </row>
    <row r="107" spans="1:12" s="3" customFormat="1" x14ac:dyDescent="0.3">
      <c r="A107" s="1"/>
      <c r="B107" s="1"/>
      <c r="C107" s="1"/>
      <c r="D107" s="1"/>
      <c r="E107" s="1"/>
      <c r="F107" s="1"/>
      <c r="G107" s="6"/>
      <c r="H107" s="6"/>
      <c r="I107" s="11"/>
      <c r="J107" s="1"/>
      <c r="K107" s="10"/>
      <c r="L107" s="1"/>
    </row>
    <row r="108" spans="1:12" s="3" customFormat="1" x14ac:dyDescent="0.3">
      <c r="A108" s="1"/>
      <c r="B108" s="1"/>
      <c r="C108" s="1"/>
      <c r="D108" s="1"/>
      <c r="E108" s="1"/>
      <c r="F108" s="1"/>
      <c r="G108" s="6"/>
      <c r="H108" s="6"/>
      <c r="I108" s="11"/>
      <c r="J108" s="1"/>
      <c r="K108" s="10"/>
      <c r="L108" s="1"/>
    </row>
    <row r="109" spans="1:12" s="3" customFormat="1" x14ac:dyDescent="0.3">
      <c r="A109" s="1"/>
      <c r="B109" s="1"/>
      <c r="C109" s="1"/>
      <c r="D109" s="1"/>
      <c r="E109" s="1"/>
      <c r="F109" s="1"/>
      <c r="G109" s="6"/>
      <c r="H109" s="6"/>
      <c r="I109" s="11"/>
      <c r="J109" s="1"/>
      <c r="K109" s="10"/>
      <c r="L109" s="1"/>
    </row>
    <row r="110" spans="1:12" s="3" customFormat="1" x14ac:dyDescent="0.3">
      <c r="A110" s="1"/>
      <c r="B110" s="1"/>
      <c r="C110" s="1"/>
      <c r="D110" s="1"/>
      <c r="E110" s="1"/>
      <c r="F110" s="1"/>
      <c r="G110" s="6"/>
      <c r="H110" s="6"/>
      <c r="I110" s="11"/>
      <c r="J110" s="1"/>
      <c r="K110" s="10"/>
      <c r="L110" s="1"/>
    </row>
    <row r="111" spans="1:12" s="3" customFormat="1" x14ac:dyDescent="0.3">
      <c r="A111" s="1"/>
      <c r="B111" s="1"/>
      <c r="C111" s="1"/>
      <c r="D111" s="1"/>
      <c r="E111" s="1"/>
      <c r="F111" s="1"/>
      <c r="G111" s="6"/>
      <c r="H111" s="6"/>
      <c r="I111" s="11"/>
      <c r="J111" s="1"/>
      <c r="K111" s="10"/>
      <c r="L111" s="1"/>
    </row>
    <row r="112" spans="1:12" s="3" customFormat="1" x14ac:dyDescent="0.3">
      <c r="A112" s="1"/>
      <c r="B112" s="1"/>
      <c r="C112" s="1"/>
      <c r="D112" s="1"/>
      <c r="E112" s="1"/>
      <c r="F112" s="1"/>
      <c r="G112" s="6"/>
      <c r="H112" s="6"/>
      <c r="I112" s="11"/>
      <c r="J112" s="1"/>
      <c r="K112" s="10"/>
      <c r="L112" s="1"/>
    </row>
    <row r="113" spans="1:12" s="3" customFormat="1" x14ac:dyDescent="0.3">
      <c r="A113" s="1"/>
      <c r="B113" s="1"/>
      <c r="C113" s="1"/>
      <c r="D113" s="1"/>
      <c r="E113" s="1"/>
      <c r="F113" s="1"/>
      <c r="G113" s="6"/>
      <c r="H113" s="6"/>
      <c r="I113" s="11"/>
      <c r="J113" s="1"/>
      <c r="K113" s="10"/>
      <c r="L113" s="1"/>
    </row>
    <row r="114" spans="1:12" s="3" customFormat="1" x14ac:dyDescent="0.3">
      <c r="A114" s="1"/>
      <c r="B114" s="1"/>
      <c r="C114" s="1"/>
      <c r="D114" s="1"/>
      <c r="E114" s="1"/>
      <c r="F114" s="1"/>
      <c r="G114" s="6"/>
      <c r="H114" s="6"/>
      <c r="I114" s="11"/>
      <c r="J114" s="1"/>
      <c r="K114" s="10"/>
      <c r="L114" s="1"/>
    </row>
    <row r="115" spans="1:12" s="3" customFormat="1" x14ac:dyDescent="0.3">
      <c r="A115" s="1"/>
      <c r="B115" s="1"/>
      <c r="C115" s="1"/>
      <c r="D115" s="1"/>
      <c r="E115" s="1"/>
      <c r="F115" s="1"/>
      <c r="G115" s="6"/>
      <c r="H115" s="6"/>
      <c r="I115" s="11"/>
      <c r="J115" s="1"/>
      <c r="K115" s="10"/>
      <c r="L115" s="1"/>
    </row>
    <row r="116" spans="1:12" s="3" customFormat="1" x14ac:dyDescent="0.3">
      <c r="A116" s="1"/>
      <c r="B116" s="1"/>
      <c r="C116" s="1"/>
      <c r="D116" s="1"/>
      <c r="E116" s="1"/>
      <c r="F116" s="1"/>
      <c r="G116" s="6"/>
      <c r="H116" s="6"/>
      <c r="I116" s="11"/>
      <c r="J116" s="1"/>
      <c r="K116" s="10"/>
      <c r="L116" s="1"/>
    </row>
    <row r="117" spans="1:12" s="3" customFormat="1" x14ac:dyDescent="0.3">
      <c r="A117" s="1"/>
      <c r="B117" s="1"/>
      <c r="C117" s="1"/>
      <c r="D117" s="1"/>
      <c r="E117" s="1"/>
      <c r="F117" s="1"/>
      <c r="G117" s="6"/>
      <c r="H117" s="6"/>
      <c r="I117" s="11"/>
      <c r="J117" s="1"/>
      <c r="K117" s="10"/>
      <c r="L117" s="1"/>
    </row>
    <row r="118" spans="1:12" s="3" customFormat="1" x14ac:dyDescent="0.3">
      <c r="A118" s="1"/>
      <c r="B118" s="1"/>
      <c r="C118" s="1"/>
      <c r="D118" s="1"/>
      <c r="E118" s="1"/>
      <c r="F118" s="1"/>
      <c r="G118" s="6"/>
      <c r="H118" s="6"/>
      <c r="I118" s="11"/>
      <c r="J118" s="1"/>
      <c r="K118" s="10"/>
      <c r="L118" s="1"/>
    </row>
    <row r="119" spans="1:12" s="3" customFormat="1" x14ac:dyDescent="0.3">
      <c r="A119" s="1"/>
      <c r="B119" s="1"/>
      <c r="C119" s="1"/>
      <c r="D119" s="1"/>
      <c r="E119" s="1"/>
      <c r="F119" s="1"/>
      <c r="G119" s="6"/>
      <c r="H119" s="6"/>
      <c r="I119" s="11"/>
      <c r="J119" s="1"/>
      <c r="K119" s="10"/>
      <c r="L119" s="1"/>
    </row>
    <row r="120" spans="1:12" s="3" customFormat="1" x14ac:dyDescent="0.3">
      <c r="A120" s="1"/>
      <c r="B120" s="1"/>
      <c r="C120" s="1"/>
      <c r="D120" s="1"/>
      <c r="E120" s="1"/>
      <c r="F120" s="1"/>
      <c r="G120" s="6"/>
      <c r="H120" s="6"/>
      <c r="I120" s="11"/>
      <c r="J120" s="1"/>
      <c r="K120" s="10"/>
      <c r="L120" s="1"/>
    </row>
    <row r="121" spans="1:12" s="3" customFormat="1" x14ac:dyDescent="0.3">
      <c r="A121" s="1"/>
      <c r="B121" s="1"/>
      <c r="C121" s="1"/>
      <c r="D121" s="1"/>
      <c r="E121" s="1"/>
      <c r="F121" s="1"/>
      <c r="G121" s="6"/>
      <c r="H121" s="6"/>
      <c r="I121" s="11"/>
      <c r="J121" s="1"/>
      <c r="K121" s="10"/>
      <c r="L121" s="1"/>
    </row>
    <row r="122" spans="1:12" s="3" customFormat="1" x14ac:dyDescent="0.3">
      <c r="A122" s="1"/>
      <c r="B122" s="1"/>
      <c r="C122" s="1"/>
      <c r="D122" s="1"/>
      <c r="E122" s="1"/>
      <c r="F122" s="1"/>
      <c r="G122" s="6"/>
      <c r="H122" s="6"/>
      <c r="I122" s="11"/>
      <c r="J122" s="1"/>
      <c r="K122" s="10"/>
      <c r="L122" s="1"/>
    </row>
    <row r="123" spans="1:12" s="3" customFormat="1" x14ac:dyDescent="0.3">
      <c r="A123" s="1"/>
      <c r="B123" s="1"/>
      <c r="C123" s="1"/>
      <c r="D123" s="1"/>
      <c r="E123" s="1"/>
      <c r="F123" s="1"/>
      <c r="G123" s="6"/>
      <c r="H123" s="6"/>
      <c r="I123" s="11"/>
      <c r="J123" s="1"/>
      <c r="K123" s="10"/>
      <c r="L123" s="1"/>
    </row>
    <row r="124" spans="1:12" s="3" customFormat="1" x14ac:dyDescent="0.3">
      <c r="A124" s="1"/>
      <c r="B124" s="1"/>
      <c r="C124" s="1"/>
      <c r="D124" s="1"/>
      <c r="E124" s="1"/>
      <c r="F124" s="1"/>
      <c r="G124" s="6"/>
      <c r="H124" s="6"/>
      <c r="I124" s="11"/>
      <c r="J124" s="1"/>
      <c r="K124" s="10"/>
      <c r="L124" s="1"/>
    </row>
    <row r="125" spans="1:12" s="3" customFormat="1" x14ac:dyDescent="0.3">
      <c r="A125" s="1"/>
      <c r="B125" s="1"/>
      <c r="C125" s="1"/>
      <c r="D125" s="1"/>
      <c r="E125" s="1"/>
      <c r="F125" s="1"/>
      <c r="G125" s="6"/>
      <c r="H125" s="6"/>
      <c r="I125" s="11"/>
      <c r="J125" s="1"/>
      <c r="K125" s="10"/>
      <c r="L125" s="1"/>
    </row>
    <row r="126" spans="1:12" s="3" customFormat="1" x14ac:dyDescent="0.3">
      <c r="A126" s="1"/>
      <c r="B126" s="1"/>
      <c r="C126" s="1"/>
      <c r="D126" s="1"/>
      <c r="E126" s="1"/>
      <c r="F126" s="1"/>
      <c r="G126" s="6"/>
      <c r="H126" s="6"/>
      <c r="I126" s="11"/>
      <c r="J126" s="1"/>
      <c r="K126" s="10"/>
      <c r="L126" s="1"/>
    </row>
    <row r="127" spans="1:12" s="3" customFormat="1" x14ac:dyDescent="0.3">
      <c r="A127" s="1"/>
      <c r="B127" s="1"/>
      <c r="C127" s="1"/>
      <c r="D127" s="1"/>
      <c r="E127" s="1"/>
      <c r="F127" s="1"/>
      <c r="G127" s="6"/>
      <c r="H127" s="6"/>
      <c r="I127" s="11"/>
      <c r="J127" s="1"/>
      <c r="K127" s="10"/>
      <c r="L127" s="1"/>
    </row>
    <row r="128" spans="1:12" s="3" customFormat="1" x14ac:dyDescent="0.3">
      <c r="A128" s="1"/>
      <c r="B128" s="1"/>
      <c r="C128" s="1"/>
      <c r="D128" s="1"/>
      <c r="E128" s="1"/>
      <c r="F128" s="1"/>
      <c r="G128" s="6"/>
      <c r="H128" s="6"/>
      <c r="I128" s="11"/>
      <c r="J128" s="1"/>
      <c r="K128" s="10"/>
      <c r="L128" s="1"/>
    </row>
    <row r="129" spans="1:12" s="3" customFormat="1" x14ac:dyDescent="0.3">
      <c r="A129" s="1"/>
      <c r="B129" s="1"/>
      <c r="C129" s="1"/>
      <c r="D129" s="1"/>
      <c r="E129" s="1"/>
      <c r="F129" s="1"/>
      <c r="G129" s="6"/>
      <c r="H129" s="6"/>
      <c r="I129" s="11"/>
      <c r="J129" s="1"/>
      <c r="K129" s="10"/>
      <c r="L129" s="1"/>
    </row>
    <row r="130" spans="1:12" s="3" customFormat="1" x14ac:dyDescent="0.3">
      <c r="A130" s="1"/>
      <c r="B130" s="1"/>
      <c r="C130" s="1"/>
      <c r="D130" s="1"/>
      <c r="E130" s="1"/>
      <c r="F130" s="1"/>
      <c r="G130" s="6"/>
      <c r="H130" s="6"/>
      <c r="I130" s="11"/>
      <c r="J130" s="1"/>
      <c r="K130" s="10"/>
      <c r="L130" s="1"/>
    </row>
    <row r="131" spans="1:12" s="3" customFormat="1" x14ac:dyDescent="0.3">
      <c r="A131" s="1"/>
      <c r="B131" s="1"/>
      <c r="C131" s="1"/>
      <c r="D131" s="1"/>
      <c r="E131" s="1"/>
      <c r="F131" s="1"/>
      <c r="G131" s="6"/>
      <c r="H131" s="6"/>
      <c r="I131" s="11"/>
      <c r="J131" s="1"/>
      <c r="K131" s="10"/>
      <c r="L131" s="1"/>
    </row>
    <row r="132" spans="1:12" s="3" customFormat="1" x14ac:dyDescent="0.3">
      <c r="A132" s="1"/>
      <c r="B132" s="1"/>
      <c r="C132" s="1"/>
      <c r="D132" s="1"/>
      <c r="E132" s="1"/>
      <c r="F132" s="1"/>
      <c r="G132" s="6"/>
      <c r="H132" s="6"/>
      <c r="I132" s="11"/>
      <c r="J132" s="1"/>
      <c r="K132" s="10"/>
      <c r="L132" s="1"/>
    </row>
    <row r="133" spans="1:12" s="3" customFormat="1" x14ac:dyDescent="0.3">
      <c r="A133" s="1"/>
      <c r="B133" s="1"/>
      <c r="C133" s="1"/>
      <c r="D133" s="1"/>
      <c r="E133" s="1"/>
      <c r="F133" s="1"/>
      <c r="G133" s="6"/>
      <c r="H133" s="6"/>
      <c r="I133" s="11"/>
      <c r="J133" s="1"/>
      <c r="K133" s="10"/>
      <c r="L133" s="1"/>
    </row>
    <row r="134" spans="1:12" s="3" customFormat="1" x14ac:dyDescent="0.3">
      <c r="A134" s="1"/>
      <c r="B134" s="1"/>
      <c r="C134" s="1"/>
      <c r="D134" s="1"/>
      <c r="E134" s="1"/>
      <c r="F134" s="1"/>
      <c r="G134" s="6"/>
      <c r="H134" s="6"/>
      <c r="I134" s="11"/>
      <c r="J134" s="1"/>
      <c r="K134" s="10"/>
      <c r="L134" s="1"/>
    </row>
    <row r="135" spans="1:12" s="3" customFormat="1" x14ac:dyDescent="0.3">
      <c r="A135" s="1"/>
      <c r="B135" s="1"/>
      <c r="C135" s="1"/>
      <c r="D135" s="1"/>
      <c r="E135" s="1"/>
      <c r="F135" s="1"/>
      <c r="G135" s="6"/>
      <c r="H135" s="6"/>
      <c r="I135" s="11"/>
      <c r="J135" s="1"/>
      <c r="K135" s="10"/>
      <c r="L135" s="1"/>
    </row>
    <row r="136" spans="1:12" s="3" customFormat="1" x14ac:dyDescent="0.3">
      <c r="A136" s="1"/>
      <c r="B136" s="1"/>
      <c r="C136" s="1"/>
      <c r="D136" s="1"/>
      <c r="E136" s="1"/>
      <c r="F136" s="1"/>
      <c r="G136" s="6"/>
      <c r="H136" s="6"/>
      <c r="I136" s="11"/>
      <c r="J136" s="1"/>
      <c r="K136" s="10"/>
      <c r="L136" s="1"/>
    </row>
  </sheetData>
  <mergeCells count="1">
    <mergeCell ref="A1:M1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70662-94A9-40BD-B85E-A78B06ED49DF}">
  <dimension ref="A1"/>
  <sheetViews>
    <sheetView workbookViewId="0">
      <selection activeCell="C3" sqref="C3:G11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A85F-B120-41A8-B7AB-754E927916F0}">
  <dimension ref="A1:P135"/>
  <sheetViews>
    <sheetView topLeftCell="C4" zoomScaleNormal="100" workbookViewId="0">
      <selection activeCell="M19" sqref="M19"/>
    </sheetView>
  </sheetViews>
  <sheetFormatPr defaultColWidth="9.109375" defaultRowHeight="14.4" x14ac:dyDescent="0.3"/>
  <cols>
    <col min="1" max="1" width="9.109375" style="18"/>
    <col min="2" max="2" width="12.6640625" style="18" customWidth="1"/>
    <col min="3" max="3" width="16.88671875" style="18" bestFit="1" customWidth="1"/>
    <col min="4" max="4" width="17.33203125" style="18" bestFit="1" customWidth="1"/>
    <col min="5" max="5" width="14.33203125" style="18" customWidth="1"/>
    <col min="6" max="6" width="14.6640625" style="18" customWidth="1"/>
    <col min="7" max="7" width="39.33203125" style="18" bestFit="1" customWidth="1"/>
    <col min="8" max="8" width="9.109375" style="18"/>
    <col min="9" max="9" width="15.109375" style="21" customWidth="1"/>
    <col min="10" max="10" width="15.109375" style="18" customWidth="1"/>
    <col min="11" max="11" width="12.6640625" style="18" bestFit="1" customWidth="1"/>
    <col min="12" max="12" width="12.6640625" style="18" customWidth="1"/>
    <col min="13" max="13" width="12.6640625" style="61" customWidth="1"/>
    <col min="14" max="15" width="12.6640625" style="18" customWidth="1"/>
    <col min="16" max="16" width="17.109375" style="18" customWidth="1"/>
    <col min="17" max="16384" width="9.109375" style="14"/>
  </cols>
  <sheetData>
    <row r="1" spans="1:16" ht="18" x14ac:dyDescent="0.35">
      <c r="A1" s="70" t="s">
        <v>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s="3" customFormat="1" ht="28.8" x14ac:dyDescent="0.3">
      <c r="A2" s="1" t="s">
        <v>0</v>
      </c>
      <c r="B2" s="1" t="s">
        <v>13</v>
      </c>
      <c r="C2" s="1" t="s">
        <v>2</v>
      </c>
      <c r="D2" s="1" t="s">
        <v>41</v>
      </c>
      <c r="E2" s="1" t="s">
        <v>11</v>
      </c>
      <c r="F2" s="1" t="s">
        <v>3</v>
      </c>
      <c r="G2" s="1" t="s">
        <v>7</v>
      </c>
      <c r="H2" s="1" t="s">
        <v>1</v>
      </c>
      <c r="I2" s="9" t="s">
        <v>18</v>
      </c>
      <c r="J2" s="2" t="s">
        <v>19</v>
      </c>
      <c r="K2" s="2" t="s">
        <v>8</v>
      </c>
      <c r="L2" s="2" t="s">
        <v>44</v>
      </c>
      <c r="M2" s="57" t="s">
        <v>45</v>
      </c>
      <c r="N2" s="2" t="s">
        <v>20</v>
      </c>
      <c r="O2" s="2" t="s">
        <v>21</v>
      </c>
      <c r="P2" s="1" t="s">
        <v>9</v>
      </c>
    </row>
    <row r="3" spans="1:16" s="3" customFormat="1" x14ac:dyDescent="0.3">
      <c r="A3" s="1">
        <v>1</v>
      </c>
      <c r="B3" s="1" t="s">
        <v>4</v>
      </c>
      <c r="C3" s="1" t="s">
        <v>5</v>
      </c>
      <c r="D3" s="1" t="s">
        <v>42</v>
      </c>
      <c r="E3" s="1" t="s">
        <v>22</v>
      </c>
      <c r="F3" s="4">
        <v>45054</v>
      </c>
      <c r="G3" s="7" t="s">
        <v>24</v>
      </c>
      <c r="H3" s="1">
        <v>2</v>
      </c>
      <c r="I3" s="10">
        <v>36844</v>
      </c>
      <c r="J3" s="10">
        <f>I3*H3</f>
        <v>73688</v>
      </c>
      <c r="K3" s="1"/>
      <c r="L3" s="10"/>
      <c r="M3" s="58"/>
      <c r="N3" s="1"/>
      <c r="O3" s="4"/>
      <c r="P3" s="1"/>
    </row>
    <row r="4" spans="1:16" s="3" customFormat="1" ht="27.6" x14ac:dyDescent="0.25">
      <c r="A4" s="1"/>
      <c r="B4" s="1"/>
      <c r="C4" s="1"/>
      <c r="D4" s="1"/>
      <c r="E4" s="1"/>
      <c r="F4" s="1"/>
      <c r="G4" s="17" t="s">
        <v>27</v>
      </c>
      <c r="H4" s="1">
        <v>1</v>
      </c>
      <c r="I4" s="10">
        <v>57684</v>
      </c>
      <c r="J4" s="10">
        <v>57684</v>
      </c>
      <c r="K4" s="25">
        <f>J3+J4</f>
        <v>131372</v>
      </c>
      <c r="L4" s="10">
        <f>K4*18%</f>
        <v>23646.959999999999</v>
      </c>
      <c r="M4" s="58">
        <f>K4+L4</f>
        <v>155018.96</v>
      </c>
      <c r="N4" s="1" t="s">
        <v>46</v>
      </c>
      <c r="O4" s="4">
        <f>F3+30</f>
        <v>45084</v>
      </c>
      <c r="P4" s="12">
        <v>0.11</v>
      </c>
    </row>
    <row r="5" spans="1:16" s="3" customFormat="1" ht="27.6" x14ac:dyDescent="0.3">
      <c r="A5" s="1">
        <v>2</v>
      </c>
      <c r="B5" s="1" t="s">
        <v>4</v>
      </c>
      <c r="C5" s="1" t="s">
        <v>5</v>
      </c>
      <c r="D5" s="1" t="s">
        <v>43</v>
      </c>
      <c r="E5" s="1" t="s">
        <v>39</v>
      </c>
      <c r="F5" s="4">
        <v>45054</v>
      </c>
      <c r="G5" s="8" t="s">
        <v>32</v>
      </c>
      <c r="H5" s="1">
        <v>1</v>
      </c>
      <c r="I5" s="10">
        <v>26979</v>
      </c>
      <c r="J5" s="10">
        <v>26979</v>
      </c>
      <c r="K5" s="25">
        <v>26979</v>
      </c>
      <c r="L5" s="10">
        <f>K5*18%</f>
        <v>4856.22</v>
      </c>
      <c r="M5" s="58">
        <f>K5+L5</f>
        <v>31835.22</v>
      </c>
      <c r="N5" s="1" t="s">
        <v>46</v>
      </c>
      <c r="O5" s="4">
        <f>F5+30</f>
        <v>45084</v>
      </c>
      <c r="P5" s="12">
        <v>0.16</v>
      </c>
    </row>
    <row r="6" spans="1:16" s="3" customFormat="1" x14ac:dyDescent="0.3">
      <c r="A6" s="1">
        <v>3</v>
      </c>
      <c r="B6" s="1" t="s">
        <v>4</v>
      </c>
      <c r="C6" s="1" t="s">
        <v>5</v>
      </c>
      <c r="D6" s="1" t="s">
        <v>54</v>
      </c>
      <c r="E6" s="1" t="s">
        <v>40</v>
      </c>
      <c r="F6" s="4">
        <v>45054</v>
      </c>
      <c r="G6" s="7" t="s">
        <v>47</v>
      </c>
      <c r="H6" s="1">
        <v>5</v>
      </c>
      <c r="I6" s="10">
        <v>29099</v>
      </c>
      <c r="J6" s="10">
        <f>I6*H6</f>
        <v>145495</v>
      </c>
      <c r="K6" s="1"/>
      <c r="L6" s="10"/>
      <c r="M6" s="58"/>
      <c r="N6" s="1"/>
      <c r="O6" s="1"/>
      <c r="P6" s="1"/>
    </row>
    <row r="7" spans="1:16" s="3" customFormat="1" x14ac:dyDescent="0.3">
      <c r="A7" s="1"/>
      <c r="B7" s="1"/>
      <c r="C7" s="1"/>
      <c r="D7" s="1"/>
      <c r="E7" s="1"/>
      <c r="F7" s="1"/>
      <c r="G7" s="7" t="s">
        <v>36</v>
      </c>
      <c r="H7" s="1">
        <v>5</v>
      </c>
      <c r="I7" s="10">
        <v>22715</v>
      </c>
      <c r="J7" s="10">
        <f>I7*H7</f>
        <v>113575</v>
      </c>
      <c r="K7" s="25">
        <f>J6+J7</f>
        <v>259070</v>
      </c>
      <c r="L7" s="10">
        <f>K7*18%</f>
        <v>46632.6</v>
      </c>
      <c r="M7" s="58">
        <f>K7+L7</f>
        <v>305702.59999999998</v>
      </c>
      <c r="N7" s="1" t="s">
        <v>46</v>
      </c>
      <c r="O7" s="4">
        <f>F6+30</f>
        <v>45084</v>
      </c>
      <c r="P7" s="13">
        <v>0.17499999999999999</v>
      </c>
    </row>
    <row r="8" spans="1:16" s="3" customFormat="1" x14ac:dyDescent="0.3">
      <c r="A8" s="1">
        <v>4</v>
      </c>
      <c r="B8" s="1" t="s">
        <v>4</v>
      </c>
      <c r="C8" s="1" t="s">
        <v>5</v>
      </c>
      <c r="D8" s="1" t="s">
        <v>54</v>
      </c>
      <c r="E8" s="1" t="s">
        <v>48</v>
      </c>
      <c r="F8" s="4" t="s">
        <v>53</v>
      </c>
      <c r="G8" s="7" t="s">
        <v>47</v>
      </c>
      <c r="H8" s="1">
        <v>5</v>
      </c>
      <c r="I8" s="10">
        <v>29099</v>
      </c>
      <c r="J8" s="10">
        <f t="shared" ref="J8:J13" si="0">I8*H8</f>
        <v>145495</v>
      </c>
      <c r="K8" s="1"/>
      <c r="L8" s="1"/>
      <c r="M8" s="59"/>
      <c r="N8" s="1"/>
      <c r="O8" s="1"/>
      <c r="P8" s="1"/>
    </row>
    <row r="9" spans="1:16" s="3" customFormat="1" x14ac:dyDescent="0.3">
      <c r="A9" s="1"/>
      <c r="B9" s="1"/>
      <c r="C9" s="1"/>
      <c r="D9" s="1"/>
      <c r="E9" s="1"/>
      <c r="F9" s="1"/>
      <c r="G9" s="7" t="s">
        <v>36</v>
      </c>
      <c r="H9" s="1">
        <v>5</v>
      </c>
      <c r="I9" s="10">
        <v>22715</v>
      </c>
      <c r="J9" s="10">
        <f t="shared" si="0"/>
        <v>113575</v>
      </c>
      <c r="K9" s="25">
        <f>J8+J9</f>
        <v>259070</v>
      </c>
      <c r="L9" s="10">
        <f>K9*18%</f>
        <v>46632.6</v>
      </c>
      <c r="M9" s="58">
        <f>K9+L9</f>
        <v>305702.59999999998</v>
      </c>
      <c r="N9" s="1" t="s">
        <v>46</v>
      </c>
      <c r="O9" s="1"/>
      <c r="P9" s="10">
        <f>(K9-226572)/226572%</f>
        <v>14.343343396359657</v>
      </c>
    </row>
    <row r="10" spans="1:16" s="3" customFormat="1" x14ac:dyDescent="0.3">
      <c r="A10" s="1">
        <v>5</v>
      </c>
      <c r="B10" s="1" t="s">
        <v>4</v>
      </c>
      <c r="C10" s="1" t="s">
        <v>5</v>
      </c>
      <c r="D10" s="1" t="s">
        <v>55</v>
      </c>
      <c r="E10" s="1" t="s">
        <v>56</v>
      </c>
      <c r="F10" s="1" t="s">
        <v>57</v>
      </c>
      <c r="G10" s="1" t="s">
        <v>58</v>
      </c>
      <c r="H10" s="1">
        <v>2</v>
      </c>
      <c r="I10" s="10">
        <v>32950</v>
      </c>
      <c r="J10" s="22">
        <f t="shared" si="0"/>
        <v>65900</v>
      </c>
      <c r="K10" s="1"/>
      <c r="L10" s="1"/>
      <c r="M10" s="59"/>
      <c r="N10" s="1"/>
      <c r="O10" s="1"/>
      <c r="P10" s="1"/>
    </row>
    <row r="11" spans="1:16" s="3" customFormat="1" x14ac:dyDescent="0.3">
      <c r="A11" s="1"/>
      <c r="B11" s="1"/>
      <c r="C11" s="1"/>
      <c r="D11" s="1"/>
      <c r="E11" s="1"/>
      <c r="F11" s="1"/>
      <c r="G11" s="1" t="s">
        <v>59</v>
      </c>
      <c r="H11" s="1">
        <v>2</v>
      </c>
      <c r="I11" s="10">
        <v>38484</v>
      </c>
      <c r="J11" s="10">
        <f t="shared" si="0"/>
        <v>76968</v>
      </c>
      <c r="K11" s="25">
        <f>J10+J11</f>
        <v>142868</v>
      </c>
      <c r="L11" s="10">
        <f>K11*18%</f>
        <v>25716.239999999998</v>
      </c>
      <c r="M11" s="58">
        <f>K11+L11</f>
        <v>168584.24</v>
      </c>
      <c r="N11" s="1" t="s">
        <v>46</v>
      </c>
      <c r="O11" s="4"/>
      <c r="P11" s="12">
        <v>0.18</v>
      </c>
    </row>
    <row r="12" spans="1:16" s="3" customFormat="1" ht="28.8" x14ac:dyDescent="0.3">
      <c r="A12" s="1">
        <v>6</v>
      </c>
      <c r="B12" s="2" t="s">
        <v>79</v>
      </c>
      <c r="C12" s="2" t="s">
        <v>80</v>
      </c>
      <c r="D12" s="1" t="s">
        <v>66</v>
      </c>
      <c r="E12" s="1" t="s">
        <v>67</v>
      </c>
      <c r="F12" s="1" t="s">
        <v>68</v>
      </c>
      <c r="G12" s="24" t="s">
        <v>69</v>
      </c>
      <c r="H12" s="1">
        <v>10</v>
      </c>
      <c r="I12" s="10">
        <v>4339</v>
      </c>
      <c r="J12" s="10">
        <f t="shared" si="0"/>
        <v>43390</v>
      </c>
      <c r="K12" s="1"/>
      <c r="L12" s="1"/>
      <c r="M12" s="59"/>
      <c r="N12" s="1"/>
      <c r="O12" s="1"/>
      <c r="P12" s="1"/>
    </row>
    <row r="13" spans="1:16" s="3" customFormat="1" ht="27.6" x14ac:dyDescent="0.3">
      <c r="A13" s="1"/>
      <c r="B13" s="1"/>
      <c r="C13" s="1"/>
      <c r="D13" s="1"/>
      <c r="E13" s="1"/>
      <c r="F13" s="1"/>
      <c r="G13" s="24" t="s">
        <v>70</v>
      </c>
      <c r="H13" s="1">
        <v>50</v>
      </c>
      <c r="I13" s="10">
        <v>432</v>
      </c>
      <c r="J13" s="10">
        <f t="shared" si="0"/>
        <v>21600</v>
      </c>
      <c r="K13" s="25">
        <f>J12+J13</f>
        <v>64990</v>
      </c>
      <c r="L13" s="10">
        <f>K13*18%</f>
        <v>11698.199999999999</v>
      </c>
      <c r="M13" s="58">
        <f>K13+L13</f>
        <v>76688.2</v>
      </c>
      <c r="N13" s="1" t="s">
        <v>46</v>
      </c>
      <c r="O13" s="1"/>
      <c r="P13" s="12">
        <v>0.19</v>
      </c>
    </row>
    <row r="14" spans="1:16" s="3" customFormat="1" x14ac:dyDescent="0.3">
      <c r="A14" s="1"/>
      <c r="B14" s="1"/>
      <c r="C14" s="1"/>
      <c r="D14" s="1"/>
      <c r="E14" s="1"/>
      <c r="F14" s="1"/>
      <c r="G14" s="23"/>
      <c r="H14" s="1"/>
      <c r="I14" s="10"/>
      <c r="J14" s="1"/>
      <c r="K14" s="1"/>
      <c r="L14" s="1"/>
      <c r="M14" s="59"/>
      <c r="N14" s="1"/>
      <c r="O14" s="1"/>
      <c r="P14" s="1"/>
    </row>
    <row r="15" spans="1:16" s="3" customFormat="1" x14ac:dyDescent="0.3">
      <c r="A15" s="1">
        <v>7</v>
      </c>
      <c r="B15" s="1" t="s">
        <v>4</v>
      </c>
      <c r="C15" s="1" t="s">
        <v>82</v>
      </c>
      <c r="D15" s="1" t="s">
        <v>83</v>
      </c>
      <c r="E15" s="1" t="s">
        <v>84</v>
      </c>
      <c r="F15" s="1" t="s">
        <v>85</v>
      </c>
      <c r="G15" s="7" t="s">
        <v>47</v>
      </c>
      <c r="H15" s="1">
        <v>2</v>
      </c>
      <c r="I15" s="10">
        <v>29099</v>
      </c>
      <c r="J15" s="10">
        <f>I15*H15</f>
        <v>58198</v>
      </c>
      <c r="K15" s="1"/>
      <c r="L15" s="1"/>
      <c r="M15" s="59"/>
      <c r="N15" s="1"/>
      <c r="O15" s="1"/>
      <c r="P15" s="1"/>
    </row>
    <row r="16" spans="1:16" s="3" customFormat="1" x14ac:dyDescent="0.3">
      <c r="A16" s="1"/>
      <c r="B16" s="1"/>
      <c r="C16" s="1"/>
      <c r="D16" s="1"/>
      <c r="E16" s="1"/>
      <c r="F16" s="1"/>
      <c r="G16" s="7" t="s">
        <v>36</v>
      </c>
      <c r="H16" s="1">
        <v>2</v>
      </c>
      <c r="I16" s="10">
        <v>22715</v>
      </c>
      <c r="J16" s="10">
        <f t="shared" ref="J16:J18" si="1">I16*H16</f>
        <v>45430</v>
      </c>
      <c r="K16" s="1"/>
      <c r="L16" s="1"/>
      <c r="M16" s="59"/>
      <c r="N16" s="1"/>
      <c r="O16" s="1"/>
      <c r="P16" s="1"/>
    </row>
    <row r="17" spans="1:16" s="3" customFormat="1" x14ac:dyDescent="0.3">
      <c r="A17" s="1"/>
      <c r="B17" s="1"/>
      <c r="C17" s="1"/>
      <c r="D17" s="1"/>
      <c r="E17" s="1"/>
      <c r="F17" s="1"/>
      <c r="G17" s="7" t="s">
        <v>58</v>
      </c>
      <c r="H17" s="1">
        <v>2</v>
      </c>
      <c r="I17" s="10">
        <v>32950</v>
      </c>
      <c r="J17" s="10">
        <f t="shared" si="1"/>
        <v>65900</v>
      </c>
      <c r="K17" s="1"/>
      <c r="L17" s="1"/>
      <c r="M17" s="59"/>
      <c r="N17" s="1"/>
      <c r="O17" s="1"/>
      <c r="P17" s="1"/>
    </row>
    <row r="18" spans="1:16" s="3" customFormat="1" x14ac:dyDescent="0.3">
      <c r="A18" s="1"/>
      <c r="B18" s="1"/>
      <c r="C18" s="1"/>
      <c r="D18" s="1"/>
      <c r="E18" s="1"/>
      <c r="F18" s="1"/>
      <c r="G18" s="7" t="s">
        <v>59</v>
      </c>
      <c r="H18" s="1">
        <v>2</v>
      </c>
      <c r="I18" s="10">
        <v>38484</v>
      </c>
      <c r="J18" s="10">
        <f t="shared" si="1"/>
        <v>76968</v>
      </c>
      <c r="K18" s="1"/>
      <c r="L18" s="1"/>
      <c r="M18" s="59"/>
      <c r="N18" s="1"/>
      <c r="O18" s="1"/>
      <c r="P18" s="1"/>
    </row>
    <row r="19" spans="1:16" s="3" customFormat="1" x14ac:dyDescent="0.3">
      <c r="A19" s="1"/>
      <c r="B19" s="1"/>
      <c r="C19" s="1"/>
      <c r="D19" s="1"/>
      <c r="E19" s="1"/>
      <c r="F19" s="1"/>
      <c r="G19" s="1"/>
      <c r="H19" s="1"/>
      <c r="I19" s="10"/>
      <c r="J19" s="10">
        <f>SUM(J15:J18)</f>
        <v>246496</v>
      </c>
      <c r="K19" s="28">
        <v>246496</v>
      </c>
      <c r="L19" s="10">
        <f>K19*18%</f>
        <v>44369.279999999999</v>
      </c>
      <c r="M19" s="58">
        <f>K19+L19</f>
        <v>290865.28000000003</v>
      </c>
      <c r="N19" s="1"/>
      <c r="O19" s="1"/>
      <c r="P19" s="10"/>
    </row>
    <row r="20" spans="1:16" s="3" customFormat="1" ht="27.6" x14ac:dyDescent="0.3">
      <c r="A20" s="1">
        <v>8</v>
      </c>
      <c r="B20" s="1" t="s">
        <v>87</v>
      </c>
      <c r="C20" s="1" t="s">
        <v>88</v>
      </c>
      <c r="D20" s="1" t="s">
        <v>89</v>
      </c>
      <c r="E20" s="1" t="s">
        <v>90</v>
      </c>
      <c r="F20" s="1" t="s">
        <v>89</v>
      </c>
      <c r="G20" s="24" t="s">
        <v>70</v>
      </c>
      <c r="H20" s="1">
        <v>200</v>
      </c>
      <c r="I20" s="10">
        <v>432</v>
      </c>
      <c r="J20" s="10">
        <f>I20*'Sales Register 24-25'!J20</f>
        <v>0</v>
      </c>
      <c r="K20" s="29">
        <v>86400</v>
      </c>
      <c r="L20" s="29">
        <f>K20*18%</f>
        <v>15552</v>
      </c>
      <c r="M20" s="60">
        <f>K20+L20</f>
        <v>101952</v>
      </c>
      <c r="N20" s="1"/>
      <c r="O20" s="1"/>
      <c r="P20" s="1"/>
    </row>
    <row r="21" spans="1:16" s="3" customFormat="1" x14ac:dyDescent="0.3">
      <c r="A21" s="1"/>
      <c r="B21" s="1"/>
      <c r="C21" s="1"/>
      <c r="D21" s="1"/>
      <c r="E21" s="1"/>
      <c r="F21" s="1"/>
      <c r="G21" s="1"/>
      <c r="H21" s="1"/>
      <c r="I21" s="10"/>
      <c r="J21" s="1"/>
      <c r="K21" s="1"/>
      <c r="L21" s="1"/>
      <c r="M21" s="59"/>
      <c r="N21" s="1"/>
      <c r="O21" s="1"/>
      <c r="P21" s="1"/>
    </row>
    <row r="22" spans="1:16" s="3" customFormat="1" x14ac:dyDescent="0.3">
      <c r="A22" s="1"/>
      <c r="B22" s="1"/>
      <c r="C22" s="1"/>
      <c r="D22" s="1"/>
      <c r="E22" s="1"/>
      <c r="F22" s="1"/>
      <c r="G22" s="1"/>
      <c r="H22" s="1"/>
      <c r="I22" s="10"/>
      <c r="J22" s="1"/>
      <c r="K22" s="1"/>
      <c r="L22" s="1"/>
      <c r="M22" s="59"/>
      <c r="N22" s="1"/>
      <c r="O22" s="1"/>
      <c r="P22" s="1"/>
    </row>
    <row r="23" spans="1:16" s="3" customFormat="1" x14ac:dyDescent="0.3">
      <c r="A23" s="1"/>
      <c r="B23" s="1"/>
      <c r="C23" s="1"/>
      <c r="D23" s="1"/>
      <c r="E23" s="1"/>
      <c r="F23" s="1"/>
      <c r="G23" s="1"/>
      <c r="H23" s="1"/>
      <c r="I23" s="10"/>
      <c r="J23" s="1"/>
      <c r="K23" s="1"/>
      <c r="L23" s="1"/>
      <c r="M23" s="59"/>
      <c r="N23" s="1"/>
      <c r="O23" s="1"/>
      <c r="P23" s="1"/>
    </row>
    <row r="24" spans="1:16" s="3" customFormat="1" x14ac:dyDescent="0.3">
      <c r="A24" s="1"/>
      <c r="B24" s="1"/>
      <c r="C24" s="1"/>
      <c r="D24" s="1"/>
      <c r="E24" s="1"/>
      <c r="F24" s="1"/>
      <c r="G24" s="1"/>
      <c r="H24" s="1"/>
      <c r="I24" s="10"/>
      <c r="J24" s="1"/>
      <c r="K24" s="1"/>
      <c r="L24" s="1"/>
      <c r="M24" s="59"/>
      <c r="N24" s="1"/>
      <c r="O24" s="1"/>
      <c r="P24" s="1"/>
    </row>
    <row r="25" spans="1:16" s="3" customFormat="1" x14ac:dyDescent="0.3">
      <c r="A25" s="1"/>
      <c r="B25" s="1"/>
      <c r="C25" s="1"/>
      <c r="D25" s="1"/>
      <c r="E25" s="1"/>
      <c r="F25" s="1"/>
      <c r="G25" s="1"/>
      <c r="H25" s="1"/>
      <c r="I25" s="10"/>
      <c r="J25" s="1"/>
      <c r="K25" s="1"/>
      <c r="L25" s="1"/>
      <c r="M25" s="59"/>
      <c r="N25" s="1"/>
      <c r="O25" s="1"/>
      <c r="P25" s="1"/>
    </row>
    <row r="26" spans="1:16" s="3" customFormat="1" x14ac:dyDescent="0.3">
      <c r="A26" s="1"/>
      <c r="B26" s="1"/>
      <c r="C26" s="1"/>
      <c r="D26" s="1"/>
      <c r="E26" s="1"/>
      <c r="F26" s="1"/>
      <c r="G26" s="1"/>
      <c r="H26" s="1"/>
      <c r="I26" s="10"/>
      <c r="J26" s="1"/>
      <c r="K26" s="1"/>
      <c r="L26" s="1"/>
      <c r="M26" s="59"/>
      <c r="N26" s="1"/>
      <c r="O26" s="1"/>
      <c r="P26" s="1"/>
    </row>
    <row r="27" spans="1:16" s="3" customFormat="1" x14ac:dyDescent="0.3">
      <c r="A27" s="1"/>
      <c r="B27" s="1"/>
      <c r="C27" s="1"/>
      <c r="D27" s="1"/>
      <c r="E27" s="1"/>
      <c r="F27" s="1"/>
      <c r="G27" s="1"/>
      <c r="H27" s="1"/>
      <c r="I27" s="10"/>
      <c r="J27" s="1"/>
      <c r="K27" s="1"/>
      <c r="L27" s="1"/>
      <c r="M27" s="59"/>
      <c r="N27" s="1"/>
      <c r="O27" s="1"/>
      <c r="P27" s="1"/>
    </row>
    <row r="28" spans="1:16" s="3" customFormat="1" x14ac:dyDescent="0.3">
      <c r="A28" s="1"/>
      <c r="B28" s="1"/>
      <c r="C28" s="1"/>
      <c r="D28" s="1"/>
      <c r="E28" s="1"/>
      <c r="F28" s="1"/>
      <c r="G28" s="1"/>
      <c r="H28" s="1"/>
      <c r="I28" s="10"/>
      <c r="J28" s="1"/>
      <c r="K28" s="1"/>
      <c r="L28" s="1"/>
      <c r="M28" s="59"/>
      <c r="N28" s="1"/>
      <c r="O28" s="1"/>
      <c r="P28" s="1"/>
    </row>
    <row r="29" spans="1:16" s="3" customFormat="1" x14ac:dyDescent="0.3">
      <c r="A29" s="1"/>
      <c r="B29" s="1"/>
      <c r="C29" s="1"/>
      <c r="D29" s="1"/>
      <c r="E29" s="1"/>
      <c r="F29" s="1"/>
      <c r="G29" s="1"/>
      <c r="H29" s="1"/>
      <c r="I29" s="10"/>
      <c r="J29" s="1"/>
      <c r="K29" s="1"/>
      <c r="L29" s="1"/>
      <c r="M29" s="59"/>
      <c r="N29" s="1"/>
      <c r="O29" s="1"/>
      <c r="P29" s="1"/>
    </row>
    <row r="30" spans="1:16" s="3" customFormat="1" x14ac:dyDescent="0.3">
      <c r="A30" s="1"/>
      <c r="B30" s="1"/>
      <c r="C30" s="1"/>
      <c r="D30" s="1"/>
      <c r="E30" s="1"/>
      <c r="F30" s="1"/>
      <c r="G30" s="1"/>
      <c r="H30" s="1"/>
      <c r="I30" s="10"/>
      <c r="J30" s="1"/>
      <c r="K30" s="1"/>
      <c r="L30" s="1"/>
      <c r="M30" s="59"/>
      <c r="N30" s="1"/>
      <c r="O30" s="1"/>
      <c r="P30" s="1"/>
    </row>
    <row r="31" spans="1:16" s="3" customFormat="1" x14ac:dyDescent="0.3">
      <c r="A31" s="1"/>
      <c r="B31" s="1"/>
      <c r="C31" s="1"/>
      <c r="D31" s="1"/>
      <c r="E31" s="1"/>
      <c r="F31" s="1"/>
      <c r="G31" s="1"/>
      <c r="H31" s="1"/>
      <c r="I31" s="10"/>
      <c r="J31" s="1"/>
      <c r="K31" s="1"/>
      <c r="L31" s="1"/>
      <c r="M31" s="59"/>
      <c r="N31" s="1"/>
      <c r="O31" s="1"/>
      <c r="P31" s="1"/>
    </row>
    <row r="32" spans="1:16" s="3" customFormat="1" x14ac:dyDescent="0.3">
      <c r="A32" s="1"/>
      <c r="B32" s="1"/>
      <c r="C32" s="1"/>
      <c r="D32" s="1"/>
      <c r="E32" s="1"/>
      <c r="F32" s="1"/>
      <c r="G32" s="1"/>
      <c r="H32" s="1"/>
      <c r="I32" s="10"/>
      <c r="J32" s="1"/>
      <c r="K32" s="1"/>
      <c r="L32" s="1"/>
      <c r="M32" s="59"/>
      <c r="N32" s="1"/>
      <c r="O32" s="1"/>
      <c r="P32" s="1"/>
    </row>
    <row r="33" spans="1:16" s="3" customFormat="1" x14ac:dyDescent="0.3">
      <c r="A33" s="1"/>
      <c r="B33" s="1"/>
      <c r="C33" s="1"/>
      <c r="D33" s="1"/>
      <c r="E33" s="1"/>
      <c r="F33" s="1"/>
      <c r="G33" s="1"/>
      <c r="H33" s="1"/>
      <c r="I33" s="10"/>
      <c r="J33" s="1"/>
      <c r="K33" s="1"/>
      <c r="L33" s="1"/>
      <c r="M33" s="59"/>
      <c r="N33" s="1"/>
      <c r="O33" s="1"/>
      <c r="P33" s="1"/>
    </row>
    <row r="34" spans="1:16" s="3" customFormat="1" x14ac:dyDescent="0.3">
      <c r="A34" s="1"/>
      <c r="B34" s="1"/>
      <c r="C34" s="1"/>
      <c r="D34" s="1"/>
      <c r="E34" s="1"/>
      <c r="F34" s="1"/>
      <c r="G34" s="1"/>
      <c r="H34" s="1"/>
      <c r="I34" s="10"/>
      <c r="J34" s="1"/>
      <c r="K34" s="1"/>
      <c r="L34" s="1"/>
      <c r="M34" s="59"/>
      <c r="N34" s="1"/>
      <c r="O34" s="1"/>
      <c r="P34" s="1"/>
    </row>
    <row r="35" spans="1:16" s="3" customFormat="1" x14ac:dyDescent="0.3">
      <c r="A35" s="1"/>
      <c r="B35" s="1"/>
      <c r="C35" s="1"/>
      <c r="D35" s="1"/>
      <c r="E35" s="1"/>
      <c r="F35" s="1"/>
      <c r="G35" s="1"/>
      <c r="H35" s="1"/>
      <c r="I35" s="10"/>
      <c r="J35" s="1"/>
      <c r="K35" s="1"/>
      <c r="L35" s="1"/>
      <c r="M35" s="59"/>
      <c r="N35" s="1"/>
      <c r="O35" s="1"/>
      <c r="P35" s="1"/>
    </row>
    <row r="36" spans="1:16" s="3" customFormat="1" x14ac:dyDescent="0.3">
      <c r="A36" s="1"/>
      <c r="B36" s="1"/>
      <c r="C36" s="1"/>
      <c r="D36" s="1"/>
      <c r="E36" s="1"/>
      <c r="F36" s="1"/>
      <c r="G36" s="1"/>
      <c r="H36" s="1"/>
      <c r="I36" s="10"/>
      <c r="J36" s="1"/>
      <c r="K36" s="1"/>
      <c r="L36" s="1"/>
      <c r="M36" s="59"/>
      <c r="N36" s="1"/>
      <c r="O36" s="1"/>
      <c r="P36" s="1"/>
    </row>
    <row r="37" spans="1:16" s="3" customFormat="1" x14ac:dyDescent="0.3">
      <c r="A37" s="1"/>
      <c r="B37" s="1"/>
      <c r="C37" s="1"/>
      <c r="D37" s="1"/>
      <c r="E37" s="1"/>
      <c r="F37" s="1"/>
      <c r="G37" s="1"/>
      <c r="H37" s="1"/>
      <c r="I37" s="10"/>
      <c r="J37" s="1"/>
      <c r="K37" s="1"/>
      <c r="L37" s="1"/>
      <c r="M37" s="59"/>
      <c r="N37" s="1"/>
      <c r="O37" s="1"/>
      <c r="P37" s="1"/>
    </row>
    <row r="38" spans="1:16" s="3" customFormat="1" x14ac:dyDescent="0.3">
      <c r="A38" s="1"/>
      <c r="B38" s="1"/>
      <c r="C38" s="1"/>
      <c r="D38" s="1"/>
      <c r="E38" s="1"/>
      <c r="F38" s="1"/>
      <c r="G38" s="1"/>
      <c r="H38" s="1"/>
      <c r="I38" s="10"/>
      <c r="J38" s="1"/>
      <c r="K38" s="1"/>
      <c r="L38" s="1"/>
      <c r="M38" s="59"/>
      <c r="N38" s="1"/>
      <c r="O38" s="1"/>
      <c r="P38" s="1"/>
    </row>
    <row r="39" spans="1:16" s="3" customFormat="1" x14ac:dyDescent="0.3">
      <c r="A39" s="1"/>
      <c r="B39" s="1"/>
      <c r="C39" s="1"/>
      <c r="D39" s="1"/>
      <c r="E39" s="1"/>
      <c r="F39" s="1"/>
      <c r="G39" s="1"/>
      <c r="H39" s="1"/>
      <c r="I39" s="10"/>
      <c r="J39" s="1"/>
      <c r="K39" s="1"/>
      <c r="L39" s="1"/>
      <c r="M39" s="59"/>
      <c r="N39" s="1"/>
      <c r="O39" s="1"/>
      <c r="P39" s="1"/>
    </row>
    <row r="40" spans="1:16" s="3" customFormat="1" x14ac:dyDescent="0.3">
      <c r="A40" s="1"/>
      <c r="B40" s="1"/>
      <c r="C40" s="1"/>
      <c r="D40" s="1"/>
      <c r="E40" s="1"/>
      <c r="F40" s="1"/>
      <c r="G40" s="1"/>
      <c r="H40" s="1"/>
      <c r="I40" s="10"/>
      <c r="J40" s="1"/>
      <c r="K40" s="1"/>
      <c r="L40" s="1"/>
      <c r="M40" s="59"/>
      <c r="N40" s="1"/>
      <c r="O40" s="1"/>
      <c r="P40" s="1"/>
    </row>
    <row r="41" spans="1:16" s="3" customFormat="1" x14ac:dyDescent="0.3">
      <c r="A41" s="1"/>
      <c r="B41" s="1"/>
      <c r="C41" s="1"/>
      <c r="D41" s="1"/>
      <c r="E41" s="1"/>
      <c r="F41" s="1"/>
      <c r="G41" s="1"/>
      <c r="H41" s="1"/>
      <c r="I41" s="10"/>
      <c r="J41" s="1"/>
      <c r="K41" s="1"/>
      <c r="L41" s="1"/>
      <c r="M41" s="59"/>
      <c r="N41" s="1"/>
      <c r="O41" s="1"/>
      <c r="P41" s="1"/>
    </row>
    <row r="42" spans="1:16" s="3" customFormat="1" x14ac:dyDescent="0.3">
      <c r="A42" s="1"/>
      <c r="B42" s="1"/>
      <c r="C42" s="1"/>
      <c r="D42" s="1"/>
      <c r="E42" s="1"/>
      <c r="F42" s="1"/>
      <c r="G42" s="1"/>
      <c r="H42" s="1"/>
      <c r="I42" s="10"/>
      <c r="J42" s="1"/>
      <c r="K42" s="1"/>
      <c r="L42" s="1"/>
      <c r="M42" s="59"/>
      <c r="N42" s="1"/>
      <c r="O42" s="1"/>
      <c r="P42" s="1"/>
    </row>
    <row r="43" spans="1:16" s="3" customFormat="1" x14ac:dyDescent="0.3">
      <c r="A43" s="1"/>
      <c r="B43" s="1"/>
      <c r="C43" s="1"/>
      <c r="D43" s="1"/>
      <c r="E43" s="1"/>
      <c r="F43" s="1"/>
      <c r="G43" s="1"/>
      <c r="H43" s="1"/>
      <c r="I43" s="10"/>
      <c r="J43" s="1"/>
      <c r="K43" s="1"/>
      <c r="L43" s="1"/>
      <c r="M43" s="59"/>
      <c r="N43" s="1"/>
      <c r="O43" s="1"/>
      <c r="P43" s="1"/>
    </row>
    <row r="44" spans="1:16" s="3" customFormat="1" x14ac:dyDescent="0.3">
      <c r="A44" s="1"/>
      <c r="B44" s="1"/>
      <c r="C44" s="1"/>
      <c r="D44" s="1"/>
      <c r="E44" s="1"/>
      <c r="F44" s="1"/>
      <c r="G44" s="1"/>
      <c r="H44" s="1"/>
      <c r="I44" s="10"/>
      <c r="J44" s="1"/>
      <c r="K44" s="1"/>
      <c r="L44" s="1"/>
      <c r="M44" s="59"/>
      <c r="N44" s="1"/>
      <c r="O44" s="1"/>
      <c r="P44" s="1"/>
    </row>
    <row r="45" spans="1:16" s="3" customFormat="1" x14ac:dyDescent="0.3">
      <c r="A45" s="1"/>
      <c r="B45" s="1"/>
      <c r="C45" s="1"/>
      <c r="D45" s="1"/>
      <c r="E45" s="1"/>
      <c r="F45" s="1"/>
      <c r="G45" s="1"/>
      <c r="H45" s="1"/>
      <c r="I45" s="10"/>
      <c r="J45" s="1"/>
      <c r="K45" s="1"/>
      <c r="L45" s="1"/>
      <c r="M45" s="59"/>
      <c r="N45" s="1"/>
      <c r="O45" s="1"/>
      <c r="P45" s="1"/>
    </row>
    <row r="46" spans="1:16" s="3" customFormat="1" x14ac:dyDescent="0.3">
      <c r="A46" s="1"/>
      <c r="B46" s="1"/>
      <c r="C46" s="1"/>
      <c r="D46" s="1"/>
      <c r="E46" s="1"/>
      <c r="F46" s="1"/>
      <c r="G46" s="1"/>
      <c r="H46" s="1"/>
      <c r="I46" s="10"/>
      <c r="J46" s="1"/>
      <c r="K46" s="1"/>
      <c r="L46" s="1"/>
      <c r="M46" s="59"/>
      <c r="N46" s="1"/>
      <c r="O46" s="1"/>
      <c r="P46" s="1"/>
    </row>
    <row r="47" spans="1:16" s="3" customFormat="1" x14ac:dyDescent="0.3">
      <c r="A47" s="1"/>
      <c r="B47" s="1"/>
      <c r="C47" s="1"/>
      <c r="D47" s="1"/>
      <c r="E47" s="1"/>
      <c r="F47" s="1"/>
      <c r="G47" s="1"/>
      <c r="H47" s="1"/>
      <c r="I47" s="10"/>
      <c r="J47" s="1"/>
      <c r="K47" s="1"/>
      <c r="L47" s="1"/>
      <c r="M47" s="59"/>
      <c r="N47" s="1"/>
      <c r="O47" s="1"/>
      <c r="P47" s="1"/>
    </row>
    <row r="48" spans="1:16" s="3" customFormat="1" x14ac:dyDescent="0.3">
      <c r="A48" s="1"/>
      <c r="B48" s="1"/>
      <c r="C48" s="1"/>
      <c r="D48" s="1"/>
      <c r="E48" s="1"/>
      <c r="F48" s="1"/>
      <c r="G48" s="1"/>
      <c r="H48" s="1"/>
      <c r="I48" s="10"/>
      <c r="J48" s="1"/>
      <c r="K48" s="1"/>
      <c r="L48" s="1"/>
      <c r="M48" s="59"/>
      <c r="N48" s="1"/>
      <c r="O48" s="1"/>
      <c r="P48" s="1"/>
    </row>
    <row r="49" spans="1:16" s="3" customFormat="1" x14ac:dyDescent="0.3">
      <c r="A49" s="1"/>
      <c r="B49" s="1"/>
      <c r="C49" s="1"/>
      <c r="D49" s="1"/>
      <c r="E49" s="1"/>
      <c r="F49" s="1"/>
      <c r="G49" s="1"/>
      <c r="H49" s="1"/>
      <c r="I49" s="10"/>
      <c r="J49" s="1"/>
      <c r="K49" s="1"/>
      <c r="L49" s="1"/>
      <c r="M49" s="59"/>
      <c r="N49" s="1"/>
      <c r="O49" s="1"/>
      <c r="P49" s="1"/>
    </row>
    <row r="50" spans="1:16" s="3" customFormat="1" x14ac:dyDescent="0.3">
      <c r="A50" s="1"/>
      <c r="B50" s="1"/>
      <c r="C50" s="1"/>
      <c r="D50" s="1"/>
      <c r="E50" s="1"/>
      <c r="F50" s="1"/>
      <c r="G50" s="1"/>
      <c r="H50" s="1"/>
      <c r="I50" s="10"/>
      <c r="J50" s="1"/>
      <c r="K50" s="1"/>
      <c r="L50" s="1"/>
      <c r="M50" s="59"/>
      <c r="N50" s="1"/>
      <c r="O50" s="1"/>
      <c r="P50" s="1"/>
    </row>
    <row r="51" spans="1:16" s="3" customFormat="1" x14ac:dyDescent="0.3">
      <c r="A51" s="1"/>
      <c r="B51" s="1"/>
      <c r="C51" s="1"/>
      <c r="D51" s="1"/>
      <c r="E51" s="1"/>
      <c r="F51" s="1"/>
      <c r="G51" s="1"/>
      <c r="H51" s="1"/>
      <c r="I51" s="10"/>
      <c r="J51" s="1"/>
      <c r="K51" s="1"/>
      <c r="L51" s="1"/>
      <c r="M51" s="59"/>
      <c r="N51" s="1"/>
      <c r="O51" s="1"/>
      <c r="P51" s="1"/>
    </row>
    <row r="52" spans="1:16" s="3" customFormat="1" x14ac:dyDescent="0.3">
      <c r="A52" s="1"/>
      <c r="B52" s="1"/>
      <c r="C52" s="1"/>
      <c r="D52" s="1"/>
      <c r="E52" s="1"/>
      <c r="F52" s="1"/>
      <c r="G52" s="1"/>
      <c r="H52" s="1"/>
      <c r="I52" s="10"/>
      <c r="J52" s="1"/>
      <c r="K52" s="1"/>
      <c r="L52" s="1"/>
      <c r="M52" s="59"/>
      <c r="N52" s="1"/>
      <c r="O52" s="1"/>
      <c r="P52" s="1"/>
    </row>
    <row r="53" spans="1:16" s="3" customFormat="1" x14ac:dyDescent="0.3">
      <c r="A53" s="1"/>
      <c r="B53" s="1"/>
      <c r="C53" s="1"/>
      <c r="D53" s="1"/>
      <c r="E53" s="1"/>
      <c r="F53" s="1"/>
      <c r="G53" s="1"/>
      <c r="H53" s="1"/>
      <c r="I53" s="10"/>
      <c r="J53" s="1"/>
      <c r="K53" s="1"/>
      <c r="L53" s="1"/>
      <c r="M53" s="59"/>
      <c r="N53" s="1"/>
      <c r="O53" s="1"/>
      <c r="P53" s="1"/>
    </row>
    <row r="54" spans="1:16" s="3" customFormat="1" x14ac:dyDescent="0.3">
      <c r="A54" s="1"/>
      <c r="B54" s="1"/>
      <c r="C54" s="1"/>
      <c r="D54" s="1"/>
      <c r="E54" s="1"/>
      <c r="F54" s="1"/>
      <c r="G54" s="1"/>
      <c r="H54" s="1"/>
      <c r="I54" s="10"/>
      <c r="J54" s="1"/>
      <c r="K54" s="1"/>
      <c r="L54" s="1"/>
      <c r="M54" s="59"/>
      <c r="N54" s="1"/>
      <c r="O54" s="1"/>
      <c r="P54" s="1"/>
    </row>
    <row r="55" spans="1:16" s="3" customFormat="1" x14ac:dyDescent="0.3">
      <c r="A55" s="1"/>
      <c r="B55" s="1"/>
      <c r="C55" s="1"/>
      <c r="D55" s="1"/>
      <c r="E55" s="1"/>
      <c r="F55" s="1"/>
      <c r="G55" s="1"/>
      <c r="H55" s="1"/>
      <c r="I55" s="10"/>
      <c r="J55" s="1"/>
      <c r="K55" s="1"/>
      <c r="L55" s="1"/>
      <c r="M55" s="59"/>
      <c r="N55" s="1"/>
      <c r="O55" s="1"/>
      <c r="P55" s="1"/>
    </row>
    <row r="56" spans="1:16" s="3" customFormat="1" x14ac:dyDescent="0.3">
      <c r="A56" s="1"/>
      <c r="B56" s="1"/>
      <c r="C56" s="1"/>
      <c r="D56" s="1"/>
      <c r="E56" s="1"/>
      <c r="F56" s="1"/>
      <c r="G56" s="1"/>
      <c r="H56" s="1"/>
      <c r="I56" s="10"/>
      <c r="J56" s="1"/>
      <c r="K56" s="1"/>
      <c r="L56" s="1"/>
      <c r="M56" s="59"/>
      <c r="N56" s="1"/>
      <c r="O56" s="1"/>
      <c r="P56" s="1"/>
    </row>
    <row r="57" spans="1:16" s="3" customFormat="1" x14ac:dyDescent="0.3">
      <c r="A57" s="1"/>
      <c r="B57" s="1"/>
      <c r="C57" s="1"/>
      <c r="D57" s="1"/>
      <c r="E57" s="1"/>
      <c r="F57" s="1"/>
      <c r="G57" s="1"/>
      <c r="H57" s="1"/>
      <c r="I57" s="10"/>
      <c r="J57" s="1"/>
      <c r="K57" s="1"/>
      <c r="L57" s="1"/>
      <c r="M57" s="59"/>
      <c r="N57" s="1"/>
      <c r="O57" s="1"/>
      <c r="P57" s="1"/>
    </row>
    <row r="58" spans="1:16" s="3" customFormat="1" x14ac:dyDescent="0.3">
      <c r="A58" s="1"/>
      <c r="B58" s="1"/>
      <c r="C58" s="1"/>
      <c r="D58" s="1"/>
      <c r="E58" s="1"/>
      <c r="F58" s="1"/>
      <c r="G58" s="1"/>
      <c r="H58" s="1"/>
      <c r="I58" s="10"/>
      <c r="J58" s="1"/>
      <c r="K58" s="1"/>
      <c r="L58" s="1"/>
      <c r="M58" s="59"/>
      <c r="N58" s="1"/>
      <c r="O58" s="1"/>
      <c r="P58" s="1"/>
    </row>
    <row r="59" spans="1:16" s="3" customFormat="1" x14ac:dyDescent="0.3">
      <c r="A59" s="1"/>
      <c r="B59" s="1"/>
      <c r="C59" s="1"/>
      <c r="D59" s="1"/>
      <c r="E59" s="1"/>
      <c r="F59" s="1"/>
      <c r="G59" s="1"/>
      <c r="H59" s="1"/>
      <c r="I59" s="10"/>
      <c r="J59" s="1"/>
      <c r="K59" s="1"/>
      <c r="L59" s="1"/>
      <c r="M59" s="59"/>
      <c r="N59" s="1"/>
      <c r="O59" s="1"/>
      <c r="P59" s="1"/>
    </row>
    <row r="60" spans="1:16" s="3" customFormat="1" x14ac:dyDescent="0.3">
      <c r="A60" s="1"/>
      <c r="B60" s="1"/>
      <c r="C60" s="1"/>
      <c r="D60" s="1"/>
      <c r="E60" s="1"/>
      <c r="F60" s="1"/>
      <c r="G60" s="1"/>
      <c r="H60" s="1"/>
      <c r="I60" s="10"/>
      <c r="J60" s="1"/>
      <c r="K60" s="1"/>
      <c r="L60" s="1"/>
      <c r="M60" s="59"/>
      <c r="N60" s="1"/>
      <c r="O60" s="1"/>
      <c r="P60" s="1"/>
    </row>
    <row r="61" spans="1:16" s="3" customFormat="1" x14ac:dyDescent="0.3">
      <c r="A61" s="1"/>
      <c r="B61" s="1"/>
      <c r="C61" s="1"/>
      <c r="D61" s="1"/>
      <c r="E61" s="1"/>
      <c r="F61" s="1"/>
      <c r="G61" s="1"/>
      <c r="H61" s="1"/>
      <c r="I61" s="10"/>
      <c r="J61" s="1"/>
      <c r="K61" s="1"/>
      <c r="L61" s="1"/>
      <c r="M61" s="59"/>
      <c r="N61" s="1"/>
      <c r="O61" s="1"/>
      <c r="P61" s="1"/>
    </row>
    <row r="62" spans="1:16" s="3" customFormat="1" x14ac:dyDescent="0.3">
      <c r="A62" s="1"/>
      <c r="B62" s="1"/>
      <c r="C62" s="1"/>
      <c r="D62" s="1"/>
      <c r="E62" s="1"/>
      <c r="F62" s="1"/>
      <c r="G62" s="1"/>
      <c r="H62" s="1"/>
      <c r="I62" s="10"/>
      <c r="J62" s="1"/>
      <c r="K62" s="1"/>
      <c r="L62" s="1"/>
      <c r="M62" s="59"/>
      <c r="N62" s="1"/>
      <c r="O62" s="1"/>
      <c r="P62" s="1"/>
    </row>
    <row r="63" spans="1:16" s="3" customFormat="1" x14ac:dyDescent="0.3">
      <c r="A63" s="1"/>
      <c r="B63" s="1"/>
      <c r="C63" s="1"/>
      <c r="D63" s="1"/>
      <c r="E63" s="1"/>
      <c r="F63" s="1"/>
      <c r="G63" s="1"/>
      <c r="H63" s="1"/>
      <c r="I63" s="10"/>
      <c r="J63" s="1"/>
      <c r="K63" s="1"/>
      <c r="L63" s="1"/>
      <c r="M63" s="59"/>
      <c r="N63" s="1"/>
      <c r="O63" s="1"/>
      <c r="P63" s="1"/>
    </row>
    <row r="64" spans="1:16" s="3" customFormat="1" x14ac:dyDescent="0.3">
      <c r="A64" s="1"/>
      <c r="B64" s="1"/>
      <c r="C64" s="1"/>
      <c r="D64" s="1"/>
      <c r="E64" s="1"/>
      <c r="F64" s="1"/>
      <c r="G64" s="1"/>
      <c r="H64" s="1"/>
      <c r="I64" s="10"/>
      <c r="J64" s="1"/>
      <c r="K64" s="1"/>
      <c r="L64" s="1"/>
      <c r="M64" s="59"/>
      <c r="N64" s="1"/>
      <c r="O64" s="1"/>
      <c r="P64" s="1"/>
    </row>
    <row r="65" spans="1:16" s="3" customFormat="1" x14ac:dyDescent="0.3">
      <c r="A65" s="1"/>
      <c r="B65" s="1"/>
      <c r="C65" s="1"/>
      <c r="D65" s="1"/>
      <c r="E65" s="1"/>
      <c r="F65" s="1"/>
      <c r="G65" s="1"/>
      <c r="H65" s="1"/>
      <c r="I65" s="10"/>
      <c r="J65" s="1"/>
      <c r="K65" s="1"/>
      <c r="L65" s="1"/>
      <c r="M65" s="59"/>
      <c r="N65" s="1"/>
      <c r="O65" s="1"/>
      <c r="P65" s="1"/>
    </row>
    <row r="66" spans="1:16" s="3" customFormat="1" x14ac:dyDescent="0.3">
      <c r="A66" s="1"/>
      <c r="B66" s="1"/>
      <c r="C66" s="1"/>
      <c r="D66" s="1"/>
      <c r="E66" s="1"/>
      <c r="F66" s="1"/>
      <c r="G66" s="1"/>
      <c r="H66" s="1"/>
      <c r="I66" s="10"/>
      <c r="J66" s="1"/>
      <c r="K66" s="1"/>
      <c r="L66" s="1"/>
      <c r="M66" s="59"/>
      <c r="N66" s="1"/>
      <c r="O66" s="1"/>
      <c r="P66" s="1"/>
    </row>
    <row r="67" spans="1:16" s="3" customFormat="1" x14ac:dyDescent="0.3">
      <c r="A67" s="1"/>
      <c r="B67" s="1"/>
      <c r="C67" s="1"/>
      <c r="D67" s="1"/>
      <c r="E67" s="1"/>
      <c r="F67" s="1"/>
      <c r="G67" s="1"/>
      <c r="H67" s="1"/>
      <c r="I67" s="10"/>
      <c r="J67" s="1"/>
      <c r="K67" s="1"/>
      <c r="L67" s="1"/>
      <c r="M67" s="59"/>
      <c r="N67" s="1"/>
      <c r="O67" s="1"/>
      <c r="P67" s="1"/>
    </row>
    <row r="68" spans="1:16" s="3" customFormat="1" x14ac:dyDescent="0.3">
      <c r="A68" s="1"/>
      <c r="B68" s="1"/>
      <c r="C68" s="1"/>
      <c r="D68" s="1"/>
      <c r="E68" s="1"/>
      <c r="F68" s="1"/>
      <c r="G68" s="1"/>
      <c r="H68" s="1"/>
      <c r="I68" s="10"/>
      <c r="J68" s="1"/>
      <c r="K68" s="1"/>
      <c r="L68" s="1"/>
      <c r="M68" s="59"/>
      <c r="N68" s="1"/>
      <c r="O68" s="1"/>
      <c r="P68" s="1"/>
    </row>
    <row r="69" spans="1:16" s="3" customFormat="1" x14ac:dyDescent="0.3">
      <c r="A69" s="1"/>
      <c r="B69" s="1"/>
      <c r="C69" s="1"/>
      <c r="D69" s="1"/>
      <c r="E69" s="1"/>
      <c r="F69" s="1"/>
      <c r="G69" s="1"/>
      <c r="H69" s="1"/>
      <c r="I69" s="10"/>
      <c r="J69" s="1"/>
      <c r="K69" s="1"/>
      <c r="L69" s="1"/>
      <c r="M69" s="59"/>
      <c r="N69" s="1"/>
      <c r="O69" s="1"/>
      <c r="P69" s="1"/>
    </row>
    <row r="70" spans="1:16" s="3" customFormat="1" x14ac:dyDescent="0.3">
      <c r="A70" s="1"/>
      <c r="B70" s="1"/>
      <c r="C70" s="1"/>
      <c r="D70" s="1"/>
      <c r="E70" s="1"/>
      <c r="F70" s="1"/>
      <c r="G70" s="1"/>
      <c r="H70" s="1"/>
      <c r="I70" s="10"/>
      <c r="J70" s="1"/>
      <c r="K70" s="1"/>
      <c r="L70" s="1"/>
      <c r="M70" s="59"/>
      <c r="N70" s="1"/>
      <c r="O70" s="1"/>
      <c r="P70" s="1"/>
    </row>
    <row r="71" spans="1:16" s="3" customFormat="1" x14ac:dyDescent="0.3">
      <c r="A71" s="1"/>
      <c r="B71" s="1"/>
      <c r="C71" s="1"/>
      <c r="D71" s="1"/>
      <c r="E71" s="1"/>
      <c r="F71" s="1"/>
      <c r="G71" s="1"/>
      <c r="H71" s="1"/>
      <c r="I71" s="10"/>
      <c r="J71" s="1"/>
      <c r="K71" s="1"/>
      <c r="L71" s="1"/>
      <c r="M71" s="59"/>
      <c r="N71" s="1"/>
      <c r="O71" s="1"/>
      <c r="P71" s="1"/>
    </row>
    <row r="72" spans="1:16" s="3" customFormat="1" x14ac:dyDescent="0.3">
      <c r="A72" s="1"/>
      <c r="B72" s="1"/>
      <c r="C72" s="1"/>
      <c r="D72" s="1"/>
      <c r="E72" s="1"/>
      <c r="F72" s="1"/>
      <c r="G72" s="1"/>
      <c r="H72" s="1"/>
      <c r="I72" s="10"/>
      <c r="J72" s="1"/>
      <c r="K72" s="1"/>
      <c r="L72" s="1"/>
      <c r="M72" s="59"/>
      <c r="N72" s="1"/>
      <c r="O72" s="1"/>
      <c r="P72" s="1"/>
    </row>
    <row r="73" spans="1:16" s="3" customFormat="1" x14ac:dyDescent="0.3">
      <c r="A73" s="1"/>
      <c r="B73" s="1"/>
      <c r="C73" s="1"/>
      <c r="D73" s="1"/>
      <c r="E73" s="1"/>
      <c r="F73" s="1"/>
      <c r="G73" s="1"/>
      <c r="H73" s="1"/>
      <c r="I73" s="10"/>
      <c r="J73" s="1"/>
      <c r="K73" s="1"/>
      <c r="L73" s="1"/>
      <c r="M73" s="59"/>
      <c r="N73" s="1"/>
      <c r="O73" s="1"/>
      <c r="P73" s="1"/>
    </row>
    <row r="74" spans="1:16" s="3" customFormat="1" x14ac:dyDescent="0.3">
      <c r="A74" s="1"/>
      <c r="B74" s="1"/>
      <c r="C74" s="1"/>
      <c r="D74" s="1"/>
      <c r="E74" s="1"/>
      <c r="F74" s="1"/>
      <c r="G74" s="1"/>
      <c r="H74" s="1"/>
      <c r="I74" s="10"/>
      <c r="J74" s="1"/>
      <c r="K74" s="1"/>
      <c r="L74" s="1"/>
      <c r="M74" s="59"/>
      <c r="N74" s="1"/>
      <c r="O74" s="1"/>
      <c r="P74" s="1"/>
    </row>
    <row r="75" spans="1:16" s="3" customFormat="1" x14ac:dyDescent="0.3">
      <c r="A75" s="1"/>
      <c r="B75" s="1"/>
      <c r="C75" s="1"/>
      <c r="D75" s="1"/>
      <c r="E75" s="1"/>
      <c r="F75" s="1"/>
      <c r="G75" s="1"/>
      <c r="H75" s="1"/>
      <c r="I75" s="10"/>
      <c r="J75" s="1"/>
      <c r="K75" s="1"/>
      <c r="L75" s="1"/>
      <c r="M75" s="59"/>
      <c r="N75" s="1"/>
      <c r="O75" s="1"/>
      <c r="P75" s="1"/>
    </row>
    <row r="76" spans="1:16" s="3" customFormat="1" x14ac:dyDescent="0.3">
      <c r="A76" s="1"/>
      <c r="B76" s="1"/>
      <c r="C76" s="1"/>
      <c r="D76" s="1"/>
      <c r="E76" s="1"/>
      <c r="F76" s="1"/>
      <c r="G76" s="1"/>
      <c r="H76" s="1"/>
      <c r="I76" s="10"/>
      <c r="J76" s="1"/>
      <c r="K76" s="1"/>
      <c r="L76" s="1"/>
      <c r="M76" s="59"/>
      <c r="N76" s="1"/>
      <c r="O76" s="1"/>
      <c r="P76" s="1"/>
    </row>
    <row r="77" spans="1:16" s="3" customFormat="1" x14ac:dyDescent="0.3">
      <c r="A77" s="1"/>
      <c r="B77" s="1"/>
      <c r="C77" s="1"/>
      <c r="D77" s="1"/>
      <c r="E77" s="1"/>
      <c r="F77" s="1"/>
      <c r="G77" s="1"/>
      <c r="H77" s="1"/>
      <c r="I77" s="10"/>
      <c r="J77" s="1"/>
      <c r="K77" s="1"/>
      <c r="L77" s="1"/>
      <c r="M77" s="59"/>
      <c r="N77" s="1"/>
      <c r="O77" s="1"/>
      <c r="P77" s="1"/>
    </row>
    <row r="78" spans="1:16" s="3" customFormat="1" x14ac:dyDescent="0.3">
      <c r="A78" s="1"/>
      <c r="B78" s="1"/>
      <c r="C78" s="1"/>
      <c r="D78" s="1"/>
      <c r="E78" s="1"/>
      <c r="F78" s="1"/>
      <c r="G78" s="1"/>
      <c r="H78" s="1"/>
      <c r="I78" s="10"/>
      <c r="J78" s="1"/>
      <c r="K78" s="1"/>
      <c r="L78" s="1"/>
      <c r="M78" s="59"/>
      <c r="N78" s="1"/>
      <c r="O78" s="1"/>
      <c r="P78" s="1"/>
    </row>
    <row r="79" spans="1:16" s="3" customFormat="1" x14ac:dyDescent="0.3">
      <c r="A79" s="1"/>
      <c r="B79" s="1"/>
      <c r="C79" s="1"/>
      <c r="D79" s="1"/>
      <c r="E79" s="1"/>
      <c r="F79" s="1"/>
      <c r="G79" s="1"/>
      <c r="H79" s="1"/>
      <c r="I79" s="10"/>
      <c r="J79" s="1"/>
      <c r="K79" s="1"/>
      <c r="L79" s="1"/>
      <c r="M79" s="59"/>
      <c r="N79" s="1"/>
      <c r="O79" s="1"/>
      <c r="P79" s="1"/>
    </row>
    <row r="80" spans="1:16" s="3" customFormat="1" x14ac:dyDescent="0.3">
      <c r="A80" s="1"/>
      <c r="B80" s="1"/>
      <c r="C80" s="1"/>
      <c r="D80" s="1"/>
      <c r="E80" s="1"/>
      <c r="F80" s="1"/>
      <c r="G80" s="1"/>
      <c r="H80" s="1"/>
      <c r="I80" s="10"/>
      <c r="J80" s="1"/>
      <c r="K80" s="1"/>
      <c r="L80" s="1"/>
      <c r="M80" s="59"/>
      <c r="N80" s="1"/>
      <c r="O80" s="1"/>
      <c r="P80" s="1"/>
    </row>
    <row r="81" spans="1:16" s="3" customFormat="1" x14ac:dyDescent="0.3">
      <c r="A81" s="1"/>
      <c r="B81" s="1"/>
      <c r="C81" s="1"/>
      <c r="D81" s="1"/>
      <c r="E81" s="1"/>
      <c r="F81" s="1"/>
      <c r="G81" s="1"/>
      <c r="H81" s="1"/>
      <c r="I81" s="10"/>
      <c r="J81" s="1"/>
      <c r="K81" s="1"/>
      <c r="L81" s="1"/>
      <c r="M81" s="59"/>
      <c r="N81" s="1"/>
      <c r="O81" s="1"/>
      <c r="P81" s="1"/>
    </row>
    <row r="82" spans="1:16" s="3" customFormat="1" x14ac:dyDescent="0.3">
      <c r="A82" s="1"/>
      <c r="B82" s="1"/>
      <c r="C82" s="1"/>
      <c r="D82" s="1"/>
      <c r="E82" s="1"/>
      <c r="F82" s="1"/>
      <c r="G82" s="1"/>
      <c r="H82" s="1"/>
      <c r="I82" s="10"/>
      <c r="J82" s="1"/>
      <c r="K82" s="1"/>
      <c r="L82" s="1"/>
      <c r="M82" s="59"/>
      <c r="N82" s="1"/>
      <c r="O82" s="1"/>
      <c r="P82" s="1"/>
    </row>
    <row r="83" spans="1:16" s="3" customFormat="1" x14ac:dyDescent="0.3">
      <c r="A83" s="1"/>
      <c r="B83" s="1"/>
      <c r="C83" s="1"/>
      <c r="D83" s="1"/>
      <c r="E83" s="1"/>
      <c r="F83" s="1"/>
      <c r="G83" s="1"/>
      <c r="H83" s="1"/>
      <c r="I83" s="10"/>
      <c r="J83" s="1"/>
      <c r="K83" s="1"/>
      <c r="L83" s="1"/>
      <c r="M83" s="59"/>
      <c r="N83" s="1"/>
      <c r="O83" s="1"/>
      <c r="P83" s="1"/>
    </row>
    <row r="84" spans="1:16" s="3" customFormat="1" x14ac:dyDescent="0.3">
      <c r="A84" s="1"/>
      <c r="B84" s="1"/>
      <c r="C84" s="1"/>
      <c r="D84" s="1"/>
      <c r="E84" s="1"/>
      <c r="F84" s="1"/>
      <c r="G84" s="1"/>
      <c r="H84" s="1"/>
      <c r="I84" s="10"/>
      <c r="J84" s="1"/>
      <c r="K84" s="1"/>
      <c r="L84" s="1"/>
      <c r="M84" s="59"/>
      <c r="N84" s="1"/>
      <c r="O84" s="1"/>
      <c r="P84" s="1"/>
    </row>
    <row r="85" spans="1:16" s="3" customFormat="1" x14ac:dyDescent="0.3">
      <c r="A85" s="1"/>
      <c r="B85" s="1"/>
      <c r="C85" s="1"/>
      <c r="D85" s="1"/>
      <c r="E85" s="1"/>
      <c r="F85" s="1"/>
      <c r="G85" s="1"/>
      <c r="H85" s="1"/>
      <c r="I85" s="10"/>
      <c r="J85" s="1"/>
      <c r="K85" s="1"/>
      <c r="L85" s="1"/>
      <c r="M85" s="59"/>
      <c r="N85" s="1"/>
      <c r="O85" s="1"/>
      <c r="P85" s="1"/>
    </row>
    <row r="86" spans="1:16" s="3" customFormat="1" x14ac:dyDescent="0.3">
      <c r="A86" s="1"/>
      <c r="B86" s="1"/>
      <c r="C86" s="1"/>
      <c r="D86" s="1"/>
      <c r="E86" s="1"/>
      <c r="F86" s="1"/>
      <c r="G86" s="1"/>
      <c r="H86" s="1"/>
      <c r="I86" s="10"/>
      <c r="J86" s="1"/>
      <c r="K86" s="1"/>
      <c r="L86" s="1"/>
      <c r="M86" s="59"/>
      <c r="N86" s="1"/>
      <c r="O86" s="1"/>
      <c r="P86" s="1"/>
    </row>
    <row r="87" spans="1:16" s="3" customFormat="1" x14ac:dyDescent="0.3">
      <c r="A87" s="1"/>
      <c r="B87" s="1"/>
      <c r="C87" s="1"/>
      <c r="D87" s="1"/>
      <c r="E87" s="1"/>
      <c r="F87" s="1"/>
      <c r="G87" s="1"/>
      <c r="H87" s="1"/>
      <c r="I87" s="10"/>
      <c r="J87" s="1"/>
      <c r="K87" s="1"/>
      <c r="L87" s="1"/>
      <c r="M87" s="59"/>
      <c r="N87" s="1"/>
      <c r="O87" s="1"/>
      <c r="P87" s="1"/>
    </row>
    <row r="88" spans="1:16" s="3" customFormat="1" x14ac:dyDescent="0.3">
      <c r="A88" s="1"/>
      <c r="B88" s="1"/>
      <c r="C88" s="1"/>
      <c r="D88" s="1"/>
      <c r="E88" s="1"/>
      <c r="F88" s="1"/>
      <c r="G88" s="1"/>
      <c r="H88" s="1"/>
      <c r="I88" s="10"/>
      <c r="J88" s="1"/>
      <c r="K88" s="1"/>
      <c r="L88" s="1"/>
      <c r="M88" s="59"/>
      <c r="N88" s="1"/>
      <c r="O88" s="1"/>
      <c r="P88" s="1"/>
    </row>
    <row r="89" spans="1:16" s="3" customFormat="1" x14ac:dyDescent="0.3">
      <c r="A89" s="1"/>
      <c r="B89" s="1"/>
      <c r="C89" s="1"/>
      <c r="D89" s="1"/>
      <c r="E89" s="1"/>
      <c r="F89" s="1"/>
      <c r="G89" s="1"/>
      <c r="H89" s="1"/>
      <c r="I89" s="10"/>
      <c r="J89" s="1"/>
      <c r="K89" s="1"/>
      <c r="L89" s="1"/>
      <c r="M89" s="59"/>
      <c r="N89" s="1"/>
      <c r="O89" s="1"/>
      <c r="P89" s="1"/>
    </row>
    <row r="90" spans="1:16" s="3" customFormat="1" x14ac:dyDescent="0.3">
      <c r="A90" s="1"/>
      <c r="B90" s="1"/>
      <c r="C90" s="1"/>
      <c r="D90" s="1"/>
      <c r="E90" s="1"/>
      <c r="F90" s="1"/>
      <c r="G90" s="1"/>
      <c r="H90" s="1"/>
      <c r="I90" s="10"/>
      <c r="J90" s="1"/>
      <c r="K90" s="1"/>
      <c r="L90" s="1"/>
      <c r="M90" s="59"/>
      <c r="N90" s="1"/>
      <c r="O90" s="1"/>
      <c r="P90" s="1"/>
    </row>
    <row r="91" spans="1:16" s="3" customFormat="1" x14ac:dyDescent="0.3">
      <c r="A91" s="1"/>
      <c r="B91" s="1"/>
      <c r="C91" s="1"/>
      <c r="D91" s="1"/>
      <c r="E91" s="1"/>
      <c r="F91" s="1"/>
      <c r="G91" s="1"/>
      <c r="H91" s="1"/>
      <c r="I91" s="10"/>
      <c r="J91" s="1"/>
      <c r="K91" s="1"/>
      <c r="L91" s="1"/>
      <c r="M91" s="59"/>
      <c r="N91" s="1"/>
      <c r="O91" s="1"/>
      <c r="P91" s="1"/>
    </row>
    <row r="92" spans="1:16" s="3" customFormat="1" x14ac:dyDescent="0.3">
      <c r="A92" s="1"/>
      <c r="B92" s="1"/>
      <c r="C92" s="1"/>
      <c r="D92" s="1"/>
      <c r="E92" s="1"/>
      <c r="F92" s="1"/>
      <c r="G92" s="1"/>
      <c r="H92" s="1"/>
      <c r="I92" s="10"/>
      <c r="J92" s="1"/>
      <c r="K92" s="1"/>
      <c r="L92" s="1"/>
      <c r="M92" s="59"/>
      <c r="N92" s="1"/>
      <c r="O92" s="1"/>
      <c r="P92" s="1"/>
    </row>
    <row r="93" spans="1:16" s="3" customFormat="1" x14ac:dyDescent="0.3">
      <c r="A93" s="1"/>
      <c r="B93" s="1"/>
      <c r="C93" s="1"/>
      <c r="D93" s="1"/>
      <c r="E93" s="1"/>
      <c r="F93" s="1"/>
      <c r="G93" s="1"/>
      <c r="H93" s="1"/>
      <c r="I93" s="10"/>
      <c r="J93" s="1"/>
      <c r="K93" s="1"/>
      <c r="L93" s="1"/>
      <c r="M93" s="59"/>
      <c r="N93" s="1"/>
      <c r="O93" s="1"/>
      <c r="P93" s="1"/>
    </row>
    <row r="94" spans="1:16" s="3" customFormat="1" x14ac:dyDescent="0.3">
      <c r="A94" s="1"/>
      <c r="B94" s="1"/>
      <c r="C94" s="1"/>
      <c r="D94" s="1"/>
      <c r="E94" s="1"/>
      <c r="F94" s="1"/>
      <c r="G94" s="1"/>
      <c r="H94" s="1"/>
      <c r="I94" s="10"/>
      <c r="J94" s="1"/>
      <c r="K94" s="1"/>
      <c r="L94" s="1"/>
      <c r="M94" s="59"/>
      <c r="N94" s="1"/>
      <c r="O94" s="1"/>
      <c r="P94" s="1"/>
    </row>
    <row r="95" spans="1:16" s="3" customFormat="1" x14ac:dyDescent="0.3">
      <c r="A95" s="1"/>
      <c r="B95" s="1"/>
      <c r="C95" s="1"/>
      <c r="D95" s="1"/>
      <c r="E95" s="1"/>
      <c r="F95" s="1"/>
      <c r="G95" s="1"/>
      <c r="H95" s="1"/>
      <c r="I95" s="10"/>
      <c r="J95" s="1"/>
      <c r="K95" s="1"/>
      <c r="L95" s="1"/>
      <c r="M95" s="59"/>
      <c r="N95" s="1"/>
      <c r="O95" s="1"/>
      <c r="P95" s="1"/>
    </row>
    <row r="96" spans="1:16" s="3" customFormat="1" x14ac:dyDescent="0.3">
      <c r="A96" s="1"/>
      <c r="B96" s="1"/>
      <c r="C96" s="1"/>
      <c r="D96" s="1"/>
      <c r="E96" s="1"/>
      <c r="F96" s="1"/>
      <c r="G96" s="1"/>
      <c r="H96" s="1"/>
      <c r="I96" s="10"/>
      <c r="J96" s="1"/>
      <c r="K96" s="1"/>
      <c r="L96" s="1"/>
      <c r="M96" s="59"/>
      <c r="N96" s="1"/>
      <c r="O96" s="1"/>
      <c r="P96" s="1"/>
    </row>
    <row r="97" spans="1:16" s="3" customFormat="1" x14ac:dyDescent="0.3">
      <c r="A97" s="1"/>
      <c r="B97" s="1"/>
      <c r="C97" s="1"/>
      <c r="D97" s="1"/>
      <c r="E97" s="1"/>
      <c r="F97" s="1"/>
      <c r="G97" s="1"/>
      <c r="H97" s="1"/>
      <c r="I97" s="10"/>
      <c r="J97" s="1"/>
      <c r="K97" s="1"/>
      <c r="L97" s="1"/>
      <c r="M97" s="59"/>
      <c r="N97" s="1"/>
      <c r="O97" s="1"/>
      <c r="P97" s="1"/>
    </row>
    <row r="98" spans="1:16" s="3" customFormat="1" x14ac:dyDescent="0.3">
      <c r="A98" s="1"/>
      <c r="B98" s="1"/>
      <c r="C98" s="1"/>
      <c r="D98" s="1"/>
      <c r="E98" s="1"/>
      <c r="F98" s="1"/>
      <c r="G98" s="1"/>
      <c r="H98" s="1"/>
      <c r="I98" s="10"/>
      <c r="J98" s="1"/>
      <c r="K98" s="1"/>
      <c r="L98" s="1"/>
      <c r="M98" s="59"/>
      <c r="N98" s="1"/>
      <c r="O98" s="1"/>
      <c r="P98" s="1"/>
    </row>
    <row r="99" spans="1:16" s="3" customFormat="1" x14ac:dyDescent="0.3">
      <c r="A99" s="1"/>
      <c r="B99" s="1"/>
      <c r="C99" s="1"/>
      <c r="D99" s="1"/>
      <c r="E99" s="1"/>
      <c r="F99" s="1"/>
      <c r="G99" s="1"/>
      <c r="H99" s="1"/>
      <c r="I99" s="10"/>
      <c r="J99" s="1"/>
      <c r="K99" s="1"/>
      <c r="L99" s="1"/>
      <c r="M99" s="59"/>
      <c r="N99" s="1"/>
      <c r="O99" s="1"/>
      <c r="P99" s="1"/>
    </row>
    <row r="100" spans="1:16" s="3" customFormat="1" x14ac:dyDescent="0.3">
      <c r="A100" s="1"/>
      <c r="B100" s="1"/>
      <c r="C100" s="1"/>
      <c r="D100" s="1"/>
      <c r="E100" s="1"/>
      <c r="F100" s="1"/>
      <c r="G100" s="1"/>
      <c r="H100" s="1"/>
      <c r="I100" s="10"/>
      <c r="J100" s="1"/>
      <c r="K100" s="1"/>
      <c r="L100" s="1"/>
      <c r="M100" s="59"/>
      <c r="N100" s="1"/>
      <c r="O100" s="1"/>
      <c r="P100" s="1"/>
    </row>
    <row r="101" spans="1:16" s="3" customFormat="1" x14ac:dyDescent="0.3">
      <c r="A101" s="1"/>
      <c r="B101" s="1"/>
      <c r="C101" s="1"/>
      <c r="D101" s="1"/>
      <c r="E101" s="1"/>
      <c r="F101" s="1"/>
      <c r="G101" s="1"/>
      <c r="H101" s="1"/>
      <c r="I101" s="10"/>
      <c r="J101" s="1"/>
      <c r="K101" s="1"/>
      <c r="L101" s="1"/>
      <c r="M101" s="59"/>
      <c r="N101" s="1"/>
      <c r="O101" s="1"/>
      <c r="P101" s="1"/>
    </row>
    <row r="102" spans="1:16" s="3" customFormat="1" x14ac:dyDescent="0.3">
      <c r="A102" s="1"/>
      <c r="B102" s="1"/>
      <c r="C102" s="1"/>
      <c r="D102" s="1"/>
      <c r="E102" s="1"/>
      <c r="F102" s="1"/>
      <c r="G102" s="1"/>
      <c r="H102" s="1"/>
      <c r="I102" s="10"/>
      <c r="J102" s="1"/>
      <c r="K102" s="1"/>
      <c r="L102" s="1"/>
      <c r="M102" s="59"/>
      <c r="N102" s="1"/>
      <c r="O102" s="1"/>
      <c r="P102" s="1"/>
    </row>
    <row r="103" spans="1:16" s="3" customFormat="1" x14ac:dyDescent="0.3">
      <c r="A103" s="1"/>
      <c r="B103" s="1"/>
      <c r="C103" s="1"/>
      <c r="D103" s="1"/>
      <c r="E103" s="1"/>
      <c r="F103" s="1"/>
      <c r="G103" s="1"/>
      <c r="H103" s="1"/>
      <c r="I103" s="10"/>
      <c r="J103" s="1"/>
      <c r="K103" s="1"/>
      <c r="L103" s="1"/>
      <c r="M103" s="59"/>
      <c r="N103" s="1"/>
      <c r="O103" s="1"/>
      <c r="P103" s="1"/>
    </row>
    <row r="104" spans="1:16" s="3" customFormat="1" x14ac:dyDescent="0.3">
      <c r="A104" s="1"/>
      <c r="B104" s="1"/>
      <c r="C104" s="1"/>
      <c r="D104" s="1"/>
      <c r="E104" s="1"/>
      <c r="F104" s="1"/>
      <c r="G104" s="1"/>
      <c r="H104" s="1"/>
      <c r="I104" s="10"/>
      <c r="J104" s="1"/>
      <c r="K104" s="1"/>
      <c r="L104" s="1"/>
      <c r="M104" s="59"/>
      <c r="N104" s="1"/>
      <c r="O104" s="1"/>
      <c r="P104" s="1"/>
    </row>
    <row r="105" spans="1:16" s="3" customFormat="1" x14ac:dyDescent="0.3">
      <c r="A105" s="1"/>
      <c r="B105" s="1"/>
      <c r="C105" s="1"/>
      <c r="D105" s="1"/>
      <c r="E105" s="1"/>
      <c r="F105" s="1"/>
      <c r="G105" s="1"/>
      <c r="H105" s="1"/>
      <c r="I105" s="10"/>
      <c r="J105" s="1"/>
      <c r="K105" s="1"/>
      <c r="L105" s="1"/>
      <c r="M105" s="59"/>
      <c r="N105" s="1"/>
      <c r="O105" s="1"/>
      <c r="P105" s="1"/>
    </row>
    <row r="106" spans="1:16" s="3" customFormat="1" x14ac:dyDescent="0.3">
      <c r="A106" s="1"/>
      <c r="B106" s="1"/>
      <c r="C106" s="1"/>
      <c r="D106" s="1"/>
      <c r="E106" s="1"/>
      <c r="F106" s="1"/>
      <c r="G106" s="1"/>
      <c r="H106" s="1"/>
      <c r="I106" s="10"/>
      <c r="J106" s="1"/>
      <c r="K106" s="1"/>
      <c r="L106" s="1"/>
      <c r="M106" s="59"/>
      <c r="N106" s="1"/>
      <c r="O106" s="1"/>
      <c r="P106" s="1"/>
    </row>
    <row r="107" spans="1:16" s="3" customFormat="1" x14ac:dyDescent="0.3">
      <c r="A107" s="1"/>
      <c r="B107" s="1"/>
      <c r="C107" s="1"/>
      <c r="D107" s="1"/>
      <c r="E107" s="1"/>
      <c r="F107" s="1"/>
      <c r="G107" s="1"/>
      <c r="H107" s="1"/>
      <c r="I107" s="10"/>
      <c r="J107" s="1"/>
      <c r="K107" s="1"/>
      <c r="L107" s="1"/>
      <c r="M107" s="59"/>
      <c r="N107" s="1"/>
      <c r="O107" s="1"/>
      <c r="P107" s="1"/>
    </row>
    <row r="108" spans="1:16" s="3" customFormat="1" x14ac:dyDescent="0.3">
      <c r="A108" s="1"/>
      <c r="B108" s="1"/>
      <c r="C108" s="1"/>
      <c r="D108" s="1"/>
      <c r="E108" s="1"/>
      <c r="F108" s="1"/>
      <c r="G108" s="1"/>
      <c r="H108" s="1"/>
      <c r="I108" s="10"/>
      <c r="J108" s="1"/>
      <c r="K108" s="1"/>
      <c r="L108" s="1"/>
      <c r="M108" s="59"/>
      <c r="N108" s="1"/>
      <c r="O108" s="1"/>
      <c r="P108" s="1"/>
    </row>
    <row r="109" spans="1:16" s="3" customFormat="1" x14ac:dyDescent="0.3">
      <c r="A109" s="1"/>
      <c r="B109" s="1"/>
      <c r="C109" s="1"/>
      <c r="D109" s="1"/>
      <c r="E109" s="1"/>
      <c r="F109" s="1"/>
      <c r="G109" s="1"/>
      <c r="H109" s="1"/>
      <c r="I109" s="10"/>
      <c r="J109" s="1"/>
      <c r="K109" s="1"/>
      <c r="L109" s="1"/>
      <c r="M109" s="59"/>
      <c r="N109" s="1"/>
      <c r="O109" s="1"/>
      <c r="P109" s="1"/>
    </row>
    <row r="110" spans="1:16" s="3" customFormat="1" x14ac:dyDescent="0.3">
      <c r="A110" s="1"/>
      <c r="B110" s="1"/>
      <c r="C110" s="1"/>
      <c r="D110" s="1"/>
      <c r="E110" s="1"/>
      <c r="F110" s="1"/>
      <c r="G110" s="1"/>
      <c r="H110" s="1"/>
      <c r="I110" s="10"/>
      <c r="J110" s="1"/>
      <c r="K110" s="1"/>
      <c r="L110" s="1"/>
      <c r="M110" s="59"/>
      <c r="N110" s="1"/>
      <c r="O110" s="1"/>
      <c r="P110" s="1"/>
    </row>
    <row r="111" spans="1:16" s="3" customFormat="1" x14ac:dyDescent="0.3">
      <c r="A111" s="1"/>
      <c r="B111" s="1"/>
      <c r="C111" s="1"/>
      <c r="D111" s="1"/>
      <c r="E111" s="1"/>
      <c r="F111" s="1"/>
      <c r="G111" s="1"/>
      <c r="H111" s="1"/>
      <c r="I111" s="10"/>
      <c r="J111" s="1"/>
      <c r="K111" s="1"/>
      <c r="L111" s="1"/>
      <c r="M111" s="59"/>
      <c r="N111" s="1"/>
      <c r="O111" s="1"/>
      <c r="P111" s="1"/>
    </row>
    <row r="112" spans="1:16" s="3" customFormat="1" x14ac:dyDescent="0.3">
      <c r="A112" s="1"/>
      <c r="B112" s="1"/>
      <c r="C112" s="1"/>
      <c r="D112" s="1"/>
      <c r="E112" s="1"/>
      <c r="F112" s="1"/>
      <c r="G112" s="1"/>
      <c r="H112" s="1"/>
      <c r="I112" s="10"/>
      <c r="J112" s="1"/>
      <c r="K112" s="1"/>
      <c r="L112" s="1"/>
      <c r="M112" s="59"/>
      <c r="N112" s="1"/>
      <c r="O112" s="1"/>
      <c r="P112" s="1"/>
    </row>
    <row r="113" spans="1:16" s="3" customFormat="1" x14ac:dyDescent="0.3">
      <c r="A113" s="1"/>
      <c r="B113" s="1"/>
      <c r="C113" s="1"/>
      <c r="D113" s="1"/>
      <c r="E113" s="1"/>
      <c r="F113" s="1"/>
      <c r="G113" s="1"/>
      <c r="H113" s="1"/>
      <c r="I113" s="10"/>
      <c r="J113" s="1"/>
      <c r="K113" s="1"/>
      <c r="L113" s="1"/>
      <c r="M113" s="59"/>
      <c r="N113" s="1"/>
      <c r="O113" s="1"/>
      <c r="P113" s="1"/>
    </row>
    <row r="114" spans="1:16" s="3" customFormat="1" x14ac:dyDescent="0.3">
      <c r="A114" s="1"/>
      <c r="B114" s="1"/>
      <c r="C114" s="1"/>
      <c r="D114" s="1"/>
      <c r="E114" s="1"/>
      <c r="F114" s="1"/>
      <c r="G114" s="1"/>
      <c r="H114" s="1"/>
      <c r="I114" s="10"/>
      <c r="J114" s="1"/>
      <c r="K114" s="1"/>
      <c r="L114" s="1"/>
      <c r="M114" s="59"/>
      <c r="N114" s="1"/>
      <c r="O114" s="1"/>
      <c r="P114" s="1"/>
    </row>
    <row r="115" spans="1:16" s="3" customFormat="1" x14ac:dyDescent="0.3">
      <c r="A115" s="1"/>
      <c r="B115" s="1"/>
      <c r="C115" s="1"/>
      <c r="D115" s="1"/>
      <c r="E115" s="1"/>
      <c r="F115" s="1"/>
      <c r="G115" s="1"/>
      <c r="H115" s="1"/>
      <c r="I115" s="10"/>
      <c r="J115" s="1"/>
      <c r="K115" s="1"/>
      <c r="L115" s="1"/>
      <c r="M115" s="59"/>
      <c r="N115" s="1"/>
      <c r="O115" s="1"/>
      <c r="P115" s="1"/>
    </row>
    <row r="116" spans="1:16" s="3" customFormat="1" x14ac:dyDescent="0.3">
      <c r="A116" s="1"/>
      <c r="B116" s="1"/>
      <c r="C116" s="1"/>
      <c r="D116" s="1"/>
      <c r="E116" s="1"/>
      <c r="F116" s="1"/>
      <c r="G116" s="1"/>
      <c r="H116" s="1"/>
      <c r="I116" s="10"/>
      <c r="J116" s="1"/>
      <c r="K116" s="1"/>
      <c r="L116" s="1"/>
      <c r="M116" s="59"/>
      <c r="N116" s="1"/>
      <c r="O116" s="1"/>
      <c r="P116" s="1"/>
    </row>
    <row r="117" spans="1:16" s="3" customFormat="1" x14ac:dyDescent="0.3">
      <c r="A117" s="1"/>
      <c r="B117" s="1"/>
      <c r="C117" s="1"/>
      <c r="D117" s="1"/>
      <c r="E117" s="1"/>
      <c r="F117" s="1"/>
      <c r="G117" s="1"/>
      <c r="H117" s="1"/>
      <c r="I117" s="10"/>
      <c r="J117" s="1"/>
      <c r="K117" s="1"/>
      <c r="L117" s="1"/>
      <c r="M117" s="59"/>
      <c r="N117" s="1"/>
      <c r="O117" s="1"/>
      <c r="P117" s="1"/>
    </row>
    <row r="118" spans="1:16" s="3" customFormat="1" x14ac:dyDescent="0.3">
      <c r="A118" s="1"/>
      <c r="B118" s="1"/>
      <c r="C118" s="1"/>
      <c r="D118" s="1"/>
      <c r="E118" s="1"/>
      <c r="F118" s="1"/>
      <c r="G118" s="1"/>
      <c r="H118" s="1"/>
      <c r="I118" s="10"/>
      <c r="J118" s="1"/>
      <c r="K118" s="1"/>
      <c r="L118" s="1"/>
      <c r="M118" s="59"/>
      <c r="N118" s="1"/>
      <c r="O118" s="1"/>
      <c r="P118" s="1"/>
    </row>
    <row r="119" spans="1:16" s="3" customFormat="1" x14ac:dyDescent="0.3">
      <c r="A119" s="1"/>
      <c r="B119" s="1"/>
      <c r="C119" s="1"/>
      <c r="D119" s="1"/>
      <c r="E119" s="1"/>
      <c r="F119" s="1"/>
      <c r="G119" s="1"/>
      <c r="H119" s="1"/>
      <c r="I119" s="10"/>
      <c r="J119" s="1"/>
      <c r="K119" s="1"/>
      <c r="L119" s="1"/>
      <c r="M119" s="59"/>
      <c r="N119" s="1"/>
      <c r="O119" s="1"/>
      <c r="P119" s="1"/>
    </row>
    <row r="120" spans="1:16" s="3" customFormat="1" x14ac:dyDescent="0.3">
      <c r="A120" s="1"/>
      <c r="B120" s="1"/>
      <c r="C120" s="1"/>
      <c r="D120" s="1"/>
      <c r="E120" s="1"/>
      <c r="F120" s="1"/>
      <c r="G120" s="1"/>
      <c r="H120" s="1"/>
      <c r="I120" s="10"/>
      <c r="J120" s="1"/>
      <c r="K120" s="1"/>
      <c r="L120" s="1"/>
      <c r="M120" s="59"/>
      <c r="N120" s="1"/>
      <c r="O120" s="1"/>
      <c r="P120" s="1"/>
    </row>
    <row r="121" spans="1:16" s="3" customFormat="1" x14ac:dyDescent="0.3">
      <c r="A121" s="1"/>
      <c r="B121" s="1"/>
      <c r="C121" s="1"/>
      <c r="D121" s="1"/>
      <c r="E121" s="1"/>
      <c r="F121" s="1"/>
      <c r="G121" s="1"/>
      <c r="H121" s="1"/>
      <c r="I121" s="10"/>
      <c r="J121" s="1"/>
      <c r="K121" s="1"/>
      <c r="L121" s="1"/>
      <c r="M121" s="59"/>
      <c r="N121" s="1"/>
      <c r="O121" s="1"/>
      <c r="P121" s="1"/>
    </row>
    <row r="122" spans="1:16" s="3" customFormat="1" x14ac:dyDescent="0.3">
      <c r="A122" s="1"/>
      <c r="B122" s="1"/>
      <c r="C122" s="1"/>
      <c r="D122" s="1"/>
      <c r="E122" s="1"/>
      <c r="F122" s="1"/>
      <c r="G122" s="1"/>
      <c r="H122" s="1"/>
      <c r="I122" s="10"/>
      <c r="J122" s="1"/>
      <c r="K122" s="1"/>
      <c r="L122" s="1"/>
      <c r="M122" s="59"/>
      <c r="N122" s="1"/>
      <c r="O122" s="1"/>
      <c r="P122" s="1"/>
    </row>
    <row r="123" spans="1:16" s="3" customFormat="1" x14ac:dyDescent="0.3">
      <c r="A123" s="1"/>
      <c r="B123" s="1"/>
      <c r="C123" s="1"/>
      <c r="D123" s="1"/>
      <c r="E123" s="1"/>
      <c r="F123" s="1"/>
      <c r="G123" s="1"/>
      <c r="H123" s="1"/>
      <c r="I123" s="10"/>
      <c r="J123" s="1"/>
      <c r="K123" s="1"/>
      <c r="L123" s="1"/>
      <c r="M123" s="59"/>
      <c r="N123" s="1"/>
      <c r="O123" s="1"/>
      <c r="P123" s="1"/>
    </row>
    <row r="124" spans="1:16" s="3" customFormat="1" x14ac:dyDescent="0.3">
      <c r="A124" s="1"/>
      <c r="B124" s="1"/>
      <c r="C124" s="1"/>
      <c r="D124" s="1"/>
      <c r="E124" s="1"/>
      <c r="F124" s="1"/>
      <c r="G124" s="1"/>
      <c r="H124" s="1"/>
      <c r="I124" s="10"/>
      <c r="J124" s="1"/>
      <c r="K124" s="1"/>
      <c r="L124" s="1"/>
      <c r="M124" s="59"/>
      <c r="N124" s="1"/>
      <c r="O124" s="1"/>
      <c r="P124" s="1"/>
    </row>
    <row r="125" spans="1:16" s="3" customFormat="1" x14ac:dyDescent="0.3">
      <c r="A125" s="1"/>
      <c r="B125" s="1"/>
      <c r="C125" s="1"/>
      <c r="D125" s="1"/>
      <c r="E125" s="1"/>
      <c r="F125" s="1"/>
      <c r="G125" s="1"/>
      <c r="H125" s="1"/>
      <c r="I125" s="10"/>
      <c r="J125" s="1"/>
      <c r="K125" s="1"/>
      <c r="L125" s="1"/>
      <c r="M125" s="59"/>
      <c r="N125" s="1"/>
      <c r="O125" s="1"/>
      <c r="P125" s="1"/>
    </row>
    <row r="126" spans="1:16" s="3" customFormat="1" x14ac:dyDescent="0.3">
      <c r="A126" s="1"/>
      <c r="B126" s="1"/>
      <c r="C126" s="1"/>
      <c r="D126" s="1"/>
      <c r="E126" s="1"/>
      <c r="F126" s="1"/>
      <c r="G126" s="1"/>
      <c r="H126" s="1"/>
      <c r="I126" s="10"/>
      <c r="J126" s="1"/>
      <c r="K126" s="1"/>
      <c r="L126" s="1"/>
      <c r="M126" s="59"/>
      <c r="N126" s="1"/>
      <c r="O126" s="1"/>
      <c r="P126" s="1"/>
    </row>
    <row r="127" spans="1:16" s="3" customFormat="1" x14ac:dyDescent="0.3">
      <c r="A127" s="1"/>
      <c r="B127" s="1"/>
      <c r="C127" s="1"/>
      <c r="D127" s="1"/>
      <c r="E127" s="1"/>
      <c r="F127" s="1"/>
      <c r="G127" s="1"/>
      <c r="H127" s="1"/>
      <c r="I127" s="10"/>
      <c r="J127" s="1"/>
      <c r="K127" s="1"/>
      <c r="L127" s="1"/>
      <c r="M127" s="59"/>
      <c r="N127" s="1"/>
      <c r="O127" s="1"/>
      <c r="P127" s="1"/>
    </row>
    <row r="128" spans="1:16" s="3" customFormat="1" x14ac:dyDescent="0.3">
      <c r="A128" s="1"/>
      <c r="B128" s="1"/>
      <c r="C128" s="1"/>
      <c r="D128" s="1"/>
      <c r="E128" s="1"/>
      <c r="F128" s="1"/>
      <c r="G128" s="1"/>
      <c r="H128" s="1"/>
      <c r="I128" s="10"/>
      <c r="J128" s="1"/>
      <c r="K128" s="1"/>
      <c r="L128" s="1"/>
      <c r="M128" s="59"/>
      <c r="N128" s="1"/>
      <c r="O128" s="1"/>
      <c r="P128" s="1"/>
    </row>
    <row r="129" spans="1:16" s="3" customFormat="1" x14ac:dyDescent="0.3">
      <c r="A129" s="1"/>
      <c r="B129" s="1"/>
      <c r="C129" s="1"/>
      <c r="D129" s="1"/>
      <c r="E129" s="1"/>
      <c r="F129" s="1"/>
      <c r="G129" s="1"/>
      <c r="H129" s="1"/>
      <c r="I129" s="10"/>
      <c r="J129" s="1"/>
      <c r="K129" s="1"/>
      <c r="L129" s="1"/>
      <c r="M129" s="59"/>
      <c r="N129" s="1"/>
      <c r="O129" s="1"/>
      <c r="P129" s="1"/>
    </row>
    <row r="130" spans="1:16" s="3" customFormat="1" x14ac:dyDescent="0.3">
      <c r="A130" s="1"/>
      <c r="B130" s="1"/>
      <c r="C130" s="1"/>
      <c r="D130" s="1"/>
      <c r="E130" s="1"/>
      <c r="F130" s="1"/>
      <c r="G130" s="1"/>
      <c r="H130" s="1"/>
      <c r="I130" s="10"/>
      <c r="J130" s="1"/>
      <c r="K130" s="1"/>
      <c r="L130" s="1"/>
      <c r="M130" s="59"/>
      <c r="N130" s="1"/>
      <c r="O130" s="1"/>
      <c r="P130" s="1"/>
    </row>
    <row r="131" spans="1:16" s="3" customFormat="1" x14ac:dyDescent="0.3">
      <c r="A131" s="1"/>
      <c r="B131" s="1"/>
      <c r="C131" s="1"/>
      <c r="D131" s="1"/>
      <c r="E131" s="1"/>
      <c r="F131" s="1"/>
      <c r="G131" s="1"/>
      <c r="H131" s="1"/>
      <c r="I131" s="10"/>
      <c r="J131" s="1"/>
      <c r="K131" s="1"/>
      <c r="L131" s="1"/>
      <c r="M131" s="59"/>
      <c r="N131" s="1"/>
      <c r="O131" s="1"/>
      <c r="P131" s="1"/>
    </row>
    <row r="132" spans="1:16" s="3" customFormat="1" x14ac:dyDescent="0.3">
      <c r="A132" s="1"/>
      <c r="B132" s="1"/>
      <c r="C132" s="1"/>
      <c r="D132" s="1"/>
      <c r="E132" s="1"/>
      <c r="F132" s="1"/>
      <c r="G132" s="1"/>
      <c r="H132" s="1"/>
      <c r="I132" s="10"/>
      <c r="J132" s="1"/>
      <c r="K132" s="1"/>
      <c r="L132" s="1"/>
      <c r="M132" s="59"/>
      <c r="N132" s="1"/>
      <c r="O132" s="1"/>
      <c r="P132" s="1"/>
    </row>
    <row r="133" spans="1:16" s="3" customFormat="1" x14ac:dyDescent="0.3">
      <c r="A133" s="1"/>
      <c r="B133" s="1"/>
      <c r="C133" s="1"/>
      <c r="D133" s="1"/>
      <c r="E133" s="1"/>
      <c r="F133" s="1"/>
      <c r="G133" s="1"/>
      <c r="H133" s="1"/>
      <c r="I133" s="10"/>
      <c r="J133" s="1"/>
      <c r="K133" s="1"/>
      <c r="L133" s="1"/>
      <c r="M133" s="59"/>
      <c r="N133" s="1"/>
      <c r="O133" s="1"/>
      <c r="P133" s="1"/>
    </row>
    <row r="134" spans="1:16" s="3" customFormat="1" x14ac:dyDescent="0.3">
      <c r="A134" s="1"/>
      <c r="B134" s="1"/>
      <c r="C134" s="1"/>
      <c r="D134" s="1"/>
      <c r="E134" s="1"/>
      <c r="F134" s="1"/>
      <c r="G134" s="1"/>
      <c r="H134" s="1"/>
      <c r="I134" s="10"/>
      <c r="J134" s="1"/>
      <c r="K134" s="1"/>
      <c r="L134" s="1"/>
      <c r="M134" s="59"/>
      <c r="N134" s="1"/>
      <c r="O134" s="1"/>
      <c r="P134" s="1"/>
    </row>
    <row r="135" spans="1:16" s="3" customFormat="1" x14ac:dyDescent="0.3">
      <c r="A135" s="1"/>
      <c r="B135" s="1"/>
      <c r="C135" s="1"/>
      <c r="D135" s="1"/>
      <c r="E135" s="1"/>
      <c r="F135" s="1"/>
      <c r="G135" s="1"/>
      <c r="H135" s="1"/>
      <c r="I135" s="10"/>
      <c r="J135" s="1"/>
      <c r="K135" s="1"/>
      <c r="L135" s="1"/>
      <c r="M135" s="59"/>
      <c r="N135" s="1"/>
      <c r="O135" s="1"/>
      <c r="P135" s="1"/>
    </row>
  </sheetData>
  <mergeCells count="1">
    <mergeCell ref="A1:P1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39045-0903-43E1-AB46-AE19653E60C7}">
  <dimension ref="A1:T42"/>
  <sheetViews>
    <sheetView tabSelected="1" topLeftCell="A23" workbookViewId="0">
      <selection activeCell="C29" sqref="C29"/>
    </sheetView>
  </sheetViews>
  <sheetFormatPr defaultColWidth="9.109375" defaultRowHeight="13.8" x14ac:dyDescent="0.25"/>
  <cols>
    <col min="1" max="1" width="9.109375" style="30"/>
    <col min="2" max="2" width="15.109375" style="30" customWidth="1"/>
    <col min="3" max="3" width="13.44140625" style="30" bestFit="1" customWidth="1"/>
    <col min="4" max="4" width="14.33203125" style="30" customWidth="1"/>
    <col min="5" max="5" width="14.6640625" style="30" customWidth="1"/>
    <col min="6" max="6" width="39.44140625" style="30" bestFit="1" customWidth="1"/>
    <col min="7" max="7" width="9.109375" style="30"/>
    <col min="8" max="8" width="15.109375" style="55" customWidth="1"/>
    <col min="9" max="10" width="15.109375" style="56" customWidth="1"/>
    <col min="11" max="12" width="14.5546875" style="34" customWidth="1"/>
    <col min="13" max="13" width="17.109375" style="30" customWidth="1"/>
    <col min="14" max="14" width="21.109375" style="30" customWidth="1"/>
    <col min="15" max="15" width="20.109375" style="30" customWidth="1"/>
    <col min="16" max="16" width="12.77734375" style="30" bestFit="1" customWidth="1"/>
    <col min="17" max="19" width="9.109375" style="30"/>
    <col min="20" max="20" width="10.77734375" style="30" bestFit="1" customWidth="1"/>
    <col min="21" max="16384" width="9.109375" style="30"/>
  </cols>
  <sheetData>
    <row r="1" spans="1:20" ht="17.399999999999999" x14ac:dyDescent="0.3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20" ht="41.4" x14ac:dyDescent="0.25">
      <c r="A2" s="30" t="s">
        <v>0</v>
      </c>
      <c r="B2" s="30" t="s">
        <v>13</v>
      </c>
      <c r="C2" s="32" t="s">
        <v>91</v>
      </c>
      <c r="D2" s="32" t="s">
        <v>92</v>
      </c>
      <c r="E2" s="30" t="s">
        <v>3</v>
      </c>
      <c r="F2" s="30" t="s">
        <v>7</v>
      </c>
      <c r="G2" s="30" t="s">
        <v>1</v>
      </c>
      <c r="H2" s="53" t="s">
        <v>15</v>
      </c>
      <c r="I2" s="54" t="s">
        <v>25</v>
      </c>
      <c r="J2" s="54" t="s">
        <v>37</v>
      </c>
      <c r="K2" s="31" t="s">
        <v>14</v>
      </c>
      <c r="L2" s="31" t="s">
        <v>28</v>
      </c>
      <c r="M2" s="30" t="s">
        <v>16</v>
      </c>
      <c r="N2" s="30" t="s">
        <v>17</v>
      </c>
      <c r="O2" s="30" t="s">
        <v>81</v>
      </c>
    </row>
    <row r="3" spans="1:20" ht="33" customHeight="1" x14ac:dyDescent="0.25">
      <c r="A3" s="30">
        <v>1</v>
      </c>
      <c r="B3" s="30" t="s">
        <v>4</v>
      </c>
      <c r="C3" s="30" t="s">
        <v>94</v>
      </c>
      <c r="D3" s="32" t="s">
        <v>96</v>
      </c>
      <c r="E3" s="30" t="s">
        <v>98</v>
      </c>
      <c r="F3" s="52" t="s">
        <v>93</v>
      </c>
      <c r="G3" s="30">
        <v>25</v>
      </c>
      <c r="H3" s="55">
        <v>37</v>
      </c>
      <c r="I3" s="56">
        <f>H3*G3</f>
        <v>925</v>
      </c>
      <c r="N3" s="30" t="s">
        <v>29</v>
      </c>
    </row>
    <row r="4" spans="1:20" ht="27.6" x14ac:dyDescent="0.25">
      <c r="D4" s="32" t="s">
        <v>97</v>
      </c>
      <c r="F4" s="52" t="s">
        <v>95</v>
      </c>
      <c r="G4" s="30">
        <v>10</v>
      </c>
      <c r="H4" s="55">
        <v>40</v>
      </c>
      <c r="I4" s="56">
        <f>H4*G4</f>
        <v>400</v>
      </c>
    </row>
    <row r="5" spans="1:20" ht="27.6" x14ac:dyDescent="0.25">
      <c r="D5" s="30" t="s">
        <v>117</v>
      </c>
      <c r="F5" s="32" t="s">
        <v>105</v>
      </c>
      <c r="G5" s="30">
        <v>2</v>
      </c>
      <c r="H5" s="55">
        <v>295</v>
      </c>
      <c r="I5" s="56">
        <f t="shared" ref="I5:I9" si="0">H5*G5</f>
        <v>590</v>
      </c>
      <c r="N5" s="30" t="s">
        <v>29</v>
      </c>
      <c r="O5" s="34">
        <f>J5++K5</f>
        <v>0</v>
      </c>
    </row>
    <row r="6" spans="1:20" ht="27.6" x14ac:dyDescent="0.25">
      <c r="F6" s="32" t="s">
        <v>106</v>
      </c>
      <c r="G6" s="30">
        <v>2</v>
      </c>
      <c r="H6" s="55">
        <v>227</v>
      </c>
      <c r="I6" s="56">
        <f t="shared" si="0"/>
        <v>454</v>
      </c>
      <c r="N6" s="30" t="s">
        <v>34</v>
      </c>
      <c r="O6" s="34">
        <f>J6+K6</f>
        <v>0</v>
      </c>
    </row>
    <row r="7" spans="1:20" ht="28.2" thickBot="1" x14ac:dyDescent="0.3">
      <c r="A7" s="30">
        <v>3</v>
      </c>
      <c r="F7" s="38" t="s">
        <v>107</v>
      </c>
      <c r="G7" s="37">
        <v>2</v>
      </c>
      <c r="H7" s="55">
        <v>315</v>
      </c>
      <c r="I7" s="56">
        <f t="shared" si="0"/>
        <v>630</v>
      </c>
    </row>
    <row r="8" spans="1:20" ht="27.6" x14ac:dyDescent="0.25">
      <c r="F8" s="32" t="s">
        <v>108</v>
      </c>
      <c r="G8" s="30">
        <v>2</v>
      </c>
      <c r="H8" s="55">
        <v>364</v>
      </c>
      <c r="I8" s="56">
        <f t="shared" si="0"/>
        <v>728</v>
      </c>
    </row>
    <row r="9" spans="1:20" ht="28.2" thickBot="1" x14ac:dyDescent="0.3">
      <c r="F9" s="38" t="s">
        <v>109</v>
      </c>
      <c r="G9" s="37">
        <v>3</v>
      </c>
      <c r="H9" s="55">
        <v>368</v>
      </c>
      <c r="I9" s="56">
        <f t="shared" si="0"/>
        <v>1104</v>
      </c>
      <c r="J9" s="56">
        <v>409118.07</v>
      </c>
      <c r="K9" s="34">
        <v>10238</v>
      </c>
      <c r="L9" s="34">
        <v>73045</v>
      </c>
      <c r="O9" s="34">
        <f>J9+K9</f>
        <v>419356.07</v>
      </c>
    </row>
    <row r="11" spans="1:20" ht="27.6" x14ac:dyDescent="0.25">
      <c r="A11" s="30">
        <v>4</v>
      </c>
      <c r="B11" s="30" t="s">
        <v>4</v>
      </c>
      <c r="C11" s="30" t="s">
        <v>120</v>
      </c>
      <c r="F11" s="63" t="s">
        <v>95</v>
      </c>
      <c r="G11" s="30">
        <v>25</v>
      </c>
      <c r="H11" s="55">
        <v>40</v>
      </c>
      <c r="I11" s="56">
        <f>H11*G11</f>
        <v>1000</v>
      </c>
      <c r="J11" s="56">
        <f>I11*85.16</f>
        <v>85160</v>
      </c>
      <c r="K11" s="34">
        <f>1180+10404</f>
        <v>11584</v>
      </c>
      <c r="L11" s="34">
        <v>16953</v>
      </c>
      <c r="O11" s="30" t="s">
        <v>38</v>
      </c>
    </row>
    <row r="13" spans="1:20" x14ac:dyDescent="0.25">
      <c r="A13" s="30">
        <v>5</v>
      </c>
      <c r="B13" s="30" t="s">
        <v>124</v>
      </c>
      <c r="C13" s="30" t="s">
        <v>127</v>
      </c>
      <c r="F13" s="30" t="s">
        <v>128</v>
      </c>
      <c r="G13" s="30">
        <v>2</v>
      </c>
      <c r="H13" s="55">
        <v>72.5</v>
      </c>
      <c r="I13" s="55">
        <f>H13*G13</f>
        <v>145</v>
      </c>
      <c r="J13" s="56">
        <f>I13*84.87</f>
        <v>12306.150000000001</v>
      </c>
      <c r="O13" s="34"/>
      <c r="T13" s="34"/>
    </row>
    <row r="14" spans="1:20" x14ac:dyDescent="0.25">
      <c r="F14" s="30" t="s">
        <v>129</v>
      </c>
      <c r="G14" s="30">
        <v>2</v>
      </c>
      <c r="H14" s="55">
        <v>47.5</v>
      </c>
      <c r="I14" s="55">
        <f>H14*G14</f>
        <v>95</v>
      </c>
      <c r="J14" s="56">
        <f>I14*84.87</f>
        <v>8062.6500000000005</v>
      </c>
      <c r="T14" s="34"/>
    </row>
    <row r="15" spans="1:20" x14ac:dyDescent="0.25">
      <c r="I15" s="55">
        <f>I13+I14</f>
        <v>240</v>
      </c>
      <c r="J15" s="56">
        <f>I15*84.87</f>
        <v>20368.800000000003</v>
      </c>
      <c r="K15" s="34">
        <f>1135+8462.55+3785</f>
        <v>13382.55</v>
      </c>
      <c r="L15" s="34">
        <v>4931</v>
      </c>
      <c r="O15" s="34">
        <f>J15+K15</f>
        <v>33751.350000000006</v>
      </c>
    </row>
    <row r="16" spans="1:20" x14ac:dyDescent="0.25">
      <c r="L16" s="30"/>
    </row>
    <row r="17" spans="1:17" ht="27.6" x14ac:dyDescent="0.25">
      <c r="A17" s="30">
        <v>7</v>
      </c>
      <c r="B17" s="30" t="s">
        <v>4</v>
      </c>
      <c r="C17" s="30" t="s">
        <v>133</v>
      </c>
      <c r="F17" s="17" t="s">
        <v>27</v>
      </c>
      <c r="G17" s="30">
        <v>1</v>
      </c>
      <c r="H17" s="55">
        <v>300</v>
      </c>
      <c r="I17" s="56">
        <f>H17*85.1</f>
        <v>25530</v>
      </c>
      <c r="J17" s="56">
        <v>25530</v>
      </c>
      <c r="K17" s="34">
        <f>1135+3872</f>
        <v>5007</v>
      </c>
      <c r="L17" s="34">
        <v>5089</v>
      </c>
    </row>
    <row r="19" spans="1:17" ht="27.6" customHeight="1" x14ac:dyDescent="0.25">
      <c r="A19" s="30">
        <v>6</v>
      </c>
      <c r="B19" s="30" t="s">
        <v>4</v>
      </c>
      <c r="C19" s="30" t="s">
        <v>143</v>
      </c>
      <c r="D19" s="30" t="s">
        <v>144</v>
      </c>
      <c r="F19" s="32" t="s">
        <v>139</v>
      </c>
      <c r="G19" s="30">
        <v>5</v>
      </c>
      <c r="H19" s="55">
        <v>55</v>
      </c>
      <c r="I19" s="55">
        <f>H19*G19</f>
        <v>275</v>
      </c>
      <c r="J19" s="56">
        <f>I19*85.728</f>
        <v>23575.199999999997</v>
      </c>
    </row>
    <row r="20" spans="1:17" x14ac:dyDescent="0.25">
      <c r="I20" s="55"/>
    </row>
    <row r="21" spans="1:17" ht="27.6" x14ac:dyDescent="0.25">
      <c r="A21" s="30">
        <v>7</v>
      </c>
      <c r="B21" s="30" t="s">
        <v>4</v>
      </c>
      <c r="C21" s="30" t="s">
        <v>143</v>
      </c>
      <c r="D21" s="30" t="s">
        <v>145</v>
      </c>
      <c r="F21" s="8" t="s">
        <v>142</v>
      </c>
      <c r="G21" s="30">
        <v>5</v>
      </c>
      <c r="H21" s="55">
        <v>96</v>
      </c>
      <c r="I21" s="55">
        <f>H21*G21</f>
        <v>480</v>
      </c>
      <c r="J21" s="56">
        <f>I21*85.728</f>
        <v>41149.439999999995</v>
      </c>
    </row>
    <row r="22" spans="1:17" x14ac:dyDescent="0.25">
      <c r="I22" s="55">
        <f>I19+I21</f>
        <v>755</v>
      </c>
      <c r="J22" s="56">
        <f>I22*85.728</f>
        <v>64724.639999999999</v>
      </c>
      <c r="K22" s="34">
        <v>1180</v>
      </c>
      <c r="L22" s="34">
        <v>12815</v>
      </c>
    </row>
    <row r="23" spans="1:17" ht="27.6" x14ac:dyDescent="0.25">
      <c r="A23" s="30">
        <v>8</v>
      </c>
      <c r="B23" s="30" t="s">
        <v>4</v>
      </c>
      <c r="C23" s="30" t="s">
        <v>146</v>
      </c>
      <c r="D23" s="30" t="s">
        <v>147</v>
      </c>
      <c r="F23" s="63" t="s">
        <v>95</v>
      </c>
      <c r="G23" s="30">
        <v>20</v>
      </c>
      <c r="H23" s="55">
        <v>40</v>
      </c>
      <c r="I23" s="69">
        <f>H23*G23</f>
        <v>800</v>
      </c>
      <c r="J23" s="56">
        <f>I23*85.35</f>
        <v>68280</v>
      </c>
      <c r="K23" s="34">
        <f>7752+1200</f>
        <v>8952</v>
      </c>
      <c r="L23" s="34">
        <v>12290</v>
      </c>
      <c r="O23" s="34">
        <f>J23+K23</f>
        <v>77232</v>
      </c>
      <c r="P23" s="34">
        <f>O23/20</f>
        <v>3861.6</v>
      </c>
    </row>
    <row r="24" spans="1:17" x14ac:dyDescent="0.25">
      <c r="I24" s="68"/>
    </row>
    <row r="25" spans="1:17" x14ac:dyDescent="0.25">
      <c r="A25" s="30">
        <v>9</v>
      </c>
      <c r="B25" s="32" t="s">
        <v>151</v>
      </c>
      <c r="C25" s="30">
        <v>241001296</v>
      </c>
      <c r="D25" s="30" t="s">
        <v>152</v>
      </c>
      <c r="E25" s="30" t="s">
        <v>153</v>
      </c>
      <c r="F25" s="30" t="s">
        <v>154</v>
      </c>
      <c r="G25" s="30">
        <v>440</v>
      </c>
      <c r="H25" s="55">
        <v>351</v>
      </c>
      <c r="I25" s="68">
        <f>351*440</f>
        <v>154440</v>
      </c>
      <c r="J25" s="56">
        <v>154440</v>
      </c>
      <c r="K25" s="34">
        <v>0</v>
      </c>
      <c r="L25" s="34">
        <f>13899.6*2</f>
        <v>27799.200000000001</v>
      </c>
      <c r="N25" s="30" t="s">
        <v>165</v>
      </c>
      <c r="P25" s="32"/>
      <c r="Q25" s="30" t="s">
        <v>164</v>
      </c>
    </row>
    <row r="26" spans="1:17" x14ac:dyDescent="0.25">
      <c r="F26" s="30" t="s">
        <v>155</v>
      </c>
      <c r="I26" s="68"/>
    </row>
    <row r="27" spans="1:17" x14ac:dyDescent="0.25">
      <c r="F27" s="30" t="s">
        <v>156</v>
      </c>
      <c r="I27" s="68"/>
      <c r="O27" s="34"/>
    </row>
    <row r="29" spans="1:17" ht="27.6" x14ac:dyDescent="0.25">
      <c r="A29" s="30">
        <v>10</v>
      </c>
      <c r="B29" s="30" t="s">
        <v>4</v>
      </c>
      <c r="C29" s="30" t="s">
        <v>166</v>
      </c>
      <c r="E29" s="30" t="s">
        <v>167</v>
      </c>
      <c r="F29" s="32" t="s">
        <v>105</v>
      </c>
      <c r="G29" s="30">
        <v>4</v>
      </c>
      <c r="H29" s="55">
        <v>1180</v>
      </c>
    </row>
    <row r="30" spans="1:17" ht="27.6" x14ac:dyDescent="0.25">
      <c r="F30" s="32" t="s">
        <v>106</v>
      </c>
      <c r="G30" s="30">
        <v>3</v>
      </c>
      <c r="H30" s="55">
        <v>681</v>
      </c>
      <c r="I30" s="55">
        <v>1861</v>
      </c>
      <c r="J30" s="56">
        <f>I30*87.5</f>
        <v>162837.5</v>
      </c>
      <c r="K30" s="34">
        <f>1250+5350</f>
        <v>6600</v>
      </c>
      <c r="L30" s="34">
        <v>28982</v>
      </c>
      <c r="P30" s="34">
        <f>J30+L30</f>
        <v>191819.5</v>
      </c>
    </row>
    <row r="31" spans="1:17" x14ac:dyDescent="0.25">
      <c r="I31" s="55">
        <v>1497</v>
      </c>
      <c r="J31" s="56">
        <f>I31*87.72</f>
        <v>131316.84</v>
      </c>
      <c r="K31" s="34">
        <f>1250+5350</f>
        <v>6600</v>
      </c>
      <c r="L31" s="34">
        <v>28982</v>
      </c>
      <c r="P31" s="34">
        <f>J31+K31</f>
        <v>137916.84</v>
      </c>
    </row>
    <row r="32" spans="1:17" ht="27.6" x14ac:dyDescent="0.25">
      <c r="A32" s="30">
        <v>11</v>
      </c>
      <c r="B32" s="30" t="s">
        <v>4</v>
      </c>
      <c r="C32" s="32" t="s">
        <v>180</v>
      </c>
      <c r="D32" s="30" t="s">
        <v>175</v>
      </c>
      <c r="E32" s="30" t="s">
        <v>176</v>
      </c>
      <c r="F32" s="32" t="s">
        <v>105</v>
      </c>
      <c r="G32" s="30">
        <v>4</v>
      </c>
      <c r="H32" s="55">
        <v>295</v>
      </c>
      <c r="I32" s="55">
        <f>H32*G32</f>
        <v>1180</v>
      </c>
      <c r="J32" s="56">
        <f>I32*86.58</f>
        <v>102164.4</v>
      </c>
    </row>
    <row r="33" spans="6:15" ht="27.6" x14ac:dyDescent="0.25">
      <c r="F33" s="32" t="s">
        <v>106</v>
      </c>
      <c r="G33" s="30">
        <v>4</v>
      </c>
      <c r="H33" s="55">
        <v>227</v>
      </c>
      <c r="I33" s="55">
        <f t="shared" ref="I33:I34" si="1">H33*G33</f>
        <v>908</v>
      </c>
      <c r="J33" s="56">
        <f t="shared" ref="J33:J34" si="2">I33*86.58</f>
        <v>78614.64</v>
      </c>
    </row>
    <row r="34" spans="6:15" ht="28.2" thickBot="1" x14ac:dyDescent="0.3">
      <c r="F34" s="38" t="s">
        <v>109</v>
      </c>
      <c r="G34" s="30">
        <v>4</v>
      </c>
      <c r="H34" s="55">
        <v>368</v>
      </c>
      <c r="I34" s="55">
        <f t="shared" si="1"/>
        <v>1472</v>
      </c>
      <c r="J34" s="56">
        <f t="shared" si="2"/>
        <v>127445.75999999999</v>
      </c>
    </row>
    <row r="35" spans="6:15" x14ac:dyDescent="0.25">
      <c r="I35" s="55">
        <f>I32+I33+I34</f>
        <v>3560</v>
      </c>
      <c r="J35" s="56">
        <f>I35*86.58</f>
        <v>308224.8</v>
      </c>
      <c r="K35" s="34">
        <f>1180+5367</f>
        <v>6547</v>
      </c>
      <c r="L35" s="34">
        <v>55942</v>
      </c>
    </row>
    <row r="38" spans="6:15" x14ac:dyDescent="0.25">
      <c r="K38" s="56"/>
      <c r="L38" s="56"/>
      <c r="M38" s="56"/>
      <c r="N38" s="56"/>
      <c r="O38" s="56"/>
    </row>
    <row r="42" spans="6:15" x14ac:dyDescent="0.25">
      <c r="J42" s="34"/>
    </row>
  </sheetData>
  <mergeCells count="1">
    <mergeCell ref="A1:N1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5150D-CE80-4013-B9BA-F088D3DC4F55}">
  <dimension ref="A1:R43"/>
  <sheetViews>
    <sheetView topLeftCell="E27" zoomScaleNormal="100" workbookViewId="0">
      <selection activeCell="A34" sqref="A34:L44"/>
    </sheetView>
  </sheetViews>
  <sheetFormatPr defaultColWidth="9.109375" defaultRowHeight="13.8" x14ac:dyDescent="0.25"/>
  <cols>
    <col min="1" max="1" width="9.109375" style="30"/>
    <col min="2" max="2" width="17.44140625" style="30" customWidth="1"/>
    <col min="3" max="3" width="11" style="30" customWidth="1"/>
    <col min="4" max="4" width="12.6640625" style="30" customWidth="1"/>
    <col min="5" max="5" width="10.109375" style="48" bestFit="1" customWidth="1"/>
    <col min="6" max="6" width="38.88671875" style="30" customWidth="1"/>
    <col min="7" max="7" width="8.88671875" style="30" bestFit="1" customWidth="1"/>
    <col min="8" max="8" width="14.6640625" style="30" customWidth="1"/>
    <col min="9" max="9" width="15.44140625" style="30" bestFit="1" customWidth="1"/>
    <col min="10" max="10" width="18" style="30" bestFit="1" customWidth="1"/>
    <col min="11" max="11" width="15.109375" style="34" customWidth="1"/>
    <col min="12" max="12" width="15.109375" style="30" customWidth="1"/>
    <col min="13" max="13" width="12.6640625" style="30" bestFit="1" customWidth="1"/>
    <col min="14" max="17" width="12.6640625" style="30" customWidth="1"/>
    <col min="18" max="18" width="17.109375" style="30" customWidth="1"/>
    <col min="19" max="16384" width="9.109375" style="30"/>
  </cols>
  <sheetData>
    <row r="1" spans="1:18" ht="17.399999999999999" x14ac:dyDescent="0.3">
      <c r="B1" s="71" t="s">
        <v>113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 x14ac:dyDescent="0.25">
      <c r="K2" s="31"/>
      <c r="L2" s="32"/>
      <c r="M2" s="32"/>
      <c r="N2" s="32"/>
      <c r="O2" s="32"/>
      <c r="P2" s="32"/>
      <c r="Q2" s="32"/>
    </row>
    <row r="3" spans="1:18" x14ac:dyDescent="0.25">
      <c r="H3" s="33"/>
      <c r="L3" s="34"/>
      <c r="N3" s="34"/>
      <c r="O3" s="34"/>
      <c r="Q3" s="33"/>
    </row>
    <row r="4" spans="1:18" ht="27.6" x14ac:dyDescent="0.25">
      <c r="A4" s="30" t="s">
        <v>0</v>
      </c>
      <c r="B4" s="30" t="s">
        <v>2</v>
      </c>
      <c r="C4" s="32" t="s">
        <v>41</v>
      </c>
      <c r="D4" s="30" t="s">
        <v>11</v>
      </c>
      <c r="E4" s="48" t="s">
        <v>3</v>
      </c>
      <c r="F4" s="30" t="s">
        <v>7</v>
      </c>
      <c r="G4" s="30" t="s">
        <v>1</v>
      </c>
      <c r="H4" s="31" t="s">
        <v>18</v>
      </c>
      <c r="I4" s="32" t="s">
        <v>19</v>
      </c>
      <c r="J4" s="32" t="s">
        <v>8</v>
      </c>
      <c r="K4" s="32" t="s">
        <v>44</v>
      </c>
      <c r="L4" s="32" t="s">
        <v>45</v>
      </c>
      <c r="M4" s="32" t="s">
        <v>17</v>
      </c>
      <c r="N4" s="32" t="s">
        <v>21</v>
      </c>
      <c r="O4" s="32" t="s">
        <v>9</v>
      </c>
      <c r="P4" s="32" t="s">
        <v>122</v>
      </c>
      <c r="Q4" s="33"/>
      <c r="R4" s="35"/>
    </row>
    <row r="5" spans="1:18" ht="27.6" x14ac:dyDescent="0.25">
      <c r="A5" s="30">
        <v>1</v>
      </c>
      <c r="B5" s="30" t="s">
        <v>88</v>
      </c>
      <c r="C5" s="32" t="s">
        <v>99</v>
      </c>
      <c r="D5" s="30" t="s">
        <v>22</v>
      </c>
      <c r="E5" s="51" t="s">
        <v>100</v>
      </c>
      <c r="F5" s="32" t="s">
        <v>101</v>
      </c>
      <c r="G5" s="30">
        <v>25</v>
      </c>
      <c r="H5" s="34">
        <v>4339</v>
      </c>
      <c r="I5" s="31">
        <f>'Sales Register 24-25'!H5*'Sales Register 24-25'!G5</f>
        <v>108475</v>
      </c>
      <c r="L5" s="34"/>
      <c r="M5" s="36"/>
      <c r="N5" s="34"/>
      <c r="O5" s="34"/>
      <c r="Q5" s="33"/>
      <c r="R5" s="35"/>
    </row>
    <row r="6" spans="1:18" ht="28.2" thickBot="1" x14ac:dyDescent="0.3">
      <c r="C6" s="37"/>
      <c r="D6" s="37"/>
      <c r="E6" s="49"/>
      <c r="F6" s="38" t="s">
        <v>102</v>
      </c>
      <c r="G6" s="37">
        <v>10</v>
      </c>
      <c r="H6" s="39">
        <v>4443</v>
      </c>
      <c r="I6" s="39">
        <f>H6*G6</f>
        <v>44430</v>
      </c>
      <c r="J6" s="40">
        <f>I6+I5</f>
        <v>152905</v>
      </c>
      <c r="K6" s="39">
        <f>J6*18%</f>
        <v>27522.899999999998</v>
      </c>
      <c r="L6" s="39">
        <f>K6+J6</f>
        <v>180427.9</v>
      </c>
      <c r="M6" s="37" t="s">
        <v>46</v>
      </c>
      <c r="N6" s="41" t="s">
        <v>111</v>
      </c>
      <c r="O6" s="34">
        <v>0.21</v>
      </c>
      <c r="P6" s="34" t="s">
        <v>123</v>
      </c>
      <c r="Q6" s="27"/>
      <c r="R6" s="34"/>
    </row>
    <row r="7" spans="1:18" x14ac:dyDescent="0.25">
      <c r="C7" s="42"/>
      <c r="D7" s="42"/>
      <c r="E7" s="50"/>
      <c r="F7" s="42"/>
      <c r="G7" s="42"/>
      <c r="H7" s="42"/>
      <c r="I7" s="42"/>
      <c r="J7" s="42"/>
      <c r="K7" s="43"/>
      <c r="L7" s="43"/>
      <c r="M7" s="44"/>
      <c r="N7" s="43"/>
      <c r="O7" s="34"/>
      <c r="Q7" s="33"/>
      <c r="R7" s="45"/>
    </row>
    <row r="8" spans="1:18" ht="27.6" x14ac:dyDescent="0.25">
      <c r="A8" s="30">
        <v>2</v>
      </c>
      <c r="B8" s="30" t="s">
        <v>118</v>
      </c>
      <c r="C8" s="32" t="s">
        <v>103</v>
      </c>
      <c r="D8" s="30" t="s">
        <v>39</v>
      </c>
      <c r="E8" s="48" t="s">
        <v>104</v>
      </c>
      <c r="F8" s="32" t="s">
        <v>105</v>
      </c>
      <c r="G8" s="30">
        <v>2</v>
      </c>
      <c r="H8" s="34">
        <v>29099</v>
      </c>
      <c r="I8" s="34">
        <f>H8*G8</f>
        <v>58198</v>
      </c>
      <c r="J8" s="34"/>
      <c r="L8" s="34"/>
    </row>
    <row r="9" spans="1:18" ht="27.6" x14ac:dyDescent="0.25">
      <c r="F9" s="32" t="s">
        <v>106</v>
      </c>
      <c r="G9" s="30">
        <v>2</v>
      </c>
      <c r="H9" s="34">
        <v>22715</v>
      </c>
      <c r="I9" s="34">
        <f t="shared" ref="I9:I13" si="0">H9*G9</f>
        <v>45430</v>
      </c>
      <c r="J9" s="34"/>
      <c r="L9" s="34"/>
      <c r="M9" s="36"/>
      <c r="N9" s="34"/>
      <c r="O9" s="34"/>
      <c r="R9" s="34"/>
    </row>
    <row r="10" spans="1:18" ht="28.2" thickBot="1" x14ac:dyDescent="0.3">
      <c r="C10" s="37"/>
      <c r="D10" s="37"/>
      <c r="E10" s="49"/>
      <c r="F10" s="38" t="s">
        <v>107</v>
      </c>
      <c r="G10" s="37">
        <v>2</v>
      </c>
      <c r="H10" s="39">
        <v>32950</v>
      </c>
      <c r="I10" s="39">
        <f t="shared" si="0"/>
        <v>65900</v>
      </c>
      <c r="J10" s="40">
        <f>I8+I9+I10</f>
        <v>169528</v>
      </c>
      <c r="K10" s="39">
        <f>J10*18%</f>
        <v>30515.039999999997</v>
      </c>
      <c r="L10" s="39">
        <f>K10+J10</f>
        <v>200043.04</v>
      </c>
      <c r="M10" s="37" t="s">
        <v>110</v>
      </c>
      <c r="N10" s="37" t="s">
        <v>112</v>
      </c>
      <c r="P10" s="30" t="s">
        <v>123</v>
      </c>
    </row>
    <row r="11" spans="1:18" x14ac:dyDescent="0.25">
      <c r="C11" s="42"/>
      <c r="D11" s="42"/>
      <c r="E11" s="50"/>
      <c r="F11" s="42"/>
      <c r="G11" s="42"/>
      <c r="H11" s="43"/>
      <c r="I11" s="43"/>
      <c r="J11" s="43"/>
      <c r="K11" s="43"/>
      <c r="L11" s="43"/>
      <c r="M11" s="44"/>
      <c r="N11" s="43"/>
      <c r="O11" s="34"/>
      <c r="Q11" s="33"/>
      <c r="R11" s="35"/>
    </row>
    <row r="12" spans="1:18" ht="27.6" x14ac:dyDescent="0.25">
      <c r="A12" s="30">
        <v>3</v>
      </c>
      <c r="B12" s="30" t="s">
        <v>118</v>
      </c>
      <c r="C12" s="32" t="s">
        <v>103</v>
      </c>
      <c r="D12" s="30" t="s">
        <v>40</v>
      </c>
      <c r="E12" s="48" t="s">
        <v>104</v>
      </c>
      <c r="F12" s="32" t="s">
        <v>108</v>
      </c>
      <c r="G12" s="30">
        <v>2</v>
      </c>
      <c r="H12" s="34">
        <v>38484</v>
      </c>
      <c r="I12" s="34">
        <f t="shared" si="0"/>
        <v>76968</v>
      </c>
      <c r="J12" s="34"/>
      <c r="L12" s="34"/>
    </row>
    <row r="13" spans="1:18" ht="28.2" thickBot="1" x14ac:dyDescent="0.3">
      <c r="C13" s="37"/>
      <c r="D13" s="37"/>
      <c r="E13" s="49"/>
      <c r="F13" s="38" t="s">
        <v>109</v>
      </c>
      <c r="G13" s="37">
        <v>3</v>
      </c>
      <c r="H13" s="39">
        <v>36844</v>
      </c>
      <c r="I13" s="39">
        <f t="shared" si="0"/>
        <v>110532</v>
      </c>
      <c r="J13" s="40">
        <f>I13+I12</f>
        <v>187500</v>
      </c>
      <c r="K13" s="39">
        <f>J13*18%</f>
        <v>33750</v>
      </c>
      <c r="L13" s="39">
        <f>K13+J13</f>
        <v>221250</v>
      </c>
      <c r="M13" s="46" t="s">
        <v>110</v>
      </c>
      <c r="N13" s="37" t="s">
        <v>112</v>
      </c>
      <c r="O13" s="34"/>
      <c r="P13" s="30" t="s">
        <v>123</v>
      </c>
      <c r="R13" s="35"/>
    </row>
    <row r="14" spans="1:18" x14ac:dyDescent="0.25">
      <c r="C14" s="42"/>
      <c r="D14" s="42"/>
      <c r="E14" s="50"/>
      <c r="F14" s="42"/>
      <c r="G14" s="42"/>
      <c r="H14" s="42"/>
      <c r="I14" s="47"/>
      <c r="J14" s="42"/>
      <c r="K14" s="43"/>
      <c r="L14" s="42"/>
      <c r="M14" s="42"/>
      <c r="N14" s="42"/>
    </row>
    <row r="15" spans="1:18" ht="42" thickBot="1" x14ac:dyDescent="0.3">
      <c r="A15" s="30">
        <v>4</v>
      </c>
      <c r="B15" s="30" t="s">
        <v>118</v>
      </c>
      <c r="C15" s="38" t="s">
        <v>114</v>
      </c>
      <c r="D15" s="37" t="s">
        <v>48</v>
      </c>
      <c r="E15" s="49" t="s">
        <v>115</v>
      </c>
      <c r="F15" s="38" t="s">
        <v>116</v>
      </c>
      <c r="G15" s="37">
        <v>2</v>
      </c>
      <c r="H15" s="39">
        <v>26979.3</v>
      </c>
      <c r="I15" s="39">
        <f>H15*G15</f>
        <v>53958.6</v>
      </c>
      <c r="J15" s="40">
        <v>53958.3</v>
      </c>
      <c r="K15" s="39">
        <f>J15*18%</f>
        <v>9712.4940000000006</v>
      </c>
      <c r="L15" s="39">
        <f>K15+J15</f>
        <v>63670.794000000002</v>
      </c>
      <c r="M15" s="37" t="s">
        <v>110</v>
      </c>
      <c r="N15" s="37"/>
      <c r="P15" s="30" t="s">
        <v>123</v>
      </c>
    </row>
    <row r="16" spans="1:18" x14ac:dyDescent="0.25">
      <c r="A16" s="42"/>
      <c r="B16" s="42"/>
      <c r="C16" s="42"/>
      <c r="D16" s="42"/>
      <c r="E16" s="50"/>
      <c r="F16" s="42"/>
      <c r="G16" s="42"/>
      <c r="H16" s="42"/>
      <c r="I16" s="42"/>
      <c r="J16" s="42"/>
      <c r="K16" s="43"/>
      <c r="L16" s="43"/>
      <c r="M16" s="42"/>
      <c r="N16" s="42"/>
    </row>
    <row r="17" spans="1:18" ht="28.2" thickBot="1" x14ac:dyDescent="0.3">
      <c r="A17" s="30">
        <v>5</v>
      </c>
      <c r="B17" s="30" t="s">
        <v>88</v>
      </c>
      <c r="C17" s="32" t="s">
        <v>135</v>
      </c>
      <c r="D17" s="30" t="s">
        <v>56</v>
      </c>
      <c r="E17" s="48" t="s">
        <v>121</v>
      </c>
      <c r="F17" s="38" t="s">
        <v>102</v>
      </c>
      <c r="G17" s="30">
        <v>24</v>
      </c>
      <c r="H17" s="34">
        <v>4443</v>
      </c>
      <c r="I17" s="34">
        <f>H17*24</f>
        <v>106632</v>
      </c>
      <c r="J17" s="34">
        <v>106632</v>
      </c>
      <c r="K17" s="34">
        <f>J17*18%</f>
        <v>19193.759999999998</v>
      </c>
      <c r="L17" s="34">
        <f>J17+K17</f>
        <v>125825.76</v>
      </c>
      <c r="M17" s="30" t="s">
        <v>119</v>
      </c>
      <c r="P17" s="30" t="s">
        <v>123</v>
      </c>
    </row>
    <row r="18" spans="1:18" x14ac:dyDescent="0.25">
      <c r="L18" s="34"/>
    </row>
    <row r="19" spans="1:18" ht="27.6" x14ac:dyDescent="0.25">
      <c r="A19" s="30">
        <v>6</v>
      </c>
      <c r="B19" s="30" t="s">
        <v>118</v>
      </c>
      <c r="C19" s="32" t="s">
        <v>130</v>
      </c>
      <c r="D19" s="30" t="s">
        <v>67</v>
      </c>
      <c r="E19" s="48" t="s">
        <v>125</v>
      </c>
      <c r="F19" s="32" t="s">
        <v>126</v>
      </c>
      <c r="G19" s="30">
        <v>1</v>
      </c>
      <c r="H19" s="34">
        <v>57684</v>
      </c>
      <c r="I19" s="34">
        <v>57684</v>
      </c>
      <c r="J19" s="34">
        <v>57684</v>
      </c>
      <c r="K19" s="34">
        <f>J19*18%</f>
        <v>10383.119999999999</v>
      </c>
      <c r="L19" s="34">
        <f>J19+K19</f>
        <v>68067.12</v>
      </c>
      <c r="M19" s="34" t="s">
        <v>119</v>
      </c>
      <c r="N19" s="34"/>
      <c r="O19" s="34"/>
      <c r="P19" s="30" t="s">
        <v>123</v>
      </c>
      <c r="R19" s="34"/>
    </row>
    <row r="20" spans="1:18" ht="14.4" thickBot="1" x14ac:dyDescent="0.3">
      <c r="F20" s="37"/>
      <c r="G20" s="37"/>
      <c r="H20" s="37"/>
      <c r="I20" s="62"/>
      <c r="J20" s="37"/>
      <c r="K20" s="37"/>
      <c r="L20" s="37"/>
      <c r="M20" s="37"/>
      <c r="N20" s="37"/>
      <c r="O20" s="37"/>
      <c r="P20" s="37"/>
    </row>
    <row r="21" spans="1:18" x14ac:dyDescent="0.25">
      <c r="F21" s="42"/>
      <c r="G21" s="42"/>
      <c r="H21" s="42"/>
      <c r="I21" s="42"/>
      <c r="J21" s="42"/>
      <c r="K21" s="43"/>
      <c r="L21" s="42"/>
      <c r="M21" s="42"/>
      <c r="N21" s="42"/>
      <c r="O21" s="42"/>
      <c r="P21" s="42"/>
    </row>
    <row r="22" spans="1:18" ht="27.6" x14ac:dyDescent="0.25">
      <c r="A22" s="30">
        <v>7</v>
      </c>
      <c r="B22" s="30" t="s">
        <v>118</v>
      </c>
      <c r="C22" s="32" t="s">
        <v>131</v>
      </c>
      <c r="D22" s="30" t="s">
        <v>84</v>
      </c>
      <c r="E22" s="48" t="s">
        <v>134</v>
      </c>
      <c r="F22" s="32" t="s">
        <v>132</v>
      </c>
      <c r="G22" s="30">
        <v>1</v>
      </c>
      <c r="H22" s="34">
        <v>13023</v>
      </c>
      <c r="I22" s="34">
        <v>13023</v>
      </c>
      <c r="J22" s="34">
        <v>13023</v>
      </c>
      <c r="K22" s="34">
        <f>J22*18%</f>
        <v>2344.14</v>
      </c>
      <c r="L22" s="34">
        <f>J22+K22</f>
        <v>15367.14</v>
      </c>
      <c r="M22" s="30" t="s">
        <v>119</v>
      </c>
      <c r="P22" s="30" t="s">
        <v>123</v>
      </c>
    </row>
    <row r="24" spans="1:18" ht="27.6" x14ac:dyDescent="0.25">
      <c r="A24" s="65">
        <v>8</v>
      </c>
      <c r="B24" s="65" t="s">
        <v>136</v>
      </c>
      <c r="C24" s="8" t="s">
        <v>137</v>
      </c>
      <c r="D24" s="65" t="s">
        <v>90</v>
      </c>
      <c r="E24" s="66" t="s">
        <v>138</v>
      </c>
      <c r="F24" s="8" t="s">
        <v>139</v>
      </c>
      <c r="G24" s="65">
        <v>5</v>
      </c>
      <c r="H24" s="64">
        <v>5720</v>
      </c>
      <c r="I24" s="64">
        <f>H24*G24</f>
        <v>28600</v>
      </c>
      <c r="J24" s="64">
        <v>28600</v>
      </c>
      <c r="K24" s="64">
        <f>J24*18%</f>
        <v>5148</v>
      </c>
      <c r="L24" s="64">
        <f>K24+J24</f>
        <v>33748</v>
      </c>
      <c r="M24" s="30" t="s">
        <v>119</v>
      </c>
      <c r="P24" s="30" t="s">
        <v>123</v>
      </c>
    </row>
    <row r="26" spans="1:18" ht="27.6" x14ac:dyDescent="0.25">
      <c r="A26" s="30">
        <v>9</v>
      </c>
      <c r="B26" s="65" t="s">
        <v>88</v>
      </c>
      <c r="C26" s="8" t="s">
        <v>140</v>
      </c>
      <c r="D26" s="65" t="s">
        <v>141</v>
      </c>
      <c r="E26" s="66" t="s">
        <v>138</v>
      </c>
      <c r="F26" s="8" t="s">
        <v>142</v>
      </c>
      <c r="G26" s="65">
        <v>5</v>
      </c>
      <c r="H26" s="64">
        <v>11190</v>
      </c>
      <c r="I26" s="64">
        <f>H26*G26</f>
        <v>55950</v>
      </c>
      <c r="J26" s="64">
        <v>55950</v>
      </c>
      <c r="K26" s="64">
        <f>J26*18%</f>
        <v>10071</v>
      </c>
      <c r="L26" s="64">
        <f>K26+J26</f>
        <v>66021</v>
      </c>
      <c r="M26" s="30" t="s">
        <v>119</v>
      </c>
      <c r="P26" s="30" t="s">
        <v>123</v>
      </c>
    </row>
    <row r="28" spans="1:18" ht="28.2" thickBot="1" x14ac:dyDescent="0.3">
      <c r="A28" s="30">
        <v>10</v>
      </c>
      <c r="B28" s="30" t="s">
        <v>88</v>
      </c>
      <c r="C28" s="32" t="s">
        <v>148</v>
      </c>
      <c r="D28" s="30" t="s">
        <v>149</v>
      </c>
      <c r="E28" s="48" t="s">
        <v>150</v>
      </c>
      <c r="F28" s="38" t="s">
        <v>102</v>
      </c>
      <c r="G28" s="30">
        <v>20</v>
      </c>
      <c r="H28" s="34">
        <v>4443</v>
      </c>
      <c r="I28" s="34">
        <f>H28*G28</f>
        <v>88860</v>
      </c>
      <c r="J28" s="34">
        <f>I28</f>
        <v>88860</v>
      </c>
      <c r="K28" s="34">
        <f>J28*18%</f>
        <v>15994.8</v>
      </c>
      <c r="L28" s="34">
        <f>J28+K28</f>
        <v>104854.8</v>
      </c>
      <c r="M28" s="30" t="s">
        <v>119</v>
      </c>
      <c r="O28" s="67">
        <f>(4443-3862)/3862%</f>
        <v>15.044018643190057</v>
      </c>
      <c r="P28" s="30" t="s">
        <v>123</v>
      </c>
    </row>
    <row r="30" spans="1:18" ht="27.6" x14ac:dyDescent="0.25">
      <c r="A30" s="30">
        <v>11</v>
      </c>
      <c r="B30" s="30" t="s">
        <v>88</v>
      </c>
      <c r="C30" s="32" t="s">
        <v>157</v>
      </c>
      <c r="D30" s="30" t="s">
        <v>158</v>
      </c>
      <c r="E30" s="48" t="s">
        <v>159</v>
      </c>
      <c r="F30" s="30" t="s">
        <v>160</v>
      </c>
      <c r="G30" s="30">
        <v>250</v>
      </c>
      <c r="H30" s="34">
        <v>459</v>
      </c>
      <c r="I30" s="34">
        <f>G30*H30</f>
        <v>114750</v>
      </c>
      <c r="J30" s="34">
        <v>114750</v>
      </c>
      <c r="K30" s="34">
        <f>J30*18%</f>
        <v>20655</v>
      </c>
      <c r="L30" s="34">
        <f>J30+K30</f>
        <v>135405</v>
      </c>
      <c r="M30" s="30" t="s">
        <v>163</v>
      </c>
      <c r="P30" s="30" t="s">
        <v>174</v>
      </c>
    </row>
    <row r="31" spans="1:18" x14ac:dyDescent="0.25">
      <c r="F31" s="30" t="s">
        <v>161</v>
      </c>
    </row>
    <row r="32" spans="1:18" x14ac:dyDescent="0.25">
      <c r="F32" s="30" t="s">
        <v>162</v>
      </c>
    </row>
    <row r="33" spans="1:16" x14ac:dyDescent="0.25">
      <c r="I33" s="34"/>
    </row>
    <row r="34" spans="1:16" ht="27.6" x14ac:dyDescent="0.25">
      <c r="A34" s="30">
        <v>12</v>
      </c>
      <c r="B34" s="30" t="s">
        <v>118</v>
      </c>
      <c r="C34" s="32" t="s">
        <v>168</v>
      </c>
      <c r="D34" s="30" t="s">
        <v>169</v>
      </c>
      <c r="E34" s="48" t="s">
        <v>170</v>
      </c>
      <c r="F34" s="32" t="s">
        <v>105</v>
      </c>
      <c r="G34" s="30">
        <v>3</v>
      </c>
      <c r="H34" s="34">
        <v>29099</v>
      </c>
      <c r="I34" s="34">
        <f>G34*H34</f>
        <v>87297</v>
      </c>
    </row>
    <row r="35" spans="1:16" ht="27.6" x14ac:dyDescent="0.25">
      <c r="F35" s="32" t="s">
        <v>106</v>
      </c>
      <c r="G35" s="30">
        <v>3</v>
      </c>
      <c r="H35" s="34">
        <v>22715</v>
      </c>
      <c r="I35" s="34">
        <f>G35*H35</f>
        <v>68145</v>
      </c>
      <c r="J35" s="34">
        <f>I34+I35</f>
        <v>155442</v>
      </c>
      <c r="K35" s="34">
        <f>J35*18%</f>
        <v>27979.559999999998</v>
      </c>
      <c r="L35" s="34">
        <f>J35+K35</f>
        <v>183421.56</v>
      </c>
      <c r="M35" s="30" t="s">
        <v>119</v>
      </c>
      <c r="P35" s="30" t="s">
        <v>123</v>
      </c>
    </row>
    <row r="36" spans="1:16" x14ac:dyDescent="0.25">
      <c r="I36" s="67"/>
    </row>
    <row r="37" spans="1:16" ht="27.6" x14ac:dyDescent="0.25">
      <c r="A37" s="30">
        <v>13</v>
      </c>
      <c r="B37" s="30" t="s">
        <v>88</v>
      </c>
      <c r="C37" s="32" t="s">
        <v>157</v>
      </c>
      <c r="D37" s="30" t="s">
        <v>171</v>
      </c>
      <c r="E37" s="48" t="s">
        <v>172</v>
      </c>
      <c r="F37" s="30" t="s">
        <v>160</v>
      </c>
      <c r="G37" s="30">
        <v>190</v>
      </c>
      <c r="H37" s="34">
        <v>459</v>
      </c>
      <c r="I37" s="34">
        <f>G37*H37</f>
        <v>87210</v>
      </c>
      <c r="J37" s="34">
        <f>I36+I37</f>
        <v>87210</v>
      </c>
      <c r="K37" s="34">
        <f>J37*18%</f>
        <v>15697.8</v>
      </c>
      <c r="L37" s="34">
        <f>J37+K37</f>
        <v>102907.8</v>
      </c>
      <c r="M37" s="30" t="s">
        <v>173</v>
      </c>
      <c r="N37" s="30" t="s">
        <v>38</v>
      </c>
      <c r="P37" s="30" t="s">
        <v>38</v>
      </c>
    </row>
    <row r="38" spans="1:16" x14ac:dyDescent="0.25">
      <c r="F38" s="30" t="s">
        <v>161</v>
      </c>
    </row>
    <row r="39" spans="1:16" x14ac:dyDescent="0.25">
      <c r="F39" s="30" t="s">
        <v>162</v>
      </c>
    </row>
    <row r="41" spans="1:16" ht="27.6" x14ac:dyDescent="0.25">
      <c r="A41" s="30">
        <v>14</v>
      </c>
      <c r="B41" s="30" t="s">
        <v>118</v>
      </c>
      <c r="C41" s="32" t="s">
        <v>177</v>
      </c>
      <c r="D41" s="30" t="s">
        <v>178</v>
      </c>
      <c r="E41" s="48" t="s">
        <v>179</v>
      </c>
      <c r="F41" s="32" t="s">
        <v>106</v>
      </c>
      <c r="G41" s="30">
        <v>4</v>
      </c>
      <c r="H41" s="34">
        <v>22715</v>
      </c>
      <c r="I41" s="34">
        <f>H41*G41</f>
        <v>90860</v>
      </c>
    </row>
    <row r="42" spans="1:16" ht="27.6" x14ac:dyDescent="0.25">
      <c r="F42" s="32" t="s">
        <v>105</v>
      </c>
      <c r="G42" s="30">
        <v>4</v>
      </c>
      <c r="H42" s="34">
        <v>29099</v>
      </c>
      <c r="I42" s="34">
        <f t="shared" ref="I42:I43" si="1">H42*G42</f>
        <v>116396</v>
      </c>
    </row>
    <row r="43" spans="1:16" ht="28.2" thickBot="1" x14ac:dyDescent="0.3">
      <c r="F43" s="38" t="s">
        <v>109</v>
      </c>
      <c r="G43" s="30">
        <v>4</v>
      </c>
      <c r="H43" s="34">
        <v>36844</v>
      </c>
      <c r="I43" s="34">
        <f t="shared" si="1"/>
        <v>147376</v>
      </c>
      <c r="J43" s="34">
        <f>I41+I42+I43</f>
        <v>354632</v>
      </c>
      <c r="K43" s="34">
        <f>J43*18%</f>
        <v>63833.759999999995</v>
      </c>
      <c r="L43" s="34">
        <f>J43+K43</f>
        <v>418465.76</v>
      </c>
      <c r="M43" s="30" t="s">
        <v>119</v>
      </c>
    </row>
  </sheetData>
  <mergeCells count="1">
    <mergeCell ref="B1:R1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Purchase Register</vt:lpstr>
      <vt:lpstr>Other Purchase</vt:lpstr>
      <vt:lpstr>Sales Register</vt:lpstr>
      <vt:lpstr>Purchase Register 24-25</vt:lpstr>
      <vt:lpstr>Sales Register 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Yash</dc:creator>
  <cp:lastModifiedBy>sandeep shah</cp:lastModifiedBy>
  <dcterms:created xsi:type="dcterms:W3CDTF">2023-03-19T13:39:26Z</dcterms:created>
  <dcterms:modified xsi:type="dcterms:W3CDTF">2025-04-08T06:34:13Z</dcterms:modified>
</cp:coreProperties>
</file>