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35" windowWidth="20115" windowHeight="10305"/>
  </bookViews>
  <sheets>
    <sheet name="Title Page" sheetId="3" r:id="rId1"/>
    <sheet name="Cash Flow Statement" sheetId="4" r:id="rId2"/>
    <sheet name="Funds Flow Statement" sheetId="5" r:id="rId3"/>
    <sheet name="Supporting for CFS &amp; FFS" sheetId="1" r:id="rId4"/>
  </sheets>
  <definedNames>
    <definedName name="_xlnm.Print_Area" localSheetId="1">'Cash Flow Statement'!$A$1:$E$43</definedName>
    <definedName name="_xlnm.Print_Area" localSheetId="2">'Funds Flow Statement'!$A$1:$E$62</definedName>
    <definedName name="_xlnm.Print_Area" localSheetId="0">'Title Page'!$A$1:$I$12</definedName>
  </definedNames>
  <calcPr calcId="144525"/>
</workbook>
</file>

<file path=xl/calcChain.xml><?xml version="1.0" encoding="utf-8"?>
<calcChain xmlns="http://schemas.openxmlformats.org/spreadsheetml/2006/main">
  <c r="D18" i="5" l="1"/>
  <c r="D52" i="5"/>
  <c r="D48" i="5"/>
  <c r="E31" i="4"/>
  <c r="E25" i="4"/>
  <c r="D19" i="4"/>
  <c r="D29" i="4"/>
  <c r="D12" i="5" l="1"/>
  <c r="D50" i="5" l="1"/>
  <c r="D47" i="5"/>
  <c r="D41" i="5"/>
  <c r="D30" i="5"/>
  <c r="D49" i="5" s="1"/>
  <c r="D29" i="5"/>
  <c r="D28" i="5"/>
  <c r="D17" i="5"/>
  <c r="D11" i="5"/>
  <c r="D10" i="5"/>
  <c r="D9" i="5"/>
  <c r="D32" i="5" l="1"/>
  <c r="E14" i="5"/>
  <c r="E20" i="5"/>
  <c r="D14" i="5"/>
  <c r="D20" i="5"/>
  <c r="E32" i="5"/>
  <c r="E44" i="5" s="1"/>
  <c r="D40" i="5" l="1"/>
  <c r="D44" i="5" s="1"/>
  <c r="E22" i="5"/>
  <c r="E55" i="5" s="1"/>
  <c r="D22" i="5"/>
  <c r="E22" i="4"/>
  <c r="B12" i="1"/>
  <c r="C12" i="1"/>
  <c r="D12" i="1"/>
  <c r="E12" i="1"/>
  <c r="F44" i="1"/>
  <c r="F33" i="1"/>
  <c r="D53" i="5" l="1"/>
  <c r="D55" i="5" s="1"/>
  <c r="D11" i="4"/>
  <c r="E15" i="4"/>
  <c r="E34" i="4" l="1"/>
  <c r="E36" i="4" s="1"/>
  <c r="D35" i="4" s="1"/>
  <c r="G73" i="1"/>
  <c r="D7" i="4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D8" i="4" s="1"/>
  <c r="F65" i="1"/>
  <c r="G64" i="1"/>
  <c r="F64" i="1"/>
  <c r="G63" i="1"/>
  <c r="D13" i="4" s="1"/>
  <c r="D18" i="4" s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3" i="1"/>
  <c r="F13" i="1"/>
  <c r="G11" i="1"/>
  <c r="F11" i="1"/>
  <c r="G10" i="1"/>
  <c r="F10" i="1"/>
  <c r="G9" i="1"/>
  <c r="F9" i="1"/>
  <c r="G8" i="1"/>
  <c r="F8" i="1"/>
  <c r="D25" i="4" l="1"/>
  <c r="D31" i="4" s="1"/>
  <c r="D26" i="4"/>
  <c r="D9" i="4"/>
  <c r="D27" i="4"/>
  <c r="D12" i="4"/>
  <c r="D28" i="4"/>
  <c r="D20" i="4"/>
  <c r="D22" i="4" s="1"/>
  <c r="D15" i="4" l="1"/>
  <c r="D34" i="4" l="1"/>
  <c r="D36" i="4" s="1"/>
</calcChain>
</file>

<file path=xl/sharedStrings.xml><?xml version="1.0" encoding="utf-8"?>
<sst xmlns="http://schemas.openxmlformats.org/spreadsheetml/2006/main" count="225" uniqueCount="158">
  <si>
    <t>M/s.ABC &amp; Co</t>
  </si>
  <si>
    <t>Trial Balance</t>
  </si>
  <si>
    <t>1-Apr-2021 to 31-Mar-2022</t>
  </si>
  <si>
    <t/>
  </si>
  <si>
    <t>Particulars</t>
  </si>
  <si>
    <t>Opening</t>
  </si>
  <si>
    <t>Transactions</t>
  </si>
  <si>
    <t>Closing</t>
  </si>
  <si>
    <t>Balance</t>
  </si>
  <si>
    <t>Debit</t>
  </si>
  <si>
    <t>Credit</t>
  </si>
  <si>
    <t>Capital Account</t>
  </si>
  <si>
    <t>General Reserves</t>
  </si>
  <si>
    <t>Share Capital</t>
  </si>
  <si>
    <t>Loans (Liability)</t>
  </si>
  <si>
    <t>Secured Loans</t>
  </si>
  <si>
    <t>Unsecured Loans</t>
  </si>
  <si>
    <t>M/s.XYZ</t>
  </si>
  <si>
    <t>Current Liabilities</t>
  </si>
  <si>
    <t>Duties &amp; Taxes</t>
  </si>
  <si>
    <t>GST Payable/Receivable A/c</t>
  </si>
  <si>
    <t>CGST Payable</t>
  </si>
  <si>
    <t>IGST Payable</t>
  </si>
  <si>
    <t>SGST Payable</t>
  </si>
  <si>
    <t>TDS Payable</t>
  </si>
  <si>
    <t>Sundry Creditors</t>
  </si>
  <si>
    <t>Mr.Arsh</t>
  </si>
  <si>
    <t>Mr.Porak</t>
  </si>
  <si>
    <t>Mr.Rajat</t>
  </si>
  <si>
    <t>Fixed Assets</t>
  </si>
  <si>
    <t>Computer &amp; Its Parts</t>
  </si>
  <si>
    <t>Furniture &amp; Fixtures</t>
  </si>
  <si>
    <t>Land &amp; Building</t>
  </si>
  <si>
    <t>Plant &amp; Machinery</t>
  </si>
  <si>
    <t>Investments</t>
  </si>
  <si>
    <t>Fixed Deposits</t>
  </si>
  <si>
    <t>Mutual Funds</t>
  </si>
  <si>
    <t>Shares</t>
  </si>
  <si>
    <t>Current Assets</t>
  </si>
  <si>
    <t>Opening Stock</t>
  </si>
  <si>
    <t>Closing Stock</t>
  </si>
  <si>
    <t>Loans &amp; Advances (Asset)</t>
  </si>
  <si>
    <t>Mr.Anek</t>
  </si>
  <si>
    <t>Mr.Karan</t>
  </si>
  <si>
    <t>Mr.Raag</t>
  </si>
  <si>
    <t>Sundry Debtors</t>
  </si>
  <si>
    <t>Mr.Shyam</t>
  </si>
  <si>
    <t>Mr.Sunder</t>
  </si>
  <si>
    <t>Cash-in-hand</t>
  </si>
  <si>
    <t>Bank Accounts</t>
  </si>
  <si>
    <t>Bank Balance</t>
  </si>
  <si>
    <t>Prepaid Expense</t>
  </si>
  <si>
    <t>Sales Accounts</t>
  </si>
  <si>
    <t>Sales B2C</t>
  </si>
  <si>
    <t>Sales to B2B</t>
  </si>
  <si>
    <t>Purchase Accounts</t>
  </si>
  <si>
    <t>Purchase</t>
  </si>
  <si>
    <t>Direct Expenses</t>
  </si>
  <si>
    <t>Commission on Sales</t>
  </si>
  <si>
    <t>Loading/unloading Charges</t>
  </si>
  <si>
    <t>Rent</t>
  </si>
  <si>
    <t>Salaries</t>
  </si>
  <si>
    <t>Transport Expense</t>
  </si>
  <si>
    <t>Indirect Incomes</t>
  </si>
  <si>
    <t>Saving &amp; Fd Interest</t>
  </si>
  <si>
    <t>Indirect Expenses</t>
  </si>
  <si>
    <t>Depreciation</t>
  </si>
  <si>
    <t>Electricity Expense</t>
  </si>
  <si>
    <t>Factory Wages</t>
  </si>
  <si>
    <t>Incentives</t>
  </si>
  <si>
    <t>Interest Expense</t>
  </si>
  <si>
    <t>Printing &amp; Stationery</t>
  </si>
  <si>
    <t>Stock Insurance</t>
  </si>
  <si>
    <t>Profit &amp; Loss A/c</t>
  </si>
  <si>
    <t>Grand Total</t>
  </si>
  <si>
    <t>Proprietor/Authorised Person Names</t>
  </si>
  <si>
    <t>PAN No of Firm</t>
  </si>
  <si>
    <t>UDIN No</t>
  </si>
  <si>
    <t>Period of statement</t>
  </si>
  <si>
    <t>CASH FLOW STATEMENT &amp; FUND FLOW STATEMENT OF M/S.ABC &amp; CO</t>
  </si>
  <si>
    <t>FY 2020-21 &amp; FY 2021-22</t>
  </si>
  <si>
    <t>Add/Less</t>
  </si>
  <si>
    <t>2020-21</t>
  </si>
  <si>
    <t>2021-22</t>
  </si>
  <si>
    <t>OPERATING ACTIVITY</t>
  </si>
  <si>
    <t>Net Profit after Depreciation</t>
  </si>
  <si>
    <t>Add</t>
  </si>
  <si>
    <t>Changes in Creditors</t>
  </si>
  <si>
    <t>Expense of Finance Activity</t>
  </si>
  <si>
    <t>Changes in Inventory</t>
  </si>
  <si>
    <t>Less</t>
  </si>
  <si>
    <t>Changes in Debtors</t>
  </si>
  <si>
    <t>Income of Investment Activity</t>
  </si>
  <si>
    <t>OPERATING ACTIVITY -A</t>
  </si>
  <si>
    <t>TOTAL</t>
  </si>
  <si>
    <t>INVESTMENT ACTIVITY</t>
  </si>
  <si>
    <t>Income from Investments</t>
  </si>
  <si>
    <t>Changes in Fixed Assets</t>
  </si>
  <si>
    <t>Changes in Investments</t>
  </si>
  <si>
    <t>INVESTMENT ACTIVITY -B</t>
  </si>
  <si>
    <t>FINANCING ACTIVITY</t>
  </si>
  <si>
    <t>Changes in Loans Liability</t>
  </si>
  <si>
    <t>Changes in O/s Taxes</t>
  </si>
  <si>
    <t>Changes in Loans &amp; Advances</t>
  </si>
  <si>
    <t>Changes in Other Current Assets</t>
  </si>
  <si>
    <t>FINANCING ACTIVITY -C</t>
  </si>
  <si>
    <t>Cash &amp; Cash Equivalent</t>
  </si>
  <si>
    <t>D=(A+B+C)</t>
  </si>
  <si>
    <t>Opening Cash Balance</t>
  </si>
  <si>
    <t>E</t>
  </si>
  <si>
    <t>Closing Cash Balance</t>
  </si>
  <si>
    <t>F =(D+E)</t>
  </si>
  <si>
    <t xml:space="preserve">Place </t>
  </si>
  <si>
    <t>Date</t>
  </si>
  <si>
    <t xml:space="preserve">          (Authorised Signatory)</t>
  </si>
  <si>
    <t>CASH FLOW STATEMENT                                                       of M/S.ABC &amp; CO for the year ended 31st March, 2022.</t>
  </si>
  <si>
    <t>(Rs. in Lakhs)</t>
  </si>
  <si>
    <t>Bank Loan-1</t>
  </si>
  <si>
    <t>Bank Loan-2</t>
  </si>
  <si>
    <t>Changes in Capital</t>
  </si>
  <si>
    <t>STEP-1</t>
  </si>
  <si>
    <t>Statement of Changes in Working Capital</t>
  </si>
  <si>
    <t>A.Current Assets</t>
  </si>
  <si>
    <t>Changes in Prepaid Expenses</t>
  </si>
  <si>
    <t>Changes in Cash &amp; Bank Balance</t>
  </si>
  <si>
    <t>CURRENT ASSETS - A</t>
  </si>
  <si>
    <t>B.Current Liabilities</t>
  </si>
  <si>
    <t>CURRENT LIABILITIES - B</t>
  </si>
  <si>
    <t>Net Changes in Working Capital</t>
  </si>
  <si>
    <t>Net = A-B</t>
  </si>
  <si>
    <t>STEP-2</t>
  </si>
  <si>
    <t>Statement of Funds from Operations</t>
  </si>
  <si>
    <t>Current Year Net Profit</t>
  </si>
  <si>
    <t>Add :- Depreciation</t>
  </si>
  <si>
    <t>Less :- Interest Income</t>
  </si>
  <si>
    <t>Net Fund from Operation</t>
  </si>
  <si>
    <t>Net Total</t>
  </si>
  <si>
    <t>STEP-3</t>
  </si>
  <si>
    <t>Statement of Source &amp; Application of Funds</t>
  </si>
  <si>
    <t>Source of Funds</t>
  </si>
  <si>
    <t>Funds from Operating Activities</t>
  </si>
  <si>
    <t>Decrease in Working Capital</t>
  </si>
  <si>
    <t>Total Source of Funds</t>
  </si>
  <si>
    <t>Application of Funds</t>
  </si>
  <si>
    <t>Purchase of Fixed Assers</t>
  </si>
  <si>
    <t>Decrease in Capital A/c</t>
  </si>
  <si>
    <t>Increase in Investments</t>
  </si>
  <si>
    <t>Increase in Loans &amp; Advances</t>
  </si>
  <si>
    <t>Repayment of Secured Loans</t>
  </si>
  <si>
    <t>Repayment of Unsecured Loans</t>
  </si>
  <si>
    <t>Increase in Working Capital</t>
  </si>
  <si>
    <t>Total Application of Funds</t>
  </si>
  <si>
    <t xml:space="preserve">           (FOR M/S.ABC &amp; CO)</t>
  </si>
  <si>
    <t>FUNDS FLOW STATEMENT                                                                   of M/s.ABC &amp; Co for the year ended 31st March, 2022</t>
  </si>
  <si>
    <t>Changes in Outstanding Taxes</t>
  </si>
  <si>
    <t>Increased in Secured Loans</t>
  </si>
  <si>
    <t>Interest on Secured Loans</t>
  </si>
  <si>
    <t>Note :- Press Shift + Enter in Tally on Groups for Detailed Sub Groups &amp; Ledgers in Trial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</si>
</sst>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&quot;&quot;0.00&quot; Cr&quot;"/>
    <numFmt numFmtId="165" formatCode="&quot;&quot;0.00"/>
    <numFmt numFmtId="166" formatCode="&quot;&quot;0"/>
    <numFmt numFmtId="167" formatCode="&quot;&quot;0.00&quot; Dr&quot;"/>
    <numFmt numFmtId="168" formatCode="_(* #,##0.00_);_(* \(#,##0.00\);_(* &quot;-&quot;??_);_(@_)"/>
    <numFmt numFmtId="169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u/>
      <sz val="16"/>
      <color theme="1"/>
      <name val="Times New Roman"/>
      <family val="1"/>
    </font>
    <font>
      <sz val="16"/>
      <color theme="1"/>
      <name val="Times New Roman"/>
      <family val="1"/>
    </font>
    <font>
      <u/>
      <sz val="20"/>
      <color theme="1"/>
      <name val="Monotype Corsiva"/>
      <family val="4"/>
    </font>
    <font>
      <sz val="22"/>
      <color theme="1"/>
      <name val="Monotype Corsiva"/>
      <family val="4"/>
    </font>
    <font>
      <sz val="18"/>
      <color theme="1"/>
      <name val="Monotype Corsiva"/>
      <family val="4"/>
    </font>
    <font>
      <sz val="10"/>
      <color theme="1"/>
      <name val="Times New Roman"/>
      <family val="1"/>
    </font>
    <font>
      <sz val="16"/>
      <color theme="1"/>
      <name val="Monotype Corsiva"/>
      <family val="4"/>
    </font>
    <font>
      <sz val="11"/>
      <color theme="1"/>
      <name val="Monotype Corsiva"/>
      <family val="4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49" fontId="4" fillId="0" borderId="1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4" fillId="0" borderId="4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left" vertical="top" indent="2"/>
    </xf>
    <xf numFmtId="49" fontId="4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vertical="top"/>
    </xf>
    <xf numFmtId="164" fontId="4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 indent="2"/>
    </xf>
    <xf numFmtId="164" fontId="5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4" fontId="4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 indent="2"/>
    </xf>
    <xf numFmtId="164" fontId="3" fillId="0" borderId="2" xfId="0" applyNumberFormat="1" applyFont="1" applyBorder="1" applyAlignment="1">
      <alignment horizontal="right" vertical="top"/>
    </xf>
    <xf numFmtId="165" fontId="3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 indent="3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4" fontId="3" fillId="0" borderId="3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166" fontId="3" fillId="0" borderId="3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 indent="4"/>
    </xf>
    <xf numFmtId="164" fontId="5" fillId="0" borderId="2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 indent="4"/>
    </xf>
    <xf numFmtId="167" fontId="4" fillId="0" borderId="3" xfId="0" applyNumberFormat="1" applyFont="1" applyBorder="1" applyAlignment="1">
      <alignment horizontal="right" vertical="top"/>
    </xf>
    <xf numFmtId="167" fontId="5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167" fontId="3" fillId="0" borderId="2" xfId="0" applyNumberFormat="1" applyFont="1" applyBorder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3" fillId="0" borderId="3" xfId="0" applyNumberFormat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 indent="1"/>
    </xf>
    <xf numFmtId="49" fontId="3" fillId="0" borderId="0" xfId="0" applyNumberFormat="1" applyFont="1" applyAlignment="1">
      <alignment vertical="top"/>
    </xf>
    <xf numFmtId="49" fontId="4" fillId="0" borderId="2" xfId="0" applyNumberFormat="1" applyFont="1" applyBorder="1" applyAlignment="1">
      <alignment horizontal="left" vertical="top" indent="2"/>
    </xf>
    <xf numFmtId="166" fontId="6" fillId="0" borderId="2" xfId="0" applyNumberFormat="1" applyFont="1" applyBorder="1" applyAlignment="1">
      <alignment horizontal="right" vertical="top"/>
    </xf>
    <xf numFmtId="165" fontId="7" fillId="0" borderId="2" xfId="0" applyNumberFormat="1" applyFont="1" applyBorder="1" applyAlignment="1">
      <alignment horizontal="right" vertical="top"/>
    </xf>
    <xf numFmtId="43" fontId="0" fillId="0" borderId="0" xfId="1" applyFont="1"/>
    <xf numFmtId="0" fontId="9" fillId="2" borderId="1" xfId="0" applyFont="1" applyFill="1" applyBorder="1"/>
    <xf numFmtId="0" fontId="9" fillId="2" borderId="8" xfId="0" applyFont="1" applyFill="1" applyBorder="1"/>
    <xf numFmtId="0" fontId="10" fillId="0" borderId="0" xfId="0" applyFont="1"/>
    <xf numFmtId="0" fontId="10" fillId="0" borderId="5" xfId="0" applyFont="1" applyBorder="1"/>
    <xf numFmtId="0" fontId="10" fillId="0" borderId="0" xfId="0" applyFont="1" applyBorder="1"/>
    <xf numFmtId="0" fontId="10" fillId="0" borderId="9" xfId="0" applyFont="1" applyBorder="1"/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6" xfId="0" applyFont="1" applyBorder="1"/>
    <xf numFmtId="0" fontId="10" fillId="0" borderId="3" xfId="0" applyFont="1" applyBorder="1"/>
    <xf numFmtId="0" fontId="10" fillId="0" borderId="10" xfId="0" applyFont="1" applyBorder="1"/>
    <xf numFmtId="0" fontId="11" fillId="2" borderId="4" xfId="0" applyFont="1" applyFill="1" applyBorder="1"/>
    <xf numFmtId="0" fontId="13" fillId="2" borderId="7" xfId="0" applyFont="1" applyFill="1" applyBorder="1" applyAlignment="1">
      <alignment horizontal="center"/>
    </xf>
    <xf numFmtId="0" fontId="10" fillId="0" borderId="13" xfId="0" applyFont="1" applyBorder="1"/>
    <xf numFmtId="0" fontId="14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0" fillId="0" borderId="15" xfId="0" applyFont="1" applyBorder="1"/>
    <xf numFmtId="0" fontId="14" fillId="0" borderId="16" xfId="0" applyFont="1" applyBorder="1" applyAlignment="1">
      <alignment horizontal="center" vertical="center"/>
    </xf>
    <xf numFmtId="0" fontId="10" fillId="0" borderId="12" xfId="0" applyFont="1" applyBorder="1"/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/>
    <xf numFmtId="168" fontId="10" fillId="0" borderId="12" xfId="2" applyNumberFormat="1" applyFont="1" applyBorder="1"/>
    <xf numFmtId="168" fontId="10" fillId="0" borderId="14" xfId="2" applyNumberFormat="1" applyFont="1" applyBorder="1"/>
    <xf numFmtId="168" fontId="10" fillId="0" borderId="7" xfId="2" applyNumberFormat="1" applyFont="1" applyBorder="1"/>
    <xf numFmtId="168" fontId="10" fillId="0" borderId="11" xfId="2" applyNumberFormat="1" applyFont="1" applyBorder="1"/>
    <xf numFmtId="168" fontId="10" fillId="0" borderId="16" xfId="2" applyNumberFormat="1" applyFont="1" applyBorder="1"/>
    <xf numFmtId="168" fontId="10" fillId="0" borderId="17" xfId="2" applyNumberFormat="1" applyFont="1" applyBorder="1"/>
    <xf numFmtId="168" fontId="0" fillId="0" borderId="0" xfId="0" applyNumberFormat="1"/>
    <xf numFmtId="164" fontId="3" fillId="0" borderId="0" xfId="0" applyNumberFormat="1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169" fontId="0" fillId="0" borderId="0" xfId="0" applyNumberFormat="1"/>
    <xf numFmtId="0" fontId="14" fillId="0" borderId="0" xfId="0" applyFont="1" applyBorder="1" applyAlignment="1">
      <alignment horizontal="center" vertical="center"/>
    </xf>
    <xf numFmtId="169" fontId="10" fillId="0" borderId="0" xfId="2" applyNumberFormat="1" applyFont="1" applyBorder="1"/>
    <xf numFmtId="0" fontId="17" fillId="0" borderId="0" xfId="0" applyFont="1"/>
    <xf numFmtId="43" fontId="10" fillId="0" borderId="7" xfId="1" applyFont="1" applyBorder="1"/>
    <xf numFmtId="43" fontId="10" fillId="0" borderId="14" xfId="1" applyFont="1" applyBorder="1"/>
    <xf numFmtId="43" fontId="10" fillId="0" borderId="12" xfId="1" applyFont="1" applyBorder="1"/>
    <xf numFmtId="43" fontId="10" fillId="0" borderId="11" xfId="1" applyFont="1" applyBorder="1"/>
    <xf numFmtId="43" fontId="10" fillId="0" borderId="16" xfId="1" applyFont="1" applyBorder="1"/>
    <xf numFmtId="43" fontId="10" fillId="0" borderId="17" xfId="1" applyFont="1" applyBorder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6" fillId="2" borderId="13" xfId="0" applyFont="1" applyFill="1" applyBorder="1" applyAlignment="1">
      <alignment horizontal="right"/>
    </xf>
    <xf numFmtId="0" fontId="16" fillId="2" borderId="18" xfId="0" applyFont="1" applyFill="1" applyBorder="1" applyAlignment="1">
      <alignment horizontal="right"/>
    </xf>
    <xf numFmtId="0" fontId="12" fillId="3" borderId="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tabSelected="1" view="pageBreakPreview" zoomScale="60" workbookViewId="0">
      <selection activeCell="G9" sqref="G9"/>
    </sheetView>
  </sheetViews>
  <sheetFormatPr defaultColWidth="9.140625" defaultRowHeight="20.25" x14ac:dyDescent="0.3"/>
  <cols>
    <col min="1" max="1" width="1.140625" style="49" customWidth="1"/>
    <col min="2" max="5" width="9.140625" style="49"/>
    <col min="6" max="6" width="12.42578125" style="49" customWidth="1"/>
    <col min="7" max="7" width="56" style="49" customWidth="1"/>
    <col min="8" max="8" width="14.42578125" style="49" customWidth="1"/>
    <col min="9" max="9" width="3.140625" style="49" customWidth="1"/>
    <col min="10" max="16384" width="9.140625" style="49"/>
  </cols>
  <sheetData>
    <row r="2" spans="2:8" ht="27" x14ac:dyDescent="0.45">
      <c r="B2" s="59" t="s">
        <v>79</v>
      </c>
      <c r="C2" s="47"/>
      <c r="D2" s="47"/>
      <c r="E2" s="47"/>
      <c r="F2" s="47"/>
      <c r="G2" s="47"/>
      <c r="H2" s="48"/>
    </row>
    <row r="3" spans="2:8" x14ac:dyDescent="0.3">
      <c r="B3" s="50"/>
      <c r="C3" s="51"/>
      <c r="D3" s="51"/>
      <c r="E3" s="51"/>
      <c r="F3" s="51"/>
      <c r="G3" s="51"/>
      <c r="H3" s="52"/>
    </row>
    <row r="4" spans="2:8" x14ac:dyDescent="0.3">
      <c r="B4" s="50" t="s">
        <v>75</v>
      </c>
      <c r="C4" s="51"/>
      <c r="G4" s="53"/>
      <c r="H4" s="52"/>
    </row>
    <row r="5" spans="2:8" x14ac:dyDescent="0.3">
      <c r="B5" s="50"/>
      <c r="C5" s="51"/>
      <c r="D5" s="51"/>
      <c r="E5" s="51"/>
      <c r="F5" s="51"/>
      <c r="G5" s="54"/>
      <c r="H5" s="52"/>
    </row>
    <row r="6" spans="2:8" x14ac:dyDescent="0.3">
      <c r="B6" s="50" t="s">
        <v>76</v>
      </c>
      <c r="G6" s="53"/>
      <c r="H6" s="52"/>
    </row>
    <row r="7" spans="2:8" x14ac:dyDescent="0.3">
      <c r="B7" s="50"/>
      <c r="G7" s="55"/>
      <c r="H7" s="52"/>
    </row>
    <row r="8" spans="2:8" x14ac:dyDescent="0.3">
      <c r="B8" s="50" t="s">
        <v>78</v>
      </c>
      <c r="C8" s="51"/>
      <c r="D8" s="51"/>
      <c r="E8" s="51"/>
      <c r="G8" s="53" t="s">
        <v>80</v>
      </c>
      <c r="H8" s="52"/>
    </row>
    <row r="9" spans="2:8" x14ac:dyDescent="0.3">
      <c r="B9" s="50"/>
      <c r="C9" s="51"/>
      <c r="D9" s="51"/>
      <c r="E9" s="51"/>
      <c r="F9" s="51"/>
      <c r="G9" s="54"/>
      <c r="H9" s="52"/>
    </row>
    <row r="10" spans="2:8" x14ac:dyDescent="0.3">
      <c r="B10" s="50" t="s">
        <v>77</v>
      </c>
      <c r="C10" s="51"/>
      <c r="D10" s="51"/>
      <c r="E10" s="51"/>
      <c r="G10" s="53"/>
      <c r="H10" s="52"/>
    </row>
    <row r="11" spans="2:8" x14ac:dyDescent="0.3">
      <c r="B11" s="56"/>
      <c r="C11" s="57"/>
      <c r="D11" s="57"/>
      <c r="E11" s="57"/>
      <c r="F11" s="57"/>
      <c r="G11" s="57"/>
      <c r="H11" s="58"/>
    </row>
  </sheetData>
  <pageMargins left="0.7" right="0.7" top="0.75" bottom="0.75" header="0.3" footer="0.3"/>
  <pageSetup scale="9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E41"/>
  <sheetViews>
    <sheetView showGridLines="0" view="pageBreakPreview" zoomScale="60" zoomScaleNormal="100" workbookViewId="0">
      <selection activeCell="E33" sqref="E33"/>
    </sheetView>
  </sheetViews>
  <sheetFormatPr defaultRowHeight="15" x14ac:dyDescent="0.25"/>
  <cols>
    <col min="1" max="1" width="1.7109375" customWidth="1"/>
    <col min="2" max="2" width="45.85546875" customWidth="1"/>
    <col min="3" max="4" width="14" customWidth="1"/>
    <col min="5" max="5" width="16.140625" customWidth="1"/>
  </cols>
  <sheetData>
    <row r="1" spans="2:5" ht="11.25" customHeight="1" x14ac:dyDescent="0.25"/>
    <row r="2" spans="2:5" ht="6" hidden="1" customHeight="1" x14ac:dyDescent="0.25"/>
    <row r="3" spans="2:5" ht="66" customHeight="1" x14ac:dyDescent="0.5">
      <c r="B3" s="98" t="s">
        <v>115</v>
      </c>
      <c r="C3" s="99"/>
      <c r="D3" s="99"/>
      <c r="E3" s="100"/>
    </row>
    <row r="4" spans="2:5" x14ac:dyDescent="0.25">
      <c r="B4" s="96" t="s">
        <v>4</v>
      </c>
      <c r="C4" s="96" t="s">
        <v>81</v>
      </c>
      <c r="D4" s="101" t="s">
        <v>116</v>
      </c>
      <c r="E4" s="102"/>
    </row>
    <row r="5" spans="2:5" ht="23.25" x14ac:dyDescent="0.35">
      <c r="B5" s="97"/>
      <c r="C5" s="97"/>
      <c r="D5" s="60" t="s">
        <v>83</v>
      </c>
      <c r="E5" s="60" t="s">
        <v>82</v>
      </c>
    </row>
    <row r="6" spans="2:5" ht="20.25" x14ac:dyDescent="0.3">
      <c r="B6" s="61" t="s">
        <v>84</v>
      </c>
      <c r="C6" s="62"/>
      <c r="D6" s="63"/>
      <c r="E6" s="63"/>
    </row>
    <row r="7" spans="2:5" ht="20.25" x14ac:dyDescent="0.3">
      <c r="B7" s="63" t="s">
        <v>85</v>
      </c>
      <c r="C7" s="62"/>
      <c r="D7" s="74">
        <f>+'Supporting for CFS &amp; FFS'!G73</f>
        <v>0.28336</v>
      </c>
      <c r="E7" s="74">
        <v>0.31</v>
      </c>
    </row>
    <row r="8" spans="2:5" ht="20.25" x14ac:dyDescent="0.3">
      <c r="B8" s="64" t="s">
        <v>66</v>
      </c>
      <c r="C8" s="65" t="s">
        <v>86</v>
      </c>
      <c r="D8" s="75">
        <f>+'Supporting for CFS &amp; FFS'!G65</f>
        <v>0.2848</v>
      </c>
      <c r="E8" s="75">
        <v>0.28999999999999998</v>
      </c>
    </row>
    <row r="9" spans="2:5" ht="20.25" x14ac:dyDescent="0.3">
      <c r="B9" s="63" t="s">
        <v>87</v>
      </c>
      <c r="C9" s="65" t="s">
        <v>86</v>
      </c>
      <c r="D9" s="76">
        <f>+'Supporting for CFS &amp; FFS'!G24-'Supporting for CFS &amp; FFS'!F24</f>
        <v>0.17745000000000011</v>
      </c>
      <c r="E9" s="76">
        <v>0.23</v>
      </c>
    </row>
    <row r="10" spans="2:5" ht="20.25" x14ac:dyDescent="0.3">
      <c r="B10" s="61" t="s">
        <v>88</v>
      </c>
      <c r="C10" s="65" t="s">
        <v>86</v>
      </c>
      <c r="D10" s="76">
        <v>0</v>
      </c>
      <c r="E10" s="76">
        <v>0.14000000000000001</v>
      </c>
    </row>
    <row r="11" spans="2:5" ht="20.25" x14ac:dyDescent="0.3">
      <c r="B11" s="63" t="s">
        <v>89</v>
      </c>
      <c r="C11" s="65" t="s">
        <v>90</v>
      </c>
      <c r="D11" s="76">
        <f>+'Supporting for CFS &amp; FFS'!C39/100000</f>
        <v>0.31314999999999998</v>
      </c>
      <c r="E11" s="76">
        <v>0.41</v>
      </c>
    </row>
    <row r="12" spans="2:5" ht="20.25" x14ac:dyDescent="0.3">
      <c r="B12" s="63" t="s">
        <v>91</v>
      </c>
      <c r="C12" s="65" t="s">
        <v>90</v>
      </c>
      <c r="D12" s="77">
        <f>+'Supporting for CFS &amp; FFS'!G44-'Supporting for CFS &amp; FFS'!F44</f>
        <v>0.26095999999999986</v>
      </c>
      <c r="E12" s="77">
        <v>0.34</v>
      </c>
    </row>
    <row r="13" spans="2:5" ht="20.25" x14ac:dyDescent="0.3">
      <c r="B13" s="61" t="s">
        <v>92</v>
      </c>
      <c r="C13" s="65" t="s">
        <v>90</v>
      </c>
      <c r="D13" s="76">
        <f>+'Supporting for CFS &amp; FFS'!G63</f>
        <v>5.7149999999999999E-2</v>
      </c>
      <c r="E13" s="76">
        <v>0.01</v>
      </c>
    </row>
    <row r="14" spans="2:5" ht="21" thickBot="1" x14ac:dyDescent="0.35">
      <c r="B14" s="64"/>
      <c r="C14" s="65"/>
      <c r="D14" s="77"/>
      <c r="E14" s="77"/>
    </row>
    <row r="15" spans="2:5" ht="21" thickBot="1" x14ac:dyDescent="0.35">
      <c r="B15" s="66" t="s">
        <v>93</v>
      </c>
      <c r="C15" s="67" t="s">
        <v>94</v>
      </c>
      <c r="D15" s="78">
        <f>(D7+D8+D9+D10-D11-D12-D13)</f>
        <v>0.11435000000000026</v>
      </c>
      <c r="E15" s="78">
        <f>(E7+E8+E9+E10-E11-E12-E13)</f>
        <v>0.21000000000000002</v>
      </c>
    </row>
    <row r="16" spans="2:5" ht="20.25" x14ac:dyDescent="0.3">
      <c r="B16" s="68"/>
      <c r="C16" s="69"/>
      <c r="D16" s="75"/>
      <c r="E16" s="75"/>
    </row>
    <row r="17" spans="2:5" ht="20.25" x14ac:dyDescent="0.3">
      <c r="B17" s="63" t="s">
        <v>95</v>
      </c>
      <c r="C17" s="62"/>
      <c r="D17" s="77"/>
      <c r="E17" s="77"/>
    </row>
    <row r="18" spans="2:5" ht="20.25" x14ac:dyDescent="0.3">
      <c r="B18" s="63" t="s">
        <v>96</v>
      </c>
      <c r="C18" s="62" t="s">
        <v>86</v>
      </c>
      <c r="D18" s="76">
        <f>+D13</f>
        <v>5.7149999999999999E-2</v>
      </c>
      <c r="E18" s="76">
        <v>0.02</v>
      </c>
    </row>
    <row r="19" spans="2:5" ht="20.25" x14ac:dyDescent="0.3">
      <c r="B19" s="63" t="s">
        <v>97</v>
      </c>
      <c r="C19" s="62" t="s">
        <v>90</v>
      </c>
      <c r="D19" s="77">
        <f>+'Supporting for CFS &amp; FFS'!C28/100000</f>
        <v>0.25</v>
      </c>
      <c r="E19" s="77">
        <v>0.32</v>
      </c>
    </row>
    <row r="20" spans="2:5" ht="20.25" x14ac:dyDescent="0.3">
      <c r="B20" s="63" t="s">
        <v>98</v>
      </c>
      <c r="C20" s="62" t="s">
        <v>90</v>
      </c>
      <c r="D20" s="77">
        <f>+'Supporting for CFS &amp; FFS'!G33-'Supporting for CFS &amp; FFS'!F33</f>
        <v>0.51388</v>
      </c>
      <c r="E20" s="77">
        <v>0.03</v>
      </c>
    </row>
    <row r="21" spans="2:5" ht="21" thickBot="1" x14ac:dyDescent="0.35">
      <c r="B21" s="63"/>
      <c r="C21" s="62"/>
      <c r="D21" s="77"/>
      <c r="E21" s="77"/>
    </row>
    <row r="22" spans="2:5" ht="21" thickBot="1" x14ac:dyDescent="0.35">
      <c r="B22" s="66" t="s">
        <v>99</v>
      </c>
      <c r="C22" s="67" t="s">
        <v>94</v>
      </c>
      <c r="D22" s="78">
        <f>(D18-D19-D20)</f>
        <v>-0.70672999999999997</v>
      </c>
      <c r="E22" s="78">
        <f>(E18-E19-E20)</f>
        <v>-0.32999999999999996</v>
      </c>
    </row>
    <row r="23" spans="2:5" ht="20.25" x14ac:dyDescent="0.3">
      <c r="B23" s="63"/>
      <c r="C23" s="62"/>
      <c r="D23" s="77"/>
      <c r="E23" s="77"/>
    </row>
    <row r="24" spans="2:5" ht="20.25" x14ac:dyDescent="0.3">
      <c r="B24" s="63" t="s">
        <v>100</v>
      </c>
      <c r="C24" s="70"/>
      <c r="D24" s="76"/>
      <c r="E24" s="76"/>
    </row>
    <row r="25" spans="2:5" ht="20.25" x14ac:dyDescent="0.3">
      <c r="B25" s="63" t="s">
        <v>101</v>
      </c>
      <c r="C25" s="62" t="s">
        <v>86</v>
      </c>
      <c r="D25" s="76">
        <f>+'Supporting for CFS &amp; FFS'!G12-'Supporting for CFS &amp; FFS'!F12+'Supporting for CFS &amp; FFS'!G15-'Supporting for CFS &amp; FFS'!F15</f>
        <v>0.87008999999999992</v>
      </c>
      <c r="E25" s="76">
        <f>0.96-0.14</f>
        <v>0.82</v>
      </c>
    </row>
    <row r="26" spans="2:5" ht="20.25" x14ac:dyDescent="0.3">
      <c r="B26" s="63" t="s">
        <v>102</v>
      </c>
      <c r="C26" s="62" t="s">
        <v>86</v>
      </c>
      <c r="D26" s="77">
        <f>+'Supporting for CFS &amp; FFS'!G18-'Supporting for CFS &amp; FFS'!F18</f>
        <v>2.0599999999999993E-3</v>
      </c>
      <c r="E26" s="77">
        <v>0.02</v>
      </c>
    </row>
    <row r="27" spans="2:5" ht="20.25" x14ac:dyDescent="0.3">
      <c r="B27" s="63" t="s">
        <v>103</v>
      </c>
      <c r="C27" s="62" t="s">
        <v>90</v>
      </c>
      <c r="D27" s="76">
        <f>+'Supporting for CFS &amp; FFS'!G40-'Supporting for CFS &amp; FFS'!F40</f>
        <v>8.2699999999999996E-3</v>
      </c>
      <c r="E27" s="76">
        <v>0.01</v>
      </c>
    </row>
    <row r="28" spans="2:5" ht="20.25" x14ac:dyDescent="0.3">
      <c r="B28" s="63" t="s">
        <v>104</v>
      </c>
      <c r="C28" s="62" t="s">
        <v>90</v>
      </c>
      <c r="D28" s="77">
        <f>+'Supporting for CFS &amp; FFS'!G50-'Supporting for CFS &amp; FFS'!F50</f>
        <v>7.4400000000000022E-3</v>
      </c>
      <c r="E28" s="77">
        <v>0.01</v>
      </c>
    </row>
    <row r="29" spans="2:5" ht="20.25" x14ac:dyDescent="0.3">
      <c r="B29" s="64" t="s">
        <v>119</v>
      </c>
      <c r="C29" s="62" t="s">
        <v>90</v>
      </c>
      <c r="D29" s="77">
        <f>+'Supporting for CFS &amp; FFS'!C9/100000</f>
        <v>0.12268</v>
      </c>
      <c r="E29" s="77">
        <v>0.12</v>
      </c>
    </row>
    <row r="30" spans="2:5" ht="21" thickBot="1" x14ac:dyDescent="0.35">
      <c r="B30" s="64"/>
      <c r="C30" s="71"/>
      <c r="D30" s="77"/>
      <c r="E30" s="77"/>
    </row>
    <row r="31" spans="2:5" ht="21" thickBot="1" x14ac:dyDescent="0.35">
      <c r="B31" s="66" t="s">
        <v>105</v>
      </c>
      <c r="C31" s="67" t="s">
        <v>94</v>
      </c>
      <c r="D31" s="79">
        <f>(D25+D26-D27-D28-D29)</f>
        <v>0.73375999999999986</v>
      </c>
      <c r="E31" s="79">
        <f>(E25+E26-E27-E28-E29)</f>
        <v>0.7</v>
      </c>
    </row>
    <row r="32" spans="2:5" x14ac:dyDescent="0.25">
      <c r="D32" s="80"/>
    </row>
    <row r="33" spans="2:5" x14ac:dyDescent="0.25">
      <c r="D33" s="80"/>
    </row>
    <row r="34" spans="2:5" ht="20.25" x14ac:dyDescent="0.3">
      <c r="B34" s="63" t="s">
        <v>106</v>
      </c>
      <c r="C34" s="62" t="s">
        <v>107</v>
      </c>
      <c r="D34" s="77">
        <f>+D15+D22+D31</f>
        <v>0.14138000000000017</v>
      </c>
      <c r="E34" s="77">
        <f>+E15+E22+E31</f>
        <v>0.58000000000000007</v>
      </c>
    </row>
    <row r="35" spans="2:5" ht="21" thickBot="1" x14ac:dyDescent="0.35">
      <c r="B35" s="64" t="s">
        <v>108</v>
      </c>
      <c r="C35" s="71" t="s">
        <v>109</v>
      </c>
      <c r="D35" s="77">
        <f>+E36</f>
        <v>0.67</v>
      </c>
      <c r="E35" s="77">
        <v>0.09</v>
      </c>
    </row>
    <row r="36" spans="2:5" ht="21" thickBot="1" x14ac:dyDescent="0.35">
      <c r="B36" s="66" t="s">
        <v>110</v>
      </c>
      <c r="C36" s="67" t="s">
        <v>111</v>
      </c>
      <c r="D36" s="79">
        <f>SUM(D34:D35)</f>
        <v>0.81138000000000021</v>
      </c>
      <c r="E36" s="79">
        <f>SUM(E34:E35)</f>
        <v>0.67</v>
      </c>
    </row>
    <row r="38" spans="2:5" ht="21" x14ac:dyDescent="0.35">
      <c r="C38" s="73" t="s">
        <v>152</v>
      </c>
    </row>
    <row r="39" spans="2:5" ht="23.25" x14ac:dyDescent="0.35">
      <c r="B39" s="72" t="s">
        <v>112</v>
      </c>
      <c r="C39" s="73"/>
    </row>
    <row r="40" spans="2:5" ht="21" x14ac:dyDescent="0.35">
      <c r="C40" s="73"/>
    </row>
    <row r="41" spans="2:5" ht="23.25" x14ac:dyDescent="0.35">
      <c r="B41" s="72" t="s">
        <v>113</v>
      </c>
      <c r="C41" s="73" t="s">
        <v>114</v>
      </c>
    </row>
  </sheetData>
  <mergeCells count="4">
    <mergeCell ref="B4:B5"/>
    <mergeCell ref="C4:C5"/>
    <mergeCell ref="B3:E3"/>
    <mergeCell ref="D4:E4"/>
  </mergeCells>
  <pageMargins left="0.22" right="0.18" top="0.18" bottom="0.19" header="0.09" footer="7.0000000000000007E-2"/>
  <pageSetup scale="8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0"/>
  <sheetViews>
    <sheetView showGridLines="0" view="pageBreakPreview" zoomScale="60" workbookViewId="0">
      <selection activeCell="D9" sqref="D9"/>
    </sheetView>
  </sheetViews>
  <sheetFormatPr defaultRowHeight="15" x14ac:dyDescent="0.25"/>
  <cols>
    <col min="1" max="1" width="1.7109375" customWidth="1"/>
    <col min="2" max="2" width="45.42578125" customWidth="1"/>
    <col min="3" max="3" width="14" customWidth="1"/>
    <col min="4" max="5" width="17.7109375" customWidth="1"/>
  </cols>
  <sheetData>
    <row r="2" spans="2:5" ht="55.5" customHeight="1" x14ac:dyDescent="0.5">
      <c r="B2" s="98" t="s">
        <v>153</v>
      </c>
      <c r="C2" s="99"/>
      <c r="D2" s="99"/>
      <c r="E2" s="99"/>
    </row>
    <row r="3" spans="2:5" ht="11.25" customHeight="1" x14ac:dyDescent="0.25"/>
    <row r="4" spans="2:5" ht="29.25" x14ac:dyDescent="0.5">
      <c r="B4" s="103" t="s">
        <v>120</v>
      </c>
      <c r="C4" s="104"/>
      <c r="D4" s="104"/>
      <c r="E4" s="104"/>
    </row>
    <row r="5" spans="2:5" ht="29.25" x14ac:dyDescent="0.5">
      <c r="B5" s="103" t="s">
        <v>121</v>
      </c>
      <c r="C5" s="104"/>
      <c r="D5" s="104"/>
      <c r="E5" s="104"/>
    </row>
    <row r="6" spans="2:5" x14ac:dyDescent="0.25">
      <c r="B6" s="96" t="s">
        <v>4</v>
      </c>
      <c r="C6" s="96" t="s">
        <v>81</v>
      </c>
      <c r="D6" s="101" t="s">
        <v>116</v>
      </c>
      <c r="E6" s="102"/>
    </row>
    <row r="7" spans="2:5" ht="23.25" x14ac:dyDescent="0.35">
      <c r="B7" s="97"/>
      <c r="C7" s="97"/>
      <c r="D7" s="60" t="s">
        <v>83</v>
      </c>
      <c r="E7" s="60" t="s">
        <v>82</v>
      </c>
    </row>
    <row r="8" spans="2:5" ht="20.25" x14ac:dyDescent="0.3">
      <c r="B8" s="61" t="s">
        <v>122</v>
      </c>
      <c r="C8" s="62"/>
      <c r="D8" s="63"/>
      <c r="E8" s="63"/>
    </row>
    <row r="9" spans="2:5" ht="20.25" x14ac:dyDescent="0.3">
      <c r="B9" s="63" t="s">
        <v>91</v>
      </c>
      <c r="C9" s="62" t="s">
        <v>81</v>
      </c>
      <c r="D9" s="87">
        <f>+'Supporting for CFS &amp; FFS'!G44-'Supporting for CFS &amp; FFS'!F44</f>
        <v>0.26095999999999986</v>
      </c>
      <c r="E9" s="87">
        <v>0.42</v>
      </c>
    </row>
    <row r="10" spans="2:5" ht="20.25" x14ac:dyDescent="0.3">
      <c r="B10" s="63" t="s">
        <v>89</v>
      </c>
      <c r="C10" s="62" t="s">
        <v>81</v>
      </c>
      <c r="D10" s="88">
        <f>+'Supporting for CFS &amp; FFS'!C39/100000</f>
        <v>0.31314999999999998</v>
      </c>
      <c r="E10" s="88">
        <v>0.5</v>
      </c>
    </row>
    <row r="11" spans="2:5" ht="20.25" x14ac:dyDescent="0.3">
      <c r="B11" s="63" t="s">
        <v>123</v>
      </c>
      <c r="C11" s="62" t="s">
        <v>81</v>
      </c>
      <c r="D11" s="87">
        <f>+'Supporting for CFS &amp; FFS'!G50-'Supporting for CFS &amp; FFS'!F50</f>
        <v>7.4400000000000022E-3</v>
      </c>
      <c r="E11" s="87">
        <v>7.0000000000000007E-2</v>
      </c>
    </row>
    <row r="12" spans="2:5" ht="20.25" x14ac:dyDescent="0.3">
      <c r="B12" s="63" t="s">
        <v>124</v>
      </c>
      <c r="C12" s="62" t="s">
        <v>81</v>
      </c>
      <c r="D12" s="89">
        <f>+'Supporting for CFS &amp; FFS'!G47+'Supporting for CFS &amp; FFS'!G48-'Supporting for CFS &amp; FFS'!F47-'Supporting for CFS &amp; FFS'!F48</f>
        <v>0.14137999999999995</v>
      </c>
      <c r="E12" s="89">
        <v>0.35</v>
      </c>
    </row>
    <row r="13" spans="2:5" ht="21" thickBot="1" x14ac:dyDescent="0.35">
      <c r="B13" s="64"/>
      <c r="C13" s="65"/>
      <c r="D13" s="90"/>
      <c r="E13" s="90"/>
    </row>
    <row r="14" spans="2:5" ht="21" thickBot="1" x14ac:dyDescent="0.35">
      <c r="B14" s="66" t="s">
        <v>125</v>
      </c>
      <c r="C14" s="67" t="s">
        <v>94</v>
      </c>
      <c r="D14" s="91">
        <f>SUM(D9:D13)</f>
        <v>0.72292999999999985</v>
      </c>
      <c r="E14" s="91">
        <f t="shared" ref="E14" si="0">SUM(E9:E13)</f>
        <v>1.3399999999999999</v>
      </c>
    </row>
    <row r="15" spans="2:5" ht="20.25" x14ac:dyDescent="0.3">
      <c r="B15" s="68"/>
      <c r="C15" s="69"/>
      <c r="D15" s="88"/>
      <c r="E15" s="88"/>
    </row>
    <row r="16" spans="2:5" ht="20.25" x14ac:dyDescent="0.3">
      <c r="B16" s="63" t="s">
        <v>126</v>
      </c>
      <c r="C16" s="62"/>
      <c r="D16" s="90"/>
      <c r="E16" s="90"/>
    </row>
    <row r="17" spans="2:6" ht="20.25" x14ac:dyDescent="0.3">
      <c r="B17" s="63" t="s">
        <v>87</v>
      </c>
      <c r="C17" s="62" t="s">
        <v>81</v>
      </c>
      <c r="D17" s="87">
        <f>+'Supporting for CFS &amp; FFS'!G24-'Supporting for CFS &amp; FFS'!F24</f>
        <v>0.17745000000000011</v>
      </c>
      <c r="E17" s="87">
        <v>0.23</v>
      </c>
    </row>
    <row r="18" spans="2:6" ht="20.25" x14ac:dyDescent="0.3">
      <c r="B18" s="63" t="s">
        <v>154</v>
      </c>
      <c r="C18" s="62" t="s">
        <v>81</v>
      </c>
      <c r="D18" s="90">
        <f>+'Supporting for CFS &amp; FFS'!G18-'Supporting for CFS &amp; FFS'!F18</f>
        <v>2.0599999999999993E-3</v>
      </c>
      <c r="E18" s="90">
        <v>0.01</v>
      </c>
    </row>
    <row r="19" spans="2:6" ht="21" thickBot="1" x14ac:dyDescent="0.35">
      <c r="B19" s="63"/>
      <c r="C19" s="62"/>
      <c r="D19" s="90"/>
      <c r="E19" s="90"/>
    </row>
    <row r="20" spans="2:6" ht="21" thickBot="1" x14ac:dyDescent="0.35">
      <c r="B20" s="66" t="s">
        <v>127</v>
      </c>
      <c r="C20" s="67" t="s">
        <v>94</v>
      </c>
      <c r="D20" s="91">
        <f>SUM(D17:D19)</f>
        <v>0.17951000000000011</v>
      </c>
      <c r="E20" s="91">
        <f t="shared" ref="E20" si="1">SUM(E17:E19)</f>
        <v>0.24000000000000002</v>
      </c>
    </row>
    <row r="21" spans="2:6" ht="21" thickBot="1" x14ac:dyDescent="0.35">
      <c r="B21" s="64"/>
      <c r="C21" s="71"/>
      <c r="D21" s="90"/>
      <c r="E21" s="90"/>
    </row>
    <row r="22" spans="2:6" ht="21" thickBot="1" x14ac:dyDescent="0.35">
      <c r="B22" s="66" t="s">
        <v>128</v>
      </c>
      <c r="C22" s="67" t="s">
        <v>129</v>
      </c>
      <c r="D22" s="92">
        <f>+D14-D20</f>
        <v>0.54341999999999979</v>
      </c>
      <c r="E22" s="92">
        <f t="shared" ref="E22" si="2">+E14-E20</f>
        <v>1.0999999999999999</v>
      </c>
    </row>
    <row r="24" spans="2:6" ht="29.25" x14ac:dyDescent="0.5">
      <c r="B24" s="103" t="s">
        <v>130</v>
      </c>
      <c r="C24" s="104"/>
      <c r="D24" s="104"/>
      <c r="E24" s="104"/>
    </row>
    <row r="25" spans="2:6" ht="29.25" x14ac:dyDescent="0.5">
      <c r="B25" s="103" t="s">
        <v>131</v>
      </c>
      <c r="C25" s="104"/>
      <c r="D25" s="104"/>
      <c r="E25" s="104"/>
    </row>
    <row r="26" spans="2:6" x14ac:dyDescent="0.25">
      <c r="B26" s="96" t="s">
        <v>4</v>
      </c>
      <c r="C26" s="96" t="s">
        <v>81</v>
      </c>
      <c r="D26" s="101" t="s">
        <v>116</v>
      </c>
      <c r="E26" s="102"/>
    </row>
    <row r="27" spans="2:6" ht="23.25" x14ac:dyDescent="0.35">
      <c r="B27" s="97"/>
      <c r="C27" s="97"/>
      <c r="D27" s="60" t="s">
        <v>83</v>
      </c>
      <c r="E27" s="60" t="s">
        <v>82</v>
      </c>
    </row>
    <row r="28" spans="2:6" ht="20.25" x14ac:dyDescent="0.3">
      <c r="B28" s="61" t="s">
        <v>132</v>
      </c>
      <c r="C28" s="62"/>
      <c r="D28" s="87">
        <f>+'Supporting for CFS &amp; FFS'!G73</f>
        <v>0.28336</v>
      </c>
      <c r="E28" s="87">
        <v>0.31</v>
      </c>
    </row>
    <row r="29" spans="2:6" ht="20.25" x14ac:dyDescent="0.3">
      <c r="B29" s="63" t="s">
        <v>133</v>
      </c>
      <c r="C29" s="62" t="s">
        <v>86</v>
      </c>
      <c r="D29" s="87">
        <f>+'Supporting for CFS &amp; FFS'!G65</f>
        <v>0.2848</v>
      </c>
      <c r="E29" s="87">
        <v>0.28999999999999998</v>
      </c>
      <c r="F29" s="83"/>
    </row>
    <row r="30" spans="2:6" ht="20.25" x14ac:dyDescent="0.3">
      <c r="B30" s="63" t="s">
        <v>134</v>
      </c>
      <c r="C30" s="62" t="s">
        <v>90</v>
      </c>
      <c r="D30" s="88">
        <f>-'Supporting for CFS &amp; FFS'!G63</f>
        <v>-5.7149999999999999E-2</v>
      </c>
      <c r="E30" s="88">
        <v>-0.02</v>
      </c>
    </row>
    <row r="31" spans="2:6" ht="21" thickBot="1" x14ac:dyDescent="0.35">
      <c r="B31" s="64"/>
      <c r="C31" s="65"/>
      <c r="D31" s="90"/>
      <c r="E31" s="90"/>
    </row>
    <row r="32" spans="2:6" ht="21" thickBot="1" x14ac:dyDescent="0.35">
      <c r="B32" s="66" t="s">
        <v>135</v>
      </c>
      <c r="C32" s="67" t="s">
        <v>136</v>
      </c>
      <c r="D32" s="91">
        <f>SUM(D28:D31)</f>
        <v>0.51100999999999996</v>
      </c>
      <c r="E32" s="91">
        <f t="shared" ref="E32" si="3">SUM(E28:E31)</f>
        <v>0.57999999999999996</v>
      </c>
    </row>
    <row r="33" spans="2:5" ht="20.25" x14ac:dyDescent="0.3">
      <c r="B33" s="51"/>
      <c r="C33" s="84"/>
      <c r="D33" s="85"/>
      <c r="E33" s="85"/>
    </row>
    <row r="35" spans="2:5" ht="29.25" x14ac:dyDescent="0.5">
      <c r="B35" s="103" t="s">
        <v>137</v>
      </c>
      <c r="C35" s="104"/>
      <c r="D35" s="104"/>
      <c r="E35" s="104"/>
    </row>
    <row r="36" spans="2:5" ht="29.25" x14ac:dyDescent="0.5">
      <c r="B36" s="103" t="s">
        <v>138</v>
      </c>
      <c r="C36" s="104"/>
      <c r="D36" s="104"/>
      <c r="E36" s="104"/>
    </row>
    <row r="37" spans="2:5" x14ac:dyDescent="0.25">
      <c r="B37" s="96" t="s">
        <v>4</v>
      </c>
      <c r="C37" s="96" t="s">
        <v>81</v>
      </c>
      <c r="D37" s="101" t="s">
        <v>116</v>
      </c>
      <c r="E37" s="102"/>
    </row>
    <row r="38" spans="2:5" ht="23.25" x14ac:dyDescent="0.35">
      <c r="B38" s="97"/>
      <c r="C38" s="97"/>
      <c r="D38" s="60" t="s">
        <v>83</v>
      </c>
      <c r="E38" s="60" t="s">
        <v>82</v>
      </c>
    </row>
    <row r="39" spans="2:5" ht="20.25" x14ac:dyDescent="0.3">
      <c r="B39" s="61" t="s">
        <v>139</v>
      </c>
      <c r="C39" s="62"/>
      <c r="D39" s="63"/>
      <c r="E39" s="63"/>
    </row>
    <row r="40" spans="2:5" ht="20.25" x14ac:dyDescent="0.3">
      <c r="B40" s="63" t="s">
        <v>140</v>
      </c>
      <c r="C40" s="62" t="s">
        <v>86</v>
      </c>
      <c r="D40" s="87">
        <f>+D32</f>
        <v>0.51100999999999996</v>
      </c>
      <c r="E40" s="87">
        <v>0.57999999999999996</v>
      </c>
    </row>
    <row r="41" spans="2:5" ht="20.25" x14ac:dyDescent="0.3">
      <c r="B41" s="63" t="s">
        <v>155</v>
      </c>
      <c r="C41" s="62" t="s">
        <v>86</v>
      </c>
      <c r="D41" s="87">
        <f>+'Supporting for CFS &amp; FFS'!G12-'Supporting for CFS &amp; FFS'!F12</f>
        <v>0.88536999999999999</v>
      </c>
      <c r="E41" s="87">
        <v>1</v>
      </c>
    </row>
    <row r="42" spans="2:5" ht="20.25" x14ac:dyDescent="0.3">
      <c r="B42" s="64" t="s">
        <v>141</v>
      </c>
      <c r="C42" s="62" t="s">
        <v>86</v>
      </c>
      <c r="D42" s="88">
        <v>0</v>
      </c>
      <c r="E42" s="88">
        <v>0</v>
      </c>
    </row>
    <row r="43" spans="2:5" ht="21" thickBot="1" x14ac:dyDescent="0.35">
      <c r="B43" s="64"/>
      <c r="C43" s="65"/>
      <c r="D43" s="90"/>
      <c r="E43" s="90"/>
    </row>
    <row r="44" spans="2:5" ht="21" thickBot="1" x14ac:dyDescent="0.35">
      <c r="B44" s="66" t="s">
        <v>142</v>
      </c>
      <c r="C44" s="67" t="s">
        <v>94</v>
      </c>
      <c r="D44" s="91">
        <f>SUM(D40:D43)</f>
        <v>1.39638</v>
      </c>
      <c r="E44" s="91">
        <f t="shared" ref="E44" si="4">SUM(E40:E43)</f>
        <v>1.58</v>
      </c>
    </row>
    <row r="45" spans="2:5" ht="20.25" x14ac:dyDescent="0.3">
      <c r="B45" s="68"/>
      <c r="C45" s="69"/>
      <c r="D45" s="88"/>
      <c r="E45" s="88"/>
    </row>
    <row r="46" spans="2:5" ht="20.25" x14ac:dyDescent="0.3">
      <c r="B46" s="63" t="s">
        <v>143</v>
      </c>
      <c r="C46" s="62"/>
      <c r="D46" s="90"/>
      <c r="E46" s="90"/>
    </row>
    <row r="47" spans="2:5" ht="20.25" x14ac:dyDescent="0.3">
      <c r="B47" s="63" t="s">
        <v>144</v>
      </c>
      <c r="C47" s="62" t="s">
        <v>86</v>
      </c>
      <c r="D47" s="87">
        <f>+'Supporting for CFS &amp; FFS'!C28/100000</f>
        <v>0.25</v>
      </c>
      <c r="E47" s="87">
        <v>7.0000000000000007E-2</v>
      </c>
    </row>
    <row r="48" spans="2:5" ht="20.25" x14ac:dyDescent="0.3">
      <c r="B48" s="63" t="s">
        <v>145</v>
      </c>
      <c r="C48" s="62" t="s">
        <v>86</v>
      </c>
      <c r="D48" s="90">
        <f>+'Supporting for CFS &amp; FFS'!C9/100000</f>
        <v>0.12268</v>
      </c>
      <c r="E48" s="90">
        <v>0.12</v>
      </c>
    </row>
    <row r="49" spans="2:5" ht="20.25" x14ac:dyDescent="0.3">
      <c r="B49" s="63" t="s">
        <v>146</v>
      </c>
      <c r="C49" s="62" t="s">
        <v>86</v>
      </c>
      <c r="D49" s="87">
        <f>+'Supporting for CFS &amp; FFS'!G33-'Supporting for CFS &amp; FFS'!F33+D30</f>
        <v>0.45673000000000002</v>
      </c>
      <c r="E49" s="87">
        <v>0.25</v>
      </c>
    </row>
    <row r="50" spans="2:5" ht="20.25" x14ac:dyDescent="0.3">
      <c r="B50" s="63" t="s">
        <v>147</v>
      </c>
      <c r="C50" s="62" t="s">
        <v>86</v>
      </c>
      <c r="D50" s="87">
        <f>+'Supporting for CFS &amp; FFS'!G40-'Supporting for CFS &amp; FFS'!F40</f>
        <v>8.2699999999999996E-3</v>
      </c>
      <c r="E50" s="87">
        <v>0.01</v>
      </c>
    </row>
    <row r="51" spans="2:5" ht="20.25" x14ac:dyDescent="0.3">
      <c r="B51" s="63" t="s">
        <v>148</v>
      </c>
      <c r="C51" s="62" t="s">
        <v>86</v>
      </c>
      <c r="D51" s="90">
        <v>0</v>
      </c>
      <c r="E51" s="90">
        <v>0.02</v>
      </c>
    </row>
    <row r="52" spans="2:5" ht="20.25" x14ac:dyDescent="0.3">
      <c r="B52" s="63" t="s">
        <v>149</v>
      </c>
      <c r="C52" s="62" t="s">
        <v>86</v>
      </c>
      <c r="D52" s="90">
        <f>+'Supporting for CFS &amp; FFS'!F15-'Supporting for CFS &amp; FFS'!G15</f>
        <v>1.5280000000000002E-2</v>
      </c>
      <c r="E52" s="90">
        <v>0.02</v>
      </c>
    </row>
    <row r="53" spans="2:5" ht="20.25" x14ac:dyDescent="0.3">
      <c r="B53" s="63" t="s">
        <v>150</v>
      </c>
      <c r="C53" s="62" t="s">
        <v>86</v>
      </c>
      <c r="D53" s="90">
        <f>+D22</f>
        <v>0.54341999999999979</v>
      </c>
      <c r="E53" s="90">
        <v>1.0900000000000001</v>
      </c>
    </row>
    <row r="54" spans="2:5" ht="21" thickBot="1" x14ac:dyDescent="0.35">
      <c r="B54" s="63"/>
      <c r="C54" s="62"/>
      <c r="D54" s="90"/>
      <c r="E54" s="90"/>
    </row>
    <row r="55" spans="2:5" ht="21" thickBot="1" x14ac:dyDescent="0.35">
      <c r="B55" s="66" t="s">
        <v>151</v>
      </c>
      <c r="C55" s="67" t="s">
        <v>94</v>
      </c>
      <c r="D55" s="91">
        <f>SUM(D47:D53)</f>
        <v>1.3963799999999997</v>
      </c>
      <c r="E55" s="91">
        <f t="shared" ref="E55" si="5">SUM(E47:E53)</f>
        <v>1.58</v>
      </c>
    </row>
    <row r="56" spans="2:5" x14ac:dyDescent="0.25">
      <c r="E56" s="83"/>
    </row>
    <row r="57" spans="2:5" ht="23.25" x14ac:dyDescent="0.35">
      <c r="B57" s="72" t="s">
        <v>112</v>
      </c>
      <c r="C57" s="73" t="s">
        <v>152</v>
      </c>
    </row>
    <row r="58" spans="2:5" ht="23.25" x14ac:dyDescent="0.35">
      <c r="B58" s="86"/>
      <c r="E58" s="73"/>
    </row>
    <row r="59" spans="2:5" ht="23.25" x14ac:dyDescent="0.35">
      <c r="B59" s="72" t="s">
        <v>113</v>
      </c>
      <c r="E59" s="73"/>
    </row>
    <row r="60" spans="2:5" ht="21" x14ac:dyDescent="0.35">
      <c r="C60" s="73" t="s">
        <v>114</v>
      </c>
    </row>
  </sheetData>
  <mergeCells count="16">
    <mergeCell ref="B2:E2"/>
    <mergeCell ref="D6:E6"/>
    <mergeCell ref="D26:E26"/>
    <mergeCell ref="D37:E37"/>
    <mergeCell ref="B26:B27"/>
    <mergeCell ref="C26:C27"/>
    <mergeCell ref="B35:E35"/>
    <mergeCell ref="B36:E36"/>
    <mergeCell ref="B37:B38"/>
    <mergeCell ref="C37:C38"/>
    <mergeCell ref="B4:E4"/>
    <mergeCell ref="B5:E5"/>
    <mergeCell ref="B6:B7"/>
    <mergeCell ref="C6:C7"/>
    <mergeCell ref="B24:E24"/>
    <mergeCell ref="B25:E25"/>
  </mergeCells>
  <pageMargins left="0.22" right="0.18" top="0.18" bottom="0.19" header="0.09" footer="7.0000000000000007E-2"/>
  <pageSetup scale="76" orientation="portrait" horizontalDpi="300" verticalDpi="300" r:id="rId1"/>
  <rowBreaks count="1" manualBreakCount="1">
    <brk id="3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88"/>
  <sheetViews>
    <sheetView workbookViewId="0">
      <selection sqref="A1:C1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4" width="11.7109375" bestFit="1" customWidth="1"/>
    <col min="5" max="5" width="12.7109375" bestFit="1" customWidth="1"/>
  </cols>
  <sheetData>
    <row r="1" spans="1:8" ht="15.75" x14ac:dyDescent="0.25">
      <c r="A1" s="107" t="s">
        <v>0</v>
      </c>
      <c r="B1" s="107"/>
      <c r="C1" s="107"/>
      <c r="E1" s="1"/>
    </row>
    <row r="2" spans="1:8" ht="15.75" x14ac:dyDescent="0.25">
      <c r="A2" s="107" t="s">
        <v>1</v>
      </c>
      <c r="B2" s="107"/>
      <c r="C2" s="107"/>
      <c r="D2" s="1"/>
      <c r="E2" s="1"/>
    </row>
    <row r="3" spans="1:8" x14ac:dyDescent="0.25">
      <c r="A3" s="108" t="s">
        <v>2</v>
      </c>
      <c r="B3" s="108"/>
      <c r="C3" s="108"/>
      <c r="D3" s="1"/>
      <c r="E3" s="1"/>
    </row>
    <row r="4" spans="1:8" x14ac:dyDescent="0.25">
      <c r="A4" s="4" t="s">
        <v>3</v>
      </c>
      <c r="B4" s="109" t="s">
        <v>0</v>
      </c>
      <c r="C4" s="110"/>
      <c r="D4" s="2"/>
      <c r="E4" s="2"/>
    </row>
    <row r="5" spans="1:8" x14ac:dyDescent="0.25">
      <c r="A5" s="5" t="s">
        <v>4</v>
      </c>
      <c r="B5" s="111" t="s">
        <v>2</v>
      </c>
      <c r="C5" s="112"/>
      <c r="D5" s="3"/>
      <c r="E5" s="3"/>
    </row>
    <row r="6" spans="1:8" x14ac:dyDescent="0.25">
      <c r="A6" s="5" t="s">
        <v>3</v>
      </c>
      <c r="B6" s="6" t="s">
        <v>5</v>
      </c>
      <c r="C6" s="105" t="s">
        <v>6</v>
      </c>
      <c r="D6" s="106"/>
      <c r="E6" s="6" t="s">
        <v>7</v>
      </c>
      <c r="F6" s="1" t="s">
        <v>157</v>
      </c>
    </row>
    <row r="7" spans="1:8" x14ac:dyDescent="0.25">
      <c r="A7" s="7" t="s">
        <v>3</v>
      </c>
      <c r="B7" s="8" t="s">
        <v>8</v>
      </c>
      <c r="C7" s="9" t="s">
        <v>9</v>
      </c>
      <c r="D7" s="9" t="s">
        <v>10</v>
      </c>
      <c r="E7" s="8" t="s">
        <v>8</v>
      </c>
      <c r="F7" t="s">
        <v>5</v>
      </c>
      <c r="G7" t="s">
        <v>7</v>
      </c>
    </row>
    <row r="8" spans="1:8" x14ac:dyDescent="0.25">
      <c r="A8" s="10" t="s">
        <v>11</v>
      </c>
      <c r="B8" s="11">
        <v>795231</v>
      </c>
      <c r="C8" s="12">
        <v>12268</v>
      </c>
      <c r="D8" s="12">
        <v>28336</v>
      </c>
      <c r="E8" s="11">
        <v>811299</v>
      </c>
      <c r="F8" s="46">
        <f>B8/100000</f>
        <v>7.9523099999999998</v>
      </c>
      <c r="G8" s="46">
        <f>E8/100000</f>
        <v>8.1129899999999999</v>
      </c>
    </row>
    <row r="9" spans="1:8" x14ac:dyDescent="0.25">
      <c r="A9" s="13" t="s">
        <v>12</v>
      </c>
      <c r="B9" s="14">
        <v>695231</v>
      </c>
      <c r="C9" s="15">
        <v>12268</v>
      </c>
      <c r="D9" s="15">
        <v>28336</v>
      </c>
      <c r="E9" s="14">
        <v>711299</v>
      </c>
      <c r="F9" s="94">
        <f t="shared" ref="F9:F71" si="0">B9/100000</f>
        <v>6.9523099999999998</v>
      </c>
      <c r="G9" s="94">
        <f t="shared" ref="G9:G71" si="1">E9/100000</f>
        <v>7.1129899999999999</v>
      </c>
      <c r="H9" s="93"/>
    </row>
    <row r="10" spans="1:8" x14ac:dyDescent="0.25">
      <c r="A10" s="13" t="s">
        <v>13</v>
      </c>
      <c r="B10" s="14">
        <v>100000</v>
      </c>
      <c r="C10" s="16"/>
      <c r="D10" s="16"/>
      <c r="E10" s="14">
        <v>100000</v>
      </c>
      <c r="F10" s="94">
        <f t="shared" si="0"/>
        <v>1</v>
      </c>
      <c r="G10" s="94">
        <f t="shared" si="1"/>
        <v>1</v>
      </c>
    </row>
    <row r="11" spans="1:8" x14ac:dyDescent="0.25">
      <c r="A11" s="10" t="s">
        <v>14</v>
      </c>
      <c r="B11" s="17">
        <v>119941</v>
      </c>
      <c r="C11" s="18">
        <v>653299</v>
      </c>
      <c r="D11" s="18">
        <v>740308</v>
      </c>
      <c r="E11" s="17">
        <v>206950</v>
      </c>
      <c r="F11" s="94">
        <f t="shared" si="0"/>
        <v>1.1994100000000001</v>
      </c>
      <c r="G11" s="94">
        <f t="shared" si="1"/>
        <v>2.0695000000000001</v>
      </c>
      <c r="H11" s="93"/>
    </row>
    <row r="12" spans="1:8" x14ac:dyDescent="0.25">
      <c r="A12" s="19" t="s">
        <v>15</v>
      </c>
      <c r="B12" s="81">
        <f>+B13+B14</f>
        <v>109754</v>
      </c>
      <c r="C12" s="81">
        <f>+C13+C14</f>
        <v>651771</v>
      </c>
      <c r="D12" s="81">
        <f>+D13+D14</f>
        <v>740308</v>
      </c>
      <c r="E12" s="81">
        <f>+E13+E14</f>
        <v>198291</v>
      </c>
      <c r="F12" s="94">
        <f t="shared" si="0"/>
        <v>1.09754</v>
      </c>
      <c r="G12" s="94">
        <f t="shared" si="1"/>
        <v>1.98291</v>
      </c>
      <c r="H12" s="93"/>
    </row>
    <row r="13" spans="1:8" x14ac:dyDescent="0.25">
      <c r="A13" s="22" t="s">
        <v>117</v>
      </c>
      <c r="B13" s="81">
        <v>100000</v>
      </c>
      <c r="C13" s="82">
        <v>650308</v>
      </c>
      <c r="D13" s="82">
        <v>740308</v>
      </c>
      <c r="E13" s="81">
        <v>190000</v>
      </c>
      <c r="F13" s="94">
        <f>B13/100000</f>
        <v>1</v>
      </c>
      <c r="G13" s="94">
        <f>E13/100000</f>
        <v>1.9</v>
      </c>
    </row>
    <row r="14" spans="1:8" x14ac:dyDescent="0.25">
      <c r="A14" s="22" t="s">
        <v>118</v>
      </c>
      <c r="B14" s="23">
        <v>9754</v>
      </c>
      <c r="C14" s="24">
        <v>1463</v>
      </c>
      <c r="D14" s="28"/>
      <c r="E14" s="23">
        <v>8291</v>
      </c>
      <c r="F14" s="94">
        <f t="shared" si="0"/>
        <v>9.7540000000000002E-2</v>
      </c>
      <c r="G14" s="94">
        <f t="shared" si="1"/>
        <v>8.2909999999999998E-2</v>
      </c>
    </row>
    <row r="15" spans="1:8" x14ac:dyDescent="0.25">
      <c r="A15" s="19" t="s">
        <v>16</v>
      </c>
      <c r="B15" s="25">
        <v>10187</v>
      </c>
      <c r="C15" s="26">
        <v>1528</v>
      </c>
      <c r="D15" s="27"/>
      <c r="E15" s="25">
        <v>8659</v>
      </c>
      <c r="F15" s="94">
        <f t="shared" si="0"/>
        <v>0.10187</v>
      </c>
      <c r="G15" s="94">
        <f t="shared" si="1"/>
        <v>8.659E-2</v>
      </c>
      <c r="H15" s="93"/>
    </row>
    <row r="16" spans="1:8" x14ac:dyDescent="0.25">
      <c r="A16" s="22" t="s">
        <v>17</v>
      </c>
      <c r="B16" s="23">
        <v>10187</v>
      </c>
      <c r="C16" s="24">
        <v>1528</v>
      </c>
      <c r="D16" s="28"/>
      <c r="E16" s="23">
        <v>8659</v>
      </c>
      <c r="F16" s="94">
        <f t="shared" si="0"/>
        <v>0.10187</v>
      </c>
      <c r="G16" s="94">
        <f t="shared" si="1"/>
        <v>8.659E-2</v>
      </c>
    </row>
    <row r="17" spans="1:8" x14ac:dyDescent="0.25">
      <c r="A17" s="10" t="s">
        <v>18</v>
      </c>
      <c r="B17" s="17">
        <v>147917</v>
      </c>
      <c r="C17" s="18">
        <v>650308</v>
      </c>
      <c r="D17" s="18">
        <v>668259</v>
      </c>
      <c r="E17" s="17">
        <v>165868</v>
      </c>
      <c r="F17" s="94">
        <f t="shared" si="0"/>
        <v>1.4791700000000001</v>
      </c>
      <c r="G17" s="94">
        <f t="shared" si="1"/>
        <v>1.6586799999999999</v>
      </c>
      <c r="H17" s="93"/>
    </row>
    <row r="18" spans="1:8" x14ac:dyDescent="0.25">
      <c r="A18" s="19" t="s">
        <v>19</v>
      </c>
      <c r="B18" s="20">
        <v>4320</v>
      </c>
      <c r="C18" s="29"/>
      <c r="D18" s="21">
        <v>206</v>
      </c>
      <c r="E18" s="20">
        <v>4526</v>
      </c>
      <c r="F18" s="94">
        <f t="shared" si="0"/>
        <v>4.3200000000000002E-2</v>
      </c>
      <c r="G18" s="94">
        <f t="shared" si="1"/>
        <v>4.5260000000000002E-2</v>
      </c>
      <c r="H18" s="93"/>
    </row>
    <row r="19" spans="1:8" x14ac:dyDescent="0.25">
      <c r="A19" s="30" t="s">
        <v>20</v>
      </c>
      <c r="B19" s="31">
        <v>3820</v>
      </c>
      <c r="C19" s="32"/>
      <c r="D19" s="12">
        <v>206</v>
      </c>
      <c r="E19" s="31">
        <v>4026</v>
      </c>
      <c r="F19" s="94">
        <f t="shared" si="0"/>
        <v>3.8199999999999998E-2</v>
      </c>
      <c r="G19" s="94">
        <f t="shared" si="1"/>
        <v>4.0259999999999997E-2</v>
      </c>
    </row>
    <row r="20" spans="1:8" x14ac:dyDescent="0.25">
      <c r="A20" s="33" t="s">
        <v>21</v>
      </c>
      <c r="B20" s="14">
        <v>1500</v>
      </c>
      <c r="C20" s="16"/>
      <c r="D20" s="15">
        <v>103</v>
      </c>
      <c r="E20" s="14">
        <v>1603</v>
      </c>
      <c r="F20" s="94">
        <f t="shared" si="0"/>
        <v>1.4999999999999999E-2</v>
      </c>
      <c r="G20" s="94">
        <f t="shared" si="1"/>
        <v>1.6029999999999999E-2</v>
      </c>
    </row>
    <row r="21" spans="1:8" x14ac:dyDescent="0.25">
      <c r="A21" s="33" t="s">
        <v>22</v>
      </c>
      <c r="B21" s="14">
        <v>1320</v>
      </c>
      <c r="C21" s="16"/>
      <c r="D21" s="16"/>
      <c r="E21" s="14">
        <v>1320</v>
      </c>
      <c r="F21" s="94">
        <f t="shared" si="0"/>
        <v>1.32E-2</v>
      </c>
      <c r="G21" s="94">
        <f t="shared" si="1"/>
        <v>1.32E-2</v>
      </c>
    </row>
    <row r="22" spans="1:8" x14ac:dyDescent="0.25">
      <c r="A22" s="33" t="s">
        <v>23</v>
      </c>
      <c r="B22" s="14">
        <v>1000</v>
      </c>
      <c r="C22" s="16"/>
      <c r="D22" s="15">
        <v>103</v>
      </c>
      <c r="E22" s="14">
        <v>1103</v>
      </c>
      <c r="F22" s="94">
        <f t="shared" si="0"/>
        <v>0.01</v>
      </c>
      <c r="G22" s="94">
        <f t="shared" si="1"/>
        <v>1.103E-2</v>
      </c>
    </row>
    <row r="23" spans="1:8" x14ac:dyDescent="0.25">
      <c r="A23" s="22" t="s">
        <v>24</v>
      </c>
      <c r="B23" s="23">
        <v>500</v>
      </c>
      <c r="C23" s="28"/>
      <c r="D23" s="28"/>
      <c r="E23" s="23">
        <v>500</v>
      </c>
      <c r="F23" s="94">
        <f t="shared" si="0"/>
        <v>5.0000000000000001E-3</v>
      </c>
      <c r="G23" s="94">
        <f t="shared" si="1"/>
        <v>5.0000000000000001E-3</v>
      </c>
    </row>
    <row r="24" spans="1:8" x14ac:dyDescent="0.25">
      <c r="A24" s="19" t="s">
        <v>25</v>
      </c>
      <c r="B24" s="25">
        <v>143597</v>
      </c>
      <c r="C24" s="26">
        <v>650308</v>
      </c>
      <c r="D24" s="26">
        <v>668053</v>
      </c>
      <c r="E24" s="25">
        <v>161342</v>
      </c>
      <c r="F24" s="94">
        <f t="shared" si="0"/>
        <v>1.43597</v>
      </c>
      <c r="G24" s="94">
        <f t="shared" si="1"/>
        <v>1.6134200000000001</v>
      </c>
      <c r="H24" s="93"/>
    </row>
    <row r="25" spans="1:8" x14ac:dyDescent="0.25">
      <c r="A25" s="13" t="s">
        <v>26</v>
      </c>
      <c r="B25" s="23">
        <v>43597</v>
      </c>
      <c r="C25" s="24">
        <v>650308</v>
      </c>
      <c r="D25" s="24">
        <v>668053</v>
      </c>
      <c r="E25" s="23">
        <v>61342</v>
      </c>
      <c r="F25" s="94">
        <f t="shared" si="0"/>
        <v>0.43597000000000002</v>
      </c>
      <c r="G25" s="94">
        <f t="shared" si="1"/>
        <v>0.61341999999999997</v>
      </c>
    </row>
    <row r="26" spans="1:8" x14ac:dyDescent="0.25">
      <c r="A26" s="22" t="s">
        <v>27</v>
      </c>
      <c r="B26" s="23">
        <v>50000</v>
      </c>
      <c r="C26" s="28"/>
      <c r="D26" s="28"/>
      <c r="E26" s="23">
        <v>50000</v>
      </c>
      <c r="F26" s="94">
        <f t="shared" si="0"/>
        <v>0.5</v>
      </c>
      <c r="G26" s="94">
        <f t="shared" si="1"/>
        <v>0.5</v>
      </c>
    </row>
    <row r="27" spans="1:8" x14ac:dyDescent="0.25">
      <c r="A27" s="22" t="s">
        <v>28</v>
      </c>
      <c r="B27" s="23">
        <v>50000</v>
      </c>
      <c r="C27" s="28"/>
      <c r="D27" s="28"/>
      <c r="E27" s="23">
        <v>50000</v>
      </c>
      <c r="F27" s="94">
        <f t="shared" si="0"/>
        <v>0.5</v>
      </c>
      <c r="G27" s="94">
        <f t="shared" si="1"/>
        <v>0.5</v>
      </c>
    </row>
    <row r="28" spans="1:8" x14ac:dyDescent="0.25">
      <c r="A28" s="10" t="s">
        <v>29</v>
      </c>
      <c r="B28" s="34">
        <v>469799</v>
      </c>
      <c r="C28" s="18">
        <v>25000</v>
      </c>
      <c r="D28" s="18">
        <v>28480</v>
      </c>
      <c r="E28" s="34">
        <v>466319</v>
      </c>
      <c r="F28" s="94">
        <f t="shared" si="0"/>
        <v>4.6979899999999999</v>
      </c>
      <c r="G28" s="94">
        <f t="shared" si="1"/>
        <v>4.6631900000000002</v>
      </c>
      <c r="H28" s="93"/>
    </row>
    <row r="29" spans="1:8" x14ac:dyDescent="0.25">
      <c r="A29" s="13" t="s">
        <v>30</v>
      </c>
      <c r="B29" s="35">
        <v>23995</v>
      </c>
      <c r="C29" s="16"/>
      <c r="D29" s="15">
        <v>2399</v>
      </c>
      <c r="E29" s="35">
        <v>21596</v>
      </c>
      <c r="F29" s="94">
        <f t="shared" si="0"/>
        <v>0.23995</v>
      </c>
      <c r="G29" s="94">
        <f t="shared" si="1"/>
        <v>0.21596000000000001</v>
      </c>
    </row>
    <row r="30" spans="1:8" x14ac:dyDescent="0.25">
      <c r="A30" s="13" t="s">
        <v>31</v>
      </c>
      <c r="B30" s="35">
        <v>126568</v>
      </c>
      <c r="C30" s="15">
        <v>20000</v>
      </c>
      <c r="D30" s="15">
        <v>13657</v>
      </c>
      <c r="E30" s="35">
        <v>132911</v>
      </c>
      <c r="F30" s="94">
        <f t="shared" si="0"/>
        <v>1.2656799999999999</v>
      </c>
      <c r="G30" s="94">
        <f t="shared" si="1"/>
        <v>1.32911</v>
      </c>
    </row>
    <row r="31" spans="1:8" x14ac:dyDescent="0.25">
      <c r="A31" s="13" t="s">
        <v>32</v>
      </c>
      <c r="B31" s="35">
        <v>200000</v>
      </c>
      <c r="C31" s="16"/>
      <c r="D31" s="16"/>
      <c r="E31" s="35">
        <v>200000</v>
      </c>
      <c r="F31" s="94">
        <f t="shared" si="0"/>
        <v>2</v>
      </c>
      <c r="G31" s="94">
        <f t="shared" si="1"/>
        <v>2</v>
      </c>
    </row>
    <row r="32" spans="1:8" x14ac:dyDescent="0.25">
      <c r="A32" s="13" t="s">
        <v>33</v>
      </c>
      <c r="B32" s="35">
        <v>119236</v>
      </c>
      <c r="C32" s="15">
        <v>5000</v>
      </c>
      <c r="D32" s="15">
        <v>12424</v>
      </c>
      <c r="E32" s="35">
        <v>111812</v>
      </c>
      <c r="F32" s="94">
        <f t="shared" si="0"/>
        <v>1.1923600000000001</v>
      </c>
      <c r="G32" s="94">
        <f t="shared" si="1"/>
        <v>1.11812</v>
      </c>
    </row>
    <row r="33" spans="1:8" x14ac:dyDescent="0.25">
      <c r="A33" s="10" t="s">
        <v>34</v>
      </c>
      <c r="B33" s="34">
        <v>30250</v>
      </c>
      <c r="C33" s="18">
        <v>51388</v>
      </c>
      <c r="D33" s="36"/>
      <c r="E33" s="34">
        <v>81638</v>
      </c>
      <c r="F33" s="94">
        <f t="shared" si="0"/>
        <v>0.30249999999999999</v>
      </c>
      <c r="G33" s="94">
        <f t="shared" si="1"/>
        <v>0.81637999999999999</v>
      </c>
    </row>
    <row r="34" spans="1:8" x14ac:dyDescent="0.25">
      <c r="A34" s="13" t="s">
        <v>35</v>
      </c>
      <c r="B34" s="35">
        <v>10250</v>
      </c>
      <c r="C34" s="16"/>
      <c r="D34" s="16"/>
      <c r="E34" s="35">
        <v>10250</v>
      </c>
      <c r="F34" s="94">
        <f t="shared" si="0"/>
        <v>0.10249999999999999</v>
      </c>
      <c r="G34" s="94">
        <f t="shared" si="1"/>
        <v>0.10249999999999999</v>
      </c>
    </row>
    <row r="35" spans="1:8" x14ac:dyDescent="0.25">
      <c r="A35" s="13" t="s">
        <v>36</v>
      </c>
      <c r="B35" s="35">
        <v>10000</v>
      </c>
      <c r="C35" s="16"/>
      <c r="D35" s="16"/>
      <c r="E35" s="35">
        <v>10000</v>
      </c>
      <c r="F35" s="94">
        <f t="shared" si="0"/>
        <v>0.1</v>
      </c>
      <c r="G35" s="94">
        <f t="shared" si="1"/>
        <v>0.1</v>
      </c>
    </row>
    <row r="36" spans="1:8" x14ac:dyDescent="0.25">
      <c r="A36" s="13" t="s">
        <v>37</v>
      </c>
      <c r="B36" s="35">
        <v>10000</v>
      </c>
      <c r="C36" s="15">
        <v>51388</v>
      </c>
      <c r="D36" s="16"/>
      <c r="E36" s="35">
        <v>61388</v>
      </c>
      <c r="F36" s="94">
        <f t="shared" si="0"/>
        <v>0.1</v>
      </c>
      <c r="G36" s="94">
        <f t="shared" si="1"/>
        <v>0.61387999999999998</v>
      </c>
      <c r="H36" s="93"/>
    </row>
    <row r="37" spans="1:8" x14ac:dyDescent="0.25">
      <c r="A37" s="10" t="s">
        <v>38</v>
      </c>
      <c r="B37" s="34">
        <v>563040</v>
      </c>
      <c r="C37" s="18">
        <v>1250763</v>
      </c>
      <c r="D37" s="18">
        <v>1208958</v>
      </c>
      <c r="E37" s="34">
        <v>604845</v>
      </c>
      <c r="F37" s="94">
        <f t="shared" si="0"/>
        <v>5.6303999999999998</v>
      </c>
      <c r="G37" s="94">
        <f t="shared" si="1"/>
        <v>6.0484499999999999</v>
      </c>
      <c r="H37" s="93"/>
    </row>
    <row r="38" spans="1:8" x14ac:dyDescent="0.25">
      <c r="A38" s="19" t="s">
        <v>39</v>
      </c>
      <c r="B38" s="37">
        <v>253406</v>
      </c>
      <c r="C38" s="29"/>
      <c r="D38" s="29"/>
      <c r="E38" s="37">
        <v>253406</v>
      </c>
      <c r="F38" s="94">
        <f t="shared" si="0"/>
        <v>2.5340600000000002</v>
      </c>
      <c r="G38" s="94">
        <f t="shared" si="1"/>
        <v>2.5340600000000002</v>
      </c>
    </row>
    <row r="39" spans="1:8" x14ac:dyDescent="0.25">
      <c r="A39" s="22" t="s">
        <v>40</v>
      </c>
      <c r="B39" s="38">
        <v>253406</v>
      </c>
      <c r="C39" s="24">
        <v>31315</v>
      </c>
      <c r="D39" s="28"/>
      <c r="E39" s="38">
        <v>253406</v>
      </c>
      <c r="F39" s="94">
        <f t="shared" si="0"/>
        <v>2.5340600000000002</v>
      </c>
      <c r="G39" s="94">
        <f t="shared" si="1"/>
        <v>2.5340600000000002</v>
      </c>
      <c r="H39" s="93"/>
    </row>
    <row r="40" spans="1:8" x14ac:dyDescent="0.25">
      <c r="A40" s="19" t="s">
        <v>41</v>
      </c>
      <c r="B40" s="39">
        <v>16538</v>
      </c>
      <c r="C40" s="26">
        <v>827</v>
      </c>
      <c r="D40" s="27"/>
      <c r="E40" s="39">
        <v>17365</v>
      </c>
      <c r="F40" s="94">
        <f t="shared" si="0"/>
        <v>0.16538</v>
      </c>
      <c r="G40" s="94">
        <f t="shared" si="1"/>
        <v>0.17365</v>
      </c>
    </row>
    <row r="41" spans="1:8" x14ac:dyDescent="0.25">
      <c r="A41" s="22" t="s">
        <v>42</v>
      </c>
      <c r="B41" s="38">
        <v>5000</v>
      </c>
      <c r="C41" s="24">
        <v>827</v>
      </c>
      <c r="D41" s="28"/>
      <c r="E41" s="38">
        <v>5827</v>
      </c>
      <c r="F41" s="94">
        <f t="shared" si="0"/>
        <v>0.05</v>
      </c>
      <c r="G41" s="94">
        <f t="shared" si="1"/>
        <v>5.8270000000000002E-2</v>
      </c>
    </row>
    <row r="42" spans="1:8" x14ac:dyDescent="0.25">
      <c r="A42" s="22" t="s">
        <v>43</v>
      </c>
      <c r="B42" s="38">
        <v>5000</v>
      </c>
      <c r="C42" s="28"/>
      <c r="D42" s="28"/>
      <c r="E42" s="38">
        <v>5000</v>
      </c>
      <c r="F42" s="94">
        <f t="shared" si="0"/>
        <v>0.05</v>
      </c>
      <c r="G42" s="94">
        <f t="shared" si="1"/>
        <v>0.05</v>
      </c>
    </row>
    <row r="43" spans="1:8" x14ac:dyDescent="0.25">
      <c r="A43" s="22" t="s">
        <v>44</v>
      </c>
      <c r="B43" s="38">
        <v>6538</v>
      </c>
      <c r="C43" s="28"/>
      <c r="D43" s="28"/>
      <c r="E43" s="38">
        <v>6538</v>
      </c>
      <c r="F43" s="94">
        <f t="shared" si="0"/>
        <v>6.5379999999999994E-2</v>
      </c>
      <c r="G43" s="94">
        <f t="shared" si="1"/>
        <v>6.5379999999999994E-2</v>
      </c>
    </row>
    <row r="44" spans="1:8" x14ac:dyDescent="0.25">
      <c r="A44" s="19" t="s">
        <v>45</v>
      </c>
      <c r="B44" s="39">
        <v>211172</v>
      </c>
      <c r="C44" s="26">
        <v>639091</v>
      </c>
      <c r="D44" s="26">
        <v>612995</v>
      </c>
      <c r="E44" s="39">
        <v>237268</v>
      </c>
      <c r="F44" s="94">
        <f t="shared" si="0"/>
        <v>2.11172</v>
      </c>
      <c r="G44" s="94">
        <f t="shared" si="1"/>
        <v>2.3726799999999999</v>
      </c>
      <c r="H44" s="93"/>
    </row>
    <row r="45" spans="1:8" x14ac:dyDescent="0.25">
      <c r="A45" s="22" t="s">
        <v>46</v>
      </c>
      <c r="B45" s="38">
        <v>111172</v>
      </c>
      <c r="C45" s="24">
        <v>139091</v>
      </c>
      <c r="D45" s="24">
        <v>112995</v>
      </c>
      <c r="E45" s="38">
        <v>137268</v>
      </c>
      <c r="F45" s="94">
        <f t="shared" si="0"/>
        <v>1.11172</v>
      </c>
      <c r="G45" s="94">
        <f t="shared" si="1"/>
        <v>1.3726799999999999</v>
      </c>
    </row>
    <row r="46" spans="1:8" x14ac:dyDescent="0.25">
      <c r="A46" s="22" t="s">
        <v>47</v>
      </c>
      <c r="B46" s="38">
        <v>100000</v>
      </c>
      <c r="C46" s="24">
        <v>500000</v>
      </c>
      <c r="D46" s="24">
        <v>500000</v>
      </c>
      <c r="E46" s="38">
        <v>100000</v>
      </c>
      <c r="F46" s="94">
        <f t="shared" si="0"/>
        <v>1</v>
      </c>
      <c r="G46" s="94">
        <f t="shared" si="1"/>
        <v>1</v>
      </c>
    </row>
    <row r="47" spans="1:8" x14ac:dyDescent="0.25">
      <c r="A47" s="19" t="s">
        <v>48</v>
      </c>
      <c r="B47" s="38">
        <v>60000</v>
      </c>
      <c r="C47" s="15">
        <v>500000</v>
      </c>
      <c r="D47" s="15">
        <v>497787</v>
      </c>
      <c r="E47" s="38">
        <v>62213</v>
      </c>
      <c r="F47" s="94">
        <f t="shared" si="0"/>
        <v>0.6</v>
      </c>
      <c r="G47" s="94">
        <f t="shared" si="1"/>
        <v>0.62212999999999996</v>
      </c>
    </row>
    <row r="48" spans="1:8" x14ac:dyDescent="0.25">
      <c r="A48" s="19" t="s">
        <v>49</v>
      </c>
      <c r="B48" s="39">
        <v>7040</v>
      </c>
      <c r="C48" s="26">
        <v>110101</v>
      </c>
      <c r="D48" s="26">
        <v>98176</v>
      </c>
      <c r="E48" s="39">
        <v>18965</v>
      </c>
      <c r="F48" s="94">
        <f t="shared" si="0"/>
        <v>7.0400000000000004E-2</v>
      </c>
      <c r="G48" s="94">
        <f t="shared" si="1"/>
        <v>0.18965000000000001</v>
      </c>
    </row>
    <row r="49" spans="1:7" x14ac:dyDescent="0.25">
      <c r="A49" s="22" t="s">
        <v>50</v>
      </c>
      <c r="B49" s="38">
        <v>7040</v>
      </c>
      <c r="C49" s="24">
        <v>110101</v>
      </c>
      <c r="D49" s="24">
        <v>98176</v>
      </c>
      <c r="E49" s="38">
        <v>18965</v>
      </c>
      <c r="F49" s="94">
        <f t="shared" si="0"/>
        <v>7.0400000000000004E-2</v>
      </c>
      <c r="G49" s="94">
        <f t="shared" si="1"/>
        <v>0.18965000000000001</v>
      </c>
    </row>
    <row r="50" spans="1:7" x14ac:dyDescent="0.25">
      <c r="A50" s="13" t="s">
        <v>51</v>
      </c>
      <c r="B50" s="35">
        <v>14884</v>
      </c>
      <c r="C50" s="15">
        <v>744</v>
      </c>
      <c r="D50" s="16"/>
      <c r="E50" s="35">
        <v>15628</v>
      </c>
      <c r="F50" s="94">
        <f t="shared" si="0"/>
        <v>0.14884</v>
      </c>
      <c r="G50" s="94">
        <f t="shared" si="1"/>
        <v>0.15628</v>
      </c>
    </row>
    <row r="51" spans="1:7" x14ac:dyDescent="0.25">
      <c r="A51" s="10" t="s">
        <v>52</v>
      </c>
      <c r="B51" s="40"/>
      <c r="C51" s="36"/>
      <c r="D51" s="18">
        <v>1138885</v>
      </c>
      <c r="E51" s="17">
        <v>1138885</v>
      </c>
      <c r="F51" s="94">
        <f t="shared" si="0"/>
        <v>0</v>
      </c>
      <c r="G51" s="94">
        <f t="shared" si="1"/>
        <v>11.38885</v>
      </c>
    </row>
    <row r="52" spans="1:7" x14ac:dyDescent="0.25">
      <c r="A52" s="13" t="s">
        <v>53</v>
      </c>
      <c r="B52" s="28"/>
      <c r="C52" s="16"/>
      <c r="D52" s="15">
        <v>500000</v>
      </c>
      <c r="E52" s="14">
        <v>500000</v>
      </c>
      <c r="F52" s="94">
        <f t="shared" si="0"/>
        <v>0</v>
      </c>
      <c r="G52" s="94">
        <f t="shared" si="1"/>
        <v>5</v>
      </c>
    </row>
    <row r="53" spans="1:7" x14ac:dyDescent="0.25">
      <c r="A53" s="13" t="s">
        <v>54</v>
      </c>
      <c r="B53" s="28"/>
      <c r="C53" s="16"/>
      <c r="D53" s="15">
        <v>638885</v>
      </c>
      <c r="E53" s="14">
        <v>638885</v>
      </c>
      <c r="F53" s="94">
        <f t="shared" si="0"/>
        <v>0</v>
      </c>
      <c r="G53" s="94">
        <f t="shared" si="1"/>
        <v>6.3888499999999997</v>
      </c>
    </row>
    <row r="54" spans="1:7" x14ac:dyDescent="0.25">
      <c r="A54" s="10" t="s">
        <v>55</v>
      </c>
      <c r="B54" s="40"/>
      <c r="C54" s="18">
        <v>968053</v>
      </c>
      <c r="D54" s="36"/>
      <c r="E54" s="34">
        <v>968053</v>
      </c>
      <c r="F54" s="94">
        <f t="shared" si="0"/>
        <v>0</v>
      </c>
      <c r="G54" s="94">
        <f t="shared" si="1"/>
        <v>9.6805299999999992</v>
      </c>
    </row>
    <row r="55" spans="1:7" x14ac:dyDescent="0.25">
      <c r="A55" s="13" t="s">
        <v>56</v>
      </c>
      <c r="B55" s="28"/>
      <c r="C55" s="15">
        <v>968053</v>
      </c>
      <c r="D55" s="16"/>
      <c r="E55" s="35">
        <v>968053</v>
      </c>
      <c r="F55" s="94">
        <f t="shared" si="0"/>
        <v>0</v>
      </c>
      <c r="G55" s="94">
        <f t="shared" si="1"/>
        <v>9.6805299999999992</v>
      </c>
    </row>
    <row r="56" spans="1:7" x14ac:dyDescent="0.25">
      <c r="A56" s="10" t="s">
        <v>57</v>
      </c>
      <c r="B56" s="40"/>
      <c r="C56" s="18">
        <v>44217</v>
      </c>
      <c r="D56" s="36"/>
      <c r="E56" s="34">
        <v>44217</v>
      </c>
      <c r="F56" s="94">
        <f t="shared" si="0"/>
        <v>0</v>
      </c>
      <c r="G56" s="94">
        <f t="shared" si="1"/>
        <v>0.44217000000000001</v>
      </c>
    </row>
    <row r="57" spans="1:7" x14ac:dyDescent="0.25">
      <c r="A57" s="13" t="s">
        <v>58</v>
      </c>
      <c r="B57" s="28"/>
      <c r="C57" s="15">
        <v>10000</v>
      </c>
      <c r="D57" s="16"/>
      <c r="E57" s="35">
        <v>10000</v>
      </c>
      <c r="F57" s="94">
        <f t="shared" si="0"/>
        <v>0</v>
      </c>
      <c r="G57" s="94">
        <f t="shared" si="1"/>
        <v>0.1</v>
      </c>
    </row>
    <row r="58" spans="1:7" x14ac:dyDescent="0.25">
      <c r="A58" s="13" t="s">
        <v>59</v>
      </c>
      <c r="B58" s="28"/>
      <c r="C58" s="15">
        <v>11389</v>
      </c>
      <c r="D58" s="16"/>
      <c r="E58" s="35">
        <v>11389</v>
      </c>
      <c r="F58" s="94">
        <f t="shared" si="0"/>
        <v>0</v>
      </c>
      <c r="G58" s="94">
        <f t="shared" si="1"/>
        <v>0.11389000000000001</v>
      </c>
    </row>
    <row r="59" spans="1:7" x14ac:dyDescent="0.25">
      <c r="A59" s="41" t="s">
        <v>60</v>
      </c>
      <c r="B59" s="28"/>
      <c r="C59" s="15">
        <v>4450</v>
      </c>
      <c r="D59" s="16"/>
      <c r="E59" s="35">
        <v>4450</v>
      </c>
      <c r="F59" s="94">
        <f t="shared" si="0"/>
        <v>0</v>
      </c>
      <c r="G59" s="94">
        <f t="shared" si="1"/>
        <v>4.4499999999999998E-2</v>
      </c>
    </row>
    <row r="60" spans="1:7" x14ac:dyDescent="0.25">
      <c r="A60" s="13" t="s">
        <v>61</v>
      </c>
      <c r="B60" s="28"/>
      <c r="C60" s="15">
        <v>5600</v>
      </c>
      <c r="D60" s="16"/>
      <c r="E60" s="35">
        <v>5600</v>
      </c>
      <c r="F60" s="94">
        <f t="shared" si="0"/>
        <v>0</v>
      </c>
      <c r="G60" s="94">
        <f t="shared" si="1"/>
        <v>5.6000000000000001E-2</v>
      </c>
    </row>
    <row r="61" spans="1:7" x14ac:dyDescent="0.25">
      <c r="A61" s="13" t="s">
        <v>62</v>
      </c>
      <c r="B61" s="28"/>
      <c r="C61" s="15">
        <v>12778</v>
      </c>
      <c r="D61" s="16"/>
      <c r="E61" s="35">
        <v>12778</v>
      </c>
      <c r="F61" s="94">
        <f t="shared" si="0"/>
        <v>0</v>
      </c>
      <c r="G61" s="94">
        <f t="shared" si="1"/>
        <v>0.12778</v>
      </c>
    </row>
    <row r="62" spans="1:7" x14ac:dyDescent="0.25">
      <c r="A62" s="10" t="s">
        <v>63</v>
      </c>
      <c r="B62" s="40"/>
      <c r="C62" s="36"/>
      <c r="D62" s="18">
        <v>5715</v>
      </c>
      <c r="E62" s="17">
        <v>5715</v>
      </c>
      <c r="F62" s="94">
        <f t="shared" si="0"/>
        <v>0</v>
      </c>
      <c r="G62" s="94">
        <f t="shared" si="1"/>
        <v>5.7149999999999999E-2</v>
      </c>
    </row>
    <row r="63" spans="1:7" x14ac:dyDescent="0.25">
      <c r="A63" s="13" t="s">
        <v>64</v>
      </c>
      <c r="B63" s="28"/>
      <c r="C63" s="16"/>
      <c r="D63" s="15">
        <v>5715</v>
      </c>
      <c r="E63" s="14">
        <v>5715</v>
      </c>
      <c r="F63" s="94">
        <f t="shared" si="0"/>
        <v>0</v>
      </c>
      <c r="G63" s="94">
        <f t="shared" si="1"/>
        <v>5.7149999999999999E-2</v>
      </c>
    </row>
    <row r="64" spans="1:7" x14ac:dyDescent="0.25">
      <c r="A64" s="10" t="s">
        <v>65</v>
      </c>
      <c r="B64" s="40"/>
      <c r="C64" s="18">
        <v>136053</v>
      </c>
      <c r="D64" s="18">
        <v>744</v>
      </c>
      <c r="E64" s="34">
        <v>135309</v>
      </c>
      <c r="F64" s="94">
        <f t="shared" si="0"/>
        <v>0</v>
      </c>
      <c r="G64" s="94">
        <f t="shared" si="1"/>
        <v>1.3530899999999999</v>
      </c>
    </row>
    <row r="65" spans="1:7" x14ac:dyDescent="0.25">
      <c r="A65" s="13" t="s">
        <v>66</v>
      </c>
      <c r="B65" s="28"/>
      <c r="C65" s="15">
        <v>28480</v>
      </c>
      <c r="D65" s="16"/>
      <c r="E65" s="35">
        <v>28480</v>
      </c>
      <c r="F65" s="94">
        <f t="shared" si="0"/>
        <v>0</v>
      </c>
      <c r="G65" s="94">
        <f t="shared" si="1"/>
        <v>0.2848</v>
      </c>
    </row>
    <row r="66" spans="1:7" x14ac:dyDescent="0.25">
      <c r="A66" s="13" t="s">
        <v>67</v>
      </c>
      <c r="B66" s="28"/>
      <c r="C66" s="15">
        <v>3450</v>
      </c>
      <c r="D66" s="16"/>
      <c r="E66" s="35">
        <v>3450</v>
      </c>
      <c r="F66" s="94">
        <f t="shared" si="0"/>
        <v>0</v>
      </c>
      <c r="G66" s="94">
        <f t="shared" si="1"/>
        <v>3.4500000000000003E-2</v>
      </c>
    </row>
    <row r="67" spans="1:7" x14ac:dyDescent="0.25">
      <c r="A67" s="13" t="s">
        <v>68</v>
      </c>
      <c r="B67" s="28"/>
      <c r="C67" s="15">
        <v>39861</v>
      </c>
      <c r="D67" s="16"/>
      <c r="E67" s="35">
        <v>39861</v>
      </c>
      <c r="F67" s="94">
        <f t="shared" si="0"/>
        <v>0</v>
      </c>
      <c r="G67" s="94">
        <f t="shared" si="1"/>
        <v>0.39861000000000002</v>
      </c>
    </row>
    <row r="68" spans="1:7" x14ac:dyDescent="0.25">
      <c r="A68" s="13" t="s">
        <v>69</v>
      </c>
      <c r="B68" s="28"/>
      <c r="C68" s="15">
        <v>34167</v>
      </c>
      <c r="D68" s="16"/>
      <c r="E68" s="35">
        <v>34167</v>
      </c>
      <c r="F68" s="94">
        <f t="shared" si="0"/>
        <v>0</v>
      </c>
      <c r="G68" s="94">
        <f t="shared" si="1"/>
        <v>0.34166999999999997</v>
      </c>
    </row>
    <row r="69" spans="1:7" x14ac:dyDescent="0.25">
      <c r="A69" s="13" t="s">
        <v>70</v>
      </c>
      <c r="B69" s="28"/>
      <c r="C69" s="15">
        <v>2034</v>
      </c>
      <c r="D69" s="16"/>
      <c r="E69" s="35">
        <v>2034</v>
      </c>
      <c r="F69" s="94">
        <f t="shared" si="0"/>
        <v>0</v>
      </c>
      <c r="G69" s="94">
        <f t="shared" si="1"/>
        <v>2.034E-2</v>
      </c>
    </row>
    <row r="70" spans="1:7" x14ac:dyDescent="0.25">
      <c r="A70" s="13" t="s">
        <v>156</v>
      </c>
      <c r="B70" s="28"/>
      <c r="C70" s="15">
        <v>22800</v>
      </c>
      <c r="D70" s="16"/>
      <c r="E70" s="35">
        <v>22800</v>
      </c>
      <c r="F70" s="94">
        <f t="shared" si="0"/>
        <v>0</v>
      </c>
      <c r="G70" s="94">
        <f t="shared" si="1"/>
        <v>0.22800000000000001</v>
      </c>
    </row>
    <row r="71" spans="1:7" x14ac:dyDescent="0.25">
      <c r="A71" s="13" t="s">
        <v>71</v>
      </c>
      <c r="B71" s="28"/>
      <c r="C71" s="15">
        <v>3850</v>
      </c>
      <c r="D71" s="16"/>
      <c r="E71" s="35">
        <v>3850</v>
      </c>
      <c r="F71" s="94">
        <f t="shared" si="0"/>
        <v>0</v>
      </c>
      <c r="G71" s="94">
        <f t="shared" si="1"/>
        <v>3.85E-2</v>
      </c>
    </row>
    <row r="72" spans="1:7" x14ac:dyDescent="0.25">
      <c r="A72" s="13" t="s">
        <v>72</v>
      </c>
      <c r="B72" s="28"/>
      <c r="C72" s="15">
        <v>1411</v>
      </c>
      <c r="D72" s="15">
        <v>744</v>
      </c>
      <c r="E72" s="35">
        <v>667</v>
      </c>
      <c r="F72" s="94">
        <f t="shared" ref="F72:F73" si="2">B72/100000</f>
        <v>0</v>
      </c>
      <c r="G72" s="94">
        <f t="shared" ref="G72:G73" si="3">E72/100000</f>
        <v>6.6699999999999997E-3</v>
      </c>
    </row>
    <row r="73" spans="1:7" x14ac:dyDescent="0.25">
      <c r="A73" s="42" t="s">
        <v>73</v>
      </c>
      <c r="B73" s="16"/>
      <c r="C73" s="24">
        <v>28336</v>
      </c>
      <c r="D73" s="28"/>
      <c r="E73" s="38">
        <v>28336</v>
      </c>
      <c r="F73" s="94">
        <f t="shared" si="2"/>
        <v>0</v>
      </c>
      <c r="G73" s="94">
        <f t="shared" si="3"/>
        <v>0.28336</v>
      </c>
    </row>
    <row r="74" spans="1:7" x14ac:dyDescent="0.25">
      <c r="A74" s="43" t="s">
        <v>74</v>
      </c>
      <c r="B74" s="44"/>
      <c r="C74" s="45">
        <v>3819685</v>
      </c>
      <c r="D74" s="45">
        <v>3819685</v>
      </c>
      <c r="E74" s="44"/>
      <c r="F74" s="95"/>
      <c r="G74" s="95"/>
    </row>
    <row r="75" spans="1:7" x14ac:dyDescent="0.25">
      <c r="F75" s="95"/>
      <c r="G75" s="95"/>
    </row>
    <row r="76" spans="1:7" x14ac:dyDescent="0.25">
      <c r="F76" s="95"/>
      <c r="G76" s="95"/>
    </row>
    <row r="77" spans="1:7" x14ac:dyDescent="0.25">
      <c r="F77" s="95"/>
      <c r="G77" s="95"/>
    </row>
    <row r="78" spans="1:7" x14ac:dyDescent="0.25">
      <c r="F78" s="95"/>
      <c r="G78" s="95"/>
    </row>
    <row r="79" spans="1:7" x14ac:dyDescent="0.25">
      <c r="F79" s="95"/>
      <c r="G79" s="95"/>
    </row>
    <row r="80" spans="1:7" x14ac:dyDescent="0.25">
      <c r="F80" s="95"/>
      <c r="G80" s="95"/>
    </row>
    <row r="81" spans="6:7" x14ac:dyDescent="0.25">
      <c r="F81" s="95"/>
      <c r="G81" s="95"/>
    </row>
    <row r="82" spans="6:7" x14ac:dyDescent="0.25">
      <c r="F82" s="95"/>
      <c r="G82" s="95"/>
    </row>
    <row r="83" spans="6:7" x14ac:dyDescent="0.25">
      <c r="F83" s="95"/>
      <c r="G83" s="95"/>
    </row>
    <row r="84" spans="6:7" x14ac:dyDescent="0.25">
      <c r="F84" s="95"/>
      <c r="G84" s="95"/>
    </row>
    <row r="85" spans="6:7" x14ac:dyDescent="0.25">
      <c r="F85" s="95"/>
      <c r="G85" s="95"/>
    </row>
    <row r="86" spans="6:7" x14ac:dyDescent="0.25">
      <c r="F86" s="95"/>
      <c r="G86" s="95"/>
    </row>
    <row r="87" spans="6:7" x14ac:dyDescent="0.25">
      <c r="F87" s="95"/>
      <c r="G87" s="95"/>
    </row>
    <row r="88" spans="6:7" x14ac:dyDescent="0.25">
      <c r="F88" s="95"/>
      <c r="G88" s="95"/>
    </row>
  </sheetData>
  <mergeCells count="6">
    <mergeCell ref="C6:D6"/>
    <mergeCell ref="A1:C1"/>
    <mergeCell ref="A2:C2"/>
    <mergeCell ref="A3:C3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Title Page</vt:lpstr>
      <vt:lpstr>Cash Flow Statement</vt:lpstr>
      <vt:lpstr>Funds Flow Statement</vt:lpstr>
      <vt:lpstr>Supporting for CFS &amp; FFS</vt:lpstr>
      <vt:lpstr>'Cash Flow Statement'!Print_Area</vt:lpstr>
      <vt:lpstr>'Funds Flow Statement'!Print_Area</vt:lpstr>
      <vt:lpstr>'Title Page'!Print_Area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</dc:creator>
  <cp:lastModifiedBy>Dinesh</cp:lastModifiedBy>
  <dcterms:created xsi:type="dcterms:W3CDTF">2024-02-18T12:25:45Z</dcterms:created>
  <dcterms:modified xsi:type="dcterms:W3CDTF">2024-02-23T17:59:30Z</dcterms:modified>
</cp:coreProperties>
</file>