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Title Page" sheetId="1" r:id="rId1"/>
    <sheet name="Funds Flow Statement" sheetId="10" r:id="rId2"/>
    <sheet name="Supporitng for F F Statement" sheetId="2" r:id="rId3"/>
  </sheets>
  <definedNames>
    <definedName name="_xlnm.Print_Area" localSheetId="1">'Funds Flow Statement'!$A$1:$G$61</definedName>
    <definedName name="_xlnm.Print_Area" localSheetId="2">'Supporitng for F F Statement'!$A$1:$G$67</definedName>
    <definedName name="_xlnm.Print_Area" localSheetId="0">'Title Page'!$A$1:$I$12</definedName>
  </definedNames>
  <calcPr calcId="124519"/>
</workbook>
</file>

<file path=xl/calcChain.xml><?xml version="1.0" encoding="utf-8"?>
<calcChain xmlns="http://schemas.openxmlformats.org/spreadsheetml/2006/main">
  <c r="G51" i="10"/>
  <c r="G52"/>
  <c r="D49"/>
  <c r="E49"/>
  <c r="F49"/>
  <c r="G49"/>
  <c r="G48"/>
  <c r="F48"/>
  <c r="E48"/>
  <c r="D48"/>
  <c r="D50" i="2"/>
  <c r="F58"/>
  <c r="E58"/>
  <c r="D58"/>
  <c r="C58"/>
  <c r="C51"/>
  <c r="C60" s="1"/>
  <c r="G50"/>
  <c r="F50"/>
  <c r="E50"/>
  <c r="C50"/>
  <c r="G46" i="10"/>
  <c r="F46"/>
  <c r="E46"/>
  <c r="D46"/>
  <c r="C46" i="2"/>
  <c r="D43" s="1"/>
  <c r="D46" s="1"/>
  <c r="E43" s="1"/>
  <c r="E46" s="1"/>
  <c r="G47" i="10"/>
  <c r="F47"/>
  <c r="E47"/>
  <c r="D47"/>
  <c r="G40"/>
  <c r="F40"/>
  <c r="D40"/>
  <c r="E40"/>
  <c r="G29"/>
  <c r="F29"/>
  <c r="E29"/>
  <c r="D29"/>
  <c r="G28"/>
  <c r="F28"/>
  <c r="E28"/>
  <c r="D28"/>
  <c r="G17"/>
  <c r="F17"/>
  <c r="E17"/>
  <c r="D17"/>
  <c r="G16"/>
  <c r="F16"/>
  <c r="E16"/>
  <c r="D16"/>
  <c r="D19" s="1"/>
  <c r="G10"/>
  <c r="F10"/>
  <c r="E10"/>
  <c r="D10"/>
  <c r="G8"/>
  <c r="F8"/>
  <c r="E8"/>
  <c r="D8"/>
  <c r="G9"/>
  <c r="F9"/>
  <c r="E9"/>
  <c r="D9"/>
  <c r="D48" i="2" l="1"/>
  <c r="F43"/>
  <c r="F46" s="1"/>
  <c r="F19" i="10"/>
  <c r="E19"/>
  <c r="G19"/>
  <c r="G10" i="2"/>
  <c r="G27" i="10" s="1"/>
  <c r="G31" s="1"/>
  <c r="G39" s="1"/>
  <c r="F10" i="2"/>
  <c r="F27" i="10" s="1"/>
  <c r="F31" s="1"/>
  <c r="F39" s="1"/>
  <c r="E10" i="2"/>
  <c r="E27" i="10" s="1"/>
  <c r="E31" s="1"/>
  <c r="E39" s="1"/>
  <c r="E43" s="1"/>
  <c r="D10" i="2"/>
  <c r="D27" i="10" s="1"/>
  <c r="D31" s="1"/>
  <c r="D39" s="1"/>
  <c r="D43" s="1"/>
  <c r="C10" i="2"/>
  <c r="D51" l="1"/>
  <c r="G43"/>
  <c r="G46" s="1"/>
  <c r="F43" i="10"/>
  <c r="C17" i="2"/>
  <c r="C21" s="1"/>
  <c r="D16" s="1"/>
  <c r="D17"/>
  <c r="E17"/>
  <c r="F17"/>
  <c r="G17"/>
  <c r="E48" l="1"/>
  <c r="D60"/>
  <c r="D21"/>
  <c r="E16" s="1"/>
  <c r="D33"/>
  <c r="D32"/>
  <c r="E51" l="1"/>
  <c r="D50" i="10"/>
  <c r="E33" i="2"/>
  <c r="D51" i="10"/>
  <c r="E21" i="2"/>
  <c r="F16" s="1"/>
  <c r="E32"/>
  <c r="F48" l="1"/>
  <c r="E60"/>
  <c r="F33"/>
  <c r="F51" i="10" s="1"/>
  <c r="E51"/>
  <c r="E50"/>
  <c r="F21" i="2"/>
  <c r="G16" s="1"/>
  <c r="G21" s="1"/>
  <c r="F32"/>
  <c r="F51" l="1"/>
  <c r="G33"/>
  <c r="F50" i="10"/>
  <c r="G32" i="2"/>
  <c r="G50" i="10" s="1"/>
  <c r="G48" i="2" l="1"/>
  <c r="F60"/>
  <c r="C40"/>
  <c r="G54" i="10" l="1"/>
  <c r="G51" i="2"/>
  <c r="G60" s="1"/>
  <c r="D40"/>
  <c r="D11" i="10" l="1"/>
  <c r="D13" s="1"/>
  <c r="D21" s="1"/>
  <c r="D52" s="1"/>
  <c r="D54" s="1"/>
  <c r="E40" i="2"/>
  <c r="E11" i="10" l="1"/>
  <c r="E13" s="1"/>
  <c r="E21" s="1"/>
  <c r="E52" s="1"/>
  <c r="E54" s="1"/>
  <c r="F40" i="2"/>
  <c r="F11" i="10" l="1"/>
  <c r="F13" s="1"/>
  <c r="F21" s="1"/>
  <c r="F52" s="1"/>
  <c r="F54" s="1"/>
  <c r="G40" i="2"/>
  <c r="G11" i="10" l="1"/>
  <c r="G13" s="1"/>
  <c r="G21" s="1"/>
  <c r="G41" s="1"/>
  <c r="G43" s="1"/>
</calcChain>
</file>

<file path=xl/sharedStrings.xml><?xml version="1.0" encoding="utf-8"?>
<sst xmlns="http://schemas.openxmlformats.org/spreadsheetml/2006/main" count="177" uniqueCount="98">
  <si>
    <t>Proprietor/Authorised Person Names</t>
  </si>
  <si>
    <t>PAN No of Firm</t>
  </si>
  <si>
    <t>UDIN No</t>
  </si>
  <si>
    <t>Particulars</t>
  </si>
  <si>
    <t>Audited</t>
  </si>
  <si>
    <t>Closing Stock</t>
  </si>
  <si>
    <t>Net Profit</t>
  </si>
  <si>
    <t xml:space="preserve">          (Authorised Signatory)</t>
  </si>
  <si>
    <t>Interest on Cash Credit</t>
  </si>
  <si>
    <t>Depreciation</t>
  </si>
  <si>
    <t>Opening Capital</t>
  </si>
  <si>
    <t>Drawings</t>
  </si>
  <si>
    <t>LIC, Other Deductions</t>
  </si>
  <si>
    <t>Income Tax</t>
  </si>
  <si>
    <t>Closing Capital</t>
  </si>
  <si>
    <t>SOURCE OF FUNDS</t>
  </si>
  <si>
    <t>Capital A/c</t>
  </si>
  <si>
    <t>Loans Liability</t>
  </si>
  <si>
    <t>Secured Loans</t>
  </si>
  <si>
    <t>Unsecured Loans</t>
  </si>
  <si>
    <t xml:space="preserve">Sundry Creditors </t>
  </si>
  <si>
    <t>Current Liabilities &amp; Provisions</t>
  </si>
  <si>
    <t>APPLICATIONS OF FUNDS</t>
  </si>
  <si>
    <t>Current Assets</t>
  </si>
  <si>
    <t>Loans &amp; Advances</t>
  </si>
  <si>
    <t>Sundry Debtors</t>
  </si>
  <si>
    <t>Cash &amp; Bank Balance</t>
  </si>
  <si>
    <t xml:space="preserve">Place </t>
  </si>
  <si>
    <t>Date</t>
  </si>
  <si>
    <t>Cash Credit</t>
  </si>
  <si>
    <t>2018-19</t>
  </si>
  <si>
    <t>2019-20</t>
  </si>
  <si>
    <t>2020-21</t>
  </si>
  <si>
    <t>2021-22</t>
  </si>
  <si>
    <t>2022-23</t>
  </si>
  <si>
    <t xml:space="preserve"> SOURCE OF FUNDS</t>
  </si>
  <si>
    <t>TOTAL</t>
  </si>
  <si>
    <t>APPLICATION OF FUNDS</t>
  </si>
  <si>
    <t>Interest on Other Loans</t>
  </si>
  <si>
    <t xml:space="preserve">           (FOR M/S.ABC CO)</t>
  </si>
  <si>
    <t>Add/Less</t>
  </si>
  <si>
    <t>Add</t>
  </si>
  <si>
    <t>Less</t>
  </si>
  <si>
    <t>Changes in Inventory</t>
  </si>
  <si>
    <t>Changes in Debtors</t>
  </si>
  <si>
    <t>Changes in Creditors</t>
  </si>
  <si>
    <t>PROFIT &amp; LOSS A/C OF M/S. ABC CO</t>
  </si>
  <si>
    <t>CAPITAL A/C OF M/S. ABC CO</t>
  </si>
  <si>
    <t>BALANCE SHEET  OF M/S.ABC CO</t>
  </si>
  <si>
    <t>Period of statement</t>
  </si>
  <si>
    <t>From 2019-20 to 2022-23</t>
  </si>
  <si>
    <t>Profit before Interest &amp; Depreciation</t>
  </si>
  <si>
    <t>Statement of Changes in Working Capital</t>
  </si>
  <si>
    <t>A.Current Assets</t>
  </si>
  <si>
    <t>Changes in Cash &amp; Bank Balance</t>
  </si>
  <si>
    <t>CURRENT ASSETS - A</t>
  </si>
  <si>
    <t>B.Current Liabilities</t>
  </si>
  <si>
    <t>Prepaid Expenses</t>
  </si>
  <si>
    <t>Changes in Prepaid Expenses</t>
  </si>
  <si>
    <t>STEP-1</t>
  </si>
  <si>
    <t>Changes in Outstanding Expenses</t>
  </si>
  <si>
    <t>CURRENT LIABILITIES - B</t>
  </si>
  <si>
    <t>Net Changes in Working Capital</t>
  </si>
  <si>
    <t>Net = A-B</t>
  </si>
  <si>
    <t>Outstanding Expenses</t>
  </si>
  <si>
    <t>FUND FLOW STATEMENT OF M/S.ABC CO</t>
  </si>
  <si>
    <t>STEP-2</t>
  </si>
  <si>
    <t>Statement of Funds from Operations</t>
  </si>
  <si>
    <t>Current Year Net Profit</t>
  </si>
  <si>
    <t>Add :- Depreciation</t>
  </si>
  <si>
    <t>Less :- Interest Income</t>
  </si>
  <si>
    <t>Net Fund from Operation</t>
  </si>
  <si>
    <t>Net Total</t>
  </si>
  <si>
    <t>STEP-3</t>
  </si>
  <si>
    <t>Funds from Operating Activities</t>
  </si>
  <si>
    <t>Increased in Cash Credit</t>
  </si>
  <si>
    <t>Increase in Loans &amp; Advances</t>
  </si>
  <si>
    <t>Total Source of Funds</t>
  </si>
  <si>
    <t>Source of Funds</t>
  </si>
  <si>
    <t>Application of Funds</t>
  </si>
  <si>
    <t>Purchase of Fixed Assers</t>
  </si>
  <si>
    <t>Increase in Investments</t>
  </si>
  <si>
    <t>Increase in Working Capital</t>
  </si>
  <si>
    <t>Decrease in Working Capital</t>
  </si>
  <si>
    <t>Total Application of Funds</t>
  </si>
  <si>
    <t>Repayment of Secured Loans</t>
  </si>
  <si>
    <t>Repayment of Unsecured Loans</t>
  </si>
  <si>
    <t>Decrease in Capital A/c</t>
  </si>
  <si>
    <t>Accrued Interest on FD</t>
  </si>
  <si>
    <t>Add :- Purchase</t>
  </si>
  <si>
    <t>Less :- Depreciation</t>
  </si>
  <si>
    <t>Fixed Assets-Opening</t>
  </si>
  <si>
    <t>Fixed Assets-Net Closing</t>
  </si>
  <si>
    <t>Investments-Opening</t>
  </si>
  <si>
    <t>Addition</t>
  </si>
  <si>
    <t>Add :- Interest Accrued</t>
  </si>
  <si>
    <t>Investments-Net Closing</t>
  </si>
  <si>
    <t>Statement of Source &amp; Application of Funds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</si>
</sst>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u/>
      <sz val="28"/>
      <color theme="1"/>
      <name val="Monotype Corsiva"/>
      <family val="4"/>
    </font>
    <font>
      <sz val="22"/>
      <color theme="1"/>
      <name val="Monotype Corsiva"/>
      <family val="4"/>
    </font>
    <font>
      <sz val="18"/>
      <color theme="1"/>
      <name val="Monotype Corsiva"/>
      <family val="4"/>
    </font>
    <font>
      <sz val="18"/>
      <color theme="1"/>
      <name val="Calibri"/>
      <family val="2"/>
      <scheme val="minor"/>
    </font>
    <font>
      <sz val="16"/>
      <color theme="1"/>
      <name val="Monotype Corsiva"/>
      <family val="4"/>
    </font>
    <font>
      <sz val="10"/>
      <color theme="1"/>
      <name val="Times New Roman"/>
      <family val="1"/>
    </font>
    <font>
      <u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4" xfId="0" applyFont="1" applyBorder="1"/>
    <xf numFmtId="0" fontId="2" fillId="0" borderId="12" xfId="0" applyFont="1" applyBorder="1"/>
    <xf numFmtId="0" fontId="2" fillId="0" borderId="13" xfId="0" applyFont="1" applyBorder="1"/>
    <xf numFmtId="0" fontId="6" fillId="0" borderId="0" xfId="0" applyFont="1"/>
    <xf numFmtId="0" fontId="7" fillId="0" borderId="0" xfId="0" applyFont="1"/>
    <xf numFmtId="0" fontId="2" fillId="0" borderId="15" xfId="0" applyFont="1" applyBorder="1"/>
    <xf numFmtId="0" fontId="8" fillId="0" borderId="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5" fillId="0" borderId="0" xfId="0" applyFont="1"/>
    <xf numFmtId="0" fontId="2" fillId="0" borderId="16" xfId="0" applyFont="1" applyBorder="1"/>
    <xf numFmtId="0" fontId="8" fillId="0" borderId="17" xfId="0" applyFont="1" applyBorder="1" applyAlignment="1">
      <alignment horizontal="center" vertical="center"/>
    </xf>
    <xf numFmtId="0" fontId="2" fillId="0" borderId="19" xfId="0" applyFont="1" applyBorder="1"/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64" fontId="2" fillId="0" borderId="4" xfId="1" applyNumberFormat="1" applyFont="1" applyBorder="1"/>
    <xf numFmtId="164" fontId="2" fillId="0" borderId="12" xfId="1" applyNumberFormat="1" applyFont="1" applyBorder="1"/>
    <xf numFmtId="164" fontId="2" fillId="0" borderId="15" xfId="1" applyNumberFormat="1" applyFont="1" applyBorder="1"/>
    <xf numFmtId="164" fontId="2" fillId="0" borderId="1" xfId="1" applyNumberFormat="1" applyFont="1" applyBorder="1"/>
    <xf numFmtId="164" fontId="2" fillId="0" borderId="11" xfId="1" applyNumberFormat="1" applyFont="1" applyBorder="1"/>
    <xf numFmtId="164" fontId="2" fillId="0" borderId="13" xfId="1" applyNumberFormat="1" applyFont="1" applyBorder="1"/>
    <xf numFmtId="164" fontId="2" fillId="0" borderId="14" xfId="1" applyNumberFormat="1" applyFont="1" applyBorder="1"/>
    <xf numFmtId="164" fontId="2" fillId="0" borderId="8" xfId="1" applyNumberFormat="1" applyFont="1" applyBorder="1"/>
    <xf numFmtId="164" fontId="2" fillId="0" borderId="18" xfId="1" applyNumberFormat="1" applyFont="1" applyBorder="1"/>
    <xf numFmtId="164" fontId="2" fillId="0" borderId="17" xfId="1" applyNumberFormat="1" applyFont="1" applyBorder="1"/>
    <xf numFmtId="0" fontId="5" fillId="3" borderId="4" xfId="0" applyFont="1" applyFill="1" applyBorder="1" applyAlignment="1">
      <alignment horizontal="center"/>
    </xf>
    <xf numFmtId="0" fontId="3" fillId="3" borderId="5" xfId="0" applyFont="1" applyFill="1" applyBorder="1"/>
    <xf numFmtId="0" fontId="9" fillId="3" borderId="2" xfId="0" applyFont="1" applyFill="1" applyBorder="1"/>
    <xf numFmtId="0" fontId="9" fillId="3" borderId="6" xfId="0" applyFont="1" applyFill="1" applyBorder="1"/>
    <xf numFmtId="164" fontId="0" fillId="0" borderId="0" xfId="0" applyNumberFormat="1"/>
    <xf numFmtId="0" fontId="2" fillId="0" borderId="4" xfId="0" applyFont="1" applyBorder="1" applyAlignment="1">
      <alignment wrapText="1"/>
    </xf>
    <xf numFmtId="0" fontId="8" fillId="0" borderId="0" xfId="0" applyFont="1" applyBorder="1" applyAlignment="1">
      <alignment horizontal="center" vertical="center"/>
    </xf>
    <xf numFmtId="164" fontId="2" fillId="0" borderId="0" xfId="1" applyNumberFormat="1" applyFont="1" applyBorder="1"/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11"/>
  <sheetViews>
    <sheetView showGridLines="0" tabSelected="1" view="pageBreakPreview" zoomScale="60" workbookViewId="0">
      <selection activeCell="B3" sqref="B3"/>
    </sheetView>
  </sheetViews>
  <sheetFormatPr defaultRowHeight="20.25"/>
  <cols>
    <col min="1" max="1" width="1.140625" style="1" customWidth="1"/>
    <col min="2" max="5" width="9.140625" style="1"/>
    <col min="6" max="6" width="12.42578125" style="1" customWidth="1"/>
    <col min="7" max="7" width="56" style="1" customWidth="1"/>
    <col min="8" max="8" width="14.42578125" style="1" customWidth="1"/>
    <col min="9" max="9" width="3.140625" style="1" customWidth="1"/>
    <col min="10" max="16384" width="9.140625" style="1"/>
  </cols>
  <sheetData>
    <row r="2" spans="2:8" ht="36.75">
      <c r="B2" s="36" t="s">
        <v>65</v>
      </c>
      <c r="C2" s="37"/>
      <c r="D2" s="37"/>
      <c r="E2" s="37"/>
      <c r="F2" s="37"/>
      <c r="G2" s="37"/>
      <c r="H2" s="38"/>
    </row>
    <row r="3" spans="2:8">
      <c r="B3" s="2"/>
      <c r="C3" s="3"/>
      <c r="D3" s="3"/>
      <c r="E3" s="3"/>
      <c r="F3" s="3"/>
      <c r="G3" s="3"/>
      <c r="H3" s="4"/>
    </row>
    <row r="4" spans="2:8">
      <c r="B4" s="2" t="s">
        <v>0</v>
      </c>
      <c r="C4" s="3"/>
      <c r="G4" s="22"/>
      <c r="H4" s="4"/>
    </row>
    <row r="5" spans="2:8">
      <c r="B5" s="2"/>
      <c r="C5" s="3"/>
      <c r="D5" s="3"/>
      <c r="E5" s="3"/>
      <c r="F5" s="3"/>
      <c r="G5" s="23"/>
      <c r="H5" s="4"/>
    </row>
    <row r="6" spans="2:8">
      <c r="B6" s="2" t="s">
        <v>1</v>
      </c>
      <c r="G6" s="22"/>
      <c r="H6" s="4"/>
    </row>
    <row r="7" spans="2:8">
      <c r="B7" s="2"/>
      <c r="G7" s="24"/>
      <c r="H7" s="4"/>
    </row>
    <row r="8" spans="2:8">
      <c r="B8" s="2" t="s">
        <v>49</v>
      </c>
      <c r="C8" s="3"/>
      <c r="D8" s="3"/>
      <c r="E8" s="3"/>
      <c r="G8" s="22" t="s">
        <v>50</v>
      </c>
      <c r="H8" s="4"/>
    </row>
    <row r="9" spans="2:8">
      <c r="B9" s="2"/>
      <c r="C9" s="3"/>
      <c r="D9" s="3"/>
      <c r="E9" s="3"/>
      <c r="F9" s="3"/>
      <c r="G9" s="23"/>
      <c r="H9" s="4"/>
    </row>
    <row r="10" spans="2:8">
      <c r="B10" s="2" t="s">
        <v>2</v>
      </c>
      <c r="C10" s="3"/>
      <c r="D10" s="3"/>
      <c r="E10" s="3"/>
      <c r="G10" s="22"/>
      <c r="H10" s="4"/>
    </row>
    <row r="11" spans="2:8">
      <c r="B11" s="5"/>
      <c r="C11" s="6"/>
      <c r="D11" s="6"/>
      <c r="E11" s="6"/>
      <c r="F11" s="6"/>
      <c r="G11" s="6"/>
      <c r="H11" s="7"/>
    </row>
  </sheetData>
  <pageMargins left="0.7" right="0.7" top="0.75" bottom="0.75" header="0.3" footer="0.3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H59"/>
  <sheetViews>
    <sheetView showGridLines="0" view="pageBreakPreview" zoomScale="60" workbookViewId="0">
      <selection activeCell="C9" sqref="C9"/>
    </sheetView>
  </sheetViews>
  <sheetFormatPr defaultRowHeight="15"/>
  <cols>
    <col min="1" max="1" width="1.7109375" customWidth="1"/>
    <col min="2" max="2" width="45.42578125" customWidth="1"/>
    <col min="3" max="3" width="14" customWidth="1"/>
    <col min="4" max="4" width="15.85546875" customWidth="1"/>
    <col min="5" max="5" width="16.140625" customWidth="1"/>
    <col min="6" max="6" width="15.85546875" customWidth="1"/>
    <col min="7" max="7" width="16.140625" customWidth="1"/>
  </cols>
  <sheetData>
    <row r="3" spans="2:7" ht="29.25">
      <c r="B3" s="45" t="s">
        <v>59</v>
      </c>
      <c r="C3" s="46"/>
      <c r="D3" s="46"/>
      <c r="E3" s="46"/>
      <c r="F3" s="46"/>
      <c r="G3" s="46"/>
    </row>
    <row r="4" spans="2:7" ht="29.25">
      <c r="B4" s="45" t="s">
        <v>52</v>
      </c>
      <c r="C4" s="46"/>
      <c r="D4" s="46"/>
      <c r="E4" s="46"/>
      <c r="F4" s="46"/>
      <c r="G4" s="46"/>
    </row>
    <row r="5" spans="2:7" ht="23.25">
      <c r="B5" s="43" t="s">
        <v>3</v>
      </c>
      <c r="C5" s="43" t="s">
        <v>40</v>
      </c>
      <c r="D5" s="35" t="s">
        <v>4</v>
      </c>
      <c r="E5" s="35" t="s">
        <v>4</v>
      </c>
      <c r="F5" s="35" t="s">
        <v>4</v>
      </c>
      <c r="G5" s="35" t="s">
        <v>4</v>
      </c>
    </row>
    <row r="6" spans="2:7" ht="23.25">
      <c r="B6" s="44"/>
      <c r="C6" s="44"/>
      <c r="D6" s="35" t="s">
        <v>31</v>
      </c>
      <c r="E6" s="35" t="s">
        <v>32</v>
      </c>
      <c r="F6" s="35" t="s">
        <v>33</v>
      </c>
      <c r="G6" s="35" t="s">
        <v>34</v>
      </c>
    </row>
    <row r="7" spans="2:7" ht="20.25">
      <c r="B7" s="13" t="s">
        <v>53</v>
      </c>
      <c r="C7" s="14"/>
      <c r="D7" s="8"/>
      <c r="E7" s="8"/>
      <c r="F7" s="8"/>
      <c r="G7" s="8"/>
    </row>
    <row r="8" spans="2:7" ht="20.25">
      <c r="B8" s="8" t="s">
        <v>44</v>
      </c>
      <c r="C8" s="14" t="s">
        <v>40</v>
      </c>
      <c r="D8" s="25">
        <f>+'Supporitng for F F Statement'!D55-'Supporitng for F F Statement'!C55</f>
        <v>299.83333333334303</v>
      </c>
      <c r="E8" s="25">
        <f>+'Supporitng for F F Statement'!E55-'Supporitng for F F Statement'!D55</f>
        <v>42017.888926103507</v>
      </c>
      <c r="F8" s="25">
        <f>+'Supporitng for F F Statement'!F55-'Supporitng for F F Statement'!E55</f>
        <v>26095.90774127029</v>
      </c>
      <c r="G8" s="25">
        <f>+'Supporitng for F F Statement'!G55-'Supporitng for F F Statement'!F55</f>
        <v>87732.203332626203</v>
      </c>
    </row>
    <row r="9" spans="2:7" ht="20.25">
      <c r="B9" s="8" t="s">
        <v>43</v>
      </c>
      <c r="C9" s="14" t="s">
        <v>40</v>
      </c>
      <c r="D9" s="31">
        <f>+'Supporitng for F F Statement'!D56-'Supporitng for F F Statement'!C56</f>
        <v>875</v>
      </c>
      <c r="E9" s="31">
        <f>+'Supporitng for F F Statement'!E56-'Supporitng for F F Statement'!D56</f>
        <v>49906.266711324221</v>
      </c>
      <c r="F9" s="31">
        <f>+'Supporitng for F F Statement'!F56-'Supporitng for F F Statement'!E56</f>
        <v>31315.08928952436</v>
      </c>
      <c r="G9" s="31">
        <f>+'Supporitng for F F Statement'!G56-'Supporitng for F F Statement'!F56</f>
        <v>5428.6439991514198</v>
      </c>
    </row>
    <row r="10" spans="2:7" ht="20.25">
      <c r="B10" s="8" t="s">
        <v>58</v>
      </c>
      <c r="C10" s="14" t="s">
        <v>40</v>
      </c>
      <c r="D10" s="25">
        <f>+'Supporitng for F F Statement'!D57-'Supporitng for F F Statement'!C57</f>
        <v>1675</v>
      </c>
      <c r="E10" s="25">
        <f>+'Supporitng for F F Statement'!E57-'Supporitng for F F Statement'!D57</f>
        <v>6708.75</v>
      </c>
      <c r="F10" s="25">
        <f>+'Supporitng for F F Statement'!F57-'Supporitng for F F Statement'!E57</f>
        <v>744.1875</v>
      </c>
      <c r="G10" s="25">
        <f>+'Supporitng for F F Statement'!G57-'Supporitng for F F Statement'!F57</f>
        <v>272.0625</v>
      </c>
    </row>
    <row r="11" spans="2:7" ht="20.25">
      <c r="B11" s="8" t="s">
        <v>54</v>
      </c>
      <c r="C11" s="14" t="s">
        <v>40</v>
      </c>
      <c r="D11" s="30">
        <f>+'Supporitng for F F Statement'!D58-'Supporitng for F F Statement'!C58</f>
        <v>4118</v>
      </c>
      <c r="E11" s="30">
        <f>+'Supporitng for F F Statement'!E58-'Supporitng for F F Statement'!D58</f>
        <v>34909</v>
      </c>
      <c r="F11" s="30">
        <f>+'Supporitng for F F Statement'!F58-'Supporitng for F F Statement'!E58</f>
        <v>41812</v>
      </c>
      <c r="G11" s="30">
        <f>+'Supporitng for F F Statement'!G58-'Supporitng for F F Statement'!F58</f>
        <v>-79049</v>
      </c>
    </row>
    <row r="12" spans="2:7" ht="21" thickBot="1">
      <c r="B12" s="9"/>
      <c r="C12" s="16"/>
      <c r="D12" s="26"/>
      <c r="E12" s="26"/>
      <c r="F12" s="26"/>
      <c r="G12" s="26"/>
    </row>
    <row r="13" spans="2:7" ht="21" thickBot="1">
      <c r="B13" s="19" t="s">
        <v>55</v>
      </c>
      <c r="C13" s="20" t="s">
        <v>36</v>
      </c>
      <c r="D13" s="34">
        <f>SUM(D8:D12)</f>
        <v>6967.833333333343</v>
      </c>
      <c r="E13" s="34">
        <f t="shared" ref="E13:G13" si="0">SUM(E8:E12)</f>
        <v>133541.90563742773</v>
      </c>
      <c r="F13" s="34">
        <f t="shared" si="0"/>
        <v>99967.18453079465</v>
      </c>
      <c r="G13" s="34">
        <f t="shared" si="0"/>
        <v>14383.909831777622</v>
      </c>
    </row>
    <row r="14" spans="2:7" ht="20.25">
      <c r="B14" s="10"/>
      <c r="C14" s="15"/>
      <c r="D14" s="31"/>
      <c r="E14" s="31"/>
      <c r="F14" s="31"/>
      <c r="G14" s="31"/>
    </row>
    <row r="15" spans="2:7" ht="20.25">
      <c r="B15" s="8" t="s">
        <v>56</v>
      </c>
      <c r="C15" s="14"/>
      <c r="D15" s="26"/>
      <c r="E15" s="26"/>
      <c r="F15" s="26"/>
      <c r="G15" s="26"/>
    </row>
    <row r="16" spans="2:7" ht="20.25">
      <c r="B16" s="8" t="s">
        <v>45</v>
      </c>
      <c r="C16" s="14" t="s">
        <v>40</v>
      </c>
      <c r="D16" s="25">
        <f>+'Supporitng for F F Statement'!D37-'Supporitng for F F Statement'!C37</f>
        <v>5741.0416666666715</v>
      </c>
      <c r="E16" s="25">
        <f>+'Supporitng for F F Statement'!E37-'Supporitng for F F Statement'!D37</f>
        <v>23035.009469750396</v>
      </c>
      <c r="F16" s="25">
        <f>+'Supporitng for F F Statement'!F37-'Supporitng for F F Statement'!E37</f>
        <v>17745.217264063773</v>
      </c>
      <c r="G16" s="25">
        <f>+'Supporitng for F F Statement'!G37-'Supporitng for F F Statement'!F37</f>
        <v>19551.324951477989</v>
      </c>
    </row>
    <row r="17" spans="2:8" ht="20.25">
      <c r="B17" s="8" t="s">
        <v>60</v>
      </c>
      <c r="C17" s="14" t="s">
        <v>40</v>
      </c>
      <c r="D17" s="26">
        <f>+'Supporitng for F F Statement'!D38-'Supporitng for F F Statement'!C38</f>
        <v>211.39416666666693</v>
      </c>
      <c r="E17" s="26">
        <f>+'Supporitng for F F Statement'!E38-'Supporitng for F F Statement'!D38</f>
        <v>1435.6927143562189</v>
      </c>
      <c r="F17" s="26">
        <f>+'Supporitng for F F Statement'!F38-'Supporitng for F F Statement'!E38</f>
        <v>206.11563613923863</v>
      </c>
      <c r="G17" s="26">
        <f>+'Supporitng for F F Statement'!G38-'Supporitng for F F Statement'!F38</f>
        <v>773.84658106624556</v>
      </c>
    </row>
    <row r="18" spans="2:8" ht="21" thickBot="1">
      <c r="B18" s="8"/>
      <c r="C18" s="14"/>
      <c r="D18" s="26"/>
      <c r="E18" s="26"/>
      <c r="F18" s="26"/>
      <c r="G18" s="26"/>
    </row>
    <row r="19" spans="2:8" ht="21" thickBot="1">
      <c r="B19" s="19" t="s">
        <v>61</v>
      </c>
      <c r="C19" s="20" t="s">
        <v>36</v>
      </c>
      <c r="D19" s="34">
        <f>SUM(D16:D18)</f>
        <v>5952.4358333333385</v>
      </c>
      <c r="E19" s="34">
        <f t="shared" ref="E19:G19" si="1">SUM(E16:E18)</f>
        <v>24470.702184106616</v>
      </c>
      <c r="F19" s="34">
        <f t="shared" si="1"/>
        <v>17951.332900203011</v>
      </c>
      <c r="G19" s="34">
        <f t="shared" si="1"/>
        <v>20325.171532544235</v>
      </c>
    </row>
    <row r="20" spans="2:8" ht="21" thickBot="1">
      <c r="B20" s="9"/>
      <c r="C20" s="17"/>
      <c r="D20" s="26"/>
      <c r="E20" s="26"/>
      <c r="F20" s="26"/>
      <c r="G20" s="26"/>
    </row>
    <row r="21" spans="2:8" ht="21" thickBot="1">
      <c r="B21" s="19" t="s">
        <v>62</v>
      </c>
      <c r="C21" s="20" t="s">
        <v>63</v>
      </c>
      <c r="D21" s="33">
        <f>+D13-D19</f>
        <v>1015.3975000000046</v>
      </c>
      <c r="E21" s="33">
        <f t="shared" ref="E21:G21" si="2">+E13-E19</f>
        <v>109071.20345332111</v>
      </c>
      <c r="F21" s="33">
        <f t="shared" si="2"/>
        <v>82015.851630591642</v>
      </c>
      <c r="G21" s="33">
        <f t="shared" si="2"/>
        <v>-5941.2617007666122</v>
      </c>
    </row>
    <row r="23" spans="2:8" ht="29.25">
      <c r="B23" s="45" t="s">
        <v>66</v>
      </c>
      <c r="C23" s="46"/>
      <c r="D23" s="46"/>
      <c r="E23" s="46"/>
      <c r="F23" s="46"/>
      <c r="G23" s="46"/>
    </row>
    <row r="24" spans="2:8" ht="29.25">
      <c r="B24" s="45" t="s">
        <v>67</v>
      </c>
      <c r="C24" s="46"/>
      <c r="D24" s="46"/>
      <c r="E24" s="46"/>
      <c r="F24" s="46"/>
      <c r="G24" s="46"/>
    </row>
    <row r="25" spans="2:8" ht="23.25">
      <c r="B25" s="43" t="s">
        <v>3</v>
      </c>
      <c r="C25" s="43" t="s">
        <v>40</v>
      </c>
      <c r="D25" s="35" t="s">
        <v>4</v>
      </c>
      <c r="E25" s="35" t="s">
        <v>4</v>
      </c>
      <c r="F25" s="35" t="s">
        <v>4</v>
      </c>
      <c r="G25" s="35" t="s">
        <v>4</v>
      </c>
    </row>
    <row r="26" spans="2:8" ht="23.25">
      <c r="B26" s="44"/>
      <c r="C26" s="44"/>
      <c r="D26" s="35" t="s">
        <v>31</v>
      </c>
      <c r="E26" s="35" t="s">
        <v>32</v>
      </c>
      <c r="F26" s="35" t="s">
        <v>33</v>
      </c>
      <c r="G26" s="35" t="s">
        <v>34</v>
      </c>
    </row>
    <row r="27" spans="2:8" ht="20.25">
      <c r="B27" s="13" t="s">
        <v>68</v>
      </c>
      <c r="C27" s="14"/>
      <c r="D27" s="25">
        <f>+'Supporitng for F F Statement'!D10</f>
        <v>11554.425000000003</v>
      </c>
      <c r="E27" s="25">
        <f>+'Supporitng for F F Statement'!E10</f>
        <v>31135.275387815389</v>
      </c>
      <c r="F27" s="25">
        <f>+'Supporitng for F F Statement'!F10</f>
        <v>28337.933943044478</v>
      </c>
      <c r="G27" s="25">
        <f>+'Supporitng for F F Statement'!G10</f>
        <v>36190.239996113771</v>
      </c>
    </row>
    <row r="28" spans="2:8" ht="20.25">
      <c r="B28" s="8" t="s">
        <v>69</v>
      </c>
      <c r="C28" s="14" t="s">
        <v>41</v>
      </c>
      <c r="D28" s="25">
        <f>+'Supporitng for F F Statement'!D8</f>
        <v>29043</v>
      </c>
      <c r="E28" s="25">
        <f>+'Supporitng for F F Statement'!E8</f>
        <v>28588.699999999997</v>
      </c>
      <c r="F28" s="25">
        <f>+'Supporitng for F F Statement'!F8</f>
        <v>28479.830000000005</v>
      </c>
      <c r="G28" s="25">
        <f>+'Supporitng for F F Statement'!G8</f>
        <v>31331.847000000002</v>
      </c>
      <c r="H28" s="39"/>
    </row>
    <row r="29" spans="2:8" ht="20.25">
      <c r="B29" s="8" t="s">
        <v>70</v>
      </c>
      <c r="C29" s="14" t="s">
        <v>42</v>
      </c>
      <c r="D29" s="31">
        <f>-'Supporitng for F F Statement'!D9</f>
        <v>-1925.0000000000005</v>
      </c>
      <c r="E29" s="31">
        <f>-'Supporitng for F F Statement'!E9</f>
        <v>-2117.5000000000009</v>
      </c>
      <c r="F29" s="31">
        <f>-'Supporitng for F F Statement'!F9</f>
        <v>-5714.6250000000009</v>
      </c>
      <c r="G29" s="31">
        <f>-'Supporitng for F F Statement'!G9</f>
        <v>-6286.0875000000005</v>
      </c>
    </row>
    <row r="30" spans="2:8" ht="21" thickBot="1">
      <c r="B30" s="9"/>
      <c r="C30" s="16"/>
      <c r="D30" s="26"/>
      <c r="E30" s="26"/>
      <c r="F30" s="26"/>
      <c r="G30" s="26"/>
    </row>
    <row r="31" spans="2:8" ht="21" thickBot="1">
      <c r="B31" s="19" t="s">
        <v>71</v>
      </c>
      <c r="C31" s="20" t="s">
        <v>72</v>
      </c>
      <c r="D31" s="34">
        <f>SUM(D27:D30)</f>
        <v>38672.425000000003</v>
      </c>
      <c r="E31" s="34">
        <f t="shared" ref="E31:G31" si="3">SUM(E27:E30)</f>
        <v>57606.475387815386</v>
      </c>
      <c r="F31" s="34">
        <f t="shared" si="3"/>
        <v>51103.138943044483</v>
      </c>
      <c r="G31" s="34">
        <f t="shared" si="3"/>
        <v>61235.999496113764</v>
      </c>
    </row>
    <row r="32" spans="2:8" ht="20.25">
      <c r="B32" s="3"/>
      <c r="C32" s="41"/>
      <c r="D32" s="42"/>
      <c r="E32" s="42"/>
      <c r="F32" s="42"/>
      <c r="G32" s="42"/>
    </row>
    <row r="34" spans="2:7" ht="29.25">
      <c r="B34" s="45" t="s">
        <v>73</v>
      </c>
      <c r="C34" s="46"/>
      <c r="D34" s="46"/>
      <c r="E34" s="46"/>
      <c r="F34" s="46"/>
      <c r="G34" s="46"/>
    </row>
    <row r="35" spans="2:7" ht="29.25">
      <c r="B35" s="45" t="s">
        <v>97</v>
      </c>
      <c r="C35" s="46"/>
      <c r="D35" s="46"/>
      <c r="E35" s="46"/>
      <c r="F35" s="46"/>
      <c r="G35" s="46"/>
    </row>
    <row r="36" spans="2:7" ht="23.25">
      <c r="B36" s="43" t="s">
        <v>3</v>
      </c>
      <c r="C36" s="43" t="s">
        <v>40</v>
      </c>
      <c r="D36" s="35" t="s">
        <v>4</v>
      </c>
      <c r="E36" s="35" t="s">
        <v>4</v>
      </c>
      <c r="F36" s="35" t="s">
        <v>4</v>
      </c>
      <c r="G36" s="35" t="s">
        <v>4</v>
      </c>
    </row>
    <row r="37" spans="2:7" ht="23.25">
      <c r="B37" s="44"/>
      <c r="C37" s="44"/>
      <c r="D37" s="35" t="s">
        <v>31</v>
      </c>
      <c r="E37" s="35" t="s">
        <v>32</v>
      </c>
      <c r="F37" s="35" t="s">
        <v>33</v>
      </c>
      <c r="G37" s="35" t="s">
        <v>34</v>
      </c>
    </row>
    <row r="38" spans="2:7" ht="20.25">
      <c r="B38" s="13" t="s">
        <v>78</v>
      </c>
      <c r="C38" s="14"/>
      <c r="D38" s="8"/>
      <c r="E38" s="8"/>
      <c r="F38" s="8"/>
      <c r="G38" s="8"/>
    </row>
    <row r="39" spans="2:7" ht="20.25">
      <c r="B39" s="8" t="s">
        <v>74</v>
      </c>
      <c r="C39" s="14" t="s">
        <v>41</v>
      </c>
      <c r="D39" s="25">
        <f>+D31</f>
        <v>38672.425000000003</v>
      </c>
      <c r="E39" s="25">
        <f t="shared" ref="E39:G39" si="4">+E31</f>
        <v>57606.475387815386</v>
      </c>
      <c r="F39" s="25">
        <f t="shared" si="4"/>
        <v>51103.138943044483</v>
      </c>
      <c r="G39" s="25">
        <f t="shared" si="4"/>
        <v>61235.999496113764</v>
      </c>
    </row>
    <row r="40" spans="2:7" ht="20.25">
      <c r="B40" s="8" t="s">
        <v>75</v>
      </c>
      <c r="C40" s="14" t="s">
        <v>41</v>
      </c>
      <c r="D40" s="25">
        <f>+'Supporitng for F F Statement'!D34-'Supporitng for F F Statement'!C34</f>
        <v>0</v>
      </c>
      <c r="E40" s="25">
        <f>+'Supporitng for F F Statement'!E34-'Supporitng for F F Statement'!D34</f>
        <v>100000</v>
      </c>
      <c r="F40" s="25">
        <f>+'Supporitng for F F Statement'!F34-'Supporitng for F F Statement'!E34</f>
        <v>90000</v>
      </c>
      <c r="G40" s="25">
        <f>+'Supporitng for F F Statement'!G34-'Supporitng for F F Statement'!F34</f>
        <v>0</v>
      </c>
    </row>
    <row r="41" spans="2:7" ht="20.25">
      <c r="B41" s="9" t="s">
        <v>83</v>
      </c>
      <c r="C41" s="14" t="s">
        <v>41</v>
      </c>
      <c r="D41" s="31"/>
      <c r="E41" s="31"/>
      <c r="F41" s="31"/>
      <c r="G41" s="31">
        <f>-G21</f>
        <v>5941.2617007666122</v>
      </c>
    </row>
    <row r="42" spans="2:7" ht="21" thickBot="1">
      <c r="B42" s="9"/>
      <c r="C42" s="16"/>
      <c r="D42" s="26"/>
      <c r="E42" s="26"/>
      <c r="F42" s="26"/>
      <c r="G42" s="26"/>
    </row>
    <row r="43" spans="2:7" ht="21" thickBot="1">
      <c r="B43" s="19" t="s">
        <v>77</v>
      </c>
      <c r="C43" s="20" t="s">
        <v>36</v>
      </c>
      <c r="D43" s="34">
        <f>SUM(D39:D42)</f>
        <v>38672.425000000003</v>
      </c>
      <c r="E43" s="34">
        <f t="shared" ref="E43:G43" si="5">SUM(E39:E42)</f>
        <v>157606.47538781539</v>
      </c>
      <c r="F43" s="34">
        <f t="shared" si="5"/>
        <v>141103.13894304447</v>
      </c>
      <c r="G43" s="34">
        <f t="shared" si="5"/>
        <v>67177.261196880369</v>
      </c>
    </row>
    <row r="44" spans="2:7" ht="20.25">
      <c r="B44" s="10"/>
      <c r="C44" s="15"/>
      <c r="D44" s="31"/>
      <c r="E44" s="31"/>
      <c r="F44" s="31"/>
      <c r="G44" s="31"/>
    </row>
    <row r="45" spans="2:7" ht="20.25">
      <c r="B45" s="8" t="s">
        <v>79</v>
      </c>
      <c r="C45" s="14"/>
      <c r="D45" s="26"/>
      <c r="E45" s="26"/>
      <c r="F45" s="26"/>
      <c r="G45" s="26"/>
    </row>
    <row r="46" spans="2:7" ht="20.25">
      <c r="B46" s="8" t="s">
        <v>80</v>
      </c>
      <c r="C46" s="14" t="s">
        <v>41</v>
      </c>
      <c r="D46" s="25">
        <f>+'Supporitng for F F Statement'!D44</f>
        <v>25000</v>
      </c>
      <c r="E46" s="25">
        <f>+'Supporitng for F F Statement'!E44</f>
        <v>7000</v>
      </c>
      <c r="F46" s="25">
        <f>+'Supporitng for F F Statement'!F44</f>
        <v>18000</v>
      </c>
      <c r="G46" s="25">
        <f>+'Supporitng for F F Statement'!G44</f>
        <v>25000</v>
      </c>
    </row>
    <row r="47" spans="2:7" ht="20.25">
      <c r="B47" s="8" t="s">
        <v>87</v>
      </c>
      <c r="C47" s="14" t="s">
        <v>41</v>
      </c>
      <c r="D47" s="26">
        <f>+'Supporitng for F F Statement'!D18+'Supporitng for F F Statement'!D19+'Supporitng for F F Statement'!D20</f>
        <v>7766.8850000000002</v>
      </c>
      <c r="E47" s="26">
        <f>+'Supporitng for F F Statement'!E18+'Supporitng for F F Statement'!E19+'Supporitng for F F Statement'!E20</f>
        <v>12228.65507756308</v>
      </c>
      <c r="F47" s="26">
        <f>+'Supporitng for F F Statement'!F18+'Supporitng for F F Statement'!F19+'Supporitng for F F Statement'!F20</f>
        <v>12269.346788608898</v>
      </c>
      <c r="G47" s="26">
        <f>+'Supporitng for F F Statement'!G18+'Supporitng for F F Statement'!G19+'Supporitng for F F Statement'!G20</f>
        <v>14499.983999222755</v>
      </c>
    </row>
    <row r="48" spans="2:7" ht="20.25">
      <c r="B48" s="8" t="s">
        <v>81</v>
      </c>
      <c r="C48" s="14" t="s">
        <v>41</v>
      </c>
      <c r="D48" s="25">
        <f>+'Supporitng for F F Statement'!D49</f>
        <v>0</v>
      </c>
      <c r="E48" s="25">
        <f>+'Supporitng for F F Statement'!E49</f>
        <v>25000</v>
      </c>
      <c r="F48" s="25">
        <f>+'Supporitng for F F Statement'!F49</f>
        <v>25000</v>
      </c>
      <c r="G48" s="25">
        <f>+'Supporitng for F F Statement'!G49</f>
        <v>25000</v>
      </c>
    </row>
    <row r="49" spans="2:7" ht="20.25">
      <c r="B49" s="8" t="s">
        <v>76</v>
      </c>
      <c r="C49" s="14" t="s">
        <v>41</v>
      </c>
      <c r="D49" s="25">
        <f>+'Supporitng for F F Statement'!D54-'Supporitng for F F Statement'!C54</f>
        <v>750</v>
      </c>
      <c r="E49" s="25">
        <f>+'Supporitng for F F Statement'!E54-'Supporitng for F F Statement'!D54</f>
        <v>787.5</v>
      </c>
      <c r="F49" s="25">
        <f>+'Supporitng for F F Statement'!F54-'Supporitng for F F Statement'!E54</f>
        <v>826.875</v>
      </c>
      <c r="G49" s="25">
        <f>+'Supporitng for F F Statement'!G54-'Supporitng for F F Statement'!F54</f>
        <v>135.625</v>
      </c>
    </row>
    <row r="50" spans="2:7" ht="20.25">
      <c r="B50" s="8" t="s">
        <v>85</v>
      </c>
      <c r="C50" s="14" t="s">
        <v>41</v>
      </c>
      <c r="D50" s="26">
        <f>+'Supporitng for F F Statement'!C32-'Supporitng for F F Statement'!D32</f>
        <v>2025</v>
      </c>
      <c r="E50" s="26">
        <f>+'Supporitng for F F Statement'!D32-'Supporitng for F F Statement'!E32</f>
        <v>1721.25</v>
      </c>
      <c r="F50" s="26">
        <f>+'Supporitng for F F Statement'!E32-'Supporitng for F F Statement'!F32</f>
        <v>1463.0625</v>
      </c>
      <c r="G50" s="26">
        <f>+'Supporitng for F F Statement'!F32-'Supporitng for F F Statement'!G32</f>
        <v>1243.6031250000005</v>
      </c>
    </row>
    <row r="51" spans="2:7" ht="20.25">
      <c r="B51" s="8" t="s">
        <v>86</v>
      </c>
      <c r="C51" s="14" t="s">
        <v>41</v>
      </c>
      <c r="D51" s="26">
        <f>+'Supporitng for F F Statement'!C33-'Supporitng for F F Statement'!D33</f>
        <v>2115</v>
      </c>
      <c r="E51" s="26">
        <f>+'Supporitng for F F Statement'!D33-'Supporitng for F F Statement'!E33</f>
        <v>1797.75</v>
      </c>
      <c r="F51" s="26">
        <f>+'Supporitng for F F Statement'!E33-'Supporitng for F F Statement'!F33</f>
        <v>1528.0874999999996</v>
      </c>
      <c r="G51" s="26">
        <f>+'Supporitng for F F Statement'!F33-'Supporitng for F F Statement'!G33-1</f>
        <v>1297.8743750000003</v>
      </c>
    </row>
    <row r="52" spans="2:7" ht="20.25">
      <c r="B52" s="8" t="s">
        <v>82</v>
      </c>
      <c r="C52" s="14" t="s">
        <v>41</v>
      </c>
      <c r="D52" s="26">
        <f>+D21</f>
        <v>1015.3975000000046</v>
      </c>
      <c r="E52" s="26">
        <f t="shared" ref="E52:F52" si="6">+E21</f>
        <v>109071.20345332111</v>
      </c>
      <c r="F52" s="26">
        <f t="shared" si="6"/>
        <v>82015.851630591642</v>
      </c>
      <c r="G52" s="26">
        <f>+'Supporitng for F F Statement'!G73-'Supporitng for F F Statement'!F73</f>
        <v>0</v>
      </c>
    </row>
    <row r="53" spans="2:7" ht="21" thickBot="1">
      <c r="B53" s="8"/>
      <c r="C53" s="14"/>
      <c r="D53" s="26"/>
      <c r="E53" s="26"/>
      <c r="F53" s="26"/>
      <c r="G53" s="26"/>
    </row>
    <row r="54" spans="2:7" ht="21" thickBot="1">
      <c r="B54" s="19" t="s">
        <v>84</v>
      </c>
      <c r="C54" s="20" t="s">
        <v>36</v>
      </c>
      <c r="D54" s="34">
        <f>SUM(D46:D52)</f>
        <v>38672.282500000008</v>
      </c>
      <c r="E54" s="34">
        <f t="shared" ref="E54:G54" si="7">SUM(E46:E52)</f>
        <v>157606.3585308842</v>
      </c>
      <c r="F54" s="34">
        <f t="shared" si="7"/>
        <v>141103.22341920054</v>
      </c>
      <c r="G54" s="34">
        <f t="shared" si="7"/>
        <v>67177.086499222758</v>
      </c>
    </row>
    <row r="55" spans="2:7">
      <c r="E55" s="39"/>
      <c r="F55" s="39"/>
      <c r="G55" s="39"/>
    </row>
    <row r="56" spans="2:7" ht="23.25">
      <c r="B56" s="18" t="s">
        <v>27</v>
      </c>
      <c r="E56" s="12" t="s">
        <v>39</v>
      </c>
    </row>
    <row r="57" spans="2:7" ht="23.25">
      <c r="B57" s="11"/>
      <c r="E57" s="12"/>
    </row>
    <row r="58" spans="2:7" ht="23.25">
      <c r="B58" s="18" t="s">
        <v>28</v>
      </c>
      <c r="E58" s="12"/>
    </row>
    <row r="59" spans="2:7" ht="21">
      <c r="E59" s="12" t="s">
        <v>7</v>
      </c>
    </row>
  </sheetData>
  <mergeCells count="12">
    <mergeCell ref="B24:G24"/>
    <mergeCell ref="B4:G4"/>
    <mergeCell ref="B5:B6"/>
    <mergeCell ref="C5:C6"/>
    <mergeCell ref="B3:G3"/>
    <mergeCell ref="B23:G23"/>
    <mergeCell ref="B25:B26"/>
    <mergeCell ref="C25:C26"/>
    <mergeCell ref="B34:G34"/>
    <mergeCell ref="B35:G35"/>
    <mergeCell ref="B36:B37"/>
    <mergeCell ref="C36:C37"/>
  </mergeCells>
  <pageMargins left="0.22" right="0.18" top="0.18" bottom="0.19" header="0.09" footer="7.0000000000000007E-2"/>
  <pageSetup scale="84" orientation="portrait" horizontalDpi="300" verticalDpi="300" r:id="rId1"/>
  <rowBreaks count="1" manualBreakCount="1">
    <brk id="32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B2:K66"/>
  <sheetViews>
    <sheetView showGridLines="0" view="pageBreakPreview" topLeftCell="A30" zoomScale="60" workbookViewId="0">
      <selection activeCell="B37" sqref="B37"/>
    </sheetView>
  </sheetViews>
  <sheetFormatPr defaultRowHeight="15"/>
  <cols>
    <col min="1" max="1" width="1.7109375" customWidth="1"/>
    <col min="2" max="2" width="34.28515625" customWidth="1"/>
    <col min="3" max="4" width="15.85546875" customWidth="1"/>
    <col min="5" max="5" width="16.140625" customWidth="1"/>
    <col min="6" max="7" width="15.85546875" customWidth="1"/>
    <col min="8" max="8" width="10.42578125" bestFit="1" customWidth="1"/>
  </cols>
  <sheetData>
    <row r="2" spans="2:7" ht="29.25">
      <c r="B2" s="47" t="s">
        <v>46</v>
      </c>
      <c r="C2" s="48"/>
      <c r="D2" s="48"/>
      <c r="E2" s="48"/>
      <c r="F2" s="48"/>
      <c r="G2" s="49"/>
    </row>
    <row r="3" spans="2:7" ht="23.25">
      <c r="B3" s="43" t="s">
        <v>3</v>
      </c>
      <c r="C3" s="35" t="s">
        <v>4</v>
      </c>
      <c r="D3" s="35" t="s">
        <v>4</v>
      </c>
      <c r="E3" s="35" t="s">
        <v>4</v>
      </c>
      <c r="F3" s="35" t="s">
        <v>4</v>
      </c>
      <c r="G3" s="35" t="s">
        <v>4</v>
      </c>
    </row>
    <row r="4" spans="2:7" ht="23.25">
      <c r="B4" s="44"/>
      <c r="C4" s="35" t="s">
        <v>30</v>
      </c>
      <c r="D4" s="35" t="s">
        <v>31</v>
      </c>
      <c r="E4" s="35" t="s">
        <v>32</v>
      </c>
      <c r="F4" s="35" t="s">
        <v>33</v>
      </c>
      <c r="G4" s="35" t="s">
        <v>34</v>
      </c>
    </row>
    <row r="5" spans="2:7" ht="40.5">
      <c r="B5" s="40" t="s">
        <v>51</v>
      </c>
      <c r="C5" s="25">
        <v>40202.5</v>
      </c>
      <c r="D5" s="25">
        <v>41487.625</v>
      </c>
      <c r="E5" s="25">
        <v>71999.395387815384</v>
      </c>
      <c r="F5" s="25">
        <v>75937.120943044487</v>
      </c>
      <c r="G5" s="25">
        <v>85764.884196113766</v>
      </c>
    </row>
    <row r="6" spans="2:7" ht="20.25">
      <c r="B6" s="8" t="s">
        <v>38</v>
      </c>
      <c r="C6" s="25">
        <v>3312</v>
      </c>
      <c r="D6" s="29">
        <v>2815.2</v>
      </c>
      <c r="E6" s="29">
        <v>2392.92</v>
      </c>
      <c r="F6" s="29">
        <v>2033.9819999999997</v>
      </c>
      <c r="G6" s="29">
        <v>1728.8846999999998</v>
      </c>
    </row>
    <row r="7" spans="2:7" ht="20.25">
      <c r="B7" s="10" t="s">
        <v>8</v>
      </c>
      <c r="C7" s="25">
        <v>0</v>
      </c>
      <c r="D7" s="25">
        <v>0</v>
      </c>
      <c r="E7" s="25">
        <v>12000</v>
      </c>
      <c r="F7" s="25">
        <v>22800</v>
      </c>
      <c r="G7" s="25">
        <v>22800</v>
      </c>
    </row>
    <row r="8" spans="2:7" ht="20.25">
      <c r="B8" s="10" t="s">
        <v>9</v>
      </c>
      <c r="C8" s="25">
        <v>29270</v>
      </c>
      <c r="D8" s="25">
        <v>29043</v>
      </c>
      <c r="E8" s="25">
        <v>28588.699999999997</v>
      </c>
      <c r="F8" s="25">
        <v>28479.830000000005</v>
      </c>
      <c r="G8" s="25">
        <v>31331.847000000002</v>
      </c>
    </row>
    <row r="9" spans="2:7" ht="20.25">
      <c r="B9" s="10" t="s">
        <v>88</v>
      </c>
      <c r="C9" s="25">
        <v>1750.0000000000002</v>
      </c>
      <c r="D9" s="25">
        <v>1925.0000000000005</v>
      </c>
      <c r="E9" s="25">
        <v>2117.5000000000009</v>
      </c>
      <c r="F9" s="25">
        <v>5714.6250000000009</v>
      </c>
      <c r="G9" s="25">
        <v>6286.0875000000005</v>
      </c>
    </row>
    <row r="10" spans="2:7" ht="20.25">
      <c r="B10" s="10" t="s">
        <v>6</v>
      </c>
      <c r="C10" s="25">
        <f>+C5-C6-C7-C8+C9</f>
        <v>9370.5</v>
      </c>
      <c r="D10" s="25">
        <f t="shared" ref="D10:G10" si="0">+D5-D6-D7-D8+D9</f>
        <v>11554.425000000003</v>
      </c>
      <c r="E10" s="25">
        <f t="shared" si="0"/>
        <v>31135.275387815389</v>
      </c>
      <c r="F10" s="25">
        <f t="shared" si="0"/>
        <v>28337.933943044478</v>
      </c>
      <c r="G10" s="25">
        <f t="shared" si="0"/>
        <v>36190.239996113771</v>
      </c>
    </row>
    <row r="13" spans="2:7" ht="29.25">
      <c r="B13" s="47" t="s">
        <v>47</v>
      </c>
      <c r="C13" s="48"/>
      <c r="D13" s="48"/>
      <c r="E13" s="48"/>
      <c r="F13" s="48"/>
      <c r="G13" s="49"/>
    </row>
    <row r="14" spans="2:7" ht="23.25">
      <c r="B14" s="43" t="s">
        <v>3</v>
      </c>
      <c r="C14" s="35" t="s">
        <v>4</v>
      </c>
      <c r="D14" s="35" t="s">
        <v>4</v>
      </c>
      <c r="E14" s="35" t="s">
        <v>4</v>
      </c>
      <c r="F14" s="35" t="s">
        <v>4</v>
      </c>
      <c r="G14" s="35" t="s">
        <v>4</v>
      </c>
    </row>
    <row r="15" spans="2:7" ht="23.25">
      <c r="B15" s="44"/>
      <c r="C15" s="35" t="s">
        <v>30</v>
      </c>
      <c r="D15" s="35" t="s">
        <v>31</v>
      </c>
      <c r="E15" s="35" t="s">
        <v>32</v>
      </c>
      <c r="F15" s="35" t="s">
        <v>33</v>
      </c>
      <c r="G15" s="35" t="s">
        <v>34</v>
      </c>
    </row>
    <row r="16" spans="2:7" ht="20.25">
      <c r="B16" s="13" t="s">
        <v>10</v>
      </c>
      <c r="C16" s="25">
        <v>770000</v>
      </c>
      <c r="D16" s="25">
        <f>+C21</f>
        <v>772536.4</v>
      </c>
      <c r="E16" s="25">
        <f t="shared" ref="E16:G16" si="1">+D21</f>
        <v>776323.94000000006</v>
      </c>
      <c r="F16" s="25">
        <f t="shared" si="1"/>
        <v>795230.56031025236</v>
      </c>
      <c r="G16" s="25">
        <f t="shared" si="1"/>
        <v>811299.14746468805</v>
      </c>
    </row>
    <row r="17" spans="2:11" ht="20.25">
      <c r="B17" s="8" t="s">
        <v>6</v>
      </c>
      <c r="C17" s="30">
        <f>+C10</f>
        <v>9370.5</v>
      </c>
      <c r="D17" s="30">
        <f>+D10</f>
        <v>11554.425000000003</v>
      </c>
      <c r="E17" s="30">
        <f>+E10</f>
        <v>31135.275387815389</v>
      </c>
      <c r="F17" s="30">
        <f>+F10</f>
        <v>28337.933943044478</v>
      </c>
      <c r="G17" s="30">
        <f>+G10</f>
        <v>36190.239996113771</v>
      </c>
    </row>
    <row r="18" spans="2:11" ht="20.25">
      <c r="B18" s="8" t="s">
        <v>11</v>
      </c>
      <c r="C18" s="26">
        <v>2400</v>
      </c>
      <c r="D18" s="25">
        <v>2640</v>
      </c>
      <c r="E18" s="25">
        <v>2904.0000000000005</v>
      </c>
      <c r="F18" s="25">
        <v>3194.4000000000005</v>
      </c>
      <c r="G18" s="25">
        <v>3513.8400000000011</v>
      </c>
    </row>
    <row r="19" spans="2:11" ht="20.25">
      <c r="B19" s="13" t="s">
        <v>12</v>
      </c>
      <c r="C19" s="25">
        <v>3200</v>
      </c>
      <c r="D19" s="25">
        <v>3520.0000000000005</v>
      </c>
      <c r="E19" s="25">
        <v>3872.0000000000009</v>
      </c>
      <c r="F19" s="25">
        <v>4259.2000000000016</v>
      </c>
      <c r="G19" s="25">
        <v>4685.1200000000026</v>
      </c>
    </row>
    <row r="20" spans="2:11" ht="21" thickBot="1">
      <c r="B20" s="9" t="s">
        <v>13</v>
      </c>
      <c r="C20" s="32">
        <v>1234.1000000000001</v>
      </c>
      <c r="D20" s="32">
        <v>1606.8850000000007</v>
      </c>
      <c r="E20" s="32">
        <v>5452.6550775630785</v>
      </c>
      <c r="F20" s="32">
        <v>4815.7467886088962</v>
      </c>
      <c r="G20" s="32">
        <v>6301.0239992227525</v>
      </c>
    </row>
    <row r="21" spans="2:11" ht="21" thickBot="1">
      <c r="B21" s="21" t="s">
        <v>14</v>
      </c>
      <c r="C21" s="33">
        <f>C16+C17-C18-C19-C20</f>
        <v>772536.4</v>
      </c>
      <c r="D21" s="33">
        <f t="shared" ref="D21:G21" si="2">D16+D17-D18-D19-D20</f>
        <v>776323.94000000006</v>
      </c>
      <c r="E21" s="33">
        <f t="shared" si="2"/>
        <v>795230.56031025236</v>
      </c>
      <c r="F21" s="33">
        <f t="shared" si="2"/>
        <v>811299.14746468805</v>
      </c>
      <c r="G21" s="33">
        <f t="shared" si="2"/>
        <v>832989.40346157912</v>
      </c>
    </row>
    <row r="22" spans="2:11">
      <c r="C22" s="39"/>
      <c r="D22" s="39"/>
      <c r="E22" s="39"/>
      <c r="F22" s="39"/>
      <c r="G22" s="39"/>
    </row>
    <row r="25" spans="2:11" ht="29.25">
      <c r="B25" s="47" t="s">
        <v>48</v>
      </c>
      <c r="C25" s="48"/>
      <c r="D25" s="48"/>
      <c r="E25" s="48"/>
      <c r="F25" s="48"/>
      <c r="G25" s="49"/>
    </row>
    <row r="26" spans="2:11" ht="23.25">
      <c r="B26" s="43" t="s">
        <v>3</v>
      </c>
      <c r="C26" s="35" t="s">
        <v>4</v>
      </c>
      <c r="D26" s="35" t="s">
        <v>4</v>
      </c>
      <c r="E26" s="35" t="s">
        <v>4</v>
      </c>
      <c r="F26" s="35" t="s">
        <v>4</v>
      </c>
      <c r="G26" s="35" t="s">
        <v>4</v>
      </c>
    </row>
    <row r="27" spans="2:11" ht="23.25">
      <c r="B27" s="44"/>
      <c r="C27" s="35" t="s">
        <v>30</v>
      </c>
      <c r="D27" s="35" t="s">
        <v>31</v>
      </c>
      <c r="E27" s="35" t="s">
        <v>32</v>
      </c>
      <c r="F27" s="35" t="s">
        <v>33</v>
      </c>
      <c r="G27" s="35" t="s">
        <v>34</v>
      </c>
    </row>
    <row r="28" spans="2:11" ht="20.25">
      <c r="B28" s="13" t="s">
        <v>15</v>
      </c>
      <c r="C28" s="8"/>
      <c r="D28" s="8"/>
      <c r="E28" s="8"/>
      <c r="F28" s="8"/>
      <c r="G28" s="8"/>
    </row>
    <row r="29" spans="2:11" ht="20.25">
      <c r="B29" s="8" t="s">
        <v>16</v>
      </c>
      <c r="C29" s="30">
        <v>772536.4</v>
      </c>
      <c r="D29" s="30">
        <v>776323.94000000006</v>
      </c>
      <c r="E29" s="30">
        <v>795230.56031025236</v>
      </c>
      <c r="F29" s="30">
        <v>811299.14746468805</v>
      </c>
      <c r="G29" s="30">
        <v>832989.40346157912</v>
      </c>
      <c r="H29" s="39"/>
      <c r="I29" s="39"/>
      <c r="J29" s="39"/>
      <c r="K29" s="39"/>
    </row>
    <row r="30" spans="2:11" ht="20.25">
      <c r="B30" s="9"/>
      <c r="C30" s="31"/>
      <c r="D30" s="31"/>
      <c r="E30" s="31"/>
      <c r="F30" s="31"/>
      <c r="G30" s="31"/>
    </row>
    <row r="31" spans="2:11" ht="20.25">
      <c r="B31" s="13" t="s">
        <v>17</v>
      </c>
      <c r="C31" s="28"/>
      <c r="D31" s="28"/>
      <c r="E31" s="28"/>
      <c r="F31" s="28"/>
      <c r="G31" s="28"/>
      <c r="H31" s="39"/>
      <c r="I31" s="39"/>
      <c r="J31" s="39"/>
      <c r="K31" s="39"/>
    </row>
    <row r="32" spans="2:11" ht="20.25">
      <c r="B32" s="10" t="s">
        <v>18</v>
      </c>
      <c r="C32" s="31">
        <v>13500</v>
      </c>
      <c r="D32" s="25">
        <f>+C32*85%</f>
        <v>11475</v>
      </c>
      <c r="E32" s="25">
        <f t="shared" ref="E32:G33" si="3">+D32*85%</f>
        <v>9753.75</v>
      </c>
      <c r="F32" s="25">
        <f t="shared" si="3"/>
        <v>8290.6875</v>
      </c>
      <c r="G32" s="25">
        <f t="shared" si="3"/>
        <v>7047.0843749999995</v>
      </c>
      <c r="H32" s="39"/>
      <c r="I32" s="39"/>
      <c r="J32" s="39"/>
      <c r="K32" s="39"/>
    </row>
    <row r="33" spans="2:11" ht="20.25">
      <c r="B33" s="8" t="s">
        <v>19</v>
      </c>
      <c r="C33" s="25">
        <v>14100</v>
      </c>
      <c r="D33" s="25">
        <f>+C33*85%</f>
        <v>11985</v>
      </c>
      <c r="E33" s="25">
        <f t="shared" si="3"/>
        <v>10187.25</v>
      </c>
      <c r="F33" s="25">
        <f t="shared" si="3"/>
        <v>8659.1625000000004</v>
      </c>
      <c r="G33" s="25">
        <f t="shared" si="3"/>
        <v>7360.288125</v>
      </c>
      <c r="H33" s="39"/>
      <c r="I33" s="39"/>
      <c r="J33" s="39"/>
      <c r="K33" s="39"/>
    </row>
    <row r="34" spans="2:11" ht="20.25">
      <c r="B34" s="8" t="s">
        <v>29</v>
      </c>
      <c r="C34" s="25">
        <v>0</v>
      </c>
      <c r="D34" s="25">
        <v>0</v>
      </c>
      <c r="E34" s="25">
        <v>100000</v>
      </c>
      <c r="F34" s="25">
        <v>190000</v>
      </c>
      <c r="G34" s="25">
        <v>190000</v>
      </c>
    </row>
    <row r="35" spans="2:11" ht="20.25">
      <c r="B35" s="8"/>
      <c r="C35" s="26"/>
      <c r="D35" s="26"/>
      <c r="E35" s="26"/>
      <c r="F35" s="26"/>
      <c r="G35" s="26"/>
    </row>
    <row r="36" spans="2:11" ht="20.25">
      <c r="B36" s="8" t="s">
        <v>21</v>
      </c>
      <c r="C36" s="27"/>
      <c r="D36" s="28"/>
      <c r="E36" s="28"/>
      <c r="F36" s="28"/>
      <c r="G36" s="28"/>
    </row>
    <row r="37" spans="2:11" ht="20.25">
      <c r="B37" s="8" t="s">
        <v>20</v>
      </c>
      <c r="C37" s="31">
        <v>114820.83333333333</v>
      </c>
      <c r="D37" s="31">
        <v>120561.875</v>
      </c>
      <c r="E37" s="31">
        <v>143596.8844697504</v>
      </c>
      <c r="F37" s="31">
        <v>161342.10173381417</v>
      </c>
      <c r="G37" s="31">
        <v>180893.42668529216</v>
      </c>
      <c r="H37" s="39"/>
    </row>
    <row r="38" spans="2:11" ht="20.25">
      <c r="B38" s="8" t="s">
        <v>64</v>
      </c>
      <c r="C38" s="26">
        <v>2672.4833333333336</v>
      </c>
      <c r="D38" s="26">
        <v>2883.8775000000005</v>
      </c>
      <c r="E38" s="26">
        <v>4319.5702143562194</v>
      </c>
      <c r="F38" s="26">
        <v>4525.685850495458</v>
      </c>
      <c r="G38" s="26">
        <v>5299.5324315617036</v>
      </c>
    </row>
    <row r="39" spans="2:11" ht="21" thickBot="1">
      <c r="B39" s="9"/>
      <c r="C39" s="26"/>
      <c r="D39" s="26"/>
      <c r="E39" s="26"/>
      <c r="F39" s="26"/>
      <c r="G39" s="26"/>
    </row>
    <row r="40" spans="2:11" ht="21" thickBot="1">
      <c r="B40" s="19" t="s">
        <v>35</v>
      </c>
      <c r="C40" s="34">
        <f>SUM(C29:C38)</f>
        <v>917629.71666666667</v>
      </c>
      <c r="D40" s="34">
        <f>SUM(D29:D38)</f>
        <v>923229.6925</v>
      </c>
      <c r="E40" s="34">
        <f>SUM(E29:E38)</f>
        <v>1063088.0149943591</v>
      </c>
      <c r="F40" s="34">
        <f>SUM(F29:F38)</f>
        <v>1184116.7850489977</v>
      </c>
      <c r="G40" s="34">
        <f>SUM(G29:G38)</f>
        <v>1223589.7350784328</v>
      </c>
    </row>
    <row r="41" spans="2:11" ht="20.25">
      <c r="B41" s="10"/>
      <c r="C41" s="31"/>
      <c r="D41" s="31"/>
      <c r="E41" s="31"/>
      <c r="F41" s="31"/>
      <c r="G41" s="31"/>
    </row>
    <row r="42" spans="2:11" ht="20.25">
      <c r="B42" s="8" t="s">
        <v>22</v>
      </c>
      <c r="C42" s="26"/>
      <c r="D42" s="26"/>
      <c r="E42" s="26"/>
      <c r="F42" s="26"/>
      <c r="G42" s="26"/>
    </row>
    <row r="43" spans="2:11" ht="20.25">
      <c r="B43" s="8" t="s">
        <v>91</v>
      </c>
      <c r="C43" s="26">
        <v>499700</v>
      </c>
      <c r="D43" s="26">
        <f>+C46</f>
        <v>470430</v>
      </c>
      <c r="E43" s="26">
        <f>+D46</f>
        <v>466387</v>
      </c>
      <c r="F43" s="26">
        <f>+E46</f>
        <v>444798</v>
      </c>
      <c r="G43" s="26">
        <f>+F46</f>
        <v>434318</v>
      </c>
    </row>
    <row r="44" spans="2:11" ht="20.25">
      <c r="B44" s="8" t="s">
        <v>89</v>
      </c>
      <c r="C44" s="26"/>
      <c r="D44" s="26">
        <v>25000</v>
      </c>
      <c r="E44" s="26">
        <v>7000</v>
      </c>
      <c r="F44" s="26">
        <v>18000</v>
      </c>
      <c r="G44" s="26">
        <v>25000</v>
      </c>
    </row>
    <row r="45" spans="2:11" ht="20.25">
      <c r="B45" s="8" t="s">
        <v>90</v>
      </c>
      <c r="C45" s="26">
        <v>-29270</v>
      </c>
      <c r="D45" s="26">
        <v>-29043</v>
      </c>
      <c r="E45" s="26">
        <v>-28589</v>
      </c>
      <c r="F45" s="26">
        <v>-28480</v>
      </c>
      <c r="G45" s="26">
        <v>-31332</v>
      </c>
    </row>
    <row r="46" spans="2:11" ht="20.25">
      <c r="B46" s="8" t="s">
        <v>92</v>
      </c>
      <c r="C46" s="26">
        <f>SUM(C43:C45)</f>
        <v>470430</v>
      </c>
      <c r="D46" s="26">
        <f>SUM(D43:D45)</f>
        <v>466387</v>
      </c>
      <c r="E46" s="26">
        <f>SUM(E43:E45)</f>
        <v>444798</v>
      </c>
      <c r="F46" s="26">
        <f>SUM(F43:F45)</f>
        <v>434318</v>
      </c>
      <c r="G46" s="26">
        <f>SUM(G43:G45)</f>
        <v>427986</v>
      </c>
    </row>
    <row r="47" spans="2:11" ht="20.25">
      <c r="B47" s="8"/>
      <c r="C47" s="26"/>
      <c r="D47" s="26"/>
      <c r="E47" s="26"/>
      <c r="F47" s="26"/>
      <c r="G47" s="26"/>
    </row>
    <row r="48" spans="2:11" ht="20.25">
      <c r="B48" s="8" t="s">
        <v>93</v>
      </c>
      <c r="C48" s="26">
        <v>25000</v>
      </c>
      <c r="D48" s="26">
        <f>+C51</f>
        <v>51750</v>
      </c>
      <c r="E48" s="26">
        <f>+D51</f>
        <v>53675</v>
      </c>
      <c r="F48" s="26">
        <f t="shared" ref="F48:G48" si="4">+E51</f>
        <v>80792.5</v>
      </c>
      <c r="G48" s="26">
        <f t="shared" si="4"/>
        <v>111507.125</v>
      </c>
    </row>
    <row r="49" spans="2:11" ht="20.25">
      <c r="B49" s="8" t="s">
        <v>94</v>
      </c>
      <c r="C49" s="26">
        <v>25000</v>
      </c>
      <c r="D49" s="26">
        <v>0</v>
      </c>
      <c r="E49" s="26">
        <v>25000</v>
      </c>
      <c r="F49" s="26">
        <v>25000</v>
      </c>
      <c r="G49" s="26">
        <v>25000</v>
      </c>
    </row>
    <row r="50" spans="2:11" ht="20.25">
      <c r="B50" s="8" t="s">
        <v>95</v>
      </c>
      <c r="C50" s="26">
        <f>+C9</f>
        <v>1750.0000000000002</v>
      </c>
      <c r="D50" s="26">
        <f t="shared" ref="D50:G50" si="5">+D9</f>
        <v>1925.0000000000005</v>
      </c>
      <c r="E50" s="26">
        <f t="shared" si="5"/>
        <v>2117.5000000000009</v>
      </c>
      <c r="F50" s="26">
        <f t="shared" si="5"/>
        <v>5714.6250000000009</v>
      </c>
      <c r="G50" s="26">
        <f t="shared" si="5"/>
        <v>6286.0875000000005</v>
      </c>
    </row>
    <row r="51" spans="2:11" ht="20.25">
      <c r="B51" s="8" t="s">
        <v>96</v>
      </c>
      <c r="C51" s="26">
        <f>+C48+C49+C50</f>
        <v>51750</v>
      </c>
      <c r="D51" s="26">
        <f t="shared" ref="D51:G51" si="6">+D48+D49+D50</f>
        <v>53675</v>
      </c>
      <c r="E51" s="26">
        <f t="shared" si="6"/>
        <v>80792.5</v>
      </c>
      <c r="F51" s="26">
        <f t="shared" si="6"/>
        <v>111507.125</v>
      </c>
      <c r="G51" s="26">
        <f t="shared" si="6"/>
        <v>142793.21249999999</v>
      </c>
    </row>
    <row r="52" spans="2:11" ht="20.25">
      <c r="B52" s="8"/>
      <c r="C52" s="26"/>
      <c r="D52" s="26"/>
      <c r="E52" s="26"/>
      <c r="F52" s="26"/>
      <c r="G52" s="26"/>
    </row>
    <row r="53" spans="2:11" ht="20.25">
      <c r="B53" s="8" t="s">
        <v>23</v>
      </c>
      <c r="C53" s="27"/>
      <c r="D53" s="28"/>
      <c r="E53" s="28"/>
      <c r="F53" s="28"/>
      <c r="G53" s="28"/>
    </row>
    <row r="54" spans="2:11" ht="20.25">
      <c r="B54" s="8" t="s">
        <v>24</v>
      </c>
      <c r="C54" s="31">
        <v>15000</v>
      </c>
      <c r="D54" s="31">
        <v>15750</v>
      </c>
      <c r="E54" s="31">
        <v>16537.5</v>
      </c>
      <c r="F54" s="31">
        <v>17364.375</v>
      </c>
      <c r="G54" s="31">
        <v>17500</v>
      </c>
      <c r="H54" s="39"/>
      <c r="I54" s="39"/>
      <c r="J54" s="39"/>
      <c r="K54" s="39"/>
    </row>
    <row r="55" spans="2:11" ht="20.25">
      <c r="B55" s="8" t="s">
        <v>25</v>
      </c>
      <c r="C55" s="25">
        <v>168854.16666666666</v>
      </c>
      <c r="D55" s="25">
        <v>169154</v>
      </c>
      <c r="E55" s="25">
        <v>211171.88892610351</v>
      </c>
      <c r="F55" s="25">
        <v>237267.7966673738</v>
      </c>
      <c r="G55" s="25">
        <v>325000</v>
      </c>
    </row>
    <row r="56" spans="2:11" ht="20.25">
      <c r="B56" s="8" t="s">
        <v>5</v>
      </c>
      <c r="C56" s="26">
        <v>202625</v>
      </c>
      <c r="D56" s="26">
        <v>203500</v>
      </c>
      <c r="E56" s="26">
        <v>253406.26671132422</v>
      </c>
      <c r="F56" s="26">
        <v>284721.35600084858</v>
      </c>
      <c r="G56" s="26">
        <v>290150</v>
      </c>
    </row>
    <row r="57" spans="2:11" ht="20.25">
      <c r="B57" s="8" t="s">
        <v>57</v>
      </c>
      <c r="C57" s="26">
        <v>6500</v>
      </c>
      <c r="D57" s="25">
        <v>8175</v>
      </c>
      <c r="E57" s="25">
        <v>14883.75</v>
      </c>
      <c r="F57" s="25">
        <v>15627.9375</v>
      </c>
      <c r="G57" s="25">
        <v>15900</v>
      </c>
    </row>
    <row r="58" spans="2:11" ht="20.25">
      <c r="B58" s="8" t="s">
        <v>26</v>
      </c>
      <c r="C58" s="26">
        <f>1750+721</f>
        <v>2471</v>
      </c>
      <c r="D58" s="26">
        <f>3675+2914</f>
        <v>6589</v>
      </c>
      <c r="E58" s="26">
        <f>30792+10706</f>
        <v>41498</v>
      </c>
      <c r="F58" s="26">
        <f>81508+1802</f>
        <v>83310</v>
      </c>
      <c r="G58" s="26">
        <v>4261</v>
      </c>
    </row>
    <row r="59" spans="2:11" ht="21" thickBot="1">
      <c r="B59" s="9"/>
      <c r="C59" s="26"/>
      <c r="D59" s="26"/>
      <c r="E59" s="26"/>
      <c r="F59" s="26"/>
      <c r="G59" s="26"/>
    </row>
    <row r="60" spans="2:11" ht="21" thickBot="1">
      <c r="B60" s="19" t="s">
        <v>37</v>
      </c>
      <c r="C60" s="33">
        <f>C46+C51+C54+C55+C56+C57+C58</f>
        <v>917630.16666666663</v>
      </c>
      <c r="D60" s="33">
        <f t="shared" ref="D60:G60" si="7">D46+D51+D54+D55+D56+D57+D58</f>
        <v>923230</v>
      </c>
      <c r="E60" s="33">
        <f t="shared" si="7"/>
        <v>1063087.9056374277</v>
      </c>
      <c r="F60" s="33">
        <f t="shared" si="7"/>
        <v>1184116.5901682223</v>
      </c>
      <c r="G60" s="33">
        <f t="shared" si="7"/>
        <v>1223590.2124999999</v>
      </c>
    </row>
    <row r="61" spans="2:11" ht="20.25">
      <c r="B61" s="5"/>
      <c r="C61" s="7"/>
      <c r="D61" s="10"/>
      <c r="E61" s="10"/>
      <c r="F61" s="10"/>
      <c r="G61" s="10"/>
    </row>
    <row r="62" spans="2:11">
      <c r="C62" s="39"/>
      <c r="D62" s="39"/>
      <c r="E62" s="39"/>
      <c r="F62" s="39"/>
      <c r="G62" s="39"/>
    </row>
    <row r="63" spans="2:11" ht="23.25">
      <c r="B63" s="18" t="s">
        <v>27</v>
      </c>
      <c r="E63" s="12" t="s">
        <v>39</v>
      </c>
    </row>
    <row r="64" spans="2:11" ht="23.25">
      <c r="B64" s="11"/>
      <c r="E64" s="12"/>
    </row>
    <row r="65" spans="2:5" ht="23.25">
      <c r="B65" s="18" t="s">
        <v>28</v>
      </c>
      <c r="E65" s="12"/>
    </row>
    <row r="66" spans="2:5" ht="21">
      <c r="E66" s="12" t="s">
        <v>7</v>
      </c>
    </row>
  </sheetData>
  <mergeCells count="6">
    <mergeCell ref="B2:G2"/>
    <mergeCell ref="B3:B4"/>
    <mergeCell ref="B14:B15"/>
    <mergeCell ref="B26:B27"/>
    <mergeCell ref="B13:G13"/>
    <mergeCell ref="B25:G25"/>
  </mergeCells>
  <pageMargins left="0.22" right="0.18" top="0.94" bottom="0.19" header="0.09" footer="7.0000000000000007E-2"/>
  <pageSetup scale="77" orientation="portrait" horizontalDpi="300" verticalDpi="300" r:id="rId1"/>
  <rowBreaks count="1" manualBreakCount="1">
    <brk id="2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Title Page</vt:lpstr>
      <vt:lpstr>Funds Flow Statement</vt:lpstr>
      <vt:lpstr>Supporitng for F F Statement</vt:lpstr>
      <vt:lpstr>'Funds Flow Statement'!Print_Area</vt:lpstr>
      <vt:lpstr>'Supporitng for F F Statement'!Print_Area</vt:lpstr>
      <vt:lpstr>'Title Page'!Print_Area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2022-07-18T19:20:33Z</dcterms:modified>
</cp:coreProperties>
</file>