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35" windowHeight="7365" tabRatio="713"/>
  </bookViews>
  <sheets>
    <sheet name="harda with interest " sheetId="17" r:id="rId1"/>
    <sheet name="Harsood with interest " sheetId="18" r:id="rId2"/>
    <sheet name="Current with Interest " sheetId="19" r:id="rId3"/>
  </sheets>
  <definedNames>
    <definedName name="_xlnm._FilterDatabase" localSheetId="2" hidden="1">'Current with Interest '!$A$4:$H$447</definedName>
    <definedName name="_xlnm._FilterDatabase" localSheetId="0" hidden="1">'harda with interest '!$A$4:$E$196</definedName>
    <definedName name="_xlnm._FilterDatabase" localSheetId="1" hidden="1">'Harsood with interest '!$A$3:$I$1311</definedName>
  </definedNames>
  <calcPr calcId="124519"/>
  <fileRecoveryPr autoRecover="0"/>
</workbook>
</file>

<file path=xl/calcChain.xml><?xml version="1.0" encoding="utf-8"?>
<calcChain xmlns="http://schemas.openxmlformats.org/spreadsheetml/2006/main">
  <c r="E7" i="17"/>
  <c r="E8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125" s="1"/>
  <c r="E126" s="1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6" i="18"/>
  <c r="E7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125" s="1"/>
  <c r="E126" s="1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E204" s="1"/>
  <c r="E205" s="1"/>
  <c r="E206" s="1"/>
  <c r="E207" s="1"/>
  <c r="E208" s="1"/>
  <c r="E209" s="1"/>
  <c r="E210" s="1"/>
  <c r="E211" s="1"/>
  <c r="E212" s="1"/>
  <c r="E213" s="1"/>
  <c r="E214" s="1"/>
  <c r="E215" s="1"/>
  <c r="E216" s="1"/>
  <c r="E217" s="1"/>
  <c r="E218" s="1"/>
  <c r="E219" s="1"/>
  <c r="E220" s="1"/>
  <c r="E221" s="1"/>
  <c r="E222" s="1"/>
  <c r="E223" s="1"/>
  <c r="E224" s="1"/>
  <c r="E225" s="1"/>
  <c r="E226" s="1"/>
  <c r="E227" s="1"/>
  <c r="E228" s="1"/>
  <c r="E229" s="1"/>
  <c r="E230" s="1"/>
  <c r="E231" s="1"/>
  <c r="E232" s="1"/>
  <c r="E233" s="1"/>
  <c r="E234" s="1"/>
  <c r="E235" s="1"/>
  <c r="E236" s="1"/>
  <c r="E237" s="1"/>
  <c r="E238" s="1"/>
  <c r="E239" s="1"/>
  <c r="E240" s="1"/>
  <c r="E241" s="1"/>
  <c r="E242" s="1"/>
  <c r="E243" s="1"/>
  <c r="E244" s="1"/>
  <c r="E245" s="1"/>
  <c r="E246" s="1"/>
  <c r="E247" s="1"/>
  <c r="E248" s="1"/>
  <c r="E249" s="1"/>
  <c r="E250" s="1"/>
  <c r="E251" s="1"/>
  <c r="E252" s="1"/>
  <c r="E253" s="1"/>
  <c r="E254" s="1"/>
  <c r="E255" s="1"/>
  <c r="E256" s="1"/>
  <c r="E257" s="1"/>
  <c r="E258" s="1"/>
  <c r="E259" s="1"/>
  <c r="E260" s="1"/>
  <c r="E261" s="1"/>
  <c r="E262" s="1"/>
  <c r="E263" s="1"/>
  <c r="E264" s="1"/>
  <c r="E265" s="1"/>
  <c r="E266" s="1"/>
  <c r="E267" s="1"/>
  <c r="E268" s="1"/>
  <c r="E269" s="1"/>
  <c r="E270" s="1"/>
  <c r="E271" s="1"/>
  <c r="E272" s="1"/>
  <c r="E273" s="1"/>
  <c r="E274" s="1"/>
  <c r="E275" s="1"/>
  <c r="E276" s="1"/>
  <c r="E277" s="1"/>
  <c r="E278" s="1"/>
  <c r="E279" s="1"/>
  <c r="E280" s="1"/>
  <c r="E281" s="1"/>
  <c r="E282" s="1"/>
  <c r="E283" s="1"/>
  <c r="E284" s="1"/>
  <c r="E285" s="1"/>
  <c r="E286" s="1"/>
  <c r="E287" s="1"/>
  <c r="E288" s="1"/>
  <c r="E289" s="1"/>
  <c r="E290" s="1"/>
  <c r="E291" s="1"/>
  <c r="E292" s="1"/>
  <c r="E293" s="1"/>
  <c r="E294" s="1"/>
  <c r="E295" s="1"/>
  <c r="E296" s="1"/>
  <c r="E297" s="1"/>
  <c r="E298" s="1"/>
  <c r="E299" s="1"/>
  <c r="E300" s="1"/>
  <c r="E301" s="1"/>
  <c r="E302" s="1"/>
  <c r="E303" s="1"/>
  <c r="E304" s="1"/>
  <c r="E305" s="1"/>
  <c r="E306" s="1"/>
  <c r="E307" s="1"/>
  <c r="E308" s="1"/>
  <c r="E309" s="1"/>
  <c r="E310" s="1"/>
  <c r="E311" s="1"/>
  <c r="E312" s="1"/>
  <c r="E313" s="1"/>
  <c r="E314" s="1"/>
  <c r="E315" s="1"/>
  <c r="E316" s="1"/>
  <c r="E317" s="1"/>
  <c r="E318" s="1"/>
  <c r="E319" s="1"/>
  <c r="E320" s="1"/>
  <c r="E321" s="1"/>
  <c r="E322" s="1"/>
  <c r="E323" s="1"/>
  <c r="E324" s="1"/>
  <c r="E325" s="1"/>
  <c r="E326" s="1"/>
  <c r="E327" s="1"/>
  <c r="E328" s="1"/>
  <c r="E329" s="1"/>
  <c r="E330" s="1"/>
  <c r="E331" s="1"/>
  <c r="E332" s="1"/>
  <c r="E333" s="1"/>
  <c r="E334" s="1"/>
  <c r="E335" s="1"/>
  <c r="E336" s="1"/>
  <c r="E337" s="1"/>
  <c r="E338" s="1"/>
  <c r="E339" s="1"/>
  <c r="E340" s="1"/>
  <c r="E341" s="1"/>
  <c r="E342" s="1"/>
  <c r="E343" s="1"/>
  <c r="E344" s="1"/>
  <c r="E345" s="1"/>
  <c r="E346" s="1"/>
  <c r="E347" s="1"/>
  <c r="E348" s="1"/>
  <c r="E349" s="1"/>
  <c r="E350" s="1"/>
  <c r="E351" s="1"/>
  <c r="E352" s="1"/>
  <c r="E353" s="1"/>
  <c r="E354" s="1"/>
  <c r="E355" s="1"/>
  <c r="E356" s="1"/>
  <c r="E357" s="1"/>
  <c r="E358" s="1"/>
  <c r="E359" s="1"/>
  <c r="E360" s="1"/>
  <c r="E361" s="1"/>
  <c r="E362" s="1"/>
  <c r="E363" s="1"/>
  <c r="E364" s="1"/>
  <c r="E365" s="1"/>
  <c r="E366" s="1"/>
  <c r="E367" s="1"/>
  <c r="E368" s="1"/>
  <c r="E369" s="1"/>
  <c r="E370" s="1"/>
  <c r="E371" s="1"/>
  <c r="E372" s="1"/>
  <c r="E373" s="1"/>
  <c r="E374" s="1"/>
  <c r="E375" s="1"/>
  <c r="E376" s="1"/>
  <c r="E377" s="1"/>
  <c r="E378" s="1"/>
  <c r="E379" s="1"/>
  <c r="E380" s="1"/>
  <c r="E381" s="1"/>
  <c r="E382" s="1"/>
  <c r="E383" s="1"/>
  <c r="E384" s="1"/>
  <c r="E385" s="1"/>
  <c r="E386" s="1"/>
  <c r="E387" s="1"/>
  <c r="E388" s="1"/>
  <c r="E389" s="1"/>
  <c r="E390" s="1"/>
  <c r="E391" s="1"/>
  <c r="E392" s="1"/>
  <c r="E393" s="1"/>
  <c r="E394" s="1"/>
  <c r="E395" s="1"/>
  <c r="E396" s="1"/>
  <c r="E397" s="1"/>
  <c r="E398" s="1"/>
  <c r="E399" s="1"/>
  <c r="E400" s="1"/>
  <c r="E401" s="1"/>
  <c r="E402" s="1"/>
  <c r="E403" s="1"/>
  <c r="E404" s="1"/>
  <c r="E405" s="1"/>
  <c r="E406" s="1"/>
  <c r="E407" s="1"/>
  <c r="E408" s="1"/>
  <c r="E409" s="1"/>
  <c r="E410" s="1"/>
  <c r="E411" s="1"/>
  <c r="E412" s="1"/>
  <c r="E413" s="1"/>
  <c r="E414" s="1"/>
  <c r="E415" s="1"/>
  <c r="E416" s="1"/>
  <c r="E417" s="1"/>
  <c r="E418" s="1"/>
  <c r="E419" s="1"/>
  <c r="E420" s="1"/>
  <c r="E421" s="1"/>
  <c r="E422" s="1"/>
  <c r="E423" s="1"/>
  <c r="E424" s="1"/>
  <c r="E425" s="1"/>
  <c r="E426" s="1"/>
  <c r="E427" s="1"/>
  <c r="E428" s="1"/>
  <c r="E429" s="1"/>
  <c r="E430" s="1"/>
  <c r="E431" s="1"/>
  <c r="E432" s="1"/>
  <c r="E433" s="1"/>
  <c r="E434" s="1"/>
  <c r="E435" s="1"/>
  <c r="E436" s="1"/>
  <c r="E437" s="1"/>
  <c r="E438" s="1"/>
  <c r="E439" s="1"/>
  <c r="E440" s="1"/>
  <c r="E441" s="1"/>
  <c r="E442" s="1"/>
  <c r="E443" s="1"/>
  <c r="E444" s="1"/>
  <c r="E445" s="1"/>
  <c r="E446" s="1"/>
  <c r="E447" s="1"/>
  <c r="E448" s="1"/>
  <c r="E449" s="1"/>
  <c r="E450" s="1"/>
  <c r="E451" s="1"/>
  <c r="E452" s="1"/>
  <c r="E453" s="1"/>
  <c r="E454" s="1"/>
  <c r="E455" s="1"/>
  <c r="E456" s="1"/>
  <c r="E457" s="1"/>
  <c r="E458" s="1"/>
  <c r="E459" s="1"/>
  <c r="E460" s="1"/>
  <c r="E461" s="1"/>
  <c r="E462" s="1"/>
  <c r="E463" s="1"/>
  <c r="E464" s="1"/>
  <c r="E465" s="1"/>
  <c r="E466" s="1"/>
  <c r="E467" s="1"/>
  <c r="E468" s="1"/>
  <c r="E469" s="1"/>
  <c r="E470" s="1"/>
  <c r="E471" s="1"/>
  <c r="E472" s="1"/>
  <c r="E473" s="1"/>
  <c r="E474" s="1"/>
  <c r="E475" s="1"/>
  <c r="E476" s="1"/>
  <c r="E477" s="1"/>
  <c r="E478" s="1"/>
  <c r="E479" s="1"/>
  <c r="E480" s="1"/>
  <c r="E481" s="1"/>
  <c r="E482" s="1"/>
  <c r="E483" s="1"/>
  <c r="E484" s="1"/>
  <c r="E485" s="1"/>
  <c r="E486" s="1"/>
  <c r="E487" s="1"/>
  <c r="E488" s="1"/>
  <c r="E489" s="1"/>
  <c r="E490" s="1"/>
  <c r="E491" s="1"/>
  <c r="E492" s="1"/>
  <c r="E493" s="1"/>
  <c r="E494" s="1"/>
  <c r="E495" s="1"/>
  <c r="E496" s="1"/>
  <c r="E497" s="1"/>
  <c r="E498" s="1"/>
  <c r="E499" s="1"/>
  <c r="E500" s="1"/>
  <c r="E501" s="1"/>
  <c r="E502" s="1"/>
  <c r="E503" s="1"/>
  <c r="E504" s="1"/>
  <c r="E505" s="1"/>
  <c r="E506" s="1"/>
  <c r="E507" s="1"/>
  <c r="E508" s="1"/>
  <c r="E509" s="1"/>
  <c r="E510" s="1"/>
  <c r="E511" s="1"/>
  <c r="E512" s="1"/>
  <c r="E513" s="1"/>
  <c r="E514" s="1"/>
  <c r="E515" s="1"/>
  <c r="E516" s="1"/>
  <c r="E517" s="1"/>
  <c r="E518" s="1"/>
  <c r="E519" s="1"/>
  <c r="E520" s="1"/>
  <c r="E521" s="1"/>
  <c r="E522" s="1"/>
  <c r="E523" s="1"/>
  <c r="E524" s="1"/>
  <c r="E525" s="1"/>
  <c r="E526" s="1"/>
  <c r="E527" s="1"/>
  <c r="E528" s="1"/>
  <c r="E529" s="1"/>
  <c r="E530" s="1"/>
  <c r="E531" s="1"/>
  <c r="E532" s="1"/>
  <c r="E533" s="1"/>
  <c r="E534" s="1"/>
  <c r="E535" s="1"/>
  <c r="E536" s="1"/>
  <c r="E537" s="1"/>
  <c r="E538" s="1"/>
  <c r="E539" s="1"/>
  <c r="E540" s="1"/>
  <c r="E541" s="1"/>
  <c r="E542" s="1"/>
  <c r="E543" s="1"/>
  <c r="E544" s="1"/>
  <c r="E545" s="1"/>
  <c r="E546" s="1"/>
  <c r="E547" s="1"/>
  <c r="E548" s="1"/>
  <c r="E549" s="1"/>
  <c r="E550" s="1"/>
  <c r="E551" s="1"/>
  <c r="E552" s="1"/>
  <c r="E553" s="1"/>
  <c r="E554" s="1"/>
  <c r="E555" s="1"/>
  <c r="E556" s="1"/>
  <c r="E557" s="1"/>
  <c r="E558" s="1"/>
  <c r="E559" s="1"/>
  <c r="E560" s="1"/>
  <c r="E561" s="1"/>
  <c r="E562" s="1"/>
  <c r="E563" s="1"/>
  <c r="E564" s="1"/>
  <c r="E565" s="1"/>
  <c r="E566" s="1"/>
  <c r="E567" s="1"/>
  <c r="E568" s="1"/>
  <c r="E569" s="1"/>
  <c r="E570" s="1"/>
  <c r="E571" s="1"/>
  <c r="E572" s="1"/>
  <c r="E573" s="1"/>
  <c r="E574" s="1"/>
  <c r="E575" s="1"/>
  <c r="E576" s="1"/>
  <c r="E577" s="1"/>
  <c r="E578" s="1"/>
  <c r="E579" s="1"/>
  <c r="E580" s="1"/>
  <c r="E581" s="1"/>
  <c r="E582" s="1"/>
  <c r="E583" s="1"/>
  <c r="E584" s="1"/>
  <c r="E585" s="1"/>
  <c r="E586" s="1"/>
  <c r="E587" s="1"/>
  <c r="E588" s="1"/>
  <c r="E589" s="1"/>
  <c r="E590" s="1"/>
  <c r="E591" s="1"/>
  <c r="E592" s="1"/>
  <c r="E593" s="1"/>
  <c r="E594" s="1"/>
  <c r="E595" s="1"/>
  <c r="E596" s="1"/>
  <c r="E597" s="1"/>
  <c r="E598" s="1"/>
  <c r="E599" s="1"/>
  <c r="E600" s="1"/>
  <c r="E601" s="1"/>
  <c r="E602" s="1"/>
  <c r="E603" s="1"/>
  <c r="E604" s="1"/>
  <c r="E605" s="1"/>
  <c r="E606" s="1"/>
  <c r="E607" s="1"/>
  <c r="E608" s="1"/>
  <c r="E609" s="1"/>
  <c r="E610" s="1"/>
  <c r="E611" s="1"/>
  <c r="E612" s="1"/>
  <c r="E613" s="1"/>
  <c r="E614" s="1"/>
  <c r="E615" s="1"/>
  <c r="E616" s="1"/>
  <c r="E617" s="1"/>
  <c r="E618" s="1"/>
  <c r="E619" s="1"/>
  <c r="E620" s="1"/>
  <c r="E621" s="1"/>
  <c r="E622" s="1"/>
  <c r="E623" s="1"/>
  <c r="E624" s="1"/>
  <c r="E625" s="1"/>
  <c r="E626" s="1"/>
  <c r="E627" s="1"/>
  <c r="E628" s="1"/>
  <c r="E629" s="1"/>
  <c r="E630" s="1"/>
  <c r="E631" s="1"/>
  <c r="E632" s="1"/>
  <c r="E633" s="1"/>
  <c r="E634" s="1"/>
  <c r="E635" s="1"/>
  <c r="E636" s="1"/>
  <c r="E637" s="1"/>
  <c r="E638" s="1"/>
  <c r="E639" s="1"/>
  <c r="E640" s="1"/>
  <c r="E641" s="1"/>
  <c r="E642" s="1"/>
  <c r="E643" s="1"/>
  <c r="E644" s="1"/>
  <c r="E645" s="1"/>
  <c r="E646" s="1"/>
  <c r="E647" s="1"/>
  <c r="E648" s="1"/>
  <c r="E649" s="1"/>
  <c r="E650" s="1"/>
  <c r="E651" s="1"/>
  <c r="E652" s="1"/>
  <c r="E653" s="1"/>
  <c r="E654" s="1"/>
  <c r="E655" s="1"/>
  <c r="E656" s="1"/>
  <c r="E657" s="1"/>
  <c r="E658" s="1"/>
  <c r="E659" s="1"/>
  <c r="E660" s="1"/>
  <c r="E661" s="1"/>
  <c r="E662" s="1"/>
  <c r="E663" s="1"/>
  <c r="E664" s="1"/>
  <c r="E665" s="1"/>
  <c r="E666" s="1"/>
  <c r="E667" s="1"/>
  <c r="E668" s="1"/>
  <c r="E669" s="1"/>
  <c r="E670" s="1"/>
  <c r="E671" s="1"/>
  <c r="E672" s="1"/>
  <c r="E673" s="1"/>
  <c r="E674" s="1"/>
  <c r="E675" s="1"/>
  <c r="E676" s="1"/>
  <c r="E677" s="1"/>
  <c r="E678" s="1"/>
  <c r="E679" s="1"/>
  <c r="E680" s="1"/>
  <c r="E681" s="1"/>
  <c r="E682" s="1"/>
  <c r="E683" s="1"/>
  <c r="E684" s="1"/>
  <c r="E685" s="1"/>
  <c r="E686" s="1"/>
  <c r="E687" s="1"/>
  <c r="E688" s="1"/>
  <c r="E689" s="1"/>
  <c r="E690" s="1"/>
  <c r="E691" s="1"/>
  <c r="E692" s="1"/>
  <c r="E693" s="1"/>
  <c r="E694" s="1"/>
  <c r="E695" s="1"/>
  <c r="E696" s="1"/>
  <c r="E697" s="1"/>
  <c r="E698" s="1"/>
  <c r="E699" s="1"/>
  <c r="E700" s="1"/>
  <c r="E701" s="1"/>
  <c r="E702" s="1"/>
  <c r="E703" s="1"/>
  <c r="E704" s="1"/>
  <c r="E705" s="1"/>
  <c r="E706" s="1"/>
  <c r="E707" s="1"/>
  <c r="E708" s="1"/>
  <c r="E709" s="1"/>
  <c r="E710" s="1"/>
  <c r="E711" s="1"/>
  <c r="E712" s="1"/>
  <c r="E713" s="1"/>
  <c r="E714" s="1"/>
  <c r="E715" s="1"/>
  <c r="E716" s="1"/>
  <c r="E717" s="1"/>
  <c r="E718" s="1"/>
  <c r="E719" s="1"/>
  <c r="E720" s="1"/>
  <c r="E721" s="1"/>
  <c r="E722" s="1"/>
  <c r="E723" s="1"/>
  <c r="E724" s="1"/>
  <c r="E725" s="1"/>
  <c r="E726" s="1"/>
  <c r="E727" s="1"/>
  <c r="E728" s="1"/>
  <c r="E729" s="1"/>
  <c r="E730" s="1"/>
  <c r="E731" s="1"/>
  <c r="E732" s="1"/>
  <c r="E733" s="1"/>
  <c r="E734" s="1"/>
  <c r="E735" s="1"/>
  <c r="E736" s="1"/>
  <c r="E737" s="1"/>
  <c r="E738" s="1"/>
  <c r="E739" s="1"/>
  <c r="E740" s="1"/>
  <c r="E741" s="1"/>
  <c r="E742" s="1"/>
  <c r="E743" s="1"/>
  <c r="E744" s="1"/>
  <c r="E745" s="1"/>
  <c r="E746" s="1"/>
  <c r="E747" s="1"/>
  <c r="E748" s="1"/>
  <c r="E749" s="1"/>
  <c r="E750" s="1"/>
  <c r="E751" s="1"/>
  <c r="E752" s="1"/>
  <c r="E753" s="1"/>
  <c r="E754" s="1"/>
  <c r="E755" s="1"/>
  <c r="E756" s="1"/>
  <c r="E757" s="1"/>
  <c r="E758" s="1"/>
  <c r="E759" s="1"/>
  <c r="E760" s="1"/>
  <c r="E761" s="1"/>
  <c r="E762" s="1"/>
  <c r="E763" s="1"/>
  <c r="E764" s="1"/>
  <c r="E765" s="1"/>
  <c r="E766" s="1"/>
  <c r="E767" s="1"/>
  <c r="E768" s="1"/>
  <c r="E769" s="1"/>
  <c r="E770" s="1"/>
  <c r="E771" s="1"/>
  <c r="E772" s="1"/>
  <c r="E773" s="1"/>
  <c r="E774" s="1"/>
  <c r="E775" s="1"/>
  <c r="E776" s="1"/>
  <c r="E777" s="1"/>
  <c r="E778" s="1"/>
  <c r="E779" s="1"/>
  <c r="E780" s="1"/>
  <c r="E781" s="1"/>
  <c r="E782" s="1"/>
  <c r="E783" s="1"/>
  <c r="E784" s="1"/>
  <c r="E785" s="1"/>
  <c r="E786" s="1"/>
  <c r="E787" s="1"/>
  <c r="E788" s="1"/>
  <c r="E789" s="1"/>
  <c r="E790" s="1"/>
  <c r="E791" s="1"/>
  <c r="E792" s="1"/>
  <c r="E793" s="1"/>
  <c r="E794" s="1"/>
  <c r="E795" s="1"/>
  <c r="E796" s="1"/>
  <c r="E797" s="1"/>
  <c r="E798" s="1"/>
  <c r="E799" s="1"/>
  <c r="E800" s="1"/>
  <c r="E801" s="1"/>
  <c r="E802" s="1"/>
  <c r="E803" s="1"/>
  <c r="E804" s="1"/>
  <c r="E805" s="1"/>
  <c r="E806" s="1"/>
  <c r="E807" s="1"/>
  <c r="E808" s="1"/>
  <c r="E809" s="1"/>
  <c r="E810" s="1"/>
  <c r="E811" s="1"/>
  <c r="E812" s="1"/>
  <c r="E813" s="1"/>
  <c r="E814" s="1"/>
  <c r="E815" s="1"/>
  <c r="E816" s="1"/>
  <c r="E817" s="1"/>
  <c r="E818" s="1"/>
  <c r="E819" s="1"/>
  <c r="E820" s="1"/>
  <c r="E821" s="1"/>
  <c r="E822" s="1"/>
  <c r="E823" s="1"/>
  <c r="E824" s="1"/>
  <c r="E825" s="1"/>
  <c r="E826" s="1"/>
  <c r="E827" s="1"/>
  <c r="E828" s="1"/>
  <c r="E829" s="1"/>
  <c r="E830" s="1"/>
  <c r="E831" s="1"/>
  <c r="E832" s="1"/>
  <c r="E833" s="1"/>
  <c r="E834" s="1"/>
  <c r="E835" s="1"/>
  <c r="E836" s="1"/>
  <c r="E837" s="1"/>
  <c r="E838" s="1"/>
  <c r="E839" s="1"/>
  <c r="E840" s="1"/>
  <c r="E841" s="1"/>
  <c r="E842" s="1"/>
  <c r="E843" s="1"/>
  <c r="E844" s="1"/>
  <c r="E845" s="1"/>
  <c r="E846" s="1"/>
  <c r="E847" s="1"/>
  <c r="E848" s="1"/>
  <c r="E849" s="1"/>
  <c r="E850" s="1"/>
  <c r="E851" s="1"/>
  <c r="E852" s="1"/>
  <c r="E853" s="1"/>
  <c r="E854" s="1"/>
  <c r="E855" s="1"/>
  <c r="E856" s="1"/>
  <c r="E857" s="1"/>
  <c r="E858" s="1"/>
  <c r="E859" s="1"/>
  <c r="E860" s="1"/>
  <c r="E861" s="1"/>
  <c r="E862" s="1"/>
  <c r="E863" s="1"/>
  <c r="E864" s="1"/>
  <c r="E865" s="1"/>
  <c r="E866" s="1"/>
  <c r="E867" s="1"/>
  <c r="E868" s="1"/>
  <c r="E869" s="1"/>
  <c r="E870" s="1"/>
  <c r="E871" s="1"/>
  <c r="E872" s="1"/>
  <c r="E873" s="1"/>
  <c r="E874" s="1"/>
  <c r="E875" s="1"/>
  <c r="E876" s="1"/>
  <c r="E877" s="1"/>
  <c r="E878" s="1"/>
  <c r="E879" s="1"/>
  <c r="E880" s="1"/>
  <c r="E881" s="1"/>
  <c r="E882" s="1"/>
  <c r="E883" s="1"/>
  <c r="E884" s="1"/>
  <c r="E885" s="1"/>
  <c r="E886" s="1"/>
  <c r="E887" s="1"/>
  <c r="E888" s="1"/>
  <c r="E889" s="1"/>
  <c r="E890" s="1"/>
  <c r="E891" s="1"/>
  <c r="E892" s="1"/>
  <c r="E893" s="1"/>
  <c r="E894" s="1"/>
  <c r="E895" s="1"/>
  <c r="E896" s="1"/>
  <c r="E897" s="1"/>
  <c r="E898" s="1"/>
  <c r="E899" s="1"/>
  <c r="E900" s="1"/>
  <c r="E901" s="1"/>
  <c r="E902" s="1"/>
  <c r="E903" s="1"/>
  <c r="E904" s="1"/>
  <c r="E905" s="1"/>
  <c r="E906" s="1"/>
  <c r="E907" s="1"/>
  <c r="E908" s="1"/>
  <c r="E909" s="1"/>
  <c r="E910" s="1"/>
  <c r="E911" s="1"/>
  <c r="E912" s="1"/>
  <c r="E913" s="1"/>
  <c r="E914" s="1"/>
  <c r="E915" s="1"/>
  <c r="E916" s="1"/>
  <c r="E917" s="1"/>
  <c r="E918" s="1"/>
  <c r="E919" s="1"/>
  <c r="E920" s="1"/>
  <c r="E921" s="1"/>
  <c r="E922" s="1"/>
  <c r="E923" s="1"/>
  <c r="E924" s="1"/>
  <c r="E925" s="1"/>
  <c r="E926" s="1"/>
  <c r="E927" s="1"/>
  <c r="E928" s="1"/>
  <c r="E929" s="1"/>
  <c r="E930" s="1"/>
  <c r="E931" s="1"/>
  <c r="E932" s="1"/>
  <c r="E933" s="1"/>
  <c r="E934" s="1"/>
  <c r="E935" s="1"/>
  <c r="E936" s="1"/>
  <c r="E937" s="1"/>
  <c r="E938" s="1"/>
  <c r="E939" s="1"/>
  <c r="E940" s="1"/>
  <c r="E941" s="1"/>
  <c r="E942" s="1"/>
  <c r="E943" s="1"/>
  <c r="E944" s="1"/>
  <c r="E945" s="1"/>
  <c r="E946" s="1"/>
  <c r="E947" s="1"/>
  <c r="E948" s="1"/>
  <c r="E949" s="1"/>
  <c r="E950" s="1"/>
  <c r="E951" s="1"/>
  <c r="E952" s="1"/>
  <c r="E953" s="1"/>
  <c r="E954" s="1"/>
  <c r="E955" s="1"/>
  <c r="E956" s="1"/>
  <c r="E957" s="1"/>
  <c r="E958" s="1"/>
  <c r="E959" s="1"/>
  <c r="E960" s="1"/>
  <c r="E961" s="1"/>
  <c r="E962" s="1"/>
  <c r="E963" s="1"/>
  <c r="E964" s="1"/>
  <c r="E965" s="1"/>
  <c r="E966" s="1"/>
  <c r="E967" s="1"/>
  <c r="E968" s="1"/>
  <c r="E969" s="1"/>
  <c r="E970" s="1"/>
  <c r="E971" s="1"/>
  <c r="E972" s="1"/>
  <c r="E973" s="1"/>
  <c r="E974" s="1"/>
  <c r="E975" s="1"/>
  <c r="E976" s="1"/>
  <c r="E977" s="1"/>
  <c r="E978" s="1"/>
  <c r="E979" s="1"/>
  <c r="E980" s="1"/>
  <c r="E981" s="1"/>
  <c r="E982" s="1"/>
  <c r="E983" s="1"/>
  <c r="E984" s="1"/>
  <c r="E985" s="1"/>
  <c r="E986" s="1"/>
  <c r="E987" s="1"/>
  <c r="E988" s="1"/>
  <c r="E989" s="1"/>
  <c r="E990" s="1"/>
  <c r="E991" s="1"/>
  <c r="E992" s="1"/>
  <c r="E993" s="1"/>
  <c r="E994" s="1"/>
  <c r="E995" s="1"/>
  <c r="E996" s="1"/>
  <c r="E997" s="1"/>
  <c r="E998" s="1"/>
  <c r="E999" s="1"/>
  <c r="E1000" s="1"/>
  <c r="E1001" s="1"/>
  <c r="E1002" s="1"/>
  <c r="E1003" s="1"/>
  <c r="E1004" s="1"/>
  <c r="E1005" s="1"/>
  <c r="E1006" s="1"/>
  <c r="E1007" s="1"/>
  <c r="E1008" s="1"/>
  <c r="E1009" s="1"/>
  <c r="E1010" s="1"/>
  <c r="E1011" s="1"/>
  <c r="E1012" s="1"/>
  <c r="E1013" s="1"/>
  <c r="E1014" s="1"/>
  <c r="E1015" s="1"/>
  <c r="E1016" s="1"/>
  <c r="E1017" s="1"/>
  <c r="E1018" s="1"/>
  <c r="E1019" s="1"/>
  <c r="E1020" s="1"/>
  <c r="E1021" s="1"/>
  <c r="E1022" s="1"/>
  <c r="E1023" s="1"/>
  <c r="E1024" s="1"/>
  <c r="E1025" s="1"/>
  <c r="E1026" s="1"/>
  <c r="E1027" s="1"/>
  <c r="E1028" s="1"/>
  <c r="E1029" s="1"/>
  <c r="E1030" s="1"/>
  <c r="E1031" s="1"/>
  <c r="E1032" s="1"/>
  <c r="E1033" s="1"/>
  <c r="E1034" s="1"/>
  <c r="E1035" s="1"/>
  <c r="E1036" s="1"/>
  <c r="E1037" s="1"/>
  <c r="E1038" s="1"/>
  <c r="E1039" s="1"/>
  <c r="E1040" s="1"/>
  <c r="E1041" s="1"/>
  <c r="E1042" s="1"/>
  <c r="E1043" s="1"/>
  <c r="E1044" s="1"/>
  <c r="E1045" s="1"/>
  <c r="E1046" s="1"/>
  <c r="E1047" s="1"/>
  <c r="E1048" s="1"/>
  <c r="E1049" s="1"/>
  <c r="E1050" s="1"/>
  <c r="E1051" s="1"/>
  <c r="E1052" s="1"/>
  <c r="E1053" s="1"/>
  <c r="E1054" s="1"/>
  <c r="E1055" s="1"/>
  <c r="E1056" s="1"/>
  <c r="E1057" s="1"/>
  <c r="E1058" s="1"/>
  <c r="E1059" s="1"/>
  <c r="E1060" s="1"/>
  <c r="E1061" s="1"/>
  <c r="E1062" s="1"/>
  <c r="E1063" s="1"/>
  <c r="E1064" s="1"/>
  <c r="E1065" s="1"/>
  <c r="E1066" s="1"/>
  <c r="E1067" s="1"/>
  <c r="E1068" s="1"/>
  <c r="E1069" s="1"/>
  <c r="E1070" s="1"/>
  <c r="E1071" s="1"/>
  <c r="E1072" s="1"/>
  <c r="E1073" s="1"/>
  <c r="E1074" s="1"/>
  <c r="E1075" s="1"/>
  <c r="E1076" s="1"/>
  <c r="E1077" s="1"/>
  <c r="E1078" s="1"/>
  <c r="E1079" s="1"/>
  <c r="E1080" s="1"/>
  <c r="E1081" s="1"/>
  <c r="E1082" s="1"/>
  <c r="E1083" s="1"/>
  <c r="E1084" s="1"/>
  <c r="E1085" s="1"/>
  <c r="E1086" s="1"/>
  <c r="E1087" s="1"/>
  <c r="E1088" s="1"/>
  <c r="E1089" s="1"/>
  <c r="E1090" s="1"/>
  <c r="E1091" s="1"/>
  <c r="E1092" s="1"/>
  <c r="E1093" s="1"/>
  <c r="E1094" s="1"/>
  <c r="E1095" s="1"/>
  <c r="E1096" s="1"/>
  <c r="E1097" s="1"/>
  <c r="E1098" s="1"/>
  <c r="E1099" s="1"/>
  <c r="E1100" s="1"/>
  <c r="E1101" s="1"/>
  <c r="E1102" s="1"/>
  <c r="E1103" s="1"/>
  <c r="E1104" s="1"/>
  <c r="E1105" s="1"/>
  <c r="E1106" s="1"/>
  <c r="E1107" s="1"/>
  <c r="E1108" s="1"/>
  <c r="E1109" s="1"/>
  <c r="E1110" s="1"/>
  <c r="E1111" s="1"/>
  <c r="E1112" s="1"/>
  <c r="E1113" s="1"/>
  <c r="E1114" s="1"/>
  <c r="E1115" s="1"/>
  <c r="E1116" s="1"/>
  <c r="E1117" s="1"/>
  <c r="E1118" s="1"/>
  <c r="E1119" s="1"/>
  <c r="E1120" s="1"/>
  <c r="E1121" s="1"/>
  <c r="E1122" s="1"/>
  <c r="E1123" s="1"/>
  <c r="E1124" s="1"/>
  <c r="E1125" s="1"/>
  <c r="E1126" s="1"/>
  <c r="E1127" s="1"/>
  <c r="E1128" s="1"/>
  <c r="E1129" s="1"/>
  <c r="E1130" s="1"/>
  <c r="E1131" s="1"/>
  <c r="E1132" s="1"/>
  <c r="E1133" s="1"/>
  <c r="E1134" s="1"/>
  <c r="E1135" s="1"/>
  <c r="E1136" s="1"/>
  <c r="E1137" s="1"/>
  <c r="E1138" s="1"/>
  <c r="E1139" s="1"/>
  <c r="E1140" s="1"/>
  <c r="E1141" s="1"/>
  <c r="E1142" s="1"/>
  <c r="E1143" s="1"/>
  <c r="E1144" s="1"/>
  <c r="E1145" s="1"/>
  <c r="E1146" s="1"/>
  <c r="E1147" s="1"/>
  <c r="E1148" s="1"/>
  <c r="E1149" s="1"/>
  <c r="E1150" s="1"/>
  <c r="E1151" s="1"/>
  <c r="E1152" s="1"/>
  <c r="E1153" s="1"/>
  <c r="E1154" s="1"/>
  <c r="E1155" s="1"/>
  <c r="E1156" s="1"/>
  <c r="E1157" s="1"/>
  <c r="E1158" s="1"/>
  <c r="E1159" s="1"/>
  <c r="E1160" s="1"/>
  <c r="E1161" s="1"/>
  <c r="E1162" s="1"/>
  <c r="E1163" s="1"/>
  <c r="E1164" s="1"/>
  <c r="E1165" s="1"/>
  <c r="E1166" s="1"/>
  <c r="E1167" s="1"/>
  <c r="E1168" s="1"/>
  <c r="E1169" s="1"/>
  <c r="E1170" s="1"/>
  <c r="E1171" s="1"/>
  <c r="E1172" s="1"/>
  <c r="E1173" s="1"/>
  <c r="E1174" s="1"/>
  <c r="E1175" s="1"/>
  <c r="E1176" s="1"/>
  <c r="E1177" s="1"/>
  <c r="E1178" s="1"/>
  <c r="E1179" s="1"/>
  <c r="E1180" s="1"/>
  <c r="E1181" s="1"/>
  <c r="E1182" s="1"/>
  <c r="E1183" s="1"/>
  <c r="E1184" s="1"/>
  <c r="E1185" s="1"/>
  <c r="E1186" s="1"/>
  <c r="E1187" s="1"/>
  <c r="E1188" s="1"/>
  <c r="E1189" s="1"/>
  <c r="E1190" s="1"/>
  <c r="E1191" s="1"/>
  <c r="E1192" s="1"/>
  <c r="E1193" s="1"/>
  <c r="E1194" s="1"/>
  <c r="E1195" s="1"/>
  <c r="E1196" s="1"/>
  <c r="E1197" s="1"/>
  <c r="E1198" s="1"/>
  <c r="E1199" s="1"/>
  <c r="E1200" s="1"/>
  <c r="E1201" s="1"/>
  <c r="E1202" s="1"/>
  <c r="E1203" s="1"/>
  <c r="E1204" s="1"/>
  <c r="E1205" s="1"/>
  <c r="E1206" s="1"/>
  <c r="E1207" s="1"/>
  <c r="E1208" s="1"/>
  <c r="E1209" s="1"/>
  <c r="E1210" s="1"/>
  <c r="E1211" s="1"/>
  <c r="E1212" s="1"/>
  <c r="E1213" s="1"/>
  <c r="E1214" s="1"/>
  <c r="E1215" s="1"/>
  <c r="E1216" s="1"/>
  <c r="E1217" s="1"/>
  <c r="E1218" s="1"/>
  <c r="E1219" s="1"/>
  <c r="E1220" s="1"/>
  <c r="E1221" s="1"/>
  <c r="E1222" s="1"/>
  <c r="E1223" s="1"/>
  <c r="E1224" s="1"/>
  <c r="E1225" s="1"/>
  <c r="E1226" s="1"/>
  <c r="E1227" s="1"/>
  <c r="E1228" s="1"/>
  <c r="E1229" s="1"/>
  <c r="E1230" s="1"/>
  <c r="E1231" s="1"/>
  <c r="E1232" s="1"/>
  <c r="E1233" s="1"/>
  <c r="E1234" s="1"/>
  <c r="E1235" s="1"/>
  <c r="E1236" s="1"/>
  <c r="E1237" s="1"/>
  <c r="E1238" s="1"/>
  <c r="E1239" s="1"/>
  <c r="E1240" s="1"/>
  <c r="E1241" s="1"/>
  <c r="E1242" s="1"/>
  <c r="E1243" s="1"/>
  <c r="E1244" s="1"/>
  <c r="E1245" s="1"/>
  <c r="E1246" s="1"/>
  <c r="E1247" s="1"/>
  <c r="E1248" s="1"/>
  <c r="E1249" s="1"/>
  <c r="E1250" s="1"/>
  <c r="E1251" s="1"/>
  <c r="E1252" s="1"/>
  <c r="E1253" s="1"/>
  <c r="E1254" s="1"/>
  <c r="E1255" s="1"/>
  <c r="E1256" s="1"/>
  <c r="E1257" s="1"/>
  <c r="E1258" s="1"/>
  <c r="E1259" s="1"/>
  <c r="E1260" s="1"/>
  <c r="E1261" s="1"/>
  <c r="E1262" s="1"/>
  <c r="E1263" s="1"/>
  <c r="E1264" s="1"/>
  <c r="E1265" s="1"/>
  <c r="E1266" s="1"/>
  <c r="E1267" s="1"/>
  <c r="E1268" s="1"/>
  <c r="E1269" s="1"/>
  <c r="E1270" s="1"/>
  <c r="E1271" s="1"/>
  <c r="E1272" s="1"/>
  <c r="E1273" s="1"/>
  <c r="E1274" s="1"/>
  <c r="E1275" s="1"/>
  <c r="E1276" s="1"/>
  <c r="E1277" s="1"/>
  <c r="E1278" s="1"/>
  <c r="E1279" s="1"/>
  <c r="E1280" s="1"/>
  <c r="E1281" s="1"/>
  <c r="E1282" s="1"/>
  <c r="E1283" s="1"/>
  <c r="E1284" s="1"/>
  <c r="E1285" s="1"/>
  <c r="E1286" s="1"/>
  <c r="E1287" s="1"/>
  <c r="E1288" s="1"/>
  <c r="E1289" s="1"/>
  <c r="E1290" s="1"/>
  <c r="E1291" s="1"/>
  <c r="E1292" s="1"/>
  <c r="E1293" s="1"/>
  <c r="E1294" s="1"/>
  <c r="E1295" s="1"/>
  <c r="E1296" s="1"/>
  <c r="E1297" s="1"/>
  <c r="E1298" s="1"/>
  <c r="E1299" s="1"/>
  <c r="E1300" s="1"/>
  <c r="E1301" s="1"/>
  <c r="E1302" s="1"/>
  <c r="E1303" s="1"/>
  <c r="E1304" s="1"/>
  <c r="E1305" s="1"/>
  <c r="E1306" s="1"/>
  <c r="E1307" s="1"/>
  <c r="E1308" s="1"/>
  <c r="E1309" s="1"/>
  <c r="E1310" s="1"/>
  <c r="E7" i="19"/>
  <c r="E8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 s="1"/>
  <c r="E107" s="1"/>
  <c r="E108" s="1"/>
  <c r="E109" s="1"/>
  <c r="E110" s="1"/>
  <c r="E111" s="1"/>
  <c r="E112" s="1"/>
  <c r="E113" s="1"/>
  <c r="E114" s="1"/>
  <c r="E115" s="1"/>
  <c r="E116" s="1"/>
  <c r="E117" s="1"/>
  <c r="E118" s="1"/>
  <c r="E119" s="1"/>
  <c r="E120" s="1"/>
  <c r="E121" s="1"/>
  <c r="E122" s="1"/>
  <c r="E123" s="1"/>
  <c r="E124" s="1"/>
  <c r="E125" s="1"/>
  <c r="E126" s="1"/>
  <c r="E127" s="1"/>
  <c r="E128" s="1"/>
  <c r="E129" s="1"/>
  <c r="E130" s="1"/>
  <c r="E131" s="1"/>
  <c r="E132" s="1"/>
  <c r="E133" s="1"/>
  <c r="E134" s="1"/>
  <c r="E135" s="1"/>
  <c r="E136" s="1"/>
  <c r="E137" s="1"/>
  <c r="E138" s="1"/>
  <c r="E139" s="1"/>
  <c r="E140" s="1"/>
  <c r="E141" s="1"/>
  <c r="E142" s="1"/>
  <c r="E143" s="1"/>
  <c r="E144" s="1"/>
  <c r="E145" s="1"/>
  <c r="E146" s="1"/>
  <c r="E147" s="1"/>
  <c r="E148" s="1"/>
  <c r="E149" s="1"/>
  <c r="E150" s="1"/>
  <c r="E151" s="1"/>
  <c r="E152" s="1"/>
  <c r="E153" s="1"/>
  <c r="E154" s="1"/>
  <c r="E155" s="1"/>
  <c r="E156" s="1"/>
  <c r="E157" s="1"/>
  <c r="E158" s="1"/>
  <c r="E159" s="1"/>
  <c r="E160" s="1"/>
  <c r="E161" s="1"/>
  <c r="E162" s="1"/>
  <c r="E163" s="1"/>
  <c r="E164" s="1"/>
  <c r="E165" s="1"/>
  <c r="E166" s="1"/>
  <c r="E167" s="1"/>
  <c r="E168" s="1"/>
  <c r="E169" s="1"/>
  <c r="E170" s="1"/>
  <c r="E171" s="1"/>
  <c r="E172" s="1"/>
  <c r="E173" s="1"/>
  <c r="E174" s="1"/>
  <c r="E175" s="1"/>
  <c r="E176" s="1"/>
  <c r="E177" s="1"/>
  <c r="E178" s="1"/>
  <c r="E179" s="1"/>
  <c r="E180" s="1"/>
  <c r="E181" s="1"/>
  <c r="E182" s="1"/>
  <c r="E183" s="1"/>
  <c r="E184" s="1"/>
  <c r="E185" s="1"/>
  <c r="E186" s="1"/>
  <c r="E187" s="1"/>
  <c r="E188" s="1"/>
  <c r="E189" s="1"/>
  <c r="E190" s="1"/>
  <c r="E191" s="1"/>
  <c r="E192" s="1"/>
  <c r="E193" s="1"/>
  <c r="E194" s="1"/>
  <c r="E195" s="1"/>
  <c r="E196" s="1"/>
  <c r="E197" s="1"/>
  <c r="E198" s="1"/>
  <c r="E199" s="1"/>
  <c r="E200" s="1"/>
  <c r="E201" s="1"/>
  <c r="E202" s="1"/>
  <c r="E203" s="1"/>
  <c r="E204" s="1"/>
  <c r="E205" s="1"/>
  <c r="E206" s="1"/>
  <c r="E207" s="1"/>
  <c r="E208" s="1"/>
  <c r="E209" s="1"/>
  <c r="E210" s="1"/>
  <c r="E211" s="1"/>
  <c r="E212" s="1"/>
  <c r="E213" s="1"/>
  <c r="E214" s="1"/>
  <c r="E215" s="1"/>
  <c r="E216" s="1"/>
  <c r="E217" s="1"/>
  <c r="E218" s="1"/>
  <c r="E219" s="1"/>
  <c r="E220" s="1"/>
  <c r="E221" s="1"/>
  <c r="E222" s="1"/>
  <c r="E223" s="1"/>
  <c r="E224" s="1"/>
  <c r="E225" s="1"/>
  <c r="E226" s="1"/>
  <c r="E227" s="1"/>
  <c r="E228" s="1"/>
  <c r="E229" s="1"/>
  <c r="E230" s="1"/>
  <c r="E231" s="1"/>
  <c r="E232" s="1"/>
  <c r="E233" s="1"/>
  <c r="E234" s="1"/>
  <c r="E235" s="1"/>
  <c r="E236" s="1"/>
  <c r="E237" s="1"/>
  <c r="E238" s="1"/>
  <c r="E239" s="1"/>
  <c r="E240" s="1"/>
  <c r="E241" s="1"/>
  <c r="E242" s="1"/>
  <c r="E243" s="1"/>
  <c r="E244" s="1"/>
  <c r="E245" s="1"/>
  <c r="E246" s="1"/>
  <c r="E247" s="1"/>
  <c r="E248" s="1"/>
  <c r="E249" s="1"/>
  <c r="E250" s="1"/>
  <c r="E251" s="1"/>
  <c r="E252" s="1"/>
  <c r="E253" s="1"/>
  <c r="E254" s="1"/>
  <c r="E255" s="1"/>
  <c r="E256" s="1"/>
  <c r="E257" s="1"/>
  <c r="E258" s="1"/>
  <c r="E259" s="1"/>
  <c r="E260" s="1"/>
  <c r="E261" s="1"/>
  <c r="E262" s="1"/>
  <c r="E263" s="1"/>
  <c r="E264" s="1"/>
  <c r="E265" s="1"/>
  <c r="E266" s="1"/>
  <c r="E267" s="1"/>
  <c r="E268" s="1"/>
  <c r="E269" s="1"/>
  <c r="E270" s="1"/>
  <c r="E271" s="1"/>
  <c r="E272" s="1"/>
  <c r="E273" s="1"/>
  <c r="E274" s="1"/>
  <c r="E275" s="1"/>
  <c r="E276" s="1"/>
  <c r="E277" s="1"/>
  <c r="E278" s="1"/>
  <c r="E279" s="1"/>
  <c r="E280" s="1"/>
  <c r="E281" s="1"/>
  <c r="E282" s="1"/>
  <c r="E283" s="1"/>
  <c r="E284" s="1"/>
  <c r="E285" s="1"/>
  <c r="E286" s="1"/>
  <c r="E287" s="1"/>
  <c r="E288" s="1"/>
  <c r="E289" s="1"/>
  <c r="E290" s="1"/>
  <c r="E291" s="1"/>
  <c r="E292" s="1"/>
  <c r="E293" s="1"/>
  <c r="E294" s="1"/>
  <c r="E295" s="1"/>
  <c r="E296" s="1"/>
  <c r="E297" s="1"/>
  <c r="E298" s="1"/>
  <c r="E299" s="1"/>
  <c r="E300" s="1"/>
  <c r="E301" s="1"/>
  <c r="E302" s="1"/>
  <c r="E303" s="1"/>
  <c r="E304" s="1"/>
  <c r="E305" s="1"/>
  <c r="E306" s="1"/>
  <c r="E307" s="1"/>
  <c r="E308" s="1"/>
  <c r="E309" s="1"/>
  <c r="E310" s="1"/>
  <c r="E311" s="1"/>
  <c r="E312" s="1"/>
  <c r="E313" s="1"/>
  <c r="E314" s="1"/>
  <c r="E315" s="1"/>
  <c r="E316" s="1"/>
  <c r="E317" s="1"/>
  <c r="E318" s="1"/>
  <c r="E319" s="1"/>
  <c r="E320" s="1"/>
  <c r="E321" s="1"/>
  <c r="E322" s="1"/>
  <c r="E323" s="1"/>
  <c r="E324" s="1"/>
  <c r="E325" s="1"/>
  <c r="E326" s="1"/>
  <c r="E327" s="1"/>
  <c r="E328" s="1"/>
  <c r="E329" s="1"/>
  <c r="E330" s="1"/>
  <c r="E331" s="1"/>
  <c r="E332" s="1"/>
  <c r="E333" s="1"/>
  <c r="E334" s="1"/>
  <c r="E335" s="1"/>
  <c r="E336" s="1"/>
  <c r="E337" s="1"/>
  <c r="E338" s="1"/>
  <c r="E339" s="1"/>
  <c r="E340" s="1"/>
  <c r="E341" s="1"/>
  <c r="E342" s="1"/>
  <c r="E343" s="1"/>
  <c r="E344" s="1"/>
  <c r="E345" s="1"/>
  <c r="E346" s="1"/>
  <c r="E347" s="1"/>
  <c r="E348" s="1"/>
  <c r="E349" s="1"/>
  <c r="E350" s="1"/>
  <c r="E351" s="1"/>
  <c r="E352" s="1"/>
  <c r="E353" s="1"/>
  <c r="E354" s="1"/>
  <c r="E355" s="1"/>
  <c r="E356" s="1"/>
  <c r="E357" s="1"/>
  <c r="E358" s="1"/>
  <c r="E359" s="1"/>
  <c r="E360" s="1"/>
  <c r="E361" s="1"/>
  <c r="E362" s="1"/>
  <c r="E363" s="1"/>
  <c r="E364" s="1"/>
  <c r="E365" s="1"/>
  <c r="E366" s="1"/>
  <c r="E367" s="1"/>
  <c r="E368" s="1"/>
  <c r="E369" s="1"/>
  <c r="E370" s="1"/>
  <c r="E371" s="1"/>
  <c r="E372" s="1"/>
  <c r="E373" s="1"/>
  <c r="E374" s="1"/>
  <c r="E375" s="1"/>
  <c r="E376" s="1"/>
  <c r="E377" s="1"/>
  <c r="E378" s="1"/>
  <c r="E379" s="1"/>
  <c r="E380" s="1"/>
  <c r="E381" s="1"/>
  <c r="E382" s="1"/>
  <c r="E383" s="1"/>
  <c r="E384" s="1"/>
  <c r="E385" s="1"/>
  <c r="E386" s="1"/>
  <c r="E387" s="1"/>
  <c r="E388" s="1"/>
  <c r="E389" s="1"/>
  <c r="E390" s="1"/>
  <c r="E391" s="1"/>
  <c r="E392" s="1"/>
  <c r="E393" s="1"/>
  <c r="E394" s="1"/>
  <c r="E395" s="1"/>
  <c r="E396" s="1"/>
  <c r="E397" s="1"/>
  <c r="E398" s="1"/>
  <c r="E399" s="1"/>
  <c r="E400" s="1"/>
  <c r="E401" s="1"/>
  <c r="E402" s="1"/>
  <c r="E403" s="1"/>
  <c r="E404" s="1"/>
  <c r="E405" s="1"/>
  <c r="E406" s="1"/>
  <c r="E407" s="1"/>
  <c r="E408" s="1"/>
  <c r="E409" s="1"/>
  <c r="E410" s="1"/>
  <c r="E411" s="1"/>
  <c r="E412" s="1"/>
  <c r="E413" s="1"/>
  <c r="E414" s="1"/>
  <c r="E415" s="1"/>
  <c r="E416" s="1"/>
  <c r="E417" s="1"/>
  <c r="E418" s="1"/>
  <c r="E419" s="1"/>
  <c r="E420" s="1"/>
  <c r="E421" s="1"/>
  <c r="E422" s="1"/>
  <c r="E423" s="1"/>
  <c r="E424" s="1"/>
  <c r="E425" s="1"/>
  <c r="E426" s="1"/>
  <c r="E427" s="1"/>
  <c r="E428" s="1"/>
  <c r="E429" s="1"/>
  <c r="E430" s="1"/>
  <c r="E431" s="1"/>
  <c r="E432" s="1"/>
  <c r="E433" s="1"/>
  <c r="E434" s="1"/>
  <c r="E435" s="1"/>
  <c r="E436" s="1"/>
  <c r="E437" s="1"/>
  <c r="E438" s="1"/>
  <c r="E439" s="1"/>
  <c r="E440" s="1"/>
  <c r="E441" s="1"/>
  <c r="E442" s="1"/>
  <c r="E443" s="1"/>
  <c r="E444" s="1"/>
  <c r="E445" s="1"/>
  <c r="E446" s="1"/>
  <c r="C434"/>
  <c r="F49"/>
  <c r="E5"/>
  <c r="E6" s="1"/>
  <c r="C979" i="18"/>
  <c r="C964"/>
  <c r="C953"/>
  <c r="C944"/>
  <c r="C938"/>
  <c r="C923"/>
  <c r="C910"/>
  <c r="C884"/>
  <c r="C879"/>
  <c r="C877"/>
  <c r="C870"/>
  <c r="C860"/>
  <c r="C858"/>
  <c r="C849"/>
  <c r="C845"/>
  <c r="C843"/>
  <c r="C840"/>
  <c r="C836"/>
  <c r="C830"/>
  <c r="C827"/>
  <c r="C813"/>
  <c r="C811"/>
  <c r="C808"/>
  <c r="C806"/>
  <c r="C804"/>
  <c r="C801"/>
  <c r="C789"/>
  <c r="C786"/>
  <c r="C778"/>
  <c r="C776"/>
  <c r="C774"/>
  <c r="C772"/>
  <c r="C769"/>
  <c r="C760"/>
  <c r="C758"/>
  <c r="C756"/>
  <c r="C746"/>
  <c r="C741"/>
  <c r="C739"/>
  <c r="C729"/>
  <c r="C721"/>
  <c r="C712"/>
  <c r="C710"/>
  <c r="C707"/>
  <c r="C705"/>
  <c r="C702"/>
  <c r="C686"/>
  <c r="C674"/>
  <c r="C670"/>
  <c r="C668"/>
  <c r="C658"/>
  <c r="C656"/>
  <c r="C648"/>
  <c r="C646"/>
  <c r="C640"/>
  <c r="C633"/>
  <c r="C630"/>
  <c r="C628"/>
  <c r="C626"/>
  <c r="C622"/>
  <c r="C613"/>
  <c r="C611"/>
  <c r="C607"/>
  <c r="C603"/>
  <c r="C599"/>
  <c r="C592"/>
  <c r="C588"/>
  <c r="C577"/>
  <c r="C570"/>
  <c r="C568"/>
  <c r="C565"/>
  <c r="C563"/>
  <c r="C546"/>
  <c r="C543"/>
  <c r="C541"/>
  <c r="C539"/>
  <c r="C537"/>
  <c r="C533"/>
  <c r="C527"/>
  <c r="C519"/>
  <c r="C516"/>
  <c r="C514"/>
  <c r="C510"/>
  <c r="C508"/>
  <c r="C503"/>
  <c r="C501"/>
  <c r="C491"/>
  <c r="C489"/>
  <c r="C486"/>
  <c r="C484"/>
  <c r="C482"/>
  <c r="C478"/>
  <c r="C475"/>
  <c r="C472"/>
  <c r="C469"/>
  <c r="C464"/>
  <c r="C459"/>
  <c r="C457"/>
  <c r="C454"/>
  <c r="C446"/>
  <c r="C442"/>
  <c r="C440"/>
  <c r="C438"/>
  <c r="C435"/>
  <c r="C429"/>
  <c r="C426"/>
  <c r="C422"/>
  <c r="C416"/>
  <c r="C414"/>
  <c r="C411"/>
  <c r="C408"/>
  <c r="C400"/>
  <c r="C395"/>
  <c r="C392"/>
  <c r="C390"/>
  <c r="C388"/>
  <c r="C386"/>
  <c r="C383"/>
  <c r="C376"/>
  <c r="C374"/>
  <c r="C372"/>
  <c r="C370"/>
  <c r="C368"/>
  <c r="C366"/>
  <c r="C364"/>
  <c r="C355"/>
  <c r="C351"/>
  <c r="C349"/>
  <c r="C347"/>
  <c r="C344"/>
  <c r="C342"/>
  <c r="C339"/>
  <c r="C334"/>
  <c r="C330"/>
  <c r="C327"/>
  <c r="C325"/>
  <c r="C321"/>
  <c r="C319"/>
  <c r="C316"/>
  <c r="C310"/>
  <c r="C306"/>
  <c r="C304"/>
  <c r="C301"/>
  <c r="C298"/>
  <c r="C296"/>
  <c r="C292"/>
  <c r="C290"/>
  <c r="C288"/>
  <c r="C280"/>
  <c r="C278"/>
  <c r="C276"/>
  <c r="C270"/>
  <c r="C268"/>
  <c r="C265"/>
  <c r="C263"/>
  <c r="C259"/>
  <c r="C247"/>
  <c r="C245"/>
  <c r="C242"/>
  <c r="C238"/>
  <c r="C235"/>
  <c r="C232"/>
  <c r="C230"/>
  <c r="C228"/>
  <c r="C226"/>
  <c r="C223"/>
  <c r="C212"/>
  <c r="C208"/>
  <c r="C203"/>
  <c r="C201"/>
  <c r="C196"/>
  <c r="C191"/>
  <c r="C189"/>
  <c r="C186"/>
  <c r="C183"/>
  <c r="C175"/>
  <c r="C170"/>
  <c r="C164"/>
  <c r="C159"/>
  <c r="C157"/>
  <c r="C148"/>
  <c r="C143"/>
  <c r="C141"/>
  <c r="C138"/>
  <c r="C134"/>
  <c r="C130"/>
  <c r="C125"/>
  <c r="C122"/>
  <c r="C115"/>
  <c r="C112"/>
  <c r="C107"/>
  <c r="C103"/>
  <c r="C98"/>
  <c r="C92"/>
  <c r="C89"/>
  <c r="C84"/>
  <c r="C75"/>
  <c r="C73"/>
  <c r="C70"/>
  <c r="C65"/>
  <c r="C61"/>
  <c r="C58"/>
  <c r="C54"/>
  <c r="C45"/>
  <c r="C40"/>
  <c r="C32"/>
  <c r="C21"/>
  <c r="E5"/>
  <c r="E5" i="17"/>
  <c r="E6" l="1"/>
  <c r="D196" l="1"/>
  <c r="F71" i="19" l="1"/>
</calcChain>
</file>

<file path=xl/comments1.xml><?xml version="1.0" encoding="utf-8"?>
<comments xmlns="http://schemas.openxmlformats.org/spreadsheetml/2006/main">
  <authors>
    <author>shree</author>
  </authors>
  <commentList>
    <comment ref="B38" authorId="0">
      <text>
        <r>
          <rPr>
            <b/>
            <sz val="8"/>
            <color indexed="81"/>
            <rFont val="Tahoma"/>
            <family val="2"/>
          </rPr>
          <t>shree:</t>
        </r>
        <r>
          <rPr>
            <sz val="8"/>
            <color indexed="81"/>
            <rFont val="Tahoma"/>
            <family val="2"/>
          </rPr>
          <t xml:space="preserve">
C.P. sudha</t>
        </r>
      </text>
    </comment>
  </commentList>
</comments>
</file>

<file path=xl/sharedStrings.xml><?xml version="1.0" encoding="utf-8"?>
<sst xmlns="http://schemas.openxmlformats.org/spreadsheetml/2006/main" count="1956" uniqueCount="631">
  <si>
    <t>Date</t>
  </si>
  <si>
    <t>Particulars</t>
  </si>
  <si>
    <t>Debit</t>
  </si>
  <si>
    <t>Credit</t>
  </si>
  <si>
    <t>BRIDGE KI PROFORMANCE BG</t>
  </si>
  <si>
    <t>AGREEMENT STAMP</t>
  </si>
  <si>
    <t>SAMSUL KO HASTE L.K. THAKUR BHOPAL BHJE</t>
  </si>
  <si>
    <t>POA AND NOTRI BRIDGE KI</t>
  </si>
  <si>
    <t>Balance</t>
  </si>
  <si>
    <t>BG / POA Bhopal rakhe</t>
  </si>
  <si>
    <t>Bhopal me cash diye</t>
  </si>
  <si>
    <t>Cash haste Bhargav ji</t>
  </si>
  <si>
    <t>Tender Cost</t>
  </si>
  <si>
    <t>FDR</t>
  </si>
  <si>
    <t>FDR Relese</t>
  </si>
  <si>
    <t>stamp + notri 1000 vala</t>
  </si>
  <si>
    <t>Bridge Tender Cost</t>
  </si>
  <si>
    <t>FDR Bridge</t>
  </si>
  <si>
    <t>Bhopal Lifafa Rakha (Bridge Tender)</t>
  </si>
  <si>
    <t>Interest Recived</t>
  </si>
  <si>
    <t>Maint. Payment Rec. (Harda Bridge)</t>
  </si>
  <si>
    <t>Jama Chq. (Khandwa Bridge)</t>
  </si>
  <si>
    <t>Cash haste Shamsul Khan ji</t>
  </si>
  <si>
    <t xml:space="preserve">creative developer </t>
  </si>
  <si>
    <t>1% TDS on Gross 1515151</t>
  </si>
  <si>
    <t>2% On Gross Amount (4136752)</t>
  </si>
  <si>
    <t>Creative Developers TDS 1%</t>
  </si>
  <si>
    <t>PWD Bridge Tender Cost</t>
  </si>
  <si>
    <t>PWD Bridge EMD</t>
  </si>
  <si>
    <t>Bridge FDR Jama</t>
  </si>
  <si>
    <t>PF Month April</t>
  </si>
  <si>
    <t>PF Month May</t>
  </si>
  <si>
    <t>PF Month June</t>
  </si>
  <si>
    <t>PF Month July</t>
  </si>
  <si>
    <t>PF Month August</t>
  </si>
  <si>
    <t>PF Month September</t>
  </si>
  <si>
    <t>FDR jama PWD Bridge</t>
  </si>
  <si>
    <t>Creative Developers</t>
  </si>
  <si>
    <t>TDS of Payment 400000/- (TDS 1%)</t>
  </si>
  <si>
    <t>Creative Developers 1% TDS</t>
  </si>
  <si>
    <t>PF Month Oct.</t>
  </si>
  <si>
    <t>Power of Attorney</t>
  </si>
  <si>
    <t>BG Banwai Harda ki</t>
  </si>
  <si>
    <t>DD Banwai Harda PIU ki</t>
  </si>
  <si>
    <t>Bill. Jama Chq.</t>
  </si>
  <si>
    <t>Creative Developer 1% TDS</t>
  </si>
  <si>
    <t>9,45,000/- FD Interest ke sath jama</t>
  </si>
  <si>
    <t>9,45,000/- BG ke Interest ke sath BG ki jama</t>
  </si>
  <si>
    <t>18,90,000/- FD ke Interest ke sath jama</t>
  </si>
  <si>
    <t>PF Month Nov.</t>
  </si>
  <si>
    <t>Bill Recived</t>
  </si>
  <si>
    <t>2% On Gross Amount (2177530/-)</t>
  </si>
  <si>
    <t>2% on Gross Amount (3642298/-)</t>
  </si>
  <si>
    <t>PF Month Dec.</t>
  </si>
  <si>
    <t>TDS On Creative Developers Payment of 200000/- (Date : 18/02/2019)</t>
  </si>
  <si>
    <t>Cash Dilwaye Bhopal me</t>
  </si>
  <si>
    <t>PF Month Jan.</t>
  </si>
  <si>
    <t>2% On Gross Amount (2378429/-)</t>
  </si>
  <si>
    <t>Jama Chq. (Khandwa Bridge) Withheld Amount</t>
  </si>
  <si>
    <t>PF Month Feb.</t>
  </si>
  <si>
    <t>PF Month March</t>
  </si>
  <si>
    <t xml:space="preserve">Date </t>
  </si>
  <si>
    <t>M.P.K.V. (Electric Work ke jama)</t>
  </si>
  <si>
    <t>Bhopal Me Balli Jain ko dilaye A/c Creative Developers</t>
  </si>
  <si>
    <t>EMD WCR Satna Panna (TRF. By Ahuja Ji)</t>
  </si>
  <si>
    <t xml:space="preserve">Jama Chq. </t>
  </si>
  <si>
    <t>1% TDS</t>
  </si>
  <si>
    <t>Creative dovelopers 1 % TDS</t>
  </si>
  <si>
    <t>PF Month JULY</t>
  </si>
  <si>
    <t>2% On Gross Amount (2793867/-)</t>
  </si>
  <si>
    <t>2% On Gross Amount 2790000/-)</t>
  </si>
  <si>
    <t>EMD Refund 17/07/19 wali</t>
  </si>
  <si>
    <t>2% On Gross Amount 2391488/-)</t>
  </si>
  <si>
    <t>PF Month September 19</t>
  </si>
  <si>
    <t>PF Month Oct 19</t>
  </si>
  <si>
    <t>PF Month Nov 19</t>
  </si>
  <si>
    <t>Director of tresuary se payment aaya</t>
  </si>
  <si>
    <t>2% On Gross Amount 3829256/-)</t>
  </si>
  <si>
    <t>PF Month Dec 19</t>
  </si>
  <si>
    <t>Chq jama Directorate of treasuries</t>
  </si>
  <si>
    <t>2% On Gross Amount 1549776/-)</t>
  </si>
  <si>
    <t>PF Month Jan 20</t>
  </si>
  <si>
    <t xml:space="preserve">Chq jama </t>
  </si>
  <si>
    <t>2% On Gross Amount 4623431/-)</t>
  </si>
  <si>
    <t>PF Month Feb 20</t>
  </si>
  <si>
    <t>PF Month march 20</t>
  </si>
  <si>
    <t>Creative dovelopers .75 % TDS</t>
  </si>
  <si>
    <t>PF Month Aprl 20</t>
  </si>
  <si>
    <t>2% On Gross Amount 3099554/-)</t>
  </si>
  <si>
    <t>PF Month May  20</t>
  </si>
  <si>
    <t>Chq jama</t>
  </si>
  <si>
    <t>2% On Gross Amount 3861493/-)</t>
  </si>
  <si>
    <t>Pf month June 20</t>
  </si>
  <si>
    <t>Pf month July 20</t>
  </si>
  <si>
    <t xml:space="preserve">PF month aug 20 </t>
  </si>
  <si>
    <t xml:space="preserve">PF month Sep 20 </t>
  </si>
  <si>
    <t>13th R Bill</t>
  </si>
  <si>
    <t>2% gross on 2300825/-</t>
  </si>
  <si>
    <t>14th R Bill</t>
  </si>
  <si>
    <t>2% gross on 1976726/-</t>
  </si>
  <si>
    <t>BG jama</t>
  </si>
  <si>
    <t>Anurakshan head ka payment jama 120330+120330</t>
  </si>
  <si>
    <t>2% gross on 252000/-</t>
  </si>
  <si>
    <t>Creative dovelopers .75 % TDS 238392</t>
  </si>
  <si>
    <t>Creative dovelopers .75 % TDS 99330</t>
  </si>
  <si>
    <t>Creative dovelopers .NO TDS</t>
  </si>
  <si>
    <t>GM MPRRDA PIU harda ki FDR</t>
  </si>
  <si>
    <t>GM MPRRDA PIU harda ki FDR jama</t>
  </si>
  <si>
    <t>Creative dovelopers .75 % TDS 248326</t>
  </si>
  <si>
    <t>Creative dovelopers .no TDS</t>
  </si>
  <si>
    <t>Creative dovelopers .75 % TDS 198661</t>
  </si>
  <si>
    <t>Creative dovelopers .75 % TDS 496651</t>
  </si>
  <si>
    <t>Payment rec PWD bridge</t>
  </si>
  <si>
    <t>Creative dovelopers .75 % TDS 893973/-</t>
  </si>
  <si>
    <t>2% gross on 999996/-</t>
  </si>
  <si>
    <t>Creative dovelopers .75 % TDS 297991/-</t>
  </si>
  <si>
    <t xml:space="preserve">Payment rec </t>
  </si>
  <si>
    <t>2% gross on 4528247/-</t>
  </si>
  <si>
    <t>Creative dovelopers .75 % TDS 595982/-</t>
  </si>
  <si>
    <t xml:space="preserve">Payment rec Directory of treasury Khandwa bridge </t>
  </si>
  <si>
    <t>2% gross on 177323/-</t>
  </si>
  <si>
    <t>Creative dovelopers .75 % TDS 198661/-</t>
  </si>
  <si>
    <t>2% gross on 176907/-</t>
  </si>
  <si>
    <t xml:space="preserve">PWD Khandwa bridge </t>
  </si>
  <si>
    <t>Creative dovelopers .75 % TDS 347656/-</t>
  </si>
  <si>
    <t>2% gross on 818720/-</t>
  </si>
  <si>
    <t>Creative dovelopers .75 % TDS 496651-</t>
  </si>
  <si>
    <t>Creative dovelopers 1 % TDS 198214-</t>
  </si>
  <si>
    <t xml:space="preserve">Iffco Tokiyo se payment aaya </t>
  </si>
  <si>
    <t>Creative dovelopers 1 % TDS 99107/-</t>
  </si>
  <si>
    <t xml:space="preserve">FY 2020-21 me 1% ki jagah 0.75 kat liya tha jiska 0.25 % jama kiya (may me 450000*0.25 % =1450+ 3 maah ka int 1450 par 65 +june maah me 500000+600000 =11 lakh ka 1115 rupay </t>
  </si>
  <si>
    <t>Creative dovelopers 1 % TDS 148661/-</t>
  </si>
  <si>
    <t>Bridge ki perfomance BG 2726500 interest</t>
  </si>
  <si>
    <t>Khanwa bridge ka payment aaya</t>
  </si>
  <si>
    <t>2 % on gross 4145306/-</t>
  </si>
  <si>
    <t>Harsood Amount credit</t>
  </si>
  <si>
    <t>Jama - Samsul BOB A/c mein</t>
  </si>
  <si>
    <t>Interest Paid</t>
  </si>
  <si>
    <t>S.D. Bansal Steel</t>
  </si>
  <si>
    <t>Jama FDR Harda</t>
  </si>
  <si>
    <t>Jama Int. On FDR</t>
  </si>
  <si>
    <t>J.K. Cement - RTGS</t>
  </si>
  <si>
    <t>Shajapur Tender (1.3.12)</t>
  </si>
  <si>
    <t>Harda Tender (12.3.12)</t>
  </si>
  <si>
    <t>Jama (24.4.12)</t>
  </si>
  <si>
    <t>Tender / Stamp (26.4.12)</t>
  </si>
  <si>
    <t>Harda - 2, Tender (12.6.12)</t>
  </si>
  <si>
    <t>Harda - 1, Tender (16.7.12)</t>
  </si>
  <si>
    <t>Harda - 1, FDR (16.7.12)</t>
  </si>
  <si>
    <t>Harda - 2, Tender On Line (16.7.12)</t>
  </si>
  <si>
    <t>Performance - 2.5% (5.9.12)</t>
  </si>
  <si>
    <t>Jama Int. On FDR amount 945000</t>
  </si>
  <si>
    <t>Creative Infrastructure</t>
  </si>
  <si>
    <t>Creative Infrastructure - 2% TDS</t>
  </si>
  <si>
    <t>Orient Cement (210 + 2% + 13% + 15 Freight)</t>
  </si>
  <si>
    <t>J.K. Cement Work</t>
  </si>
  <si>
    <t>Interest Receved</t>
  </si>
  <si>
    <t>Jama Cheque PIU (1) St</t>
  </si>
  <si>
    <t>2% On (1596280)</t>
  </si>
  <si>
    <t>Jama Cheque - PIU (2) nd</t>
  </si>
  <si>
    <t>Sanfield Ind. Ltd.</t>
  </si>
  <si>
    <t>J.K. Cement</t>
  </si>
  <si>
    <t>Samsul Cash From BPL</t>
  </si>
  <si>
    <t>S.D. Bansal - Steel</t>
  </si>
  <si>
    <t>Jama Cheque (3) rd</t>
  </si>
  <si>
    <t>J.K.Cement</t>
  </si>
  <si>
    <t>Silver Line Asso.</t>
  </si>
  <si>
    <t>Singha ji Traders</t>
  </si>
  <si>
    <t>Creative Infra. (Ch. 4222)</t>
  </si>
  <si>
    <t>2% On (2183936) 2, nd</t>
  </si>
  <si>
    <t>2% On (2657085) 3,rd</t>
  </si>
  <si>
    <t>Jama Cheque- MPRRDA (4) th</t>
  </si>
  <si>
    <t>2% On (1888556) 4, th</t>
  </si>
  <si>
    <t>Sharda Enterprises</t>
  </si>
  <si>
    <t>Bharat Stone Crusher</t>
  </si>
  <si>
    <t>Jama Cheque- MPRRDA (5) th</t>
  </si>
  <si>
    <t>2% On (2991488) 5,th</t>
  </si>
  <si>
    <t>Bhagwati Infra.</t>
  </si>
  <si>
    <t>Decon design</t>
  </si>
  <si>
    <t>Jama Cheque- MPRRDA (6) th</t>
  </si>
  <si>
    <t>2% On (3558686) 6,th</t>
  </si>
  <si>
    <t>Silver Line Enterprises</t>
  </si>
  <si>
    <t>Jama Cheque - MPRRDA (7) th</t>
  </si>
  <si>
    <t>2% On (2819844) 7, th</t>
  </si>
  <si>
    <t>Swaraj Metals</t>
  </si>
  <si>
    <t>Bhopal Office Se</t>
  </si>
  <si>
    <t>S.D. Bansal / Umang Hardware</t>
  </si>
  <si>
    <t>Rakesh Banzal Gitty</t>
  </si>
  <si>
    <t>Jama Cheque - MPRRDA (8) th</t>
  </si>
  <si>
    <t>2% On (2294767) 8, th</t>
  </si>
  <si>
    <t>Jama Cheque - MPRRDA (9) th</t>
  </si>
  <si>
    <t>2% On (3001702) 9,th</t>
  </si>
  <si>
    <t>Jama Cheque - MPRRDA (10) th</t>
  </si>
  <si>
    <t>2% On (1014700) 10,th</t>
  </si>
  <si>
    <t>Jama Cheque - MPRRDA (11) th</t>
  </si>
  <si>
    <t>2% On (1408545) 11,th</t>
  </si>
  <si>
    <t>Jama Cheque - MPRRDA (12) th</t>
  </si>
  <si>
    <t>2% On (2003328) 12,th</t>
  </si>
  <si>
    <t>Jama Cheque - MPRRDA (13) th</t>
  </si>
  <si>
    <t>2% On (2978386) 13,th</t>
  </si>
  <si>
    <t>Jama Cheque - MPRRDA (14) th</t>
  </si>
  <si>
    <t>2% On (3809898) 14,th</t>
  </si>
  <si>
    <t>Jama Cheque MPRRDA (15)th</t>
  </si>
  <si>
    <t>2% On (1960325) 15,th</t>
  </si>
  <si>
    <t>Jama BG MPRRDA (B 01) Guna</t>
  </si>
  <si>
    <t>Jama Int. On BG</t>
  </si>
  <si>
    <t>Jama Cheque MPRRDA (16)th</t>
  </si>
  <si>
    <t>2% On (1240709) 16,th</t>
  </si>
  <si>
    <t>Harsood Wale mein Ad Kiya</t>
  </si>
  <si>
    <t xml:space="preserve">Tender Cost </t>
  </si>
  <si>
    <t xml:space="preserve">FDR </t>
  </si>
  <si>
    <r>
      <t xml:space="preserve">Sanction </t>
    </r>
    <r>
      <rPr>
        <sz val="10"/>
        <rFont val="DevLys 010 "/>
      </rPr>
      <t xml:space="preserve">djokbZ </t>
    </r>
  </si>
  <si>
    <r>
      <t xml:space="preserve">CE Office </t>
    </r>
    <r>
      <rPr>
        <sz val="10"/>
        <rFont val="DevLys 010 "/>
      </rPr>
      <t xml:space="preserve">[kpZ </t>
    </r>
    <r>
      <rPr>
        <sz val="10"/>
        <rFont val="Calibri"/>
        <family val="2"/>
        <scheme val="minor"/>
      </rPr>
      <t xml:space="preserve">Cash By Dhakad Sahab </t>
    </r>
  </si>
  <si>
    <t xml:space="preserve">Apollo Infratech (Adv. Tm &amp; Batching Plant) </t>
  </si>
  <si>
    <t>Indore Cash Commision</t>
  </si>
  <si>
    <t xml:space="preserve">Commision By Dhakad Sahab </t>
  </si>
  <si>
    <t xml:space="preserve">Shree Ultra 2000 Bag Cement </t>
  </si>
  <si>
    <r>
      <t xml:space="preserve">Hkksiky ls </t>
    </r>
    <r>
      <rPr>
        <sz val="10"/>
        <rFont val="Calibri"/>
        <family val="2"/>
        <scheme val="minor"/>
      </rPr>
      <t xml:space="preserve">EE </t>
    </r>
    <r>
      <rPr>
        <sz val="10"/>
        <rFont val="DevLys 010 "/>
      </rPr>
      <t>dks deh'ku vkWfQl</t>
    </r>
  </si>
  <si>
    <t xml:space="preserve">Apollo Batching Plant Margin </t>
  </si>
  <si>
    <r>
      <t xml:space="preserve">Agreement </t>
    </r>
    <r>
      <rPr>
        <sz val="10"/>
        <rFont val="DevLys 010 "/>
      </rPr>
      <t xml:space="preserve">[kpZ </t>
    </r>
  </si>
  <si>
    <t xml:space="preserve">Trasit Misture Margin </t>
  </si>
  <si>
    <t xml:space="preserve">2 Dumpher Leyland Margin </t>
  </si>
  <si>
    <r>
      <t xml:space="preserve">tek </t>
    </r>
    <r>
      <rPr>
        <sz val="10"/>
        <rFont val="Calibri"/>
        <family val="2"/>
        <scheme val="minor"/>
      </rPr>
      <t xml:space="preserve">Ch. </t>
    </r>
  </si>
  <si>
    <t>2 % On (236827)</t>
  </si>
  <si>
    <t xml:space="preserve">xzhu ykbu VªkaliksZV </t>
  </si>
  <si>
    <t xml:space="preserve">fgeky; jksd fMªy </t>
  </si>
  <si>
    <t xml:space="preserve">nks MEij 1 feDpj 1 IykaV dk chek izhfe;e </t>
  </si>
  <si>
    <t xml:space="preserve">Creative Infrastructure 2 % Tds </t>
  </si>
  <si>
    <t xml:space="preserve">Swaraj Metals </t>
  </si>
  <si>
    <t xml:space="preserve">Cash By Aviral </t>
  </si>
  <si>
    <t xml:space="preserve">Tipper/B. Plant/Tm 2% Entry Tax </t>
  </si>
  <si>
    <t xml:space="preserve">Deccan Earth movers </t>
  </si>
  <si>
    <r>
      <t xml:space="preserve">T.Mixture 1st </t>
    </r>
    <r>
      <rPr>
        <sz val="10"/>
        <rFont val="DevLys 010 "/>
      </rPr>
      <t>fd'r</t>
    </r>
  </si>
  <si>
    <t xml:space="preserve">Gupta Auto mobile </t>
  </si>
  <si>
    <t xml:space="preserve">National Iron </t>
  </si>
  <si>
    <t xml:space="preserve">Chowdhary Const. </t>
  </si>
  <si>
    <r>
      <t xml:space="preserve">2 Dumpher 1st </t>
    </r>
    <r>
      <rPr>
        <sz val="10"/>
        <rFont val="DevLys 010 "/>
      </rPr>
      <t>fd'r</t>
    </r>
  </si>
  <si>
    <r>
      <t xml:space="preserve">Batchin Plant (1st) </t>
    </r>
    <r>
      <rPr>
        <sz val="10"/>
        <rFont val="DevLys 010 "/>
      </rPr>
      <t>fd'r</t>
    </r>
  </si>
  <si>
    <t>Bill Pradeep Yadav (01.04 to 10.04.13)</t>
  </si>
  <si>
    <t xml:space="preserve">J.K. Cement </t>
  </si>
  <si>
    <r>
      <t xml:space="preserve">tek </t>
    </r>
    <r>
      <rPr>
        <sz val="10"/>
        <rFont val="Calibri"/>
        <family val="2"/>
        <scheme val="minor"/>
      </rPr>
      <t xml:space="preserve">Ch.  Material Adv. </t>
    </r>
  </si>
  <si>
    <t>2 % On (7978098)</t>
  </si>
  <si>
    <t xml:space="preserve">SD Bansal Steel </t>
  </si>
  <si>
    <t xml:space="preserve">KGN </t>
  </si>
  <si>
    <t xml:space="preserve">2 Dumpher (1) Tm "C" Form </t>
  </si>
  <si>
    <t xml:space="preserve">S.P. Srivastava Elec. </t>
  </si>
  <si>
    <t xml:space="preserve">Pradeep Yadav Machine Payment </t>
  </si>
  <si>
    <r>
      <t xml:space="preserve">tek </t>
    </r>
    <r>
      <rPr>
        <sz val="10"/>
        <rFont val="Calibri"/>
        <family val="2"/>
        <scheme val="minor"/>
      </rPr>
      <t>Ch.   (1)</t>
    </r>
  </si>
  <si>
    <t>2 % On (6975018)</t>
  </si>
  <si>
    <r>
      <t xml:space="preserve">2 Dumpher 2nd </t>
    </r>
    <r>
      <rPr>
        <sz val="10"/>
        <rFont val="DevLys 010 "/>
      </rPr>
      <t>fd'r</t>
    </r>
  </si>
  <si>
    <r>
      <t xml:space="preserve">TM 2nd </t>
    </r>
    <r>
      <rPr>
        <sz val="10"/>
        <rFont val="DevLys 010 "/>
      </rPr>
      <t>fd'r</t>
    </r>
  </si>
  <si>
    <r>
      <t xml:space="preserve">Batching Plant 2nd </t>
    </r>
    <r>
      <rPr>
        <sz val="10"/>
        <rFont val="DevLys 010 "/>
      </rPr>
      <t>fd'r</t>
    </r>
  </si>
  <si>
    <t>Bill Pradeep Yadav  (01.05. to 31.05.13)</t>
  </si>
  <si>
    <t xml:space="preserve">May Exp. </t>
  </si>
  <si>
    <t>Decan Earth Movers</t>
  </si>
  <si>
    <t xml:space="preserve">S.N. Dutta </t>
  </si>
  <si>
    <t xml:space="preserve">Badshah Cement </t>
  </si>
  <si>
    <t xml:space="preserve">KGN Pilling </t>
  </si>
  <si>
    <t xml:space="preserve">Silver Line Entp. </t>
  </si>
  <si>
    <t>2 Dumpher / 1 T.M. Tax (Oct. To Dec.)</t>
  </si>
  <si>
    <t xml:space="preserve">Super Steel </t>
  </si>
  <si>
    <r>
      <t xml:space="preserve">tek </t>
    </r>
    <r>
      <rPr>
        <sz val="10"/>
        <rFont val="Calibri"/>
        <family val="2"/>
        <scheme val="minor"/>
      </rPr>
      <t>Ch.   (2)</t>
    </r>
  </si>
  <si>
    <t>2 % On (8399039)</t>
  </si>
  <si>
    <r>
      <t xml:space="preserve">2 Dumpher 3rd </t>
    </r>
    <r>
      <rPr>
        <sz val="10"/>
        <rFont val="DevLys 010 "/>
      </rPr>
      <t>fd'r</t>
    </r>
  </si>
  <si>
    <r>
      <t xml:space="preserve">T.M. 3rd </t>
    </r>
    <r>
      <rPr>
        <sz val="10"/>
        <rFont val="DevLys 010 "/>
      </rPr>
      <t>fd'r</t>
    </r>
  </si>
  <si>
    <r>
      <t xml:space="preserve">Batching Plant  3rd </t>
    </r>
    <r>
      <rPr>
        <sz val="10"/>
        <rFont val="DevLys 010 "/>
      </rPr>
      <t>fd'r</t>
    </r>
  </si>
  <si>
    <t>Bill Pradeep Yadav  (01.06. to 30.06.13)</t>
  </si>
  <si>
    <t xml:space="preserve">June Exp. </t>
  </si>
  <si>
    <r>
      <t xml:space="preserve">Apollo A/c </t>
    </r>
    <r>
      <rPr>
        <sz val="10"/>
        <rFont val="DevLys 010 "/>
      </rPr>
      <t>esa fn;s</t>
    </r>
  </si>
  <si>
    <t>J.K. Cement Works</t>
  </si>
  <si>
    <r>
      <t xml:space="preserve">Creative infra.  </t>
    </r>
    <r>
      <rPr>
        <sz val="10"/>
        <rFont val="DevLys 010 "/>
      </rPr>
      <t xml:space="preserve">Eksa ds'k tek  </t>
    </r>
  </si>
  <si>
    <t xml:space="preserve">Satya Narayan Dutta </t>
  </si>
  <si>
    <r>
      <t xml:space="preserve">tek </t>
    </r>
    <r>
      <rPr>
        <sz val="10"/>
        <rFont val="Calibri"/>
        <family val="2"/>
        <scheme val="minor"/>
      </rPr>
      <t>Ch.   (3)</t>
    </r>
  </si>
  <si>
    <t>2 % On (6555812)</t>
  </si>
  <si>
    <r>
      <t xml:space="preserve">2 Dumpher 4th </t>
    </r>
    <r>
      <rPr>
        <sz val="10"/>
        <rFont val="DevLys 010 "/>
      </rPr>
      <t>fd'r</t>
    </r>
  </si>
  <si>
    <r>
      <t xml:space="preserve">T.M. 4th </t>
    </r>
    <r>
      <rPr>
        <sz val="10"/>
        <rFont val="DevLys 010 "/>
      </rPr>
      <t>fd'r</t>
    </r>
  </si>
  <si>
    <r>
      <t xml:space="preserve">Batching Plant  4th </t>
    </r>
    <r>
      <rPr>
        <sz val="10"/>
        <rFont val="DevLys 010 "/>
      </rPr>
      <t>fd'r</t>
    </r>
  </si>
  <si>
    <t>Staynarayan Datta</t>
  </si>
  <si>
    <t>Bill Pradeep Yadav  (01.07. to 31.07.13)</t>
  </si>
  <si>
    <t xml:space="preserve">July Exp. </t>
  </si>
  <si>
    <t>Turakhia Metals</t>
  </si>
  <si>
    <t>Stya Narayan Dutta</t>
  </si>
  <si>
    <t xml:space="preserve">3 - Boring Tenders </t>
  </si>
  <si>
    <r>
      <t xml:space="preserve">tek </t>
    </r>
    <r>
      <rPr>
        <sz val="10"/>
        <rFont val="Calibri"/>
        <family val="2"/>
        <scheme val="minor"/>
      </rPr>
      <t xml:space="preserve">Abdul Rehman </t>
    </r>
  </si>
  <si>
    <r>
      <t xml:space="preserve">Creative </t>
    </r>
    <r>
      <rPr>
        <sz val="10"/>
        <rFont val="DevLys 010 "/>
      </rPr>
      <t xml:space="preserve">esa ds'k </t>
    </r>
  </si>
  <si>
    <t xml:space="preserve">S.D. Bansal Steel </t>
  </si>
  <si>
    <t xml:space="preserve">Orient Cement </t>
  </si>
  <si>
    <t>Birla Gold</t>
  </si>
  <si>
    <t xml:space="preserve">Creative infra.  </t>
  </si>
  <si>
    <t xml:space="preserve">Universal Traders </t>
  </si>
  <si>
    <r>
      <t xml:space="preserve">2 Dumpher 5th </t>
    </r>
    <r>
      <rPr>
        <sz val="10"/>
        <rFont val="DevLys 010 "/>
      </rPr>
      <t>fd'r</t>
    </r>
  </si>
  <si>
    <r>
      <t xml:space="preserve">T.M. 5th </t>
    </r>
    <r>
      <rPr>
        <sz val="10"/>
        <rFont val="DevLys 010 "/>
      </rPr>
      <t>fd'r</t>
    </r>
  </si>
  <si>
    <r>
      <t xml:space="preserve">Batching Plant  5th </t>
    </r>
    <r>
      <rPr>
        <sz val="10"/>
        <rFont val="DevLys 010 "/>
      </rPr>
      <t>fd'r</t>
    </r>
  </si>
  <si>
    <t>Bill Pradeep Yadav  (01.08. to 31.08.13)</t>
  </si>
  <si>
    <t xml:space="preserve">Creative Infra. Ch.  </t>
  </si>
  <si>
    <t>Gupta Auto mobile Ch. - 15478</t>
  </si>
  <si>
    <t>Creative Infra. Ch.  - 15476</t>
  </si>
  <si>
    <r>
      <t xml:space="preserve">tek </t>
    </r>
    <r>
      <rPr>
        <sz val="10"/>
        <rFont val="Calibri"/>
        <family val="2"/>
        <scheme val="minor"/>
      </rPr>
      <t xml:space="preserve">Ch. - Harshod </t>
    </r>
  </si>
  <si>
    <t>2 % On (5940000)</t>
  </si>
  <si>
    <t>2 % On (7273828)</t>
  </si>
  <si>
    <t>Stya Narayan Dutta Ch. - 15496</t>
  </si>
  <si>
    <t>Manglam Cement Ch. - 15497</t>
  </si>
  <si>
    <t>Creative Infra.</t>
  </si>
  <si>
    <t xml:space="preserve">Apolo Infra. </t>
  </si>
  <si>
    <t>S.D. Bansal Steel - Ch. - 15527</t>
  </si>
  <si>
    <t>National Steel -Ch.- 15526</t>
  </si>
  <si>
    <t>Creative Infra. - Ch. - 15522</t>
  </si>
  <si>
    <t xml:space="preserve">Creative Infra. </t>
  </si>
  <si>
    <t>2 Dumpher / 1 - T.M. Tax (Oct. To Dec.)</t>
  </si>
  <si>
    <t xml:space="preserve">Gupta Auto Mobails </t>
  </si>
  <si>
    <t xml:space="preserve">Hariom Construction </t>
  </si>
  <si>
    <t>2 % On (6317168)</t>
  </si>
  <si>
    <t>Lahori Steel Ch. - 15607</t>
  </si>
  <si>
    <r>
      <t xml:space="preserve">2 Dumpher 6th </t>
    </r>
    <r>
      <rPr>
        <sz val="10"/>
        <rFont val="DevLys 010 "/>
      </rPr>
      <t>fd'r</t>
    </r>
  </si>
  <si>
    <r>
      <t xml:space="preserve">T.M. 6th </t>
    </r>
    <r>
      <rPr>
        <sz val="10"/>
        <rFont val="DevLys 010 "/>
      </rPr>
      <t>fd'r</t>
    </r>
  </si>
  <si>
    <r>
      <t xml:space="preserve">Batching Plant  6th </t>
    </r>
    <r>
      <rPr>
        <sz val="10"/>
        <rFont val="DevLys 010 "/>
      </rPr>
      <t>fd'r</t>
    </r>
  </si>
  <si>
    <t xml:space="preserve">S.D. Bansal Iron </t>
  </si>
  <si>
    <t xml:space="preserve">Bharat Stone Crusher </t>
  </si>
  <si>
    <t xml:space="preserve">Lahori Steels </t>
  </si>
  <si>
    <t xml:space="preserve">Manglam Cement </t>
  </si>
  <si>
    <r>
      <t xml:space="preserve">Cash A/c </t>
    </r>
    <r>
      <rPr>
        <sz val="10"/>
        <rFont val="DevLys 010 "/>
      </rPr>
      <t xml:space="preserve">esa tek </t>
    </r>
  </si>
  <si>
    <t>2 Dumpher 1 Tm Rto</t>
  </si>
  <si>
    <t>S.D. Bansal Iron</t>
  </si>
  <si>
    <t xml:space="preserve">Cash Creative Infra. </t>
  </si>
  <si>
    <t>Gupta Automobails</t>
  </si>
  <si>
    <t>2 % On (5995931)</t>
  </si>
  <si>
    <t xml:space="preserve">S.d. Bansal Iron </t>
  </si>
  <si>
    <t xml:space="preserve">Lahori Steel </t>
  </si>
  <si>
    <r>
      <t xml:space="preserve">2 Dumpher 7th </t>
    </r>
    <r>
      <rPr>
        <sz val="10"/>
        <rFont val="DevLys 010 "/>
      </rPr>
      <t>fd'r</t>
    </r>
  </si>
  <si>
    <r>
      <t xml:space="preserve">T.M. 7th </t>
    </r>
    <r>
      <rPr>
        <sz val="10"/>
        <rFont val="DevLys 010 "/>
      </rPr>
      <t>fd'r</t>
    </r>
  </si>
  <si>
    <r>
      <t xml:space="preserve">Batching Plant  7th </t>
    </r>
    <r>
      <rPr>
        <sz val="10"/>
        <rFont val="DevLys 010 "/>
      </rPr>
      <t>fd'r</t>
    </r>
  </si>
  <si>
    <t xml:space="preserve">Gupta Automobails </t>
  </si>
  <si>
    <t xml:space="preserve">Choudhary Const. </t>
  </si>
  <si>
    <t xml:space="preserve">Sanfield India </t>
  </si>
  <si>
    <t>Gupta Pump</t>
  </si>
  <si>
    <t>2 % On (4849644)</t>
  </si>
  <si>
    <t xml:space="preserve">Five Star Steel </t>
  </si>
  <si>
    <t>2 % On (2049725)</t>
  </si>
  <si>
    <r>
      <t xml:space="preserve">2 Dumpher 8th </t>
    </r>
    <r>
      <rPr>
        <sz val="10"/>
        <rFont val="DevLys 010 "/>
      </rPr>
      <t>fd'r</t>
    </r>
  </si>
  <si>
    <r>
      <t xml:space="preserve">T.M. 8th </t>
    </r>
    <r>
      <rPr>
        <sz val="10"/>
        <rFont val="DevLys 010 "/>
      </rPr>
      <t>fd'r</t>
    </r>
  </si>
  <si>
    <r>
      <t xml:space="preserve">Batching Plant  8th </t>
    </r>
    <r>
      <rPr>
        <sz val="10"/>
        <rFont val="DevLys 010 "/>
      </rPr>
      <t>fd'r</t>
    </r>
  </si>
  <si>
    <t>2 % On (1065648)</t>
  </si>
  <si>
    <t>Gupta Auto Pump</t>
  </si>
  <si>
    <t xml:space="preserve">Tax. (Jan. To March) </t>
  </si>
  <si>
    <r>
      <t xml:space="preserve">2 Dumpher 9th </t>
    </r>
    <r>
      <rPr>
        <sz val="10"/>
        <rFont val="DevLys 010 "/>
      </rPr>
      <t>fd'r</t>
    </r>
  </si>
  <si>
    <r>
      <t xml:space="preserve">T.M. 9th </t>
    </r>
    <r>
      <rPr>
        <sz val="10"/>
        <rFont val="DevLys 010 "/>
      </rPr>
      <t>fd'r</t>
    </r>
  </si>
  <si>
    <r>
      <t xml:space="preserve">Batching Plant  9th </t>
    </r>
    <r>
      <rPr>
        <sz val="10"/>
        <rFont val="DevLys 010 "/>
      </rPr>
      <t>fd'r</t>
    </r>
  </si>
  <si>
    <t>2 % On (8727817)</t>
  </si>
  <si>
    <t xml:space="preserve">S.D. Bansal </t>
  </si>
  <si>
    <t xml:space="preserve">Gupta Filling Station </t>
  </si>
  <si>
    <t>Tax (Jan. To March)</t>
  </si>
  <si>
    <t>2 % On (6514340)</t>
  </si>
  <si>
    <t xml:space="preserve">Birla Corporation </t>
  </si>
  <si>
    <t xml:space="preserve">Shivam Steel </t>
  </si>
  <si>
    <r>
      <t xml:space="preserve">2 Dumpher 10th </t>
    </r>
    <r>
      <rPr>
        <sz val="10"/>
        <rFont val="DevLys 010 "/>
      </rPr>
      <t>fd'r</t>
    </r>
  </si>
  <si>
    <r>
      <t xml:space="preserve">T.M. 10th </t>
    </r>
    <r>
      <rPr>
        <sz val="10"/>
        <rFont val="DevLys 010 "/>
      </rPr>
      <t>fd'r</t>
    </r>
  </si>
  <si>
    <r>
      <t xml:space="preserve">Batching Plant  10th </t>
    </r>
    <r>
      <rPr>
        <sz val="10"/>
        <rFont val="DevLys 010 "/>
      </rPr>
      <t>fd'r</t>
    </r>
  </si>
  <si>
    <t xml:space="preserve">Gm Piu Guna </t>
  </si>
  <si>
    <t>2 % On (5796149)</t>
  </si>
  <si>
    <t xml:space="preserve">Dumpher / JCB No. Plate </t>
  </si>
  <si>
    <t>Orient Cement Ltd</t>
  </si>
  <si>
    <t xml:space="preserve">Creative Infra. - Cash </t>
  </si>
  <si>
    <t xml:space="preserve">Creative infra. </t>
  </si>
  <si>
    <t>2 % On (8140838)</t>
  </si>
  <si>
    <t xml:space="preserve">Gupta Auto Mobail </t>
  </si>
  <si>
    <r>
      <t xml:space="preserve">2 Dumpher 11th </t>
    </r>
    <r>
      <rPr>
        <sz val="10"/>
        <rFont val="DevLys 010 "/>
      </rPr>
      <t>fd'r</t>
    </r>
  </si>
  <si>
    <r>
      <t xml:space="preserve">T.M. 11th </t>
    </r>
    <r>
      <rPr>
        <sz val="10"/>
        <rFont val="DevLys 010 "/>
      </rPr>
      <t>fd'r</t>
    </r>
  </si>
  <si>
    <r>
      <t xml:space="preserve">Batching Plant  11th </t>
    </r>
    <r>
      <rPr>
        <sz val="10"/>
        <rFont val="DevLys 010 "/>
      </rPr>
      <t>fd'r</t>
    </r>
  </si>
  <si>
    <t xml:space="preserve">Standard Steel </t>
  </si>
  <si>
    <t xml:space="preserve">Aone Construction </t>
  </si>
  <si>
    <r>
      <t xml:space="preserve">Creative </t>
    </r>
    <r>
      <rPr>
        <sz val="10"/>
        <rFont val="DevLys 010 "/>
      </rPr>
      <t xml:space="preserve">esa ds'k tek </t>
    </r>
  </si>
  <si>
    <r>
      <t xml:space="preserve">2 Tipper </t>
    </r>
    <r>
      <rPr>
        <sz val="10"/>
        <rFont val="DevLys 010 "/>
      </rPr>
      <t xml:space="preserve">chek </t>
    </r>
  </si>
  <si>
    <r>
      <t xml:space="preserve">T.m. </t>
    </r>
    <r>
      <rPr>
        <sz val="10"/>
        <rFont val="DevLys 010 "/>
      </rPr>
      <t xml:space="preserve">chek </t>
    </r>
  </si>
  <si>
    <r>
      <t xml:space="preserve">Batching Plant </t>
    </r>
    <r>
      <rPr>
        <sz val="10"/>
        <rFont val="DevLys 010 "/>
      </rPr>
      <t xml:space="preserve">chek </t>
    </r>
  </si>
  <si>
    <t>Mohamadi Hardware</t>
  </si>
  <si>
    <t xml:space="preserve">3 Vk;j v'kksdk eksVlZ ls Hkksiky esa fnyk;sA </t>
  </si>
  <si>
    <r>
      <t xml:space="preserve">2 Dumpher 12th </t>
    </r>
    <r>
      <rPr>
        <sz val="10"/>
        <rFont val="DevLys 010 "/>
      </rPr>
      <t>fd'r</t>
    </r>
  </si>
  <si>
    <r>
      <t xml:space="preserve">T.M. 12th </t>
    </r>
    <r>
      <rPr>
        <sz val="10"/>
        <rFont val="DevLys 010 "/>
      </rPr>
      <t>fd'r</t>
    </r>
  </si>
  <si>
    <r>
      <t xml:space="preserve">Batching Plant  12th </t>
    </r>
    <r>
      <rPr>
        <sz val="10"/>
        <rFont val="DevLys 010 "/>
      </rPr>
      <t>fd'r</t>
    </r>
  </si>
  <si>
    <t>Tax (April To June)</t>
  </si>
  <si>
    <r>
      <t xml:space="preserve">tek </t>
    </r>
    <r>
      <rPr>
        <sz val="10"/>
        <rFont val="Calibri"/>
        <family val="2"/>
        <scheme val="minor"/>
      </rPr>
      <t xml:space="preserve">Ch. - Pwd Harshod </t>
    </r>
  </si>
  <si>
    <r>
      <t xml:space="preserve">2 % On (5942997) </t>
    </r>
    <r>
      <rPr>
        <sz val="10"/>
        <rFont val="DevLys 010 "/>
      </rPr>
      <t xml:space="preserve"> </t>
    </r>
  </si>
  <si>
    <t xml:space="preserve">2 % On (4615258) </t>
  </si>
  <si>
    <t>Fdr Against sd</t>
  </si>
  <si>
    <r>
      <t xml:space="preserve">S.d. Bansal </t>
    </r>
    <r>
      <rPr>
        <sz val="10"/>
        <rFont val="DevLys 010 "/>
      </rPr>
      <t>dks 24 yk[k fn;s ftlesa ls ¼1133682½ jkty{eh dh xkMh Fkh flouh ekyok dh mls de djds fy[ksA</t>
    </r>
  </si>
  <si>
    <r>
      <rPr>
        <sz val="10"/>
        <rFont val="DevLys 010 "/>
      </rPr>
      <t xml:space="preserve">tek </t>
    </r>
    <r>
      <rPr>
        <sz val="10"/>
        <rFont val="Calibri"/>
        <family val="2"/>
        <scheme val="minor"/>
      </rPr>
      <t xml:space="preserve">(S.D.) Against Fdr </t>
    </r>
  </si>
  <si>
    <t>J.k. Laxmi - Prime Enterprises (2000 Begs)</t>
  </si>
  <si>
    <t>Orient Cement</t>
  </si>
  <si>
    <t xml:space="preserve">S.d. Bansal Steel </t>
  </si>
  <si>
    <t xml:space="preserve">Duggal Automobails </t>
  </si>
  <si>
    <r>
      <t xml:space="preserve">2 Dumpher 13th </t>
    </r>
    <r>
      <rPr>
        <sz val="10"/>
        <rFont val="DevLys 010 "/>
      </rPr>
      <t>fd'r</t>
    </r>
  </si>
  <si>
    <r>
      <t xml:space="preserve">T.M. 13th </t>
    </r>
    <r>
      <rPr>
        <sz val="10"/>
        <rFont val="DevLys 010 "/>
      </rPr>
      <t>fd'r</t>
    </r>
  </si>
  <si>
    <r>
      <t xml:space="preserve">Batching Plant  13th </t>
    </r>
    <r>
      <rPr>
        <sz val="10"/>
        <rFont val="DevLys 010 "/>
      </rPr>
      <t>fd'r</t>
    </r>
  </si>
  <si>
    <t xml:space="preserve">Fdr No. (914040012959215) Amount Fdr - 8000000 Int. Jama </t>
  </si>
  <si>
    <t>Pradeep Yadav 200 Machine Bill 29.04.14 to 30.04.14</t>
  </si>
  <si>
    <t xml:space="preserve">Abdulla Mohd Habeeb </t>
  </si>
  <si>
    <t xml:space="preserve">Sunil Mali </t>
  </si>
  <si>
    <t xml:space="preserve">Ashoka Moters Se Tyre </t>
  </si>
  <si>
    <r>
      <t xml:space="preserve">¼04-09-13 ls 16-05-14 rd½ </t>
    </r>
    <r>
      <rPr>
        <sz val="10"/>
        <rFont val="Calibri"/>
        <family val="2"/>
        <scheme val="minor"/>
      </rPr>
      <t xml:space="preserve">Orient Cement </t>
    </r>
    <r>
      <rPr>
        <sz val="10"/>
        <rFont val="DevLys 010 "/>
      </rPr>
      <t xml:space="preserve"> ls dqy </t>
    </r>
    <r>
      <rPr>
        <b/>
        <sz val="10"/>
        <rFont val="DevLys 010 "/>
      </rPr>
      <t>975592</t>
    </r>
    <r>
      <rPr>
        <sz val="10"/>
        <rFont val="DevLys 010 "/>
      </rPr>
      <t xml:space="preserve"> dk lhesUV fy;k </t>
    </r>
    <r>
      <rPr>
        <sz val="10"/>
        <rFont val="Calibri"/>
        <family val="2"/>
        <scheme val="minor"/>
      </rPr>
      <t>C-Form</t>
    </r>
    <r>
      <rPr>
        <sz val="10"/>
        <rFont val="DevLys 010 "/>
      </rPr>
      <t xml:space="preserve"> ij ftl ij </t>
    </r>
    <r>
      <rPr>
        <sz val="10"/>
        <rFont val="Calibri"/>
        <family val="2"/>
        <scheme val="minor"/>
      </rPr>
      <t xml:space="preserve">13% Vat + 1 % E.t. = 14 % </t>
    </r>
  </si>
  <si>
    <r>
      <t xml:space="preserve">2 Dumpher 14th </t>
    </r>
    <r>
      <rPr>
        <sz val="10"/>
        <rFont val="DevLys 010 "/>
      </rPr>
      <t>fd'r</t>
    </r>
  </si>
  <si>
    <r>
      <t xml:space="preserve">T.M. 14th </t>
    </r>
    <r>
      <rPr>
        <sz val="10"/>
        <rFont val="DevLys 010 "/>
      </rPr>
      <t>fd'r</t>
    </r>
  </si>
  <si>
    <r>
      <t xml:space="preserve">Batching Plant  14th </t>
    </r>
    <r>
      <rPr>
        <sz val="10"/>
        <rFont val="DevLys 010 "/>
      </rPr>
      <t>fd'r</t>
    </r>
  </si>
  <si>
    <t xml:space="preserve">Ganesh Trading Company </t>
  </si>
  <si>
    <r>
      <t xml:space="preserve">tek </t>
    </r>
    <r>
      <rPr>
        <sz val="10"/>
        <rFont val="Calibri"/>
        <family val="2"/>
        <scheme val="minor"/>
      </rPr>
      <t xml:space="preserve">Ch. - Pwd Bridge </t>
    </r>
  </si>
  <si>
    <t>2 % On (5760000)</t>
  </si>
  <si>
    <r>
      <t xml:space="preserve">2 Dumpher 15th </t>
    </r>
    <r>
      <rPr>
        <sz val="10"/>
        <rFont val="DevLys 010 "/>
      </rPr>
      <t>fd'r</t>
    </r>
  </si>
  <si>
    <r>
      <t xml:space="preserve">T.M. 15th </t>
    </r>
    <r>
      <rPr>
        <sz val="10"/>
        <rFont val="DevLys 010 "/>
      </rPr>
      <t>fd'r</t>
    </r>
  </si>
  <si>
    <r>
      <t xml:space="preserve">Batching Plant  15th </t>
    </r>
    <r>
      <rPr>
        <sz val="10"/>
        <rFont val="DevLys 010 "/>
      </rPr>
      <t>fd'r</t>
    </r>
  </si>
  <si>
    <t>Mprrda Harda Fdr For SD</t>
  </si>
  <si>
    <t>India Construction (Satring Materiyal)</t>
  </si>
  <si>
    <t>Tax (July to Sep.)</t>
  </si>
  <si>
    <r>
      <t xml:space="preserve">tek </t>
    </r>
    <r>
      <rPr>
        <sz val="10"/>
        <rFont val="Calibri"/>
        <family val="2"/>
        <scheme val="minor"/>
      </rPr>
      <t xml:space="preserve">SD Mprda Harda Against Fdr </t>
    </r>
  </si>
  <si>
    <t>Gupta Automobiles</t>
  </si>
  <si>
    <t>Creative Infra. Cash Jama</t>
  </si>
  <si>
    <r>
      <t xml:space="preserve">tek </t>
    </r>
    <r>
      <rPr>
        <sz val="10"/>
        <rFont val="Calibri"/>
        <family val="2"/>
        <scheme val="minor"/>
      </rPr>
      <t xml:space="preserve">Ch. Mprda Harda </t>
    </r>
  </si>
  <si>
    <t>2 % On (2801958)</t>
  </si>
  <si>
    <t xml:space="preserve">Mangalam Cement </t>
  </si>
  <si>
    <r>
      <t xml:space="preserve">Creative Infra. </t>
    </r>
    <r>
      <rPr>
        <sz val="10"/>
        <rFont val="DevLys 010 "/>
      </rPr>
      <t xml:space="preserve">Tkek </t>
    </r>
  </si>
  <si>
    <r>
      <t xml:space="preserve">2 Dumpher 16th </t>
    </r>
    <r>
      <rPr>
        <sz val="10"/>
        <rFont val="DevLys 010 "/>
      </rPr>
      <t>fd'r</t>
    </r>
  </si>
  <si>
    <r>
      <t xml:space="preserve">T.M. 16th </t>
    </r>
    <r>
      <rPr>
        <sz val="10"/>
        <rFont val="DevLys 010 "/>
      </rPr>
      <t>fd'r</t>
    </r>
  </si>
  <si>
    <r>
      <t xml:space="preserve">Batching Plant  16th </t>
    </r>
    <r>
      <rPr>
        <sz val="10"/>
        <rFont val="DevLys 010 "/>
      </rPr>
      <t>fd'r</t>
    </r>
  </si>
  <si>
    <t>Performance 2.5% 945000</t>
  </si>
  <si>
    <t>fdr.no.(914040030987568) amount
fdr 945000 int.jama</t>
  </si>
  <si>
    <t xml:space="preserve">Fdr No. (914040025610590) Amount Fdr - 1890000 Int. Jama </t>
  </si>
  <si>
    <t>2 % On (4840597)</t>
  </si>
  <si>
    <t>Fdr For Sd</t>
  </si>
  <si>
    <t xml:space="preserve">Creative Infra. A/c Cash </t>
  </si>
  <si>
    <t>Bansal Crusher</t>
  </si>
  <si>
    <r>
      <t xml:space="preserve">2 Dumpher 17th </t>
    </r>
    <r>
      <rPr>
        <sz val="10"/>
        <rFont val="DevLys 010 "/>
      </rPr>
      <t>fd'r</t>
    </r>
  </si>
  <si>
    <r>
      <t xml:space="preserve">T.M. 17th </t>
    </r>
    <r>
      <rPr>
        <sz val="10"/>
        <rFont val="DevLys 010 "/>
      </rPr>
      <t>fd'r</t>
    </r>
  </si>
  <si>
    <r>
      <t xml:space="preserve">Batching Plant  17th </t>
    </r>
    <r>
      <rPr>
        <sz val="10"/>
        <rFont val="DevLys 010 "/>
      </rPr>
      <t>fd'r</t>
    </r>
  </si>
  <si>
    <t xml:space="preserve">Fdr No. (914040034290508) Amount Fdr - 2800000 Int. Jama </t>
  </si>
  <si>
    <t xml:space="preserve">Apollo Infra. </t>
  </si>
  <si>
    <r>
      <t xml:space="preserve">2 Dumpher 18th </t>
    </r>
    <r>
      <rPr>
        <sz val="10"/>
        <rFont val="DevLys 010 "/>
      </rPr>
      <t>fd'r</t>
    </r>
  </si>
  <si>
    <r>
      <t xml:space="preserve">T.M. 18th </t>
    </r>
    <r>
      <rPr>
        <sz val="10"/>
        <rFont val="DevLys 010 "/>
      </rPr>
      <t>fd'r</t>
    </r>
  </si>
  <si>
    <r>
      <t xml:space="preserve">Batching Plant  18th </t>
    </r>
    <r>
      <rPr>
        <sz val="10"/>
        <rFont val="DevLys 010 "/>
      </rPr>
      <t>fd'r</t>
    </r>
  </si>
  <si>
    <t xml:space="preserve">Creative Me Cash Jama </t>
  </si>
  <si>
    <t>Tax (Oct. To Dec.)</t>
  </si>
  <si>
    <t>Emi Ch. Return Due to Ecs Charge 4 Times</t>
  </si>
  <si>
    <r>
      <t xml:space="preserve">2 Dumpher 19th </t>
    </r>
    <r>
      <rPr>
        <sz val="10"/>
        <rFont val="DevLys 010 "/>
      </rPr>
      <t>fd'r</t>
    </r>
  </si>
  <si>
    <r>
      <t xml:space="preserve">T.M. 19th </t>
    </r>
    <r>
      <rPr>
        <sz val="10"/>
        <rFont val="DevLys 010 "/>
      </rPr>
      <t>fd'r</t>
    </r>
  </si>
  <si>
    <r>
      <t xml:space="preserve">Batching Plant  19th </t>
    </r>
    <r>
      <rPr>
        <sz val="10"/>
        <rFont val="DevLys 010 "/>
      </rPr>
      <t>fd'r</t>
    </r>
  </si>
  <si>
    <t xml:space="preserve">Jama Ch. Harsood </t>
  </si>
  <si>
    <t>2 % On (8519682)</t>
  </si>
  <si>
    <t xml:space="preserve">S.d. Bansal By Umang Hardware </t>
  </si>
  <si>
    <t xml:space="preserve">Gupta Automobile </t>
  </si>
  <si>
    <t xml:space="preserve">R.k. Bansal Crusher </t>
  </si>
  <si>
    <t>2 % On (2529489)</t>
  </si>
  <si>
    <t>2 % On (11827553)</t>
  </si>
  <si>
    <t>India Construction (Shutring Materiyal)</t>
  </si>
  <si>
    <r>
      <t xml:space="preserve">2 Dumpher 20th </t>
    </r>
    <r>
      <rPr>
        <sz val="10"/>
        <rFont val="DevLys 010 "/>
      </rPr>
      <t>fd'r</t>
    </r>
  </si>
  <si>
    <r>
      <t xml:space="preserve">T.M. 20th </t>
    </r>
    <r>
      <rPr>
        <sz val="10"/>
        <rFont val="DevLys 010 "/>
      </rPr>
      <t>fd'r</t>
    </r>
  </si>
  <si>
    <r>
      <t xml:space="preserve">Batching Plant  20th </t>
    </r>
    <r>
      <rPr>
        <sz val="10"/>
        <rFont val="DevLys 010 "/>
      </rPr>
      <t>fd'r</t>
    </r>
  </si>
  <si>
    <t xml:space="preserve">Jama Sd Against Fdr </t>
  </si>
  <si>
    <t>2 % On (4550964)</t>
  </si>
  <si>
    <t>S.d. Bansal Steel</t>
  </si>
  <si>
    <t xml:space="preserve">Fdr No. (914090052691911) Amount Fdr - 2610000 Int. Jama </t>
  </si>
  <si>
    <r>
      <t xml:space="preserve">2 Dumpher 21th </t>
    </r>
    <r>
      <rPr>
        <sz val="10"/>
        <rFont val="DevLys 010 "/>
      </rPr>
      <t>fd'r</t>
    </r>
  </si>
  <si>
    <r>
      <t xml:space="preserve">T.M. 21th </t>
    </r>
    <r>
      <rPr>
        <sz val="10"/>
        <rFont val="DevLys 010 "/>
      </rPr>
      <t>fd'r</t>
    </r>
  </si>
  <si>
    <r>
      <t xml:space="preserve">Batching Plant  21th </t>
    </r>
    <r>
      <rPr>
        <sz val="10"/>
        <rFont val="DevLys 010 "/>
      </rPr>
      <t>fd'r</t>
    </r>
  </si>
  <si>
    <t>Mainig Cash Dumpher Ragstre</t>
  </si>
  <si>
    <r>
      <t xml:space="preserve">2 Dumpher 22th </t>
    </r>
    <r>
      <rPr>
        <sz val="10"/>
        <rFont val="DevLys 010 "/>
      </rPr>
      <t>fd'r</t>
    </r>
  </si>
  <si>
    <r>
      <t xml:space="preserve">T.M. 22th </t>
    </r>
    <r>
      <rPr>
        <sz val="10"/>
        <rFont val="DevLys 010 "/>
      </rPr>
      <t>fd'r</t>
    </r>
  </si>
  <si>
    <r>
      <t xml:space="preserve">Batching Plant  22th </t>
    </r>
    <r>
      <rPr>
        <sz val="10"/>
        <rFont val="DevLys 010 "/>
      </rPr>
      <t>fd'r</t>
    </r>
  </si>
  <si>
    <t xml:space="preserve">Jama Ch. Mprrda Harda </t>
  </si>
  <si>
    <t>2 % On (594396)</t>
  </si>
  <si>
    <t xml:space="preserve">Jama Ch. Pwd Harsood </t>
  </si>
  <si>
    <t>2 % On (2953330)</t>
  </si>
  <si>
    <t xml:space="preserve">Managlam Cement </t>
  </si>
  <si>
    <t xml:space="preserve">2 % On (4186576) </t>
  </si>
  <si>
    <t>Albuhran Traders Steel</t>
  </si>
  <si>
    <r>
      <t xml:space="preserve">2 Dumpher 23th </t>
    </r>
    <r>
      <rPr>
        <sz val="10"/>
        <rFont val="DevLys 010 "/>
      </rPr>
      <t>fd'r</t>
    </r>
  </si>
  <si>
    <r>
      <t xml:space="preserve">T.M. 23th </t>
    </r>
    <r>
      <rPr>
        <sz val="10"/>
        <rFont val="DevLys 010 "/>
      </rPr>
      <t>fd'r</t>
    </r>
  </si>
  <si>
    <r>
      <t xml:space="preserve">Batching Plant  23th </t>
    </r>
    <r>
      <rPr>
        <sz val="10"/>
        <rFont val="DevLys 010 "/>
      </rPr>
      <t>fd'r</t>
    </r>
  </si>
  <si>
    <t>2 % On (2594989)</t>
  </si>
  <si>
    <t>Lucky Steel</t>
  </si>
  <si>
    <t>2 Dumpher + 1 T.m. Tax Yearly (01.01.15 To 31.03.16)</t>
  </si>
  <si>
    <t xml:space="preserve">Jama Ch. Cement Refund Samsul </t>
  </si>
  <si>
    <t xml:space="preserve">Creative Infra. Cash Jama - Axis </t>
  </si>
  <si>
    <t>Dumpher Insurance (1628/1629)</t>
  </si>
  <si>
    <t xml:space="preserve">T.m. (0342) Insurance </t>
  </si>
  <si>
    <r>
      <t xml:space="preserve">2 Dumpher 24th </t>
    </r>
    <r>
      <rPr>
        <sz val="10"/>
        <rFont val="DevLys 010 "/>
      </rPr>
      <t>fd'r</t>
    </r>
  </si>
  <si>
    <r>
      <t xml:space="preserve">T.M. 24th </t>
    </r>
    <r>
      <rPr>
        <sz val="10"/>
        <rFont val="DevLys 010 "/>
      </rPr>
      <t>fd'r</t>
    </r>
  </si>
  <si>
    <r>
      <t xml:space="preserve">Batching Plant  24th </t>
    </r>
    <r>
      <rPr>
        <sz val="10"/>
        <rFont val="DevLys 010 "/>
      </rPr>
      <t>fd'r</t>
    </r>
  </si>
  <si>
    <t>2 % On (4525638)</t>
  </si>
  <si>
    <t xml:space="preserve">Creative Infra. Se Ch. Jama </t>
  </si>
  <si>
    <t>Gupta Automobile</t>
  </si>
  <si>
    <t xml:space="preserve">Creative Infra. Hdfc Bank Me Cash Jama </t>
  </si>
  <si>
    <t xml:space="preserve">2 % On (3514205) Bill Amount </t>
  </si>
  <si>
    <t>Ganesh Traders</t>
  </si>
  <si>
    <r>
      <t xml:space="preserve">2 Dumpher 25th </t>
    </r>
    <r>
      <rPr>
        <sz val="10"/>
        <rFont val="DevLys 010 "/>
      </rPr>
      <t>fd'r</t>
    </r>
  </si>
  <si>
    <r>
      <t xml:space="preserve">T.M. 25th </t>
    </r>
    <r>
      <rPr>
        <sz val="10"/>
        <rFont val="DevLys 010 "/>
      </rPr>
      <t>fd'r</t>
    </r>
  </si>
  <si>
    <r>
      <t xml:space="preserve">Batching Plant  25th </t>
    </r>
    <r>
      <rPr>
        <sz val="10"/>
        <rFont val="DevLys 010 "/>
      </rPr>
      <t>fd'r</t>
    </r>
  </si>
  <si>
    <t>Gadi mp 081628</t>
  </si>
  <si>
    <t>J.k. Cement Ltd. - Opc (2000 Begs)</t>
  </si>
  <si>
    <t>2 % On (999252) Bill Amount</t>
  </si>
  <si>
    <t xml:space="preserve">2 % On (3278052) Bill Amount </t>
  </si>
  <si>
    <t xml:space="preserve">Ashoka Moters Se Exchange Tyre Bill </t>
  </si>
  <si>
    <r>
      <t xml:space="preserve">2 Dumpher 26th </t>
    </r>
    <r>
      <rPr>
        <sz val="10"/>
        <rFont val="DevLys 010 "/>
      </rPr>
      <t>fd'r</t>
    </r>
  </si>
  <si>
    <r>
      <t xml:space="preserve">T.M. 26th </t>
    </r>
    <r>
      <rPr>
        <sz val="10"/>
        <rFont val="DevLys 010 "/>
      </rPr>
      <t>fd'r</t>
    </r>
  </si>
  <si>
    <r>
      <t xml:space="preserve">Batching Plant  26th </t>
    </r>
    <r>
      <rPr>
        <sz val="10"/>
        <rFont val="DevLys 010 "/>
      </rPr>
      <t>fd'r</t>
    </r>
  </si>
  <si>
    <t xml:space="preserve">J.k. Cement </t>
  </si>
  <si>
    <t xml:space="preserve">Creative Infra. A/c Cash Jama Axis Bank Me </t>
  </si>
  <si>
    <t xml:space="preserve">2 % On (1142652) Bill Amount </t>
  </si>
  <si>
    <t>2 % On (3247020)</t>
  </si>
  <si>
    <t xml:space="preserve">Fdr Harsood Aganest fdr </t>
  </si>
  <si>
    <t>Lahori Steel</t>
  </si>
  <si>
    <t>Gupta Automabile</t>
  </si>
  <si>
    <t>2 % On (622163)</t>
  </si>
  <si>
    <t xml:space="preserve">2 % On (1464932) Bill Amount </t>
  </si>
  <si>
    <r>
      <t xml:space="preserve">2 Dumpher 27th </t>
    </r>
    <r>
      <rPr>
        <sz val="10"/>
        <rFont val="DevLys 010 "/>
      </rPr>
      <t>fd'r</t>
    </r>
  </si>
  <si>
    <r>
      <t xml:space="preserve">T.M. 27th </t>
    </r>
    <r>
      <rPr>
        <sz val="10"/>
        <rFont val="DevLys 010 "/>
      </rPr>
      <t>fd'r</t>
    </r>
  </si>
  <si>
    <r>
      <t xml:space="preserve">Batching Plant  27th </t>
    </r>
    <r>
      <rPr>
        <sz val="10"/>
        <rFont val="DevLys 010 "/>
      </rPr>
      <t>fd'r</t>
    </r>
  </si>
  <si>
    <t>creative infra</t>
  </si>
  <si>
    <t xml:space="preserve">2 % on (1217026) Bill Amount </t>
  </si>
  <si>
    <t xml:space="preserve">2% on (723978) Bill Amount </t>
  </si>
  <si>
    <t>Creative infra</t>
  </si>
  <si>
    <t>Gupta automobiles</t>
  </si>
  <si>
    <t xml:space="preserve">Fdr No. (915040027648567) Amount Fdr - 3070000 Int. Jama </t>
  </si>
  <si>
    <r>
      <t xml:space="preserve">2 Dumpher 28th </t>
    </r>
    <r>
      <rPr>
        <sz val="10"/>
        <rFont val="DevLys 010 "/>
      </rPr>
      <t>fd'r</t>
    </r>
  </si>
  <si>
    <r>
      <t xml:space="preserve">T.M. 28th </t>
    </r>
    <r>
      <rPr>
        <sz val="10"/>
        <rFont val="DevLys 010 "/>
      </rPr>
      <t>fd'r</t>
    </r>
  </si>
  <si>
    <r>
      <t xml:space="preserve">Batching Plant  28th </t>
    </r>
    <r>
      <rPr>
        <sz val="10"/>
        <rFont val="DevLys 010 "/>
      </rPr>
      <t>fd'r</t>
    </r>
  </si>
  <si>
    <t>2% on (1918200) Bill Amount</t>
  </si>
  <si>
    <t>Shri Ganesh Trd.</t>
  </si>
  <si>
    <t>Creative infra.</t>
  </si>
  <si>
    <r>
      <t xml:space="preserve">2 Dumpher 29th </t>
    </r>
    <r>
      <rPr>
        <sz val="10"/>
        <rFont val="DevLys 010 "/>
      </rPr>
      <t>fd'r</t>
    </r>
  </si>
  <si>
    <r>
      <t xml:space="preserve">T.M. 29th </t>
    </r>
    <r>
      <rPr>
        <sz val="10"/>
        <rFont val="DevLys 010 "/>
      </rPr>
      <t>fd'r</t>
    </r>
  </si>
  <si>
    <r>
      <t xml:space="preserve">Batching Plant  29th </t>
    </r>
    <r>
      <rPr>
        <sz val="10"/>
        <rFont val="DevLys 010 "/>
      </rPr>
      <t>fd'r</t>
    </r>
  </si>
  <si>
    <t>2% on (1965104) Bill Amount</t>
  </si>
  <si>
    <t xml:space="preserve">Abdulla Traders </t>
  </si>
  <si>
    <r>
      <t xml:space="preserve">2 Dumpher 30th </t>
    </r>
    <r>
      <rPr>
        <sz val="10"/>
        <rFont val="DevLys 010 "/>
      </rPr>
      <t>fd'r</t>
    </r>
  </si>
  <si>
    <r>
      <t xml:space="preserve">T.M. 30th </t>
    </r>
    <r>
      <rPr>
        <sz val="10"/>
        <rFont val="DevLys 010 "/>
      </rPr>
      <t>fd'r</t>
    </r>
  </si>
  <si>
    <r>
      <t xml:space="preserve">Batching Plant  30th </t>
    </r>
    <r>
      <rPr>
        <sz val="10"/>
        <rFont val="DevLys 010 "/>
      </rPr>
      <t>fd'r</t>
    </r>
  </si>
  <si>
    <t>2% on (1053273) Bill Amount</t>
  </si>
  <si>
    <t>2% on (712822) Bill Amount</t>
  </si>
  <si>
    <t>2% on (991835) Bill Amount</t>
  </si>
  <si>
    <r>
      <t xml:space="preserve">2 Dumpher 31th </t>
    </r>
    <r>
      <rPr>
        <sz val="10"/>
        <rFont val="DevLys 010 "/>
      </rPr>
      <t>fd'r</t>
    </r>
  </si>
  <si>
    <r>
      <t xml:space="preserve">T.M. 31th </t>
    </r>
    <r>
      <rPr>
        <sz val="10"/>
        <rFont val="DevLys 010 "/>
      </rPr>
      <t>fd'r</t>
    </r>
  </si>
  <si>
    <r>
      <t xml:space="preserve">Batching Plant  31th </t>
    </r>
    <r>
      <rPr>
        <sz val="10"/>
        <rFont val="DevLys 010 "/>
      </rPr>
      <t>fd'r</t>
    </r>
  </si>
  <si>
    <t>2% on (1345398) Bill Amount</t>
  </si>
  <si>
    <t xml:space="preserve">Gupta automobiles </t>
  </si>
  <si>
    <t xml:space="preserve">New Ganesh Traders </t>
  </si>
  <si>
    <r>
      <t xml:space="preserve">2 Dumpher 32th </t>
    </r>
    <r>
      <rPr>
        <sz val="10"/>
        <rFont val="DevLys 010 "/>
      </rPr>
      <t>fd'r</t>
    </r>
  </si>
  <si>
    <r>
      <t xml:space="preserve">T.M. 32th </t>
    </r>
    <r>
      <rPr>
        <sz val="10"/>
        <rFont val="DevLys 010 "/>
      </rPr>
      <t>fd'r</t>
    </r>
  </si>
  <si>
    <r>
      <t xml:space="preserve">Batching Plant  32th </t>
    </r>
    <r>
      <rPr>
        <sz val="10"/>
        <rFont val="DevLys 010 "/>
      </rPr>
      <t>fd'r</t>
    </r>
  </si>
  <si>
    <t>2% on (1284330) Bill Amount</t>
  </si>
  <si>
    <t xml:space="preserve">Gupta Auto Mobile </t>
  </si>
  <si>
    <t>TDS</t>
  </si>
  <si>
    <t xml:space="preserve">Keshav Kumar Agarwal </t>
  </si>
  <si>
    <r>
      <t xml:space="preserve">2 Dumpher 33th </t>
    </r>
    <r>
      <rPr>
        <sz val="10"/>
        <rFont val="DevLys 010 "/>
      </rPr>
      <t>fd'r</t>
    </r>
  </si>
  <si>
    <r>
      <t xml:space="preserve">T.M. 33th </t>
    </r>
    <r>
      <rPr>
        <sz val="10"/>
        <rFont val="DevLys 010 "/>
      </rPr>
      <t>fd'r</t>
    </r>
  </si>
  <si>
    <r>
      <t xml:space="preserve">Batching Plant  33th </t>
    </r>
    <r>
      <rPr>
        <sz val="10"/>
        <rFont val="DevLys 010 "/>
      </rPr>
      <t>fd'r</t>
    </r>
  </si>
  <si>
    <t xml:space="preserve">Harsood Crash Berriers </t>
  </si>
  <si>
    <t>Adv.Paid-Crash barrier-Installation</t>
  </si>
  <si>
    <t xml:space="preserve">Rajesh Yadav Crash Berriers </t>
  </si>
  <si>
    <t>2% on (3690648) Bill Amount</t>
  </si>
  <si>
    <r>
      <t xml:space="preserve">2 Dumpher 34th </t>
    </r>
    <r>
      <rPr>
        <sz val="10"/>
        <rFont val="DevLys 010 "/>
      </rPr>
      <t>fd'r</t>
    </r>
  </si>
  <si>
    <r>
      <t xml:space="preserve">T.M. 34th </t>
    </r>
    <r>
      <rPr>
        <sz val="10"/>
        <rFont val="DevLys 010 "/>
      </rPr>
      <t>fd'r</t>
    </r>
  </si>
  <si>
    <r>
      <t xml:space="preserve">Batching Plant  34th </t>
    </r>
    <r>
      <rPr>
        <sz val="10"/>
        <rFont val="DevLys 010 "/>
      </rPr>
      <t>fd'r</t>
    </r>
  </si>
  <si>
    <t>2% on (2608049) Bill Amount</t>
  </si>
  <si>
    <t xml:space="preserve">Samiri Enterprises Crash Barrier </t>
  </si>
  <si>
    <t xml:space="preserve">Bhopal Se Sameeri Enterprises </t>
  </si>
  <si>
    <t>Jama Ch. Mprrda Harda Sd</t>
  </si>
  <si>
    <r>
      <t xml:space="preserve">2 Dumpher 35th </t>
    </r>
    <r>
      <rPr>
        <sz val="10"/>
        <rFont val="DevLys 010 "/>
      </rPr>
      <t>fd'r</t>
    </r>
  </si>
  <si>
    <r>
      <t xml:space="preserve">T.M. 35th </t>
    </r>
    <r>
      <rPr>
        <sz val="10"/>
        <rFont val="DevLys 010 "/>
      </rPr>
      <t>fd'r</t>
    </r>
  </si>
  <si>
    <r>
      <t xml:space="preserve">Batching Plant  35th </t>
    </r>
    <r>
      <rPr>
        <sz val="10"/>
        <rFont val="DevLys 010 "/>
      </rPr>
      <t>fd'r</t>
    </r>
  </si>
  <si>
    <t xml:space="preserve">Tipper (1628+1629) Insur. </t>
  </si>
  <si>
    <t xml:space="preserve">Rmc Plant Insure. </t>
  </si>
  <si>
    <t xml:space="preserve">2 Dumper + 1 T.m. Tax Jama (01.04.16 To 30.06.16) </t>
  </si>
  <si>
    <t xml:space="preserve">2 Dumpher + 1 T.m. Tax Jama (01.07.16 To 30.09.16) </t>
  </si>
  <si>
    <t xml:space="preserve">Jama Ch. Harsood Withheld </t>
  </si>
  <si>
    <t xml:space="preserve">Jama Ch. Harsood Royalty </t>
  </si>
  <si>
    <t xml:space="preserve">Jama Fdr Emd Harsood </t>
  </si>
  <si>
    <t xml:space="preserve">Harsood Emd Wali Fdr Per Total Interest Mila </t>
  </si>
  <si>
    <t xml:space="preserve">Jama Sd Harsood Against Fdr (13.07.16 Ko 15 Lack Ki Fdr Bani Thi) </t>
  </si>
  <si>
    <t xml:space="preserve">Fdr No. (916040039508418) Amount Fdr - 1500000 Int. Jama </t>
  </si>
  <si>
    <t>bathing plant insu.</t>
  </si>
  <si>
    <t>hdfc rifiness stamp duty</t>
  </si>
  <si>
    <t>prossesing fees</t>
  </si>
  <si>
    <t>Vehical &amp; machinery finance(1)</t>
  </si>
  <si>
    <t>Vehical &amp; machinery finance(2)</t>
  </si>
  <si>
    <t>Vehical &amp; machinery finance(3)</t>
  </si>
  <si>
    <t>Vehical &amp; machinery finance(4)</t>
  </si>
  <si>
    <t>2 dumpher hp entery 1628+1629</t>
  </si>
  <si>
    <t>2 dumpher hp cancelled 1628+1629</t>
  </si>
  <si>
    <t>vehical Instolement</t>
  </si>
  <si>
    <t>1628 ka insurance</t>
  </si>
  <si>
    <t>1629 ka insurance</t>
  </si>
  <si>
    <t>0342 ka insurance</t>
  </si>
  <si>
    <t>3 gadhi tax (1.4.17 to 31.3.18)</t>
  </si>
  <si>
    <t>5'E form issue karai 20/3/17 tak orient cement</t>
  </si>
  <si>
    <t>mohammed jalaluddin</t>
  </si>
  <si>
    <t>shivam saxena</t>
  </si>
  <si>
    <t>saxena tyre</t>
  </si>
  <si>
    <t>50% sd of harsood bridge pwd indore (bg)</t>
  </si>
  <si>
    <t>creative infratech</t>
  </si>
  <si>
    <t>New Shamsul khan (K Bridge)</t>
  </si>
  <si>
    <t xml:space="preserve">Fdr No. (914090052691911) Amount Fdr - 2610000 +510000= 3120000 Int. Jama </t>
  </si>
  <si>
    <t>interest on BG harda 3.12.18 2521000</t>
  </si>
  <si>
    <t xml:space="preserve">BR release </t>
  </si>
  <si>
    <t xml:space="preserve">Creative dovelopers 1 % TDS </t>
  </si>
  <si>
    <t xml:space="preserve">Sivni Malwa hisab as per Bhaisab </t>
  </si>
  <si>
    <t>Sheet Harda</t>
  </si>
  <si>
    <t>vehicle finance 1629</t>
  </si>
  <si>
    <t>vehicle instalement1</t>
  </si>
  <si>
    <t>vehicle instalement 2</t>
  </si>
  <si>
    <t>vehicle instalement 3</t>
  </si>
  <si>
    <t>vehicle instalement 4</t>
  </si>
  <si>
    <t>vehicle instalement 5</t>
  </si>
  <si>
    <t>vehicle instalement 6</t>
  </si>
  <si>
    <t>vehicle instalement 7</t>
  </si>
  <si>
    <t>vehicle instalement 8</t>
  </si>
  <si>
    <t>vehicle instalement 9</t>
  </si>
  <si>
    <t>vehicle instalement 10</t>
  </si>
  <si>
    <t>vehicle instalement 11</t>
  </si>
  <si>
    <t>vehicle instalement 12</t>
  </si>
  <si>
    <t>vehicle instalement 13</t>
  </si>
  <si>
    <t>vehicle instalement 14</t>
  </si>
  <si>
    <t>vehicle instalement 15</t>
  </si>
  <si>
    <t>vehicle instalement 16</t>
  </si>
  <si>
    <t>vehicle instalement 17</t>
  </si>
  <si>
    <t>vehicle instalement 18</t>
  </si>
  <si>
    <t>vehicle instalement 19</t>
  </si>
  <si>
    <t>vehicle instalement 20</t>
  </si>
  <si>
    <t>vehicle instalement 21</t>
  </si>
  <si>
    <t>vehicle instalement 22</t>
  </si>
  <si>
    <t>vehicle instalement 23</t>
  </si>
  <si>
    <t>vehicle instalement 24</t>
  </si>
  <si>
    <t>Balance transfer</t>
  </si>
  <si>
    <t>Interest Payment</t>
  </si>
  <si>
    <t>Harda Balance transfer</t>
  </si>
</sst>
</file>

<file path=xl/styles.xml><?xml version="1.0" encoding="utf-8"?>
<styleSheet xmlns="http://schemas.openxmlformats.org/spreadsheetml/2006/main">
  <numFmts count="2">
    <numFmt numFmtId="164" formatCode="[$-409]d\-mmm\-yyyy;@"/>
    <numFmt numFmtId="165" formatCode="[$-409]d\-mmm\-yy;@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6"/>
      <color theme="10"/>
      <name val="Calibri"/>
      <family val="2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DevLys 010 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0"/>
      <name val="DevLys 010 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i/>
      <sz val="9"/>
      <color rgb="FF000000"/>
      <name val="Arial"/>
      <family val="2"/>
    </font>
    <font>
      <b/>
      <i/>
      <sz val="9"/>
      <color theme="1"/>
      <name val="Calibri"/>
      <family val="2"/>
      <scheme val="minor"/>
    </font>
    <font>
      <b/>
      <i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38" fillId="0" borderId="0"/>
  </cellStyleXfs>
  <cellXfs count="59">
    <xf numFmtId="0" fontId="0" fillId="0" borderId="0" xfId="0"/>
    <xf numFmtId="0" fontId="0" fillId="0" borderId="0" xfId="0" applyFill="1"/>
    <xf numFmtId="164" fontId="22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31" fillId="0" borderId="0" xfId="0" applyFont="1" applyFill="1"/>
    <xf numFmtId="0" fontId="32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2" fillId="0" borderId="10" xfId="0" applyNumberFormat="1" applyFont="1" applyFill="1" applyBorder="1" applyAlignment="1">
      <alignment horizontal="center" vertical="center"/>
    </xf>
    <xf numFmtId="0" fontId="33" fillId="33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14" fontId="32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/>
    </xf>
    <xf numFmtId="0" fontId="39" fillId="0" borderId="10" xfId="0" applyFont="1" applyFill="1" applyBorder="1" applyAlignment="1">
      <alignment horizontal="center"/>
    </xf>
    <xf numFmtId="165" fontId="32" fillId="0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right" wrapText="1"/>
    </xf>
    <xf numFmtId="0" fontId="19" fillId="0" borderId="10" xfId="0" applyFont="1" applyFill="1" applyBorder="1" applyAlignment="1">
      <alignment horizontal="right" wrapText="1"/>
    </xf>
    <xf numFmtId="0" fontId="29" fillId="0" borderId="10" xfId="43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right" wrapText="1"/>
    </xf>
    <xf numFmtId="1" fontId="19" fillId="0" borderId="10" xfId="0" applyNumberFormat="1" applyFont="1" applyFill="1" applyBorder="1" applyAlignment="1">
      <alignment horizontal="right" wrapText="1"/>
    </xf>
    <xf numFmtId="1" fontId="0" fillId="0" borderId="10" xfId="0" applyNumberFormat="1" applyFill="1" applyBorder="1"/>
    <xf numFmtId="1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 applyBorder="1"/>
    <xf numFmtId="0" fontId="40" fillId="0" borderId="10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2" fontId="22" fillId="0" borderId="10" xfId="0" applyNumberFormat="1" applyFont="1" applyFill="1" applyBorder="1" applyAlignment="1">
      <alignment horizontal="right" vertical="center" wrapText="1"/>
    </xf>
    <xf numFmtId="0" fontId="23" fillId="0" borderId="0" xfId="0" applyFont="1" applyFill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2" fontId="0" fillId="0" borderId="0" xfId="0" applyNumberFormat="1" applyFill="1"/>
    <xf numFmtId="2" fontId="0" fillId="0" borderId="0" xfId="0" applyNumberFormat="1" applyFill="1" applyAlignment="1">
      <alignment horizontal="right"/>
    </xf>
    <xf numFmtId="165" fontId="35" fillId="0" borderId="10" xfId="0" applyNumberFormat="1" applyFont="1" applyFill="1" applyBorder="1" applyAlignment="1">
      <alignment horizontal="center" vertical="center"/>
    </xf>
    <xf numFmtId="165" fontId="32" fillId="33" borderId="10" xfId="0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left" wrapText="1"/>
    </xf>
    <xf numFmtId="0" fontId="29" fillId="0" borderId="10" xfId="0" applyFont="1" applyFill="1" applyBorder="1" applyAlignment="1">
      <alignment horizontal="left" vertical="center"/>
    </xf>
    <xf numFmtId="164" fontId="41" fillId="0" borderId="10" xfId="0" applyNumberFormat="1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1" fontId="41" fillId="0" borderId="10" xfId="0" applyNumberFormat="1" applyFont="1" applyFill="1" applyBorder="1" applyAlignment="1">
      <alignment horizontal="center" vertical="center" wrapText="1"/>
    </xf>
    <xf numFmtId="0" fontId="42" fillId="0" borderId="0" xfId="0" applyFont="1" applyFill="1"/>
    <xf numFmtId="2" fontId="32" fillId="0" borderId="10" xfId="0" applyNumberFormat="1" applyFont="1" applyFill="1" applyBorder="1" applyAlignment="1">
      <alignment horizontal="center" vertical="center"/>
    </xf>
    <xf numFmtId="1" fontId="43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0" fontId="39" fillId="0" borderId="0" xfId="0" applyFont="1" applyFill="1"/>
    <xf numFmtId="164" fontId="18" fillId="34" borderId="10" xfId="0" applyNumberFormat="1" applyFont="1" applyFill="1" applyBorder="1" applyAlignment="1">
      <alignment horizontal="right" wrapText="1"/>
    </xf>
    <xf numFmtId="1" fontId="19" fillId="34" borderId="10" xfId="0" applyNumberFormat="1" applyFont="1" applyFill="1" applyBorder="1" applyAlignment="1">
      <alignment horizontal="right" wrapText="1"/>
    </xf>
    <xf numFmtId="165" fontId="32" fillId="34" borderId="10" xfId="0" applyNumberFormat="1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center" vertical="center" wrapText="1"/>
    </xf>
    <xf numFmtId="0" fontId="32" fillId="34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right" vertical="center" wrapText="1"/>
    </xf>
    <xf numFmtId="0" fontId="33" fillId="34" borderId="10" xfId="0" applyFont="1" applyFill="1" applyBorder="1" applyAlignment="1">
      <alignment horizontal="center" vertical="center"/>
    </xf>
    <xf numFmtId="0" fontId="30" fillId="0" borderId="10" xfId="42" applyFont="1" applyFill="1" applyBorder="1" applyAlignment="1" applyProtection="1">
      <alignment horizontal="center" vertical="center" wrapText="1"/>
    </xf>
    <xf numFmtId="0" fontId="30" fillId="0" borderId="0" xfId="42" applyFont="1" applyFill="1" applyAlignment="1" applyProtection="1">
      <alignment horizontal="center" vertical="center"/>
    </xf>
    <xf numFmtId="0" fontId="30" fillId="0" borderId="11" xfId="42" applyFont="1" applyFill="1" applyBorder="1" applyAlignment="1" applyProtection="1">
      <alignment horizontal="center" vertical="center"/>
    </xf>
    <xf numFmtId="0" fontId="25" fillId="0" borderId="10" xfId="42" applyFont="1" applyFill="1" applyBorder="1" applyAlignment="1" applyProtection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4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RLC%20Excel%20Ledger%20Book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7"/>
  <sheetViews>
    <sheetView tabSelected="1" topLeftCell="A167" workbookViewId="0">
      <selection activeCell="D194" sqref="D194"/>
    </sheetView>
  </sheetViews>
  <sheetFormatPr defaultRowHeight="15"/>
  <cols>
    <col min="1" max="1" width="11.7109375" style="27" bestFit="1" customWidth="1"/>
    <col min="2" max="2" width="32.85546875" style="28" customWidth="1"/>
    <col min="3" max="4" width="10" style="26" customWidth="1"/>
    <col min="5" max="5" width="11.7109375" style="26" bestFit="1" customWidth="1"/>
    <col min="6" max="16384" width="9.140625" style="28"/>
  </cols>
  <sheetData>
    <row r="1" spans="1:5" s="1" customFormat="1" ht="15" customHeight="1">
      <c r="A1" s="55" t="s">
        <v>602</v>
      </c>
      <c r="B1" s="55"/>
      <c r="C1" s="55"/>
      <c r="D1" s="55"/>
      <c r="E1" s="55"/>
    </row>
    <row r="2" spans="1:5" s="1" customFormat="1" ht="15" customHeight="1">
      <c r="A2" s="55"/>
      <c r="B2" s="55"/>
      <c r="C2" s="55"/>
      <c r="D2" s="55"/>
      <c r="E2" s="55"/>
    </row>
    <row r="3" spans="1:5" s="1" customFormat="1" ht="15" customHeight="1">
      <c r="A3" s="55"/>
      <c r="B3" s="55"/>
      <c r="C3" s="55"/>
      <c r="D3" s="55"/>
      <c r="E3" s="55"/>
    </row>
    <row r="4" spans="1:5" s="43" customFormat="1" ht="32.25" customHeight="1">
      <c r="A4" s="40" t="s">
        <v>0</v>
      </c>
      <c r="B4" s="41" t="s">
        <v>1</v>
      </c>
      <c r="C4" s="42" t="s">
        <v>2</v>
      </c>
      <c r="D4" s="42" t="s">
        <v>3</v>
      </c>
      <c r="E4" s="42" t="s">
        <v>8</v>
      </c>
    </row>
    <row r="5" spans="1:5" s="1" customFormat="1" ht="15" customHeight="1">
      <c r="A5" s="23">
        <v>41163</v>
      </c>
      <c r="B5" s="3" t="s">
        <v>136</v>
      </c>
      <c r="C5" s="24"/>
      <c r="D5" s="24">
        <v>300000</v>
      </c>
      <c r="E5" s="24">
        <f>C5-D5</f>
        <v>-300000</v>
      </c>
    </row>
    <row r="6" spans="1:5" s="1" customFormat="1" ht="15" customHeight="1">
      <c r="A6" s="23">
        <v>41182</v>
      </c>
      <c r="B6" s="3" t="s">
        <v>137</v>
      </c>
      <c r="C6" s="24"/>
      <c r="D6" s="24"/>
      <c r="E6" s="24">
        <f>C6+E5-D6</f>
        <v>-300000</v>
      </c>
    </row>
    <row r="7" spans="1:5" s="1" customFormat="1" ht="15" customHeight="1">
      <c r="A7" s="23">
        <v>41187</v>
      </c>
      <c r="B7" s="3" t="s">
        <v>151</v>
      </c>
      <c r="C7" s="24"/>
      <c r="D7" s="24">
        <v>5956</v>
      </c>
      <c r="E7" s="24">
        <f t="shared" ref="E7:E70" si="0">C7+E6-D7</f>
        <v>-305956</v>
      </c>
    </row>
    <row r="8" spans="1:5" s="1" customFormat="1" ht="15" customHeight="1">
      <c r="A8" s="23">
        <v>41194</v>
      </c>
      <c r="B8" s="3" t="s">
        <v>138</v>
      </c>
      <c r="C8" s="24">
        <v>675000</v>
      </c>
      <c r="D8" s="25"/>
      <c r="E8" s="24">
        <f t="shared" si="0"/>
        <v>369044</v>
      </c>
    </row>
    <row r="9" spans="1:5" s="1" customFormat="1" ht="15" customHeight="1">
      <c r="A9" s="23">
        <v>41195</v>
      </c>
      <c r="B9" s="3" t="s">
        <v>139</v>
      </c>
      <c r="C9" s="24"/>
      <c r="D9" s="24">
        <v>244000</v>
      </c>
      <c r="E9" s="24">
        <f t="shared" si="0"/>
        <v>125044</v>
      </c>
    </row>
    <row r="10" spans="1:5" s="1" customFormat="1" ht="15" customHeight="1">
      <c r="A10" s="23">
        <v>41195</v>
      </c>
      <c r="B10" s="3" t="s">
        <v>140</v>
      </c>
      <c r="C10" s="24"/>
      <c r="D10" s="24">
        <v>3354</v>
      </c>
      <c r="E10" s="24">
        <f t="shared" si="0"/>
        <v>121690</v>
      </c>
    </row>
    <row r="11" spans="1:5" s="1" customFormat="1" ht="15" customHeight="1">
      <c r="A11" s="23">
        <v>41213</v>
      </c>
      <c r="B11" s="3" t="s">
        <v>137</v>
      </c>
      <c r="C11" s="24"/>
      <c r="D11" s="24"/>
      <c r="E11" s="24">
        <f t="shared" si="0"/>
        <v>121690</v>
      </c>
    </row>
    <row r="12" spans="1:5" s="1" customFormat="1" ht="15" customHeight="1">
      <c r="A12" s="23">
        <v>41218</v>
      </c>
      <c r="B12" s="3" t="s">
        <v>141</v>
      </c>
      <c r="C12" s="24">
        <v>270000</v>
      </c>
      <c r="D12" s="24"/>
      <c r="E12" s="24">
        <f t="shared" si="0"/>
        <v>391690</v>
      </c>
    </row>
    <row r="13" spans="1:5" s="1" customFormat="1" ht="15" customHeight="1">
      <c r="A13" s="23">
        <v>41218</v>
      </c>
      <c r="B13" s="3" t="s">
        <v>142</v>
      </c>
      <c r="C13" s="24">
        <v>14324</v>
      </c>
      <c r="D13" s="24"/>
      <c r="E13" s="24">
        <f t="shared" si="0"/>
        <v>406014</v>
      </c>
    </row>
    <row r="14" spans="1:5" s="1" customFormat="1" ht="15" customHeight="1">
      <c r="A14" s="23">
        <v>41218</v>
      </c>
      <c r="B14" s="3" t="s">
        <v>143</v>
      </c>
      <c r="C14" s="24">
        <v>1212</v>
      </c>
      <c r="D14" s="24"/>
      <c r="E14" s="24">
        <f t="shared" si="0"/>
        <v>407226</v>
      </c>
    </row>
    <row r="15" spans="1:5" s="1" customFormat="1" ht="15" customHeight="1">
      <c r="A15" s="23">
        <v>41218</v>
      </c>
      <c r="B15" s="3" t="s">
        <v>144</v>
      </c>
      <c r="C15" s="24"/>
      <c r="D15" s="24">
        <v>300000</v>
      </c>
      <c r="E15" s="24">
        <f t="shared" si="0"/>
        <v>107226</v>
      </c>
    </row>
    <row r="16" spans="1:5" s="1" customFormat="1" ht="15" customHeight="1">
      <c r="A16" s="23">
        <v>41218</v>
      </c>
      <c r="B16" s="3" t="s">
        <v>145</v>
      </c>
      <c r="C16" s="24">
        <v>16000</v>
      </c>
      <c r="D16" s="24"/>
      <c r="E16" s="24">
        <f t="shared" si="0"/>
        <v>123226</v>
      </c>
    </row>
    <row r="17" spans="1:5" s="1" customFormat="1" ht="15" customHeight="1">
      <c r="A17" s="23">
        <v>41218</v>
      </c>
      <c r="B17" s="3" t="s">
        <v>145</v>
      </c>
      <c r="C17" s="24">
        <v>16000</v>
      </c>
      <c r="D17" s="24"/>
      <c r="E17" s="24">
        <f t="shared" si="0"/>
        <v>139226</v>
      </c>
    </row>
    <row r="18" spans="1:5" s="1" customFormat="1" ht="15" customHeight="1">
      <c r="A18" s="23">
        <v>41218</v>
      </c>
      <c r="B18" s="3" t="s">
        <v>146</v>
      </c>
      <c r="C18" s="24">
        <v>30012</v>
      </c>
      <c r="D18" s="24"/>
      <c r="E18" s="24">
        <f t="shared" si="0"/>
        <v>169238</v>
      </c>
    </row>
    <row r="19" spans="1:5" s="1" customFormat="1" ht="15" customHeight="1">
      <c r="A19" s="23">
        <v>41218</v>
      </c>
      <c r="B19" s="3" t="s">
        <v>147</v>
      </c>
      <c r="C19" s="24">
        <v>14400</v>
      </c>
      <c r="D19" s="24"/>
      <c r="E19" s="24">
        <f t="shared" si="0"/>
        <v>183638</v>
      </c>
    </row>
    <row r="20" spans="1:5" s="1" customFormat="1" ht="15" customHeight="1">
      <c r="A20" s="23">
        <v>41218</v>
      </c>
      <c r="B20" s="3" t="s">
        <v>148</v>
      </c>
      <c r="C20" s="24">
        <v>244000</v>
      </c>
      <c r="D20" s="24"/>
      <c r="E20" s="24">
        <f t="shared" si="0"/>
        <v>427638</v>
      </c>
    </row>
    <row r="21" spans="1:5" s="1" customFormat="1" ht="15" customHeight="1">
      <c r="A21" s="23">
        <v>41218</v>
      </c>
      <c r="B21" s="3" t="s">
        <v>149</v>
      </c>
      <c r="C21" s="24">
        <v>1212</v>
      </c>
      <c r="D21" s="24"/>
      <c r="E21" s="24">
        <f t="shared" si="0"/>
        <v>428850</v>
      </c>
    </row>
    <row r="22" spans="1:5" s="1" customFormat="1" ht="15" customHeight="1">
      <c r="A22" s="23">
        <v>41218</v>
      </c>
      <c r="B22" s="3" t="s">
        <v>150</v>
      </c>
      <c r="C22" s="24">
        <v>945000</v>
      </c>
      <c r="D22" s="24"/>
      <c r="E22" s="24">
        <f t="shared" si="0"/>
        <v>1373850</v>
      </c>
    </row>
    <row r="23" spans="1:5" s="1" customFormat="1" ht="15" customHeight="1">
      <c r="A23" s="23">
        <v>41218</v>
      </c>
      <c r="B23" s="3" t="s">
        <v>151</v>
      </c>
      <c r="C23" s="24"/>
      <c r="D23" s="24">
        <v>5956</v>
      </c>
      <c r="E23" s="24">
        <f t="shared" si="0"/>
        <v>1367894</v>
      </c>
    </row>
    <row r="24" spans="1:5" s="1" customFormat="1" ht="15" customHeight="1">
      <c r="A24" s="23">
        <v>41230</v>
      </c>
      <c r="B24" s="3" t="s">
        <v>152</v>
      </c>
      <c r="C24" s="24">
        <v>100000</v>
      </c>
      <c r="D24" s="24"/>
      <c r="E24" s="24">
        <f t="shared" si="0"/>
        <v>1467894</v>
      </c>
    </row>
    <row r="25" spans="1:5" s="1" customFormat="1" ht="15" customHeight="1">
      <c r="A25" s="23">
        <v>41230</v>
      </c>
      <c r="B25" s="3" t="s">
        <v>153</v>
      </c>
      <c r="C25" s="24">
        <v>2000</v>
      </c>
      <c r="D25" s="24"/>
      <c r="E25" s="24">
        <f t="shared" si="0"/>
        <v>1469894</v>
      </c>
    </row>
    <row r="26" spans="1:5" s="1" customFormat="1" ht="15" customHeight="1">
      <c r="A26" s="23">
        <v>41233</v>
      </c>
      <c r="B26" s="3" t="s">
        <v>154</v>
      </c>
      <c r="C26" s="24">
        <v>324564</v>
      </c>
      <c r="D26" s="24"/>
      <c r="E26" s="24">
        <f t="shared" si="0"/>
        <v>1794458</v>
      </c>
    </row>
    <row r="27" spans="1:5" s="1" customFormat="1" ht="15" customHeight="1">
      <c r="A27" s="23">
        <v>41236</v>
      </c>
      <c r="B27" s="3" t="s">
        <v>155</v>
      </c>
      <c r="C27" s="24">
        <v>178200</v>
      </c>
      <c r="D27" s="24"/>
      <c r="E27" s="24">
        <f t="shared" si="0"/>
        <v>1972658</v>
      </c>
    </row>
    <row r="28" spans="1:5" s="1" customFormat="1" ht="15" customHeight="1">
      <c r="A28" s="23">
        <v>41239</v>
      </c>
      <c r="B28" s="3" t="s">
        <v>152</v>
      </c>
      <c r="C28" s="24">
        <v>100000</v>
      </c>
      <c r="D28" s="24"/>
      <c r="E28" s="24">
        <f t="shared" si="0"/>
        <v>2072658</v>
      </c>
    </row>
    <row r="29" spans="1:5" s="1" customFormat="1" ht="15" customHeight="1">
      <c r="A29" s="23">
        <v>41239</v>
      </c>
      <c r="B29" s="3" t="s">
        <v>153</v>
      </c>
      <c r="C29" s="24">
        <v>2000</v>
      </c>
      <c r="D29" s="24"/>
      <c r="E29" s="24">
        <f t="shared" si="0"/>
        <v>2074658</v>
      </c>
    </row>
    <row r="30" spans="1:5" s="1" customFormat="1" ht="15" customHeight="1">
      <c r="A30" s="23">
        <v>41243</v>
      </c>
      <c r="B30" s="3" t="s">
        <v>156</v>
      </c>
      <c r="C30" s="24"/>
      <c r="D30" s="24"/>
      <c r="E30" s="24">
        <f t="shared" si="0"/>
        <v>2074658</v>
      </c>
    </row>
    <row r="31" spans="1:5" s="1" customFormat="1" ht="15" customHeight="1">
      <c r="A31" s="23">
        <v>41244</v>
      </c>
      <c r="B31" s="3" t="s">
        <v>157</v>
      </c>
      <c r="C31" s="24"/>
      <c r="D31" s="24">
        <v>1390360</v>
      </c>
      <c r="E31" s="24">
        <f t="shared" si="0"/>
        <v>684298</v>
      </c>
    </row>
    <row r="32" spans="1:5" s="1" customFormat="1" ht="15" customHeight="1">
      <c r="A32" s="23">
        <v>41244</v>
      </c>
      <c r="B32" s="3" t="s">
        <v>158</v>
      </c>
      <c r="C32" s="24">
        <v>31926</v>
      </c>
      <c r="D32" s="24"/>
      <c r="E32" s="24">
        <f t="shared" si="0"/>
        <v>716224</v>
      </c>
    </row>
    <row r="33" spans="1:5" s="1" customFormat="1" ht="15" customHeight="1">
      <c r="A33" s="23">
        <v>41246</v>
      </c>
      <c r="B33" s="3" t="s">
        <v>152</v>
      </c>
      <c r="C33" s="24">
        <v>300000</v>
      </c>
      <c r="D33" s="24"/>
      <c r="E33" s="24">
        <f t="shared" si="0"/>
        <v>1016224</v>
      </c>
    </row>
    <row r="34" spans="1:5" s="1" customFormat="1" ht="15" customHeight="1">
      <c r="A34" s="23">
        <v>41246</v>
      </c>
      <c r="B34" s="3" t="s">
        <v>153</v>
      </c>
      <c r="C34" s="24">
        <v>6000</v>
      </c>
      <c r="D34" s="24"/>
      <c r="E34" s="24">
        <f t="shared" si="0"/>
        <v>1022224</v>
      </c>
    </row>
    <row r="35" spans="1:5" s="1" customFormat="1" ht="15" customHeight="1">
      <c r="A35" s="23">
        <v>41248</v>
      </c>
      <c r="B35" s="3" t="s">
        <v>151</v>
      </c>
      <c r="C35" s="24"/>
      <c r="D35" s="24">
        <v>5956</v>
      </c>
      <c r="E35" s="24">
        <f t="shared" si="0"/>
        <v>1016268</v>
      </c>
    </row>
    <row r="36" spans="1:5" s="1" customFormat="1" ht="15" customHeight="1">
      <c r="A36" s="23">
        <v>41253</v>
      </c>
      <c r="B36" s="3" t="s">
        <v>152</v>
      </c>
      <c r="C36" s="24">
        <v>200000</v>
      </c>
      <c r="D36" s="24"/>
      <c r="E36" s="24">
        <f t="shared" si="0"/>
        <v>1216268</v>
      </c>
    </row>
    <row r="37" spans="1:5" s="1" customFormat="1" ht="15" customHeight="1">
      <c r="A37" s="23">
        <v>41253</v>
      </c>
      <c r="B37" s="3" t="s">
        <v>153</v>
      </c>
      <c r="C37" s="24">
        <v>4000</v>
      </c>
      <c r="D37" s="24"/>
      <c r="E37" s="24">
        <f t="shared" si="0"/>
        <v>1220268</v>
      </c>
    </row>
    <row r="38" spans="1:5" s="1" customFormat="1" ht="15" customHeight="1">
      <c r="A38" s="23">
        <v>41260</v>
      </c>
      <c r="B38" s="3" t="s">
        <v>152</v>
      </c>
      <c r="C38" s="24">
        <v>300000</v>
      </c>
      <c r="D38" s="24"/>
      <c r="E38" s="24">
        <f t="shared" si="0"/>
        <v>1520268</v>
      </c>
    </row>
    <row r="39" spans="1:5" s="1" customFormat="1" ht="15" customHeight="1">
      <c r="A39" s="23">
        <v>41260</v>
      </c>
      <c r="B39" s="3" t="s">
        <v>153</v>
      </c>
      <c r="C39" s="24">
        <v>6000</v>
      </c>
      <c r="D39" s="24"/>
      <c r="E39" s="24">
        <f t="shared" si="0"/>
        <v>1526268</v>
      </c>
    </row>
    <row r="40" spans="1:5" s="1" customFormat="1" ht="15" customHeight="1">
      <c r="A40" s="23">
        <v>41264</v>
      </c>
      <c r="B40" s="3" t="s">
        <v>138</v>
      </c>
      <c r="C40" s="24">
        <v>965000</v>
      </c>
      <c r="D40" s="24"/>
      <c r="E40" s="24">
        <f t="shared" si="0"/>
        <v>2491268</v>
      </c>
    </row>
    <row r="41" spans="1:5" s="1" customFormat="1" ht="15" customHeight="1">
      <c r="A41" s="23">
        <v>41269</v>
      </c>
      <c r="B41" s="3" t="s">
        <v>152</v>
      </c>
      <c r="C41" s="24">
        <v>200000</v>
      </c>
      <c r="D41" s="24"/>
      <c r="E41" s="24">
        <f t="shared" si="0"/>
        <v>2691268</v>
      </c>
    </row>
    <row r="42" spans="1:5" s="1" customFormat="1" ht="15" customHeight="1">
      <c r="A42" s="23">
        <v>41269</v>
      </c>
      <c r="B42" s="3" t="s">
        <v>153</v>
      </c>
      <c r="C42" s="24">
        <v>4000</v>
      </c>
      <c r="D42" s="24"/>
      <c r="E42" s="24">
        <f t="shared" si="0"/>
        <v>2695268</v>
      </c>
    </row>
    <row r="43" spans="1:5" s="1" customFormat="1" ht="15" customHeight="1">
      <c r="A43" s="23">
        <v>41271</v>
      </c>
      <c r="B43" s="3" t="s">
        <v>159</v>
      </c>
      <c r="C43" s="24"/>
      <c r="D43" s="24">
        <v>1893094</v>
      </c>
      <c r="E43" s="24">
        <f t="shared" si="0"/>
        <v>802174</v>
      </c>
    </row>
    <row r="44" spans="1:5" s="1" customFormat="1" ht="15" customHeight="1">
      <c r="A44" s="23">
        <v>41274</v>
      </c>
      <c r="B44" s="3" t="s">
        <v>152</v>
      </c>
      <c r="C44" s="24">
        <v>200000</v>
      </c>
      <c r="D44" s="24"/>
      <c r="E44" s="24">
        <f t="shared" si="0"/>
        <v>1002174</v>
      </c>
    </row>
    <row r="45" spans="1:5" s="1" customFormat="1" ht="15" customHeight="1">
      <c r="A45" s="23">
        <v>41274</v>
      </c>
      <c r="B45" s="3" t="s">
        <v>153</v>
      </c>
      <c r="C45" s="24">
        <v>4000</v>
      </c>
      <c r="D45" s="24"/>
      <c r="E45" s="24">
        <f t="shared" si="0"/>
        <v>1006174</v>
      </c>
    </row>
    <row r="46" spans="1:5" s="1" customFormat="1" ht="15" customHeight="1">
      <c r="A46" s="23">
        <v>41274</v>
      </c>
      <c r="B46" s="3" t="s">
        <v>156</v>
      </c>
      <c r="C46" s="24"/>
      <c r="D46" s="24"/>
      <c r="E46" s="24">
        <f t="shared" si="0"/>
        <v>1006174</v>
      </c>
    </row>
    <row r="47" spans="1:5" s="1" customFormat="1" ht="15" customHeight="1">
      <c r="A47" s="23">
        <v>41276</v>
      </c>
      <c r="B47" s="3" t="s">
        <v>160</v>
      </c>
      <c r="C47" s="24">
        <v>50000</v>
      </c>
      <c r="D47" s="24"/>
      <c r="E47" s="24">
        <f t="shared" si="0"/>
        <v>1056174</v>
      </c>
    </row>
    <row r="48" spans="1:5" s="1" customFormat="1" ht="15" customHeight="1">
      <c r="A48" s="23">
        <v>41277</v>
      </c>
      <c r="B48" s="3" t="s">
        <v>152</v>
      </c>
      <c r="C48" s="24">
        <v>200000</v>
      </c>
      <c r="D48" s="24"/>
      <c r="E48" s="24">
        <f t="shared" si="0"/>
        <v>1256174</v>
      </c>
    </row>
    <row r="49" spans="1:5" s="1" customFormat="1" ht="15" customHeight="1">
      <c r="A49" s="23">
        <v>41277</v>
      </c>
      <c r="B49" s="3" t="s">
        <v>153</v>
      </c>
      <c r="C49" s="24">
        <v>4000</v>
      </c>
      <c r="D49" s="24"/>
      <c r="E49" s="24">
        <f t="shared" si="0"/>
        <v>1260174</v>
      </c>
    </row>
    <row r="50" spans="1:5" s="1" customFormat="1" ht="15" customHeight="1">
      <c r="A50" s="23">
        <v>41279</v>
      </c>
      <c r="B50" s="3" t="s">
        <v>151</v>
      </c>
      <c r="C50" s="24"/>
      <c r="D50" s="24">
        <v>5956</v>
      </c>
      <c r="E50" s="24">
        <f t="shared" si="0"/>
        <v>1254218</v>
      </c>
    </row>
    <row r="51" spans="1:5" s="1" customFormat="1" ht="15" customHeight="1">
      <c r="A51" s="23">
        <v>41283</v>
      </c>
      <c r="B51" s="3" t="s">
        <v>152</v>
      </c>
      <c r="C51" s="24">
        <v>200000</v>
      </c>
      <c r="D51" s="24"/>
      <c r="E51" s="24">
        <f t="shared" si="0"/>
        <v>1454218</v>
      </c>
    </row>
    <row r="52" spans="1:5" s="1" customFormat="1" ht="15" customHeight="1">
      <c r="A52" s="23">
        <v>41283</v>
      </c>
      <c r="B52" s="3" t="s">
        <v>153</v>
      </c>
      <c r="C52" s="24">
        <v>4000</v>
      </c>
      <c r="D52" s="24"/>
      <c r="E52" s="24">
        <f t="shared" si="0"/>
        <v>1458218</v>
      </c>
    </row>
    <row r="53" spans="1:5" s="1" customFormat="1" ht="15" customHeight="1">
      <c r="A53" s="23">
        <v>41289</v>
      </c>
      <c r="B53" s="3" t="s">
        <v>161</v>
      </c>
      <c r="C53" s="24">
        <v>255200</v>
      </c>
      <c r="D53" s="24"/>
      <c r="E53" s="24">
        <f t="shared" si="0"/>
        <v>1713418</v>
      </c>
    </row>
    <row r="54" spans="1:5" s="1" customFormat="1" ht="15" customHeight="1">
      <c r="A54" s="23">
        <v>41289</v>
      </c>
      <c r="B54" s="3" t="s">
        <v>152</v>
      </c>
      <c r="C54" s="24">
        <v>100000</v>
      </c>
      <c r="D54" s="24"/>
      <c r="E54" s="24">
        <f t="shared" si="0"/>
        <v>1813418</v>
      </c>
    </row>
    <row r="55" spans="1:5" s="1" customFormat="1" ht="15" customHeight="1">
      <c r="A55" s="23">
        <v>41289</v>
      </c>
      <c r="B55" s="3" t="s">
        <v>153</v>
      </c>
      <c r="C55" s="24">
        <v>2000</v>
      </c>
      <c r="D55" s="24"/>
      <c r="E55" s="24">
        <f t="shared" si="0"/>
        <v>1815418</v>
      </c>
    </row>
    <row r="56" spans="1:5" s="1" customFormat="1" ht="15" customHeight="1">
      <c r="A56" s="23">
        <v>41290</v>
      </c>
      <c r="B56" s="3" t="s">
        <v>162</v>
      </c>
      <c r="C56" s="24">
        <v>100000</v>
      </c>
      <c r="D56" s="24"/>
      <c r="E56" s="24">
        <f t="shared" si="0"/>
        <v>1915418</v>
      </c>
    </row>
    <row r="57" spans="1:5" s="1" customFormat="1" ht="15" customHeight="1">
      <c r="A57" s="23">
        <v>41295</v>
      </c>
      <c r="B57" s="3" t="s">
        <v>163</v>
      </c>
      <c r="C57" s="24">
        <v>1210000</v>
      </c>
      <c r="D57" s="24"/>
      <c r="E57" s="24">
        <f t="shared" si="0"/>
        <v>3125418</v>
      </c>
    </row>
    <row r="58" spans="1:5" s="1" customFormat="1" ht="15" customHeight="1">
      <c r="A58" s="23">
        <v>41295</v>
      </c>
      <c r="B58" s="3" t="s">
        <v>152</v>
      </c>
      <c r="C58" s="24">
        <v>200000</v>
      </c>
      <c r="D58" s="24"/>
      <c r="E58" s="24">
        <f t="shared" si="0"/>
        <v>3325418</v>
      </c>
    </row>
    <row r="59" spans="1:5" s="1" customFormat="1" ht="15" customHeight="1">
      <c r="A59" s="23">
        <v>41295</v>
      </c>
      <c r="B59" s="3" t="s">
        <v>153</v>
      </c>
      <c r="C59" s="24">
        <v>4000</v>
      </c>
      <c r="D59" s="24"/>
      <c r="E59" s="24">
        <f t="shared" si="0"/>
        <v>3329418</v>
      </c>
    </row>
    <row r="60" spans="1:5" s="1" customFormat="1" ht="15" customHeight="1">
      <c r="A60" s="23">
        <v>41298</v>
      </c>
      <c r="B60" s="3" t="s">
        <v>152</v>
      </c>
      <c r="C60" s="24">
        <v>300000</v>
      </c>
      <c r="D60" s="24"/>
      <c r="E60" s="24">
        <f t="shared" si="0"/>
        <v>3629418</v>
      </c>
    </row>
    <row r="61" spans="1:5" s="1" customFormat="1" ht="15" customHeight="1">
      <c r="A61" s="23">
        <v>41298</v>
      </c>
      <c r="B61" s="3" t="s">
        <v>153</v>
      </c>
      <c r="C61" s="24">
        <v>6000</v>
      </c>
      <c r="D61" s="24"/>
      <c r="E61" s="24">
        <f t="shared" si="0"/>
        <v>3635418</v>
      </c>
    </row>
    <row r="62" spans="1:5" s="1" customFormat="1" ht="15" customHeight="1">
      <c r="A62" s="23">
        <v>41298</v>
      </c>
      <c r="B62" s="3" t="s">
        <v>164</v>
      </c>
      <c r="C62" s="24"/>
      <c r="D62" s="24">
        <v>2324951</v>
      </c>
      <c r="E62" s="24">
        <f t="shared" si="0"/>
        <v>1310467</v>
      </c>
    </row>
    <row r="63" spans="1:5" s="1" customFormat="1" ht="15" customHeight="1">
      <c r="A63" s="23">
        <v>41302</v>
      </c>
      <c r="B63" s="3" t="s">
        <v>152</v>
      </c>
      <c r="C63" s="24">
        <v>200000</v>
      </c>
      <c r="D63" s="24"/>
      <c r="E63" s="24">
        <f t="shared" si="0"/>
        <v>1510467</v>
      </c>
    </row>
    <row r="64" spans="1:5" s="1" customFormat="1" ht="15" customHeight="1">
      <c r="A64" s="23">
        <v>41302</v>
      </c>
      <c r="B64" s="3" t="s">
        <v>153</v>
      </c>
      <c r="C64" s="24">
        <v>4000</v>
      </c>
      <c r="D64" s="24"/>
      <c r="E64" s="24">
        <f t="shared" si="0"/>
        <v>1514467</v>
      </c>
    </row>
    <row r="65" spans="1:5" s="1" customFormat="1" ht="15" customHeight="1">
      <c r="A65" s="23">
        <v>41302</v>
      </c>
      <c r="B65" s="3" t="s">
        <v>165</v>
      </c>
      <c r="C65" s="24">
        <v>208800</v>
      </c>
      <c r="D65" s="24"/>
      <c r="E65" s="24">
        <f t="shared" si="0"/>
        <v>1723267</v>
      </c>
    </row>
    <row r="66" spans="1:5" s="1" customFormat="1" ht="15" customHeight="1">
      <c r="A66" s="23">
        <v>41302</v>
      </c>
      <c r="B66" s="3" t="s">
        <v>166</v>
      </c>
      <c r="C66" s="24">
        <v>56000</v>
      </c>
      <c r="D66" s="24"/>
      <c r="E66" s="24">
        <f t="shared" si="0"/>
        <v>1779267</v>
      </c>
    </row>
    <row r="67" spans="1:5" s="1" customFormat="1" ht="15" customHeight="1">
      <c r="A67" s="23">
        <v>41302</v>
      </c>
      <c r="B67" s="3" t="s">
        <v>167</v>
      </c>
      <c r="C67" s="24">
        <v>56000</v>
      </c>
      <c r="D67" s="24"/>
      <c r="E67" s="24">
        <f t="shared" si="0"/>
        <v>1835267</v>
      </c>
    </row>
    <row r="68" spans="1:5" s="1" customFormat="1" ht="15" customHeight="1">
      <c r="A68" s="23">
        <v>41305</v>
      </c>
      <c r="B68" s="3" t="s">
        <v>156</v>
      </c>
      <c r="C68" s="24"/>
      <c r="D68" s="24"/>
      <c r="E68" s="24">
        <f t="shared" si="0"/>
        <v>1835267</v>
      </c>
    </row>
    <row r="69" spans="1:5" s="1" customFormat="1" ht="15" customHeight="1">
      <c r="A69" s="23">
        <v>41306</v>
      </c>
      <c r="B69" s="3" t="s">
        <v>152</v>
      </c>
      <c r="C69" s="24">
        <v>200000</v>
      </c>
      <c r="D69" s="24"/>
      <c r="E69" s="24">
        <f t="shared" si="0"/>
        <v>2035267</v>
      </c>
    </row>
    <row r="70" spans="1:5" s="1" customFormat="1" ht="15" customHeight="1">
      <c r="A70" s="23">
        <v>41306</v>
      </c>
      <c r="B70" s="3" t="s">
        <v>153</v>
      </c>
      <c r="C70" s="24">
        <v>4000</v>
      </c>
      <c r="D70" s="24"/>
      <c r="E70" s="24">
        <f t="shared" si="0"/>
        <v>2039267</v>
      </c>
    </row>
    <row r="71" spans="1:5" s="1" customFormat="1" ht="15" customHeight="1">
      <c r="A71" s="23">
        <v>41306</v>
      </c>
      <c r="B71" s="3" t="s">
        <v>168</v>
      </c>
      <c r="C71" s="24">
        <v>200000</v>
      </c>
      <c r="D71" s="24"/>
      <c r="E71" s="24">
        <f t="shared" ref="E71:E134" si="1">C71+E70-D71</f>
        <v>2239267</v>
      </c>
    </row>
    <row r="72" spans="1:5" s="1" customFormat="1" ht="15" customHeight="1">
      <c r="A72" s="23">
        <v>41306</v>
      </c>
      <c r="B72" s="3" t="s">
        <v>153</v>
      </c>
      <c r="C72" s="24">
        <v>4000</v>
      </c>
      <c r="D72" s="24"/>
      <c r="E72" s="24">
        <f t="shared" si="1"/>
        <v>2243267</v>
      </c>
    </row>
    <row r="73" spans="1:5" s="1" customFormat="1" ht="15" customHeight="1">
      <c r="A73" s="23">
        <v>41310</v>
      </c>
      <c r="B73" s="3" t="s">
        <v>151</v>
      </c>
      <c r="C73" s="24"/>
      <c r="D73" s="24">
        <v>5956</v>
      </c>
      <c r="E73" s="24">
        <f t="shared" si="1"/>
        <v>2237311</v>
      </c>
    </row>
    <row r="74" spans="1:5" s="1" customFormat="1" ht="15" customHeight="1">
      <c r="A74" s="23">
        <v>41311</v>
      </c>
      <c r="B74" s="3" t="s">
        <v>152</v>
      </c>
      <c r="C74" s="24">
        <v>100000</v>
      </c>
      <c r="D74" s="24"/>
      <c r="E74" s="24">
        <f t="shared" si="1"/>
        <v>2337311</v>
      </c>
    </row>
    <row r="75" spans="1:5" s="1" customFormat="1" ht="15" customHeight="1">
      <c r="A75" s="23">
        <v>41311</v>
      </c>
      <c r="B75" s="3" t="s">
        <v>153</v>
      </c>
      <c r="C75" s="24">
        <v>2000</v>
      </c>
      <c r="D75" s="24"/>
      <c r="E75" s="24">
        <f t="shared" si="1"/>
        <v>2339311</v>
      </c>
    </row>
    <row r="76" spans="1:5" s="1" customFormat="1" ht="15" customHeight="1">
      <c r="A76" s="23">
        <v>41311</v>
      </c>
      <c r="B76" s="3" t="s">
        <v>169</v>
      </c>
      <c r="C76" s="24">
        <v>43679</v>
      </c>
      <c r="D76" s="24"/>
      <c r="E76" s="24">
        <f t="shared" si="1"/>
        <v>2382990</v>
      </c>
    </row>
    <row r="77" spans="1:5" s="1" customFormat="1" ht="15" customHeight="1">
      <c r="A77" s="23">
        <v>41311</v>
      </c>
      <c r="B77" s="3" t="s">
        <v>170</v>
      </c>
      <c r="C77" s="24">
        <v>53142</v>
      </c>
      <c r="D77" s="24"/>
      <c r="E77" s="24">
        <f t="shared" si="1"/>
        <v>2436132</v>
      </c>
    </row>
    <row r="78" spans="1:5" s="1" customFormat="1" ht="15" customHeight="1">
      <c r="A78" s="23">
        <v>41316</v>
      </c>
      <c r="B78" s="3" t="s">
        <v>171</v>
      </c>
      <c r="C78" s="24"/>
      <c r="D78" s="24">
        <v>1652486</v>
      </c>
      <c r="E78" s="24">
        <f t="shared" si="1"/>
        <v>783646</v>
      </c>
    </row>
    <row r="79" spans="1:5" s="1" customFormat="1" ht="15" customHeight="1">
      <c r="A79" s="23">
        <v>41316</v>
      </c>
      <c r="B79" s="3" t="s">
        <v>172</v>
      </c>
      <c r="C79" s="24">
        <v>37771</v>
      </c>
      <c r="D79" s="24"/>
      <c r="E79" s="24">
        <f t="shared" si="1"/>
        <v>821417</v>
      </c>
    </row>
    <row r="80" spans="1:5" s="1" customFormat="1" ht="15" customHeight="1">
      <c r="A80" s="23">
        <v>41316</v>
      </c>
      <c r="B80" s="3" t="s">
        <v>152</v>
      </c>
      <c r="C80" s="24">
        <v>500000</v>
      </c>
      <c r="D80" s="24"/>
      <c r="E80" s="24">
        <f t="shared" si="1"/>
        <v>1321417</v>
      </c>
    </row>
    <row r="81" spans="1:5" s="1" customFormat="1" ht="15" customHeight="1">
      <c r="A81" s="23">
        <v>41316</v>
      </c>
      <c r="B81" s="3" t="s">
        <v>153</v>
      </c>
      <c r="C81" s="24">
        <v>10000</v>
      </c>
      <c r="D81" s="24"/>
      <c r="E81" s="24">
        <f t="shared" si="1"/>
        <v>1331417</v>
      </c>
    </row>
    <row r="82" spans="1:5" s="1" customFormat="1" ht="15" customHeight="1">
      <c r="A82" s="23">
        <v>41316</v>
      </c>
      <c r="B82" s="3" t="s">
        <v>160</v>
      </c>
      <c r="C82" s="24">
        <v>78000</v>
      </c>
      <c r="D82" s="24"/>
      <c r="E82" s="24">
        <f t="shared" si="1"/>
        <v>1409417</v>
      </c>
    </row>
    <row r="83" spans="1:5" s="1" customFormat="1" ht="15" customHeight="1">
      <c r="A83" s="23">
        <v>41320</v>
      </c>
      <c r="B83" s="3" t="s">
        <v>173</v>
      </c>
      <c r="C83" s="24">
        <v>100000</v>
      </c>
      <c r="D83" s="24"/>
      <c r="E83" s="24">
        <f t="shared" si="1"/>
        <v>1509417</v>
      </c>
    </row>
    <row r="84" spans="1:5" s="1" customFormat="1" ht="15" customHeight="1">
      <c r="A84" s="23">
        <v>41324</v>
      </c>
      <c r="B84" s="3" t="s">
        <v>174</v>
      </c>
      <c r="C84" s="24">
        <v>100000</v>
      </c>
      <c r="D84" s="24"/>
      <c r="E84" s="24">
        <f t="shared" si="1"/>
        <v>1609417</v>
      </c>
    </row>
    <row r="85" spans="1:5" s="1" customFormat="1" ht="15" customHeight="1">
      <c r="A85" s="23">
        <v>41324</v>
      </c>
      <c r="B85" s="3" t="s">
        <v>161</v>
      </c>
      <c r="C85" s="24">
        <v>266200</v>
      </c>
      <c r="D85" s="24"/>
      <c r="E85" s="24">
        <f t="shared" si="1"/>
        <v>1875617</v>
      </c>
    </row>
    <row r="86" spans="1:5" s="1" customFormat="1" ht="15" customHeight="1">
      <c r="A86" s="23">
        <v>41324</v>
      </c>
      <c r="B86" s="3" t="s">
        <v>166</v>
      </c>
      <c r="C86" s="24">
        <v>33000</v>
      </c>
      <c r="D86" s="24"/>
      <c r="E86" s="24">
        <f t="shared" si="1"/>
        <v>1908617</v>
      </c>
    </row>
    <row r="87" spans="1:5" s="1" customFormat="1" ht="15" customHeight="1">
      <c r="A87" s="23">
        <v>41327</v>
      </c>
      <c r="B87" s="3" t="s">
        <v>161</v>
      </c>
      <c r="C87" s="24">
        <v>266200</v>
      </c>
      <c r="D87" s="24"/>
      <c r="E87" s="24">
        <f t="shared" si="1"/>
        <v>2174817</v>
      </c>
    </row>
    <row r="88" spans="1:5" s="1" customFormat="1" ht="15" customHeight="1">
      <c r="A88" s="23">
        <v>41327</v>
      </c>
      <c r="B88" s="3" t="s">
        <v>166</v>
      </c>
      <c r="C88" s="24">
        <v>33000</v>
      </c>
      <c r="D88" s="24"/>
      <c r="E88" s="24">
        <f t="shared" si="1"/>
        <v>2207817</v>
      </c>
    </row>
    <row r="89" spans="1:5" s="1" customFormat="1" ht="15" customHeight="1">
      <c r="A89" s="23">
        <v>41327</v>
      </c>
      <c r="B89" s="3" t="s">
        <v>152</v>
      </c>
      <c r="C89" s="24">
        <v>200000</v>
      </c>
      <c r="D89" s="24"/>
      <c r="E89" s="24">
        <f t="shared" si="1"/>
        <v>2407817</v>
      </c>
    </row>
    <row r="90" spans="1:5" s="1" customFormat="1" ht="15" customHeight="1">
      <c r="A90" s="23">
        <v>41327</v>
      </c>
      <c r="B90" s="3" t="s">
        <v>153</v>
      </c>
      <c r="C90" s="24">
        <v>4000</v>
      </c>
      <c r="D90" s="24"/>
      <c r="E90" s="24">
        <f t="shared" si="1"/>
        <v>2411817</v>
      </c>
    </row>
    <row r="91" spans="1:5" s="1" customFormat="1" ht="15" customHeight="1">
      <c r="A91" s="23">
        <v>41327</v>
      </c>
      <c r="B91" s="3" t="s">
        <v>138</v>
      </c>
      <c r="C91" s="24">
        <v>1235000</v>
      </c>
      <c r="D91" s="24"/>
      <c r="E91" s="24">
        <f t="shared" si="1"/>
        <v>3646817</v>
      </c>
    </row>
    <row r="92" spans="1:5" s="1" customFormat="1" ht="15" customHeight="1">
      <c r="A92" s="23">
        <v>41330</v>
      </c>
      <c r="B92" s="3" t="s">
        <v>152</v>
      </c>
      <c r="C92" s="24">
        <v>200000</v>
      </c>
      <c r="D92" s="24"/>
      <c r="E92" s="24">
        <f t="shared" si="1"/>
        <v>3846817</v>
      </c>
    </row>
    <row r="93" spans="1:5" s="1" customFormat="1" ht="15" customHeight="1">
      <c r="A93" s="23">
        <v>41330</v>
      </c>
      <c r="B93" s="3" t="s">
        <v>153</v>
      </c>
      <c r="C93" s="24">
        <v>4000</v>
      </c>
      <c r="D93" s="24"/>
      <c r="E93" s="24">
        <f t="shared" si="1"/>
        <v>3850817</v>
      </c>
    </row>
    <row r="94" spans="1:5" s="1" customFormat="1" ht="15" customHeight="1">
      <c r="A94" s="23">
        <v>41331</v>
      </c>
      <c r="B94" s="3" t="s">
        <v>175</v>
      </c>
      <c r="C94" s="24"/>
      <c r="D94" s="24">
        <v>2610134</v>
      </c>
      <c r="E94" s="24">
        <f t="shared" si="1"/>
        <v>1240683</v>
      </c>
    </row>
    <row r="95" spans="1:5" s="1" customFormat="1" ht="15" customHeight="1">
      <c r="A95" s="23">
        <v>41331</v>
      </c>
      <c r="B95" s="3" t="s">
        <v>176</v>
      </c>
      <c r="C95" s="24">
        <v>59829.760000000002</v>
      </c>
      <c r="D95" s="24"/>
      <c r="E95" s="24">
        <f t="shared" si="1"/>
        <v>1300512.76</v>
      </c>
    </row>
    <row r="96" spans="1:5" s="1" customFormat="1" ht="15" customHeight="1">
      <c r="A96" s="23">
        <v>41332</v>
      </c>
      <c r="B96" s="3" t="s">
        <v>161</v>
      </c>
      <c r="C96" s="24">
        <v>689700</v>
      </c>
      <c r="D96" s="24"/>
      <c r="E96" s="24">
        <f t="shared" si="1"/>
        <v>1990212.76</v>
      </c>
    </row>
    <row r="97" spans="1:5" s="1" customFormat="1" ht="15" customHeight="1">
      <c r="A97" s="23">
        <v>41333</v>
      </c>
      <c r="B97" s="3" t="s">
        <v>152</v>
      </c>
      <c r="C97" s="24">
        <v>300000</v>
      </c>
      <c r="D97" s="24"/>
      <c r="E97" s="24">
        <f t="shared" si="1"/>
        <v>2290212.7599999998</v>
      </c>
    </row>
    <row r="98" spans="1:5" s="1" customFormat="1" ht="15" customHeight="1">
      <c r="A98" s="23">
        <v>41333</v>
      </c>
      <c r="B98" s="3" t="s">
        <v>153</v>
      </c>
      <c r="C98" s="24">
        <v>6000</v>
      </c>
      <c r="D98" s="24"/>
      <c r="E98" s="24">
        <f t="shared" si="1"/>
        <v>2296212.7599999998</v>
      </c>
    </row>
    <row r="99" spans="1:5" s="1" customFormat="1" ht="15" customHeight="1">
      <c r="A99" s="23">
        <v>41333</v>
      </c>
      <c r="B99" s="3" t="s">
        <v>156</v>
      </c>
      <c r="C99" s="24"/>
      <c r="D99" s="24"/>
      <c r="E99" s="24">
        <f t="shared" si="1"/>
        <v>2296212.7599999998</v>
      </c>
    </row>
    <row r="100" spans="1:5" s="1" customFormat="1" ht="15" customHeight="1">
      <c r="A100" s="23">
        <v>41338</v>
      </c>
      <c r="B100" s="3" t="s">
        <v>151</v>
      </c>
      <c r="C100" s="24"/>
      <c r="D100" s="24">
        <v>5956</v>
      </c>
      <c r="E100" s="24">
        <f t="shared" si="1"/>
        <v>2290256.7599999998</v>
      </c>
    </row>
    <row r="101" spans="1:5" s="1" customFormat="1" ht="15" customHeight="1">
      <c r="A101" s="23">
        <v>41339</v>
      </c>
      <c r="B101" s="3" t="s">
        <v>174</v>
      </c>
      <c r="C101" s="24">
        <v>200000</v>
      </c>
      <c r="D101" s="24"/>
      <c r="E101" s="24">
        <f t="shared" si="1"/>
        <v>2490256.7599999998</v>
      </c>
    </row>
    <row r="102" spans="1:5" s="1" customFormat="1" ht="15" customHeight="1">
      <c r="A102" s="23">
        <v>41339</v>
      </c>
      <c r="B102" s="3" t="s">
        <v>152</v>
      </c>
      <c r="C102" s="24">
        <v>200000</v>
      </c>
      <c r="D102" s="24"/>
      <c r="E102" s="24">
        <f t="shared" si="1"/>
        <v>2690256.76</v>
      </c>
    </row>
    <row r="103" spans="1:5" s="1" customFormat="1" ht="15" customHeight="1">
      <c r="A103" s="23">
        <v>41339</v>
      </c>
      <c r="B103" s="3" t="s">
        <v>153</v>
      </c>
      <c r="C103" s="24">
        <v>4000</v>
      </c>
      <c r="D103" s="24"/>
      <c r="E103" s="24">
        <f t="shared" si="1"/>
        <v>2694256.76</v>
      </c>
    </row>
    <row r="104" spans="1:5" s="1" customFormat="1" ht="15" customHeight="1">
      <c r="A104" s="23">
        <v>41342</v>
      </c>
      <c r="B104" s="3" t="s">
        <v>177</v>
      </c>
      <c r="C104" s="24">
        <v>50000</v>
      </c>
      <c r="D104" s="24"/>
      <c r="E104" s="24">
        <f t="shared" si="1"/>
        <v>2744256.76</v>
      </c>
    </row>
    <row r="105" spans="1:5" s="1" customFormat="1" ht="15" customHeight="1">
      <c r="A105" s="23">
        <v>41346</v>
      </c>
      <c r="B105" s="3" t="s">
        <v>152</v>
      </c>
      <c r="C105" s="24">
        <v>200000</v>
      </c>
      <c r="D105" s="24"/>
      <c r="E105" s="24">
        <f t="shared" si="1"/>
        <v>2944256.76</v>
      </c>
    </row>
    <row r="106" spans="1:5" s="1" customFormat="1" ht="15" customHeight="1">
      <c r="A106" s="23">
        <v>41346</v>
      </c>
      <c r="B106" s="3" t="s">
        <v>153</v>
      </c>
      <c r="C106" s="24">
        <v>4000</v>
      </c>
      <c r="D106" s="24"/>
      <c r="E106" s="24">
        <f t="shared" si="1"/>
        <v>2948256.76</v>
      </c>
    </row>
    <row r="107" spans="1:5" s="1" customFormat="1" ht="15" customHeight="1">
      <c r="A107" s="23">
        <v>41348</v>
      </c>
      <c r="B107" s="3" t="s">
        <v>178</v>
      </c>
      <c r="C107" s="24">
        <v>125000</v>
      </c>
      <c r="D107" s="24"/>
      <c r="E107" s="24">
        <f t="shared" si="1"/>
        <v>3073256.76</v>
      </c>
    </row>
    <row r="108" spans="1:5" s="1" customFormat="1" ht="15" customHeight="1">
      <c r="A108" s="23">
        <v>41348</v>
      </c>
      <c r="B108" s="3" t="s">
        <v>173</v>
      </c>
      <c r="C108" s="24">
        <v>200000</v>
      </c>
      <c r="D108" s="24"/>
      <c r="E108" s="24">
        <f t="shared" si="1"/>
        <v>3273256.76</v>
      </c>
    </row>
    <row r="109" spans="1:5" s="1" customFormat="1" ht="15" customHeight="1">
      <c r="A109" s="23">
        <v>41348</v>
      </c>
      <c r="B109" s="3" t="s">
        <v>152</v>
      </c>
      <c r="C109" s="24">
        <v>200000</v>
      </c>
      <c r="D109" s="24"/>
      <c r="E109" s="24">
        <f t="shared" si="1"/>
        <v>3473256.76</v>
      </c>
    </row>
    <row r="110" spans="1:5" s="1" customFormat="1" ht="15" customHeight="1">
      <c r="A110" s="23">
        <v>41348</v>
      </c>
      <c r="B110" s="3" t="s">
        <v>153</v>
      </c>
      <c r="C110" s="24">
        <v>4000</v>
      </c>
      <c r="D110" s="24"/>
      <c r="E110" s="24">
        <f t="shared" si="1"/>
        <v>3477256.76</v>
      </c>
    </row>
    <row r="111" spans="1:5" s="1" customFormat="1" ht="15" customHeight="1">
      <c r="A111" s="23">
        <v>41350</v>
      </c>
      <c r="B111" s="3" t="s">
        <v>179</v>
      </c>
      <c r="C111" s="24"/>
      <c r="D111" s="24">
        <v>3101344</v>
      </c>
      <c r="E111" s="24">
        <f t="shared" si="1"/>
        <v>375912.75999999978</v>
      </c>
    </row>
    <row r="112" spans="1:5" s="1" customFormat="1" ht="15" customHeight="1">
      <c r="A112" s="23">
        <v>41350</v>
      </c>
      <c r="B112" s="3" t="s">
        <v>180</v>
      </c>
      <c r="C112" s="24">
        <v>71174</v>
      </c>
      <c r="D112" s="24"/>
      <c r="E112" s="24">
        <f t="shared" si="1"/>
        <v>447086.75999999978</v>
      </c>
    </row>
    <row r="113" spans="1:5" s="1" customFormat="1" ht="15" customHeight="1">
      <c r="A113" s="23">
        <v>41353</v>
      </c>
      <c r="B113" s="3" t="s">
        <v>152</v>
      </c>
      <c r="C113" s="24">
        <v>200000</v>
      </c>
      <c r="D113" s="24"/>
      <c r="E113" s="24">
        <f t="shared" si="1"/>
        <v>647086.75999999978</v>
      </c>
    </row>
    <row r="114" spans="1:5" s="1" customFormat="1" ht="15" customHeight="1">
      <c r="A114" s="23">
        <v>41353</v>
      </c>
      <c r="B114" s="3" t="s">
        <v>153</v>
      </c>
      <c r="C114" s="24">
        <v>4000</v>
      </c>
      <c r="D114" s="24"/>
      <c r="E114" s="24">
        <f t="shared" si="1"/>
        <v>651086.75999999978</v>
      </c>
    </row>
    <row r="115" spans="1:5" s="1" customFormat="1" ht="15" customHeight="1">
      <c r="A115" s="23">
        <v>41353</v>
      </c>
      <c r="B115" s="3" t="s">
        <v>181</v>
      </c>
      <c r="C115" s="24">
        <v>237000</v>
      </c>
      <c r="D115" s="24"/>
      <c r="E115" s="24">
        <f t="shared" si="1"/>
        <v>888086.75999999978</v>
      </c>
    </row>
    <row r="116" spans="1:5" s="1" customFormat="1" ht="15" customHeight="1">
      <c r="A116" s="23">
        <v>41356</v>
      </c>
      <c r="B116" s="3" t="s">
        <v>152</v>
      </c>
      <c r="C116" s="24">
        <v>300000</v>
      </c>
      <c r="D116" s="24"/>
      <c r="E116" s="24">
        <f t="shared" si="1"/>
        <v>1188086.7599999998</v>
      </c>
    </row>
    <row r="117" spans="1:5" s="1" customFormat="1" ht="15" customHeight="1">
      <c r="A117" s="23">
        <v>41356</v>
      </c>
      <c r="B117" s="3" t="s">
        <v>153</v>
      </c>
      <c r="C117" s="24">
        <v>6000</v>
      </c>
      <c r="D117" s="24"/>
      <c r="E117" s="24">
        <f t="shared" si="1"/>
        <v>1194086.7599999998</v>
      </c>
    </row>
    <row r="118" spans="1:5" s="1" customFormat="1" ht="15" customHeight="1">
      <c r="A118" s="23">
        <v>41358</v>
      </c>
      <c r="B118" s="3" t="s">
        <v>152</v>
      </c>
      <c r="C118" s="24">
        <v>300000</v>
      </c>
      <c r="D118" s="24"/>
      <c r="E118" s="24">
        <f t="shared" si="1"/>
        <v>1494086.7599999998</v>
      </c>
    </row>
    <row r="119" spans="1:5" s="1" customFormat="1" ht="15" customHeight="1">
      <c r="A119" s="23">
        <v>41358</v>
      </c>
      <c r="B119" s="3" t="s">
        <v>153</v>
      </c>
      <c r="C119" s="24">
        <v>6000</v>
      </c>
      <c r="D119" s="24"/>
      <c r="E119" s="24">
        <f t="shared" si="1"/>
        <v>1500086.7599999998</v>
      </c>
    </row>
    <row r="120" spans="1:5" s="1" customFormat="1" ht="15" customHeight="1">
      <c r="A120" s="23">
        <v>41358</v>
      </c>
      <c r="B120" s="3" t="s">
        <v>138</v>
      </c>
      <c r="C120" s="24">
        <v>900000</v>
      </c>
      <c r="D120" s="24"/>
      <c r="E120" s="24">
        <f t="shared" si="1"/>
        <v>2400086.7599999998</v>
      </c>
    </row>
    <row r="121" spans="1:5" s="1" customFormat="1" ht="15" customHeight="1">
      <c r="A121" s="23">
        <v>41364</v>
      </c>
      <c r="B121" s="3" t="s">
        <v>156</v>
      </c>
      <c r="C121" s="24"/>
      <c r="D121" s="24"/>
      <c r="E121" s="24">
        <f t="shared" si="1"/>
        <v>2400086.7599999998</v>
      </c>
    </row>
    <row r="122" spans="1:5" s="1" customFormat="1" ht="15" customHeight="1">
      <c r="A122" s="23">
        <v>41366</v>
      </c>
      <c r="B122" s="3" t="s">
        <v>152</v>
      </c>
      <c r="C122" s="24">
        <v>300000</v>
      </c>
      <c r="D122" s="24"/>
      <c r="E122" s="24">
        <f t="shared" si="1"/>
        <v>2700086.76</v>
      </c>
    </row>
    <row r="123" spans="1:5" s="1" customFormat="1" ht="15" customHeight="1">
      <c r="A123" s="23">
        <v>41366</v>
      </c>
      <c r="B123" s="3" t="s">
        <v>153</v>
      </c>
      <c r="C123" s="24">
        <v>6000</v>
      </c>
      <c r="D123" s="24"/>
      <c r="E123" s="24">
        <f t="shared" si="1"/>
        <v>2706086.76</v>
      </c>
    </row>
    <row r="124" spans="1:5" s="1" customFormat="1" ht="15.75" customHeight="1">
      <c r="A124" s="23">
        <v>41368</v>
      </c>
      <c r="B124" s="3" t="s">
        <v>152</v>
      </c>
      <c r="C124" s="24">
        <v>300000</v>
      </c>
      <c r="D124" s="24"/>
      <c r="E124" s="24">
        <f t="shared" si="1"/>
        <v>3006086.76</v>
      </c>
    </row>
    <row r="125" spans="1:5" s="1" customFormat="1" ht="15" customHeight="1">
      <c r="A125" s="23">
        <v>41368</v>
      </c>
      <c r="B125" s="3" t="s">
        <v>153</v>
      </c>
      <c r="C125" s="24">
        <v>6000</v>
      </c>
      <c r="D125" s="24"/>
      <c r="E125" s="24">
        <f t="shared" si="1"/>
        <v>3012086.76</v>
      </c>
    </row>
    <row r="126" spans="1:5" s="1" customFormat="1" ht="15" customHeight="1">
      <c r="A126" s="23">
        <v>41368</v>
      </c>
      <c r="B126" s="3" t="s">
        <v>182</v>
      </c>
      <c r="C126" s="24"/>
      <c r="D126" s="24">
        <v>2453499</v>
      </c>
      <c r="E126" s="24">
        <f t="shared" si="1"/>
        <v>558587.75999999978</v>
      </c>
    </row>
    <row r="127" spans="1:5" s="1" customFormat="1" ht="15" customHeight="1">
      <c r="A127" s="23">
        <v>41368</v>
      </c>
      <c r="B127" s="3" t="s">
        <v>183</v>
      </c>
      <c r="C127" s="24">
        <v>56397</v>
      </c>
      <c r="D127" s="24"/>
      <c r="E127" s="24">
        <f t="shared" si="1"/>
        <v>614984.75999999978</v>
      </c>
    </row>
    <row r="128" spans="1:5" s="1" customFormat="1" ht="15" customHeight="1">
      <c r="A128" s="23">
        <v>41369</v>
      </c>
      <c r="B128" s="3" t="s">
        <v>184</v>
      </c>
      <c r="C128" s="24">
        <v>425000</v>
      </c>
      <c r="D128" s="24"/>
      <c r="E128" s="24">
        <f t="shared" si="1"/>
        <v>1039984.7599999998</v>
      </c>
    </row>
    <row r="129" spans="1:5" s="1" customFormat="1" ht="15" customHeight="1">
      <c r="A129" s="23">
        <v>41369</v>
      </c>
      <c r="B129" s="3" t="s">
        <v>151</v>
      </c>
      <c r="C129" s="24"/>
      <c r="D129" s="24">
        <v>5956</v>
      </c>
      <c r="E129" s="24">
        <f t="shared" si="1"/>
        <v>1034028.7599999998</v>
      </c>
    </row>
    <row r="130" spans="1:5" s="1" customFormat="1" ht="15" customHeight="1">
      <c r="A130" s="23">
        <v>41372</v>
      </c>
      <c r="B130" s="3" t="s">
        <v>152</v>
      </c>
      <c r="C130" s="24">
        <v>500000</v>
      </c>
      <c r="D130" s="24"/>
      <c r="E130" s="24">
        <f t="shared" si="1"/>
        <v>1534028.7599999998</v>
      </c>
    </row>
    <row r="131" spans="1:5" s="1" customFormat="1" ht="15" customHeight="1">
      <c r="A131" s="23">
        <v>41372</v>
      </c>
      <c r="B131" s="3" t="s">
        <v>153</v>
      </c>
      <c r="C131" s="24">
        <v>10000</v>
      </c>
      <c r="D131" s="24"/>
      <c r="E131" s="24">
        <f t="shared" si="1"/>
        <v>1544028.7599999998</v>
      </c>
    </row>
    <row r="132" spans="1:5" s="1" customFormat="1" ht="15" customHeight="1">
      <c r="A132" s="23">
        <v>41376</v>
      </c>
      <c r="B132" s="3" t="s">
        <v>185</v>
      </c>
      <c r="C132" s="24">
        <v>200000</v>
      </c>
      <c r="D132" s="24"/>
      <c r="E132" s="24">
        <f t="shared" si="1"/>
        <v>1744028.7599999998</v>
      </c>
    </row>
    <row r="133" spans="1:5" s="1" customFormat="1" ht="15" customHeight="1">
      <c r="A133" s="23">
        <v>41379</v>
      </c>
      <c r="B133" s="3" t="s">
        <v>138</v>
      </c>
      <c r="C133" s="24">
        <v>1500000</v>
      </c>
      <c r="D133" s="24"/>
      <c r="E133" s="24">
        <f t="shared" si="1"/>
        <v>3244028.76</v>
      </c>
    </row>
    <row r="134" spans="1:5" s="1" customFormat="1" ht="15" customHeight="1">
      <c r="A134" s="23">
        <v>41386</v>
      </c>
      <c r="B134" s="3" t="s">
        <v>152</v>
      </c>
      <c r="C134" s="24">
        <v>300000</v>
      </c>
      <c r="D134" s="24"/>
      <c r="E134" s="24">
        <f t="shared" si="1"/>
        <v>3544028.76</v>
      </c>
    </row>
    <row r="135" spans="1:5" s="1" customFormat="1" ht="15" customHeight="1">
      <c r="A135" s="23">
        <v>41386</v>
      </c>
      <c r="B135" s="3" t="s">
        <v>153</v>
      </c>
      <c r="C135" s="24">
        <v>6000</v>
      </c>
      <c r="D135" s="24"/>
      <c r="E135" s="24">
        <f t="shared" ref="E135:E195" si="2">C135+E134-D135</f>
        <v>3550028.76</v>
      </c>
    </row>
    <row r="136" spans="1:5" s="1" customFormat="1" ht="15" customHeight="1">
      <c r="A136" s="23">
        <v>41386</v>
      </c>
      <c r="B136" s="3" t="s">
        <v>186</v>
      </c>
      <c r="C136" s="24">
        <v>1200000</v>
      </c>
      <c r="D136" s="24"/>
      <c r="E136" s="24">
        <f t="shared" si="2"/>
        <v>4750028.76</v>
      </c>
    </row>
    <row r="137" spans="1:5" s="1" customFormat="1" ht="15" customHeight="1">
      <c r="A137" s="23">
        <v>41388</v>
      </c>
      <c r="B137" s="3" t="s">
        <v>187</v>
      </c>
      <c r="C137" s="24">
        <v>200000</v>
      </c>
      <c r="D137" s="24"/>
      <c r="E137" s="24">
        <f t="shared" si="2"/>
        <v>4950028.76</v>
      </c>
    </row>
    <row r="138" spans="1:5" s="1" customFormat="1" ht="15" customHeight="1">
      <c r="A138" s="23">
        <v>41388</v>
      </c>
      <c r="B138" s="3" t="s">
        <v>152</v>
      </c>
      <c r="C138" s="24">
        <v>300000</v>
      </c>
      <c r="D138" s="24"/>
      <c r="E138" s="24">
        <f t="shared" si="2"/>
        <v>5250028.76</v>
      </c>
    </row>
    <row r="139" spans="1:5" s="1" customFormat="1" ht="15" customHeight="1">
      <c r="A139" s="23">
        <v>41388</v>
      </c>
      <c r="B139" s="3" t="s">
        <v>153</v>
      </c>
      <c r="C139" s="24">
        <v>6000</v>
      </c>
      <c r="D139" s="24"/>
      <c r="E139" s="24">
        <f t="shared" si="2"/>
        <v>5256028.76</v>
      </c>
    </row>
    <row r="140" spans="1:5" s="1" customFormat="1" ht="15" customHeight="1">
      <c r="A140" s="23">
        <v>41393</v>
      </c>
      <c r="B140" s="3" t="s">
        <v>138</v>
      </c>
      <c r="C140" s="24">
        <v>893500</v>
      </c>
      <c r="D140" s="24"/>
      <c r="E140" s="24">
        <f t="shared" si="2"/>
        <v>6149528.7599999998</v>
      </c>
    </row>
    <row r="141" spans="1:5" s="1" customFormat="1" ht="15" customHeight="1">
      <c r="A141" s="23">
        <v>41393</v>
      </c>
      <c r="B141" s="3" t="s">
        <v>152</v>
      </c>
      <c r="C141" s="24">
        <v>300000</v>
      </c>
      <c r="D141" s="24"/>
      <c r="E141" s="24">
        <f t="shared" si="2"/>
        <v>6449528.7599999998</v>
      </c>
    </row>
    <row r="142" spans="1:5" s="1" customFormat="1" ht="15" customHeight="1">
      <c r="A142" s="23">
        <v>41393</v>
      </c>
      <c r="B142" s="3" t="s">
        <v>153</v>
      </c>
      <c r="C142" s="24">
        <v>6000</v>
      </c>
      <c r="D142" s="24"/>
      <c r="E142" s="24">
        <f t="shared" si="2"/>
        <v>6455528.7599999998</v>
      </c>
    </row>
    <row r="143" spans="1:5" s="1" customFormat="1" ht="15" customHeight="1">
      <c r="A143" s="23">
        <v>41394</v>
      </c>
      <c r="B143" s="3" t="s">
        <v>156</v>
      </c>
      <c r="C143" s="24"/>
      <c r="D143" s="24"/>
      <c r="E143" s="24">
        <f t="shared" si="2"/>
        <v>6455528.7599999998</v>
      </c>
    </row>
    <row r="144" spans="1:5" s="1" customFormat="1" ht="15" customHeight="1">
      <c r="A144" s="23">
        <v>41396</v>
      </c>
      <c r="B144" s="3" t="s">
        <v>188</v>
      </c>
      <c r="C144" s="24"/>
      <c r="D144" s="24">
        <v>1996703</v>
      </c>
      <c r="E144" s="24">
        <f t="shared" si="2"/>
        <v>4458825.76</v>
      </c>
    </row>
    <row r="145" spans="1:5" s="1" customFormat="1" ht="15" customHeight="1">
      <c r="A145" s="23">
        <v>41396</v>
      </c>
      <c r="B145" s="3" t="s">
        <v>189</v>
      </c>
      <c r="C145" s="24">
        <v>45895.34</v>
      </c>
      <c r="D145" s="24"/>
      <c r="E145" s="24">
        <f t="shared" si="2"/>
        <v>4504721.0999999996</v>
      </c>
    </row>
    <row r="146" spans="1:5" s="1" customFormat="1" ht="15" customHeight="1">
      <c r="A146" s="23">
        <v>41399</v>
      </c>
      <c r="B146" s="3" t="s">
        <v>151</v>
      </c>
      <c r="C146" s="24"/>
      <c r="D146" s="24">
        <v>5956</v>
      </c>
      <c r="E146" s="24">
        <f t="shared" si="2"/>
        <v>4498765.0999999996</v>
      </c>
    </row>
    <row r="147" spans="1:5" s="1" customFormat="1" ht="15" customHeight="1">
      <c r="A147" s="23">
        <v>41407</v>
      </c>
      <c r="B147" s="3" t="s">
        <v>152</v>
      </c>
      <c r="C147" s="24">
        <v>300000</v>
      </c>
      <c r="D147" s="24"/>
      <c r="E147" s="24">
        <f t="shared" si="2"/>
        <v>4798765.0999999996</v>
      </c>
    </row>
    <row r="148" spans="1:5" s="1" customFormat="1" ht="15" customHeight="1">
      <c r="A148" s="23">
        <v>41407</v>
      </c>
      <c r="B148" s="3" t="s">
        <v>153</v>
      </c>
      <c r="C148" s="24">
        <v>6000</v>
      </c>
      <c r="D148" s="24"/>
      <c r="E148" s="24">
        <f t="shared" si="2"/>
        <v>4804765.0999999996</v>
      </c>
    </row>
    <row r="149" spans="1:5" s="1" customFormat="1" ht="15" customHeight="1">
      <c r="A149" s="23">
        <v>41425</v>
      </c>
      <c r="B149" s="3" t="s">
        <v>156</v>
      </c>
      <c r="C149" s="24"/>
      <c r="D149" s="24"/>
      <c r="E149" s="24">
        <f t="shared" si="2"/>
        <v>4804765.0999999996</v>
      </c>
    </row>
    <row r="150" spans="1:5" s="1" customFormat="1" ht="15" customHeight="1">
      <c r="A150" s="23">
        <v>41430</v>
      </c>
      <c r="B150" s="3" t="s">
        <v>151</v>
      </c>
      <c r="C150" s="24"/>
      <c r="D150" s="24">
        <v>5956</v>
      </c>
      <c r="E150" s="24">
        <f t="shared" si="2"/>
        <v>4798809.0999999996</v>
      </c>
    </row>
    <row r="151" spans="1:5" s="1" customFormat="1" ht="15" customHeight="1">
      <c r="A151" s="23">
        <v>41451</v>
      </c>
      <c r="B151" s="3" t="s">
        <v>190</v>
      </c>
      <c r="C151" s="24"/>
      <c r="D151" s="24">
        <v>2609422</v>
      </c>
      <c r="E151" s="24">
        <f t="shared" si="2"/>
        <v>2189387.0999999996</v>
      </c>
    </row>
    <row r="152" spans="1:5" s="1" customFormat="1" ht="15" customHeight="1">
      <c r="A152" s="23">
        <v>41451</v>
      </c>
      <c r="B152" s="3" t="s">
        <v>191</v>
      </c>
      <c r="C152" s="24">
        <v>60034.04</v>
      </c>
      <c r="D152" s="24"/>
      <c r="E152" s="24">
        <f t="shared" si="2"/>
        <v>2249421.1399999997</v>
      </c>
    </row>
    <row r="153" spans="1:5" s="1" customFormat="1" ht="15" customHeight="1">
      <c r="A153" s="23">
        <v>41455</v>
      </c>
      <c r="B153" s="3" t="s">
        <v>156</v>
      </c>
      <c r="C153" s="24"/>
      <c r="D153" s="24"/>
      <c r="E153" s="24">
        <f t="shared" si="2"/>
        <v>2249421.1399999997</v>
      </c>
    </row>
    <row r="154" spans="1:5" s="1" customFormat="1" ht="15" customHeight="1">
      <c r="A154" s="23">
        <v>41460</v>
      </c>
      <c r="B154" s="3" t="s">
        <v>151</v>
      </c>
      <c r="C154" s="24"/>
      <c r="D154" s="24">
        <v>5956</v>
      </c>
      <c r="E154" s="24">
        <f t="shared" si="2"/>
        <v>2243465.1399999997</v>
      </c>
    </row>
    <row r="155" spans="1:5" s="1" customFormat="1" ht="15" customHeight="1">
      <c r="A155" s="23">
        <v>41486</v>
      </c>
      <c r="B155" s="3" t="s">
        <v>156</v>
      </c>
      <c r="C155" s="24"/>
      <c r="D155" s="24"/>
      <c r="E155" s="24">
        <f t="shared" si="2"/>
        <v>2243465.1399999997</v>
      </c>
    </row>
    <row r="156" spans="1:5" s="1" customFormat="1" ht="15" customHeight="1">
      <c r="A156" s="23">
        <v>41491</v>
      </c>
      <c r="B156" s="3" t="s">
        <v>151</v>
      </c>
      <c r="C156" s="24"/>
      <c r="D156" s="24">
        <v>5956</v>
      </c>
      <c r="E156" s="24">
        <f t="shared" si="2"/>
        <v>2237509.1399999997</v>
      </c>
    </row>
    <row r="157" spans="1:5" s="1" customFormat="1" ht="15" customHeight="1">
      <c r="A157" s="23">
        <v>41493</v>
      </c>
      <c r="B157" s="3" t="s">
        <v>192</v>
      </c>
      <c r="C157" s="24"/>
      <c r="D157" s="24">
        <v>880791</v>
      </c>
      <c r="E157" s="24">
        <f t="shared" si="2"/>
        <v>1356718.1399999997</v>
      </c>
    </row>
    <row r="158" spans="1:5" s="1" customFormat="1" ht="15" customHeight="1">
      <c r="A158" s="23">
        <v>41493</v>
      </c>
      <c r="B158" s="3" t="s">
        <v>193</v>
      </c>
      <c r="C158" s="24">
        <v>20294</v>
      </c>
      <c r="D158" s="24"/>
      <c r="E158" s="24">
        <f t="shared" si="2"/>
        <v>1377012.1399999997</v>
      </c>
    </row>
    <row r="159" spans="1:5" s="1" customFormat="1" ht="15" customHeight="1">
      <c r="A159" s="23">
        <v>41517</v>
      </c>
      <c r="B159" s="3" t="s">
        <v>156</v>
      </c>
      <c r="C159" s="24"/>
      <c r="D159" s="24"/>
      <c r="E159" s="24">
        <f t="shared" si="2"/>
        <v>1377012.1399999997</v>
      </c>
    </row>
    <row r="160" spans="1:5" s="1" customFormat="1" ht="15" customHeight="1">
      <c r="A160" s="23">
        <v>41522</v>
      </c>
      <c r="B160" s="3" t="s">
        <v>151</v>
      </c>
      <c r="C160" s="24"/>
      <c r="D160" s="24">
        <v>5956</v>
      </c>
      <c r="E160" s="24">
        <f t="shared" si="2"/>
        <v>1371056.1399999997</v>
      </c>
    </row>
    <row r="161" spans="1:5" s="1" customFormat="1" ht="15" customHeight="1">
      <c r="A161" s="23">
        <v>41547</v>
      </c>
      <c r="B161" s="3" t="s">
        <v>194</v>
      </c>
      <c r="C161" s="24"/>
      <c r="D161" s="24">
        <v>1232477</v>
      </c>
      <c r="E161" s="24">
        <f t="shared" si="2"/>
        <v>138579.13999999966</v>
      </c>
    </row>
    <row r="162" spans="1:5" s="1" customFormat="1" ht="15" customHeight="1">
      <c r="A162" s="23">
        <v>41547</v>
      </c>
      <c r="B162" s="3" t="s">
        <v>195</v>
      </c>
      <c r="C162" s="24">
        <v>28170.9</v>
      </c>
      <c r="D162" s="24"/>
      <c r="E162" s="24">
        <f t="shared" si="2"/>
        <v>166750.03999999966</v>
      </c>
    </row>
    <row r="163" spans="1:5" s="1" customFormat="1" ht="15" customHeight="1">
      <c r="A163" s="23">
        <v>41547</v>
      </c>
      <c r="B163" s="3" t="s">
        <v>156</v>
      </c>
      <c r="C163" s="24"/>
      <c r="D163" s="24"/>
      <c r="E163" s="24">
        <f t="shared" si="2"/>
        <v>166750.03999999966</v>
      </c>
    </row>
    <row r="164" spans="1:5" s="1" customFormat="1" ht="15" customHeight="1">
      <c r="A164" s="23">
        <v>41552</v>
      </c>
      <c r="B164" s="3" t="s">
        <v>151</v>
      </c>
      <c r="C164" s="24"/>
      <c r="D164" s="24">
        <v>5956</v>
      </c>
      <c r="E164" s="24">
        <f t="shared" si="2"/>
        <v>160794.03999999966</v>
      </c>
    </row>
    <row r="165" spans="1:5" s="1" customFormat="1" ht="15" customHeight="1">
      <c r="A165" s="23">
        <v>41575</v>
      </c>
      <c r="B165" s="3" t="s">
        <v>196</v>
      </c>
      <c r="C165" s="24"/>
      <c r="D165" s="24">
        <v>1752812</v>
      </c>
      <c r="E165" s="24">
        <f t="shared" si="2"/>
        <v>-1592017.9600000004</v>
      </c>
    </row>
    <row r="166" spans="1:5" s="1" customFormat="1" ht="15" customHeight="1">
      <c r="A166" s="23">
        <v>41575</v>
      </c>
      <c r="B166" s="3" t="s">
        <v>197</v>
      </c>
      <c r="C166" s="24">
        <v>40066.559999999998</v>
      </c>
      <c r="D166" s="24"/>
      <c r="E166" s="24">
        <f t="shared" si="2"/>
        <v>-1551951.4000000004</v>
      </c>
    </row>
    <row r="167" spans="1:5" s="1" customFormat="1" ht="15" customHeight="1">
      <c r="A167" s="23">
        <v>41578</v>
      </c>
      <c r="B167" s="3" t="s">
        <v>156</v>
      </c>
      <c r="C167" s="24"/>
      <c r="D167" s="24"/>
      <c r="E167" s="24">
        <f t="shared" si="2"/>
        <v>-1551951.4000000004</v>
      </c>
    </row>
    <row r="168" spans="1:5" s="1" customFormat="1" ht="15" customHeight="1">
      <c r="A168" s="23">
        <v>41583</v>
      </c>
      <c r="B168" s="3" t="s">
        <v>151</v>
      </c>
      <c r="C168" s="24"/>
      <c r="D168" s="24">
        <v>5956</v>
      </c>
      <c r="E168" s="24">
        <f t="shared" si="2"/>
        <v>-1557907.4000000004</v>
      </c>
    </row>
    <row r="169" spans="1:5" s="1" customFormat="1" ht="15" customHeight="1">
      <c r="A169" s="23">
        <v>41608</v>
      </c>
      <c r="B169" s="3" t="s">
        <v>137</v>
      </c>
      <c r="C169" s="24"/>
      <c r="D169" s="24"/>
      <c r="E169" s="24">
        <f t="shared" si="2"/>
        <v>-1557907.4000000004</v>
      </c>
    </row>
    <row r="170" spans="1:5" s="1" customFormat="1" ht="15" customHeight="1">
      <c r="A170" s="23">
        <v>41611</v>
      </c>
      <c r="B170" s="3" t="s">
        <v>198</v>
      </c>
      <c r="C170" s="24"/>
      <c r="D170" s="24">
        <v>2606087</v>
      </c>
      <c r="E170" s="24">
        <f t="shared" si="2"/>
        <v>-4163994.4000000004</v>
      </c>
    </row>
    <row r="171" spans="1:5" s="1" customFormat="1" ht="15" customHeight="1">
      <c r="A171" s="23">
        <v>41611</v>
      </c>
      <c r="B171" s="3" t="s">
        <v>199</v>
      </c>
      <c r="C171" s="24">
        <v>59568</v>
      </c>
      <c r="D171" s="24"/>
      <c r="E171" s="24">
        <f t="shared" si="2"/>
        <v>-4104426.4000000004</v>
      </c>
    </row>
    <row r="172" spans="1:5" s="1" customFormat="1" ht="15" customHeight="1">
      <c r="A172" s="23">
        <v>41613</v>
      </c>
      <c r="B172" s="3" t="s">
        <v>151</v>
      </c>
      <c r="C172" s="24"/>
      <c r="D172" s="24">
        <v>5956</v>
      </c>
      <c r="E172" s="24">
        <f t="shared" si="2"/>
        <v>-4110382.4000000004</v>
      </c>
    </row>
    <row r="173" spans="1:5" s="1" customFormat="1" ht="15" customHeight="1">
      <c r="A173" s="23">
        <v>41625</v>
      </c>
      <c r="B173" s="3" t="s">
        <v>200</v>
      </c>
      <c r="C173" s="24"/>
      <c r="D173" s="24">
        <v>3333661</v>
      </c>
      <c r="E173" s="24">
        <f t="shared" si="2"/>
        <v>-7444043.4000000004</v>
      </c>
    </row>
    <row r="174" spans="1:5" s="1" customFormat="1" ht="15" customHeight="1">
      <c r="A174" s="23">
        <v>41625</v>
      </c>
      <c r="B174" s="3" t="s">
        <v>201</v>
      </c>
      <c r="C174" s="24">
        <v>76198</v>
      </c>
      <c r="D174" s="24"/>
      <c r="E174" s="24">
        <f t="shared" si="2"/>
        <v>-7367845.4000000004</v>
      </c>
    </row>
    <row r="175" spans="1:5" s="1" customFormat="1" ht="15" customHeight="1">
      <c r="A175" s="23">
        <v>41639</v>
      </c>
      <c r="B175" s="3" t="s">
        <v>137</v>
      </c>
      <c r="C175" s="24"/>
      <c r="D175" s="24"/>
      <c r="E175" s="24">
        <f t="shared" si="2"/>
        <v>-7367845.4000000004</v>
      </c>
    </row>
    <row r="176" spans="1:5" s="1" customFormat="1" ht="15" customHeight="1">
      <c r="A176" s="23">
        <v>41644</v>
      </c>
      <c r="B176" s="3" t="s">
        <v>151</v>
      </c>
      <c r="C176" s="24"/>
      <c r="D176" s="24">
        <v>5956</v>
      </c>
      <c r="E176" s="24">
        <f t="shared" si="2"/>
        <v>-7373801.4000000004</v>
      </c>
    </row>
    <row r="177" spans="1:5" s="1" customFormat="1" ht="15" customHeight="1">
      <c r="A177" s="23">
        <v>41650</v>
      </c>
      <c r="B177" s="3" t="s">
        <v>202</v>
      </c>
      <c r="C177" s="24"/>
      <c r="D177" s="24">
        <v>1715286</v>
      </c>
      <c r="E177" s="24">
        <f t="shared" si="2"/>
        <v>-9089087.4000000004</v>
      </c>
    </row>
    <row r="178" spans="1:5" s="1" customFormat="1" ht="15" customHeight="1">
      <c r="A178" s="23">
        <v>41650</v>
      </c>
      <c r="B178" s="3" t="s">
        <v>203</v>
      </c>
      <c r="C178" s="24">
        <v>39207</v>
      </c>
      <c r="D178" s="24"/>
      <c r="E178" s="24">
        <f t="shared" si="2"/>
        <v>-9049880.4000000004</v>
      </c>
    </row>
    <row r="179" spans="1:5" s="1" customFormat="1" ht="15" customHeight="1">
      <c r="A179" s="23">
        <v>41666</v>
      </c>
      <c r="B179" s="3" t="s">
        <v>204</v>
      </c>
      <c r="C179" s="24"/>
      <c r="D179" s="24">
        <v>1050000</v>
      </c>
      <c r="E179" s="24">
        <f t="shared" si="2"/>
        <v>-10099880.4</v>
      </c>
    </row>
    <row r="180" spans="1:5" s="1" customFormat="1" ht="15" customHeight="1">
      <c r="A180" s="23">
        <v>41666</v>
      </c>
      <c r="B180" s="3" t="s">
        <v>205</v>
      </c>
      <c r="C180" s="24"/>
      <c r="D180" s="24">
        <v>210650</v>
      </c>
      <c r="E180" s="24">
        <f t="shared" si="2"/>
        <v>-10310530.4</v>
      </c>
    </row>
    <row r="181" spans="1:5" s="1" customFormat="1" ht="15" customHeight="1">
      <c r="A181" s="23">
        <v>41670</v>
      </c>
      <c r="B181" s="3" t="s">
        <v>137</v>
      </c>
      <c r="C181" s="24"/>
      <c r="D181" s="24"/>
      <c r="E181" s="24">
        <f t="shared" si="2"/>
        <v>-10310530.4</v>
      </c>
    </row>
    <row r="182" spans="1:5" s="1" customFormat="1" ht="15" customHeight="1">
      <c r="A182" s="23">
        <v>41675</v>
      </c>
      <c r="B182" s="3" t="s">
        <v>151</v>
      </c>
      <c r="C182" s="24"/>
      <c r="D182" s="24">
        <v>5956</v>
      </c>
      <c r="E182" s="24">
        <f t="shared" si="2"/>
        <v>-10316486.4</v>
      </c>
    </row>
    <row r="183" spans="1:5" s="1" customFormat="1" ht="15" customHeight="1">
      <c r="A183" s="23">
        <v>41698</v>
      </c>
      <c r="B183" s="3" t="s">
        <v>137</v>
      </c>
      <c r="C183" s="24"/>
      <c r="D183" s="24"/>
      <c r="E183" s="24">
        <f t="shared" si="2"/>
        <v>-10316486.4</v>
      </c>
    </row>
    <row r="184" spans="1:5" s="1" customFormat="1" ht="15" customHeight="1">
      <c r="A184" s="23">
        <v>41703</v>
      </c>
      <c r="B184" s="3" t="s">
        <v>151</v>
      </c>
      <c r="C184" s="24"/>
      <c r="D184" s="24">
        <v>5956</v>
      </c>
      <c r="E184" s="24">
        <f t="shared" si="2"/>
        <v>-10322442.4</v>
      </c>
    </row>
    <row r="185" spans="1:5" s="1" customFormat="1" ht="15" customHeight="1">
      <c r="A185" s="23">
        <v>41711</v>
      </c>
      <c r="B185" s="3" t="s">
        <v>206</v>
      </c>
      <c r="C185" s="24"/>
      <c r="D185" s="24">
        <v>1078537</v>
      </c>
      <c r="E185" s="24">
        <f t="shared" si="2"/>
        <v>-11400979.4</v>
      </c>
    </row>
    <row r="186" spans="1:5" s="1" customFormat="1" ht="15" customHeight="1">
      <c r="A186" s="23">
        <v>41711</v>
      </c>
      <c r="B186" s="3" t="s">
        <v>207</v>
      </c>
      <c r="C186" s="24">
        <v>24814.18</v>
      </c>
      <c r="D186" s="24"/>
      <c r="E186" s="24">
        <f t="shared" si="2"/>
        <v>-11376165.220000001</v>
      </c>
    </row>
    <row r="187" spans="1:5" s="1" customFormat="1" ht="15" customHeight="1">
      <c r="A187" s="23">
        <v>41729</v>
      </c>
      <c r="B187" s="3" t="s">
        <v>137</v>
      </c>
      <c r="C187" s="24"/>
      <c r="D187" s="24"/>
      <c r="E187" s="24">
        <f t="shared" si="2"/>
        <v>-11376165.220000001</v>
      </c>
    </row>
    <row r="188" spans="1:5" s="1" customFormat="1" ht="15" customHeight="1">
      <c r="A188" s="23">
        <v>41734</v>
      </c>
      <c r="B188" s="3" t="s">
        <v>151</v>
      </c>
      <c r="C188" s="24"/>
      <c r="D188" s="24">
        <v>5956</v>
      </c>
      <c r="E188" s="24">
        <f t="shared" si="2"/>
        <v>-11382121.220000001</v>
      </c>
    </row>
    <row r="189" spans="1:5" s="1" customFormat="1" ht="15" customHeight="1">
      <c r="A189" s="23">
        <v>41759</v>
      </c>
      <c r="B189" s="3" t="s">
        <v>137</v>
      </c>
      <c r="C189" s="24"/>
      <c r="D189" s="24"/>
      <c r="E189" s="24">
        <f t="shared" si="2"/>
        <v>-11382121.220000001</v>
      </c>
    </row>
    <row r="190" spans="1:5" s="1" customFormat="1" ht="15" customHeight="1">
      <c r="A190" s="23">
        <v>41764</v>
      </c>
      <c r="B190" s="3" t="s">
        <v>151</v>
      </c>
      <c r="C190" s="24"/>
      <c r="D190" s="24">
        <v>5956</v>
      </c>
      <c r="E190" s="24">
        <f t="shared" si="2"/>
        <v>-11388077.220000001</v>
      </c>
    </row>
    <row r="191" spans="1:5" s="1" customFormat="1" ht="15" customHeight="1">
      <c r="A191" s="23">
        <v>41790</v>
      </c>
      <c r="B191" s="3" t="s">
        <v>137</v>
      </c>
      <c r="C191" s="24"/>
      <c r="D191" s="24"/>
      <c r="E191" s="24">
        <f t="shared" si="2"/>
        <v>-11388077.220000001</v>
      </c>
    </row>
    <row r="192" spans="1:5" s="1" customFormat="1" ht="15" customHeight="1">
      <c r="A192" s="23">
        <v>41795</v>
      </c>
      <c r="B192" s="3" t="s">
        <v>151</v>
      </c>
      <c r="C192" s="24"/>
      <c r="D192" s="24">
        <v>5956</v>
      </c>
      <c r="E192" s="24">
        <f t="shared" si="2"/>
        <v>-11394033.220000001</v>
      </c>
    </row>
    <row r="193" spans="1:5" s="1" customFormat="1" ht="15" customHeight="1">
      <c r="A193" s="23">
        <v>41820</v>
      </c>
      <c r="B193" s="3" t="s">
        <v>137</v>
      </c>
      <c r="C193" s="24"/>
      <c r="D193" s="24"/>
      <c r="E193" s="24">
        <f t="shared" si="2"/>
        <v>-11394033.220000001</v>
      </c>
    </row>
    <row r="194" spans="1:5" s="1" customFormat="1" ht="15" customHeight="1">
      <c r="A194" s="23">
        <v>41825</v>
      </c>
      <c r="B194" s="3" t="s">
        <v>151</v>
      </c>
      <c r="C194" s="24"/>
      <c r="D194" s="24">
        <v>5956</v>
      </c>
      <c r="E194" s="24">
        <f t="shared" si="2"/>
        <v>-11399989.220000001</v>
      </c>
    </row>
    <row r="195" spans="1:5" s="1" customFormat="1" ht="15" customHeight="1">
      <c r="A195" s="23">
        <v>41851</v>
      </c>
      <c r="B195" s="3" t="s">
        <v>137</v>
      </c>
      <c r="C195" s="24"/>
      <c r="D195" s="24"/>
      <c r="E195" s="24">
        <f t="shared" si="2"/>
        <v>-11399989.220000001</v>
      </c>
    </row>
    <row r="196" spans="1:5" s="1" customFormat="1" ht="15" customHeight="1">
      <c r="A196" s="48"/>
      <c r="B196" s="38" t="s">
        <v>208</v>
      </c>
      <c r="C196" s="49"/>
      <c r="D196" s="49">
        <f>E195</f>
        <v>-11399989.220000001</v>
      </c>
      <c r="E196" s="49"/>
    </row>
    <row r="197" spans="1:5" s="1" customFormat="1" ht="15" customHeight="1">
      <c r="A197" s="23"/>
      <c r="B197" s="3"/>
      <c r="C197" s="24"/>
      <c r="D197" s="24"/>
      <c r="E197" s="24"/>
    </row>
  </sheetData>
  <autoFilter ref="A4:E196"/>
  <mergeCells count="1">
    <mergeCell ref="A1:E3"/>
  </mergeCells>
  <hyperlinks>
    <hyperlink ref="A1:E3" r:id="rId1" display="Samsul Khan (Harda Bridge)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11"/>
  <sheetViews>
    <sheetView workbookViewId="0">
      <selection activeCell="E5" sqref="E5:E1310"/>
    </sheetView>
  </sheetViews>
  <sheetFormatPr defaultRowHeight="15"/>
  <cols>
    <col min="1" max="1" width="11.28515625" style="1" customWidth="1"/>
    <col min="2" max="2" width="29.42578125" style="1" bestFit="1" customWidth="1"/>
    <col min="3" max="3" width="10" style="1" bestFit="1" customWidth="1"/>
    <col min="4" max="4" width="9" style="1" bestFit="1" customWidth="1"/>
    <col min="5" max="5" width="12" style="1" bestFit="1" customWidth="1"/>
    <col min="6" max="16384" width="9.140625" style="1"/>
  </cols>
  <sheetData>
    <row r="1" spans="1:5">
      <c r="A1" s="56"/>
      <c r="B1" s="56"/>
      <c r="C1" s="56"/>
      <c r="D1" s="56"/>
      <c r="E1" s="56"/>
    </row>
    <row r="2" spans="1:5">
      <c r="A2" s="57"/>
      <c r="B2" s="57"/>
      <c r="C2" s="57"/>
      <c r="D2" s="57"/>
      <c r="E2" s="57"/>
    </row>
    <row r="3" spans="1:5" s="5" customFormat="1" ht="32.25" customHeight="1">
      <c r="A3" s="42" t="s">
        <v>61</v>
      </c>
      <c r="B3" s="42" t="s">
        <v>1</v>
      </c>
      <c r="C3" s="42" t="s">
        <v>2</v>
      </c>
      <c r="D3" s="42" t="s">
        <v>3</v>
      </c>
      <c r="E3" s="42" t="s">
        <v>8</v>
      </c>
    </row>
    <row r="4" spans="1:5">
      <c r="A4" s="19">
        <v>41297</v>
      </c>
      <c r="B4" s="7" t="s">
        <v>209</v>
      </c>
      <c r="C4" s="8">
        <v>30000</v>
      </c>
      <c r="D4" s="8"/>
      <c r="E4" s="8">
        <v>30000</v>
      </c>
    </row>
    <row r="5" spans="1:5">
      <c r="A5" s="19">
        <v>41297</v>
      </c>
      <c r="B5" s="7" t="s">
        <v>210</v>
      </c>
      <c r="C5" s="8">
        <v>1000000</v>
      </c>
      <c r="D5" s="8"/>
      <c r="E5" s="44">
        <f>C5+E4-D5</f>
        <v>1030000</v>
      </c>
    </row>
    <row r="6" spans="1:5">
      <c r="A6" s="19">
        <v>41305</v>
      </c>
      <c r="B6" s="7" t="s">
        <v>156</v>
      </c>
      <c r="C6" s="8"/>
      <c r="D6" s="8"/>
      <c r="E6" s="44">
        <f t="shared" ref="E6:E69" si="0">C6+E5-D6</f>
        <v>1030000</v>
      </c>
    </row>
    <row r="7" spans="1:5">
      <c r="A7" s="19">
        <v>41314</v>
      </c>
      <c r="B7" s="7" t="s">
        <v>211</v>
      </c>
      <c r="C7" s="8">
        <v>2500000</v>
      </c>
      <c r="D7" s="8"/>
      <c r="E7" s="44">
        <f t="shared" si="0"/>
        <v>3530000</v>
      </c>
    </row>
    <row r="8" spans="1:5">
      <c r="A8" s="19">
        <v>41333</v>
      </c>
      <c r="B8" s="7" t="s">
        <v>156</v>
      </c>
      <c r="C8" s="8"/>
      <c r="D8" s="8"/>
      <c r="E8" s="44">
        <f t="shared" si="0"/>
        <v>3530000</v>
      </c>
    </row>
    <row r="9" spans="1:5" ht="25.5">
      <c r="A9" s="19">
        <v>41334</v>
      </c>
      <c r="B9" s="10" t="s">
        <v>212</v>
      </c>
      <c r="C9" s="8">
        <v>200000</v>
      </c>
      <c r="D9" s="8"/>
      <c r="E9" s="44">
        <f t="shared" si="0"/>
        <v>3730000</v>
      </c>
    </row>
    <row r="10" spans="1:5" ht="25.5">
      <c r="A10" s="19">
        <v>41340</v>
      </c>
      <c r="B10" s="10" t="s">
        <v>213</v>
      </c>
      <c r="C10" s="8">
        <v>100000</v>
      </c>
      <c r="D10" s="8"/>
      <c r="E10" s="44">
        <f t="shared" si="0"/>
        <v>3830000</v>
      </c>
    </row>
    <row r="11" spans="1:5">
      <c r="A11" s="19">
        <v>41344</v>
      </c>
      <c r="B11" s="7" t="s">
        <v>214</v>
      </c>
      <c r="C11" s="8">
        <v>1000000</v>
      </c>
      <c r="D11" s="8"/>
      <c r="E11" s="44">
        <f t="shared" si="0"/>
        <v>4830000</v>
      </c>
    </row>
    <row r="12" spans="1:5">
      <c r="A12" s="19">
        <v>41353</v>
      </c>
      <c r="B12" s="7" t="s">
        <v>215</v>
      </c>
      <c r="C12" s="8">
        <v>800000</v>
      </c>
      <c r="D12" s="8"/>
      <c r="E12" s="44">
        <f t="shared" si="0"/>
        <v>5630000</v>
      </c>
    </row>
    <row r="13" spans="1:5">
      <c r="A13" s="19">
        <v>41358</v>
      </c>
      <c r="B13" s="7" t="s">
        <v>216</v>
      </c>
      <c r="C13" s="8">
        <v>536000</v>
      </c>
      <c r="D13" s="8"/>
      <c r="E13" s="44">
        <f t="shared" si="0"/>
        <v>6166000</v>
      </c>
    </row>
    <row r="14" spans="1:5">
      <c r="A14" s="19">
        <v>41358</v>
      </c>
      <c r="B14" s="7"/>
      <c r="C14" s="8"/>
      <c r="D14" s="8">
        <v>107200</v>
      </c>
      <c r="E14" s="44">
        <f t="shared" si="0"/>
        <v>6058800</v>
      </c>
    </row>
    <row r="15" spans="1:5">
      <c r="A15" s="19">
        <v>41359</v>
      </c>
      <c r="B15" s="11" t="s">
        <v>217</v>
      </c>
      <c r="C15" s="8">
        <v>5000</v>
      </c>
      <c r="D15" s="8"/>
      <c r="E15" s="44">
        <f t="shared" si="0"/>
        <v>6063800</v>
      </c>
    </row>
    <row r="16" spans="1:5">
      <c r="A16" s="19">
        <v>41359</v>
      </c>
      <c r="B16" s="7" t="s">
        <v>218</v>
      </c>
      <c r="C16" s="8">
        <v>258758</v>
      </c>
      <c r="D16" s="8"/>
      <c r="E16" s="44">
        <f t="shared" si="0"/>
        <v>6322558</v>
      </c>
    </row>
    <row r="17" spans="1:5">
      <c r="A17" s="19">
        <v>41360</v>
      </c>
      <c r="B17" s="7" t="s">
        <v>219</v>
      </c>
      <c r="C17" s="8">
        <v>20000</v>
      </c>
      <c r="D17" s="8"/>
      <c r="E17" s="44">
        <f t="shared" si="0"/>
        <v>6342558</v>
      </c>
    </row>
    <row r="18" spans="1:5">
      <c r="A18" s="19">
        <v>41361</v>
      </c>
      <c r="B18" s="7" t="s">
        <v>220</v>
      </c>
      <c r="C18" s="8">
        <v>283700</v>
      </c>
      <c r="D18" s="8"/>
      <c r="E18" s="44">
        <f t="shared" si="0"/>
        <v>6626258</v>
      </c>
    </row>
    <row r="19" spans="1:5">
      <c r="A19" s="19">
        <v>41361</v>
      </c>
      <c r="B19" s="7" t="s">
        <v>221</v>
      </c>
      <c r="C19" s="8">
        <v>299954</v>
      </c>
      <c r="D19" s="8"/>
      <c r="E19" s="44">
        <f t="shared" si="0"/>
        <v>6926212</v>
      </c>
    </row>
    <row r="20" spans="1:5">
      <c r="A20" s="19">
        <v>41364</v>
      </c>
      <c r="B20" s="11" t="s">
        <v>222</v>
      </c>
      <c r="C20" s="8"/>
      <c r="D20" s="8">
        <v>201208</v>
      </c>
      <c r="E20" s="44">
        <f t="shared" si="0"/>
        <v>6725004</v>
      </c>
    </row>
    <row r="21" spans="1:5">
      <c r="A21" s="19">
        <v>41364</v>
      </c>
      <c r="B21" s="6" t="s">
        <v>223</v>
      </c>
      <c r="C21" s="8">
        <f>236827*2%</f>
        <v>4736.54</v>
      </c>
      <c r="D21" s="8"/>
      <c r="E21" s="44">
        <f t="shared" si="0"/>
        <v>6729740.54</v>
      </c>
    </row>
    <row r="22" spans="1:5">
      <c r="A22" s="19">
        <v>41364</v>
      </c>
      <c r="B22" s="7" t="s">
        <v>156</v>
      </c>
      <c r="C22" s="8"/>
      <c r="D22" s="8"/>
      <c r="E22" s="44">
        <f t="shared" si="0"/>
        <v>6729740.54</v>
      </c>
    </row>
    <row r="23" spans="1:5">
      <c r="A23" s="19">
        <v>41368</v>
      </c>
      <c r="B23" s="11" t="s">
        <v>224</v>
      </c>
      <c r="C23" s="8">
        <v>25000</v>
      </c>
      <c r="D23" s="8"/>
      <c r="E23" s="44">
        <f t="shared" si="0"/>
        <v>6754740.54</v>
      </c>
    </row>
    <row r="24" spans="1:5">
      <c r="A24" s="19">
        <v>41368</v>
      </c>
      <c r="B24" s="11" t="s">
        <v>225</v>
      </c>
      <c r="C24" s="8">
        <v>85000</v>
      </c>
      <c r="D24" s="8"/>
      <c r="E24" s="44">
        <f t="shared" si="0"/>
        <v>6839740.54</v>
      </c>
    </row>
    <row r="25" spans="1:5">
      <c r="A25" s="19">
        <v>41369</v>
      </c>
      <c r="B25" s="12" t="s">
        <v>226</v>
      </c>
      <c r="C25" s="8">
        <v>101393</v>
      </c>
      <c r="D25" s="8"/>
      <c r="E25" s="44">
        <f t="shared" si="0"/>
        <v>6941133.54</v>
      </c>
    </row>
    <row r="26" spans="1:5">
      <c r="A26" s="19">
        <v>41377</v>
      </c>
      <c r="B26" s="7" t="s">
        <v>152</v>
      </c>
      <c r="C26" s="8">
        <v>300000</v>
      </c>
      <c r="D26" s="8"/>
      <c r="E26" s="44">
        <f t="shared" si="0"/>
        <v>7241133.54</v>
      </c>
    </row>
    <row r="27" spans="1:5">
      <c r="A27" s="19">
        <v>41377</v>
      </c>
      <c r="B27" s="7" t="s">
        <v>227</v>
      </c>
      <c r="C27" s="8">
        <v>6000</v>
      </c>
      <c r="D27" s="8"/>
      <c r="E27" s="44">
        <f t="shared" si="0"/>
        <v>7247133.54</v>
      </c>
    </row>
    <row r="28" spans="1:5">
      <c r="A28" s="19">
        <v>41377</v>
      </c>
      <c r="B28" s="7" t="s">
        <v>228</v>
      </c>
      <c r="C28" s="8">
        <v>250000</v>
      </c>
      <c r="D28" s="8"/>
      <c r="E28" s="44">
        <f t="shared" si="0"/>
        <v>7497133.54</v>
      </c>
    </row>
    <row r="29" spans="1:5">
      <c r="A29" s="19">
        <v>41377</v>
      </c>
      <c r="B29" s="7" t="s">
        <v>229</v>
      </c>
      <c r="C29" s="8">
        <v>600000</v>
      </c>
      <c r="D29" s="8"/>
      <c r="E29" s="44">
        <f t="shared" si="0"/>
        <v>8097133.54</v>
      </c>
    </row>
    <row r="30" spans="1:5">
      <c r="A30" s="19">
        <v>41380</v>
      </c>
      <c r="B30" s="10" t="s">
        <v>230</v>
      </c>
      <c r="C30" s="8">
        <v>142011</v>
      </c>
      <c r="D30" s="8"/>
      <c r="E30" s="44">
        <f t="shared" si="0"/>
        <v>8239144.54</v>
      </c>
    </row>
    <row r="31" spans="1:5">
      <c r="A31" s="19">
        <v>41382</v>
      </c>
      <c r="B31" s="7" t="s">
        <v>152</v>
      </c>
      <c r="C31" s="8">
        <v>300000</v>
      </c>
      <c r="D31" s="8"/>
      <c r="E31" s="44">
        <f t="shared" si="0"/>
        <v>8539144.5399999991</v>
      </c>
    </row>
    <row r="32" spans="1:5">
      <c r="A32" s="19">
        <v>41382</v>
      </c>
      <c r="B32" s="7" t="s">
        <v>227</v>
      </c>
      <c r="C32" s="8">
        <f>300000*2%</f>
        <v>6000</v>
      </c>
      <c r="D32" s="8"/>
      <c r="E32" s="44">
        <f t="shared" si="0"/>
        <v>8545144.5399999991</v>
      </c>
    </row>
    <row r="33" spans="1:5">
      <c r="A33" s="19">
        <v>41394</v>
      </c>
      <c r="B33" s="7" t="s">
        <v>231</v>
      </c>
      <c r="C33" s="8">
        <v>250000</v>
      </c>
      <c r="D33" s="8"/>
      <c r="E33" s="44">
        <f t="shared" si="0"/>
        <v>8795144.5399999991</v>
      </c>
    </row>
    <row r="34" spans="1:5">
      <c r="A34" s="19">
        <v>41394</v>
      </c>
      <c r="B34" s="7" t="s">
        <v>156</v>
      </c>
      <c r="C34" s="8"/>
      <c r="D34" s="8"/>
      <c r="E34" s="44">
        <f t="shared" si="0"/>
        <v>8795144.5399999991</v>
      </c>
    </row>
    <row r="35" spans="1:5">
      <c r="A35" s="19">
        <v>41395</v>
      </c>
      <c r="B35" s="7" t="s">
        <v>232</v>
      </c>
      <c r="C35" s="8">
        <v>77167</v>
      </c>
      <c r="D35" s="8"/>
      <c r="E35" s="44">
        <f t="shared" si="0"/>
        <v>8872311.5399999991</v>
      </c>
    </row>
    <row r="36" spans="1:5">
      <c r="A36" s="19">
        <v>41397</v>
      </c>
      <c r="B36" s="7" t="s">
        <v>233</v>
      </c>
      <c r="C36" s="8">
        <v>300000</v>
      </c>
      <c r="D36" s="8"/>
      <c r="E36" s="44">
        <f t="shared" si="0"/>
        <v>9172311.5399999991</v>
      </c>
    </row>
    <row r="37" spans="1:5">
      <c r="A37" s="19">
        <v>41397</v>
      </c>
      <c r="B37" s="7" t="s">
        <v>234</v>
      </c>
      <c r="C37" s="8">
        <v>200000</v>
      </c>
      <c r="D37" s="8"/>
      <c r="E37" s="44">
        <f t="shared" si="0"/>
        <v>9372311.5399999991</v>
      </c>
    </row>
    <row r="38" spans="1:5">
      <c r="A38" s="19">
        <v>41397</v>
      </c>
      <c r="B38" s="13" t="s">
        <v>235</v>
      </c>
      <c r="C38" s="8">
        <v>100000</v>
      </c>
      <c r="D38" s="8"/>
      <c r="E38" s="44">
        <f t="shared" si="0"/>
        <v>9472311.5399999991</v>
      </c>
    </row>
    <row r="39" spans="1:5">
      <c r="A39" s="19">
        <v>41397</v>
      </c>
      <c r="B39" s="7" t="s">
        <v>152</v>
      </c>
      <c r="C39" s="8">
        <v>200000</v>
      </c>
      <c r="D39" s="8"/>
      <c r="E39" s="44">
        <f t="shared" si="0"/>
        <v>9672311.5399999991</v>
      </c>
    </row>
    <row r="40" spans="1:5">
      <c r="A40" s="19">
        <v>41397</v>
      </c>
      <c r="B40" s="7" t="s">
        <v>227</v>
      </c>
      <c r="C40" s="8">
        <f>200000*2%</f>
        <v>4000</v>
      </c>
      <c r="D40" s="8"/>
      <c r="E40" s="44">
        <f t="shared" si="0"/>
        <v>9676311.5399999991</v>
      </c>
    </row>
    <row r="41" spans="1:5">
      <c r="A41" s="19">
        <v>41399</v>
      </c>
      <c r="B41" s="7" t="s">
        <v>236</v>
      </c>
      <c r="C41" s="8">
        <v>81600</v>
      </c>
      <c r="D41" s="8"/>
      <c r="E41" s="44">
        <f t="shared" si="0"/>
        <v>9757911.5399999991</v>
      </c>
    </row>
    <row r="42" spans="1:5">
      <c r="A42" s="19">
        <v>41399</v>
      </c>
      <c r="B42" s="7" t="s">
        <v>237</v>
      </c>
      <c r="C42" s="8">
        <v>45000</v>
      </c>
      <c r="D42" s="8"/>
      <c r="E42" s="44">
        <f t="shared" si="0"/>
        <v>9802911.5399999991</v>
      </c>
    </row>
    <row r="43" spans="1:5" ht="25.5">
      <c r="A43" s="19">
        <v>41399</v>
      </c>
      <c r="B43" s="10" t="s">
        <v>238</v>
      </c>
      <c r="C43" s="8">
        <v>66667</v>
      </c>
      <c r="D43" s="8"/>
      <c r="E43" s="44">
        <f t="shared" si="0"/>
        <v>9869578.5399999991</v>
      </c>
    </row>
    <row r="44" spans="1:5">
      <c r="A44" s="19">
        <v>41400</v>
      </c>
      <c r="B44" s="7" t="s">
        <v>152</v>
      </c>
      <c r="C44" s="8">
        <v>300000</v>
      </c>
      <c r="D44" s="8"/>
      <c r="E44" s="44">
        <f t="shared" si="0"/>
        <v>10169578.539999999</v>
      </c>
    </row>
    <row r="45" spans="1:5">
      <c r="A45" s="19">
        <v>41400</v>
      </c>
      <c r="B45" s="7" t="s">
        <v>227</v>
      </c>
      <c r="C45" s="8">
        <f>300000*2%</f>
        <v>6000</v>
      </c>
      <c r="D45" s="8"/>
      <c r="E45" s="44">
        <f t="shared" si="0"/>
        <v>10175578.539999999</v>
      </c>
    </row>
    <row r="46" spans="1:5">
      <c r="A46" s="19">
        <v>41400</v>
      </c>
      <c r="B46" s="7" t="s">
        <v>233</v>
      </c>
      <c r="C46" s="8">
        <v>60000</v>
      </c>
      <c r="D46" s="8"/>
      <c r="E46" s="44">
        <f t="shared" si="0"/>
        <v>10235578.539999999</v>
      </c>
    </row>
    <row r="47" spans="1:5">
      <c r="A47" s="19">
        <v>41402</v>
      </c>
      <c r="B47" s="7" t="s">
        <v>152</v>
      </c>
      <c r="C47" s="8">
        <v>300000</v>
      </c>
      <c r="D47" s="8"/>
      <c r="E47" s="44">
        <f t="shared" si="0"/>
        <v>10535578.539999999</v>
      </c>
    </row>
    <row r="48" spans="1:5">
      <c r="A48" s="19">
        <v>41400</v>
      </c>
      <c r="B48" s="7" t="s">
        <v>227</v>
      </c>
      <c r="C48" s="8">
        <v>6000</v>
      </c>
      <c r="D48" s="8"/>
      <c r="E48" s="44">
        <f t="shared" si="0"/>
        <v>10541578.539999999</v>
      </c>
    </row>
    <row r="49" spans="1:5">
      <c r="A49" s="19">
        <v>41411</v>
      </c>
      <c r="B49" s="7" t="s">
        <v>228</v>
      </c>
      <c r="C49" s="8">
        <v>470000</v>
      </c>
      <c r="D49" s="8"/>
      <c r="E49" s="44">
        <f t="shared" si="0"/>
        <v>11011578.539999999</v>
      </c>
    </row>
    <row r="50" spans="1:5">
      <c r="A50" s="19">
        <v>41411</v>
      </c>
      <c r="B50" s="7" t="s">
        <v>152</v>
      </c>
      <c r="C50" s="8">
        <v>300000</v>
      </c>
      <c r="D50" s="8"/>
      <c r="E50" s="44">
        <f t="shared" si="0"/>
        <v>11311578.539999999</v>
      </c>
    </row>
    <row r="51" spans="1:5">
      <c r="A51" s="19">
        <v>41411</v>
      </c>
      <c r="B51" s="7" t="s">
        <v>227</v>
      </c>
      <c r="C51" s="8">
        <v>6000</v>
      </c>
      <c r="D51" s="8"/>
      <c r="E51" s="44">
        <f t="shared" si="0"/>
        <v>11317578.539999999</v>
      </c>
    </row>
    <row r="52" spans="1:5">
      <c r="A52" s="19">
        <v>41411</v>
      </c>
      <c r="B52" s="7" t="s">
        <v>239</v>
      </c>
      <c r="C52" s="8">
        <v>520000</v>
      </c>
      <c r="D52" s="8"/>
      <c r="E52" s="44">
        <f t="shared" si="0"/>
        <v>11837578.539999999</v>
      </c>
    </row>
    <row r="53" spans="1:5">
      <c r="A53" s="19">
        <v>41411</v>
      </c>
      <c r="B53" s="11" t="s">
        <v>240</v>
      </c>
      <c r="C53" s="8"/>
      <c r="D53" s="8">
        <v>7655783</v>
      </c>
      <c r="E53" s="44">
        <f t="shared" si="0"/>
        <v>4181795.5399999991</v>
      </c>
    </row>
    <row r="54" spans="1:5">
      <c r="A54" s="19">
        <v>41411</v>
      </c>
      <c r="B54" s="6" t="s">
        <v>241</v>
      </c>
      <c r="C54" s="8">
        <f>7978098*2%</f>
        <v>159561.96</v>
      </c>
      <c r="D54" s="8"/>
      <c r="E54" s="44">
        <f t="shared" si="0"/>
        <v>4341357.4999999991</v>
      </c>
    </row>
    <row r="55" spans="1:5">
      <c r="A55" s="19">
        <v>41414</v>
      </c>
      <c r="B55" s="6" t="s">
        <v>242</v>
      </c>
      <c r="C55" s="8">
        <v>3000000</v>
      </c>
      <c r="D55" s="8"/>
      <c r="E55" s="44">
        <f t="shared" si="0"/>
        <v>7341357.4999999991</v>
      </c>
    </row>
    <row r="56" spans="1:5">
      <c r="A56" s="19">
        <v>41414</v>
      </c>
      <c r="B56" s="7" t="s">
        <v>243</v>
      </c>
      <c r="C56" s="8">
        <v>300000</v>
      </c>
      <c r="D56" s="8"/>
      <c r="E56" s="44">
        <f t="shared" si="0"/>
        <v>7641357.4999999991</v>
      </c>
    </row>
    <row r="57" spans="1:5">
      <c r="A57" s="19">
        <v>41414</v>
      </c>
      <c r="B57" s="7" t="s">
        <v>152</v>
      </c>
      <c r="C57" s="8">
        <v>500000</v>
      </c>
      <c r="D57" s="8"/>
      <c r="E57" s="44">
        <f t="shared" si="0"/>
        <v>8141357.4999999991</v>
      </c>
    </row>
    <row r="58" spans="1:5">
      <c r="A58" s="19">
        <v>41414</v>
      </c>
      <c r="B58" s="7" t="s">
        <v>227</v>
      </c>
      <c r="C58" s="8">
        <f>500000*2%</f>
        <v>10000</v>
      </c>
      <c r="D58" s="8"/>
      <c r="E58" s="44">
        <f t="shared" si="0"/>
        <v>8151357.4999999991</v>
      </c>
    </row>
    <row r="59" spans="1:5">
      <c r="A59" s="19">
        <v>41415</v>
      </c>
      <c r="B59" s="7" t="s">
        <v>244</v>
      </c>
      <c r="C59" s="8">
        <v>30000</v>
      </c>
      <c r="D59" s="8"/>
      <c r="E59" s="44">
        <f t="shared" si="0"/>
        <v>8181357.4999999991</v>
      </c>
    </row>
    <row r="60" spans="1:5">
      <c r="A60" s="19">
        <v>41417</v>
      </c>
      <c r="B60" s="7" t="s">
        <v>152</v>
      </c>
      <c r="C60" s="8">
        <v>500000</v>
      </c>
      <c r="D60" s="8"/>
      <c r="E60" s="44">
        <f t="shared" si="0"/>
        <v>8681357.5</v>
      </c>
    </row>
    <row r="61" spans="1:5">
      <c r="A61" s="19">
        <v>41417</v>
      </c>
      <c r="B61" s="7" t="s">
        <v>227</v>
      </c>
      <c r="C61" s="8">
        <f>500000*2%</f>
        <v>10000</v>
      </c>
      <c r="D61" s="8"/>
      <c r="E61" s="44">
        <f t="shared" si="0"/>
        <v>8691357.5</v>
      </c>
    </row>
    <row r="62" spans="1:5">
      <c r="A62" s="19">
        <v>41417</v>
      </c>
      <c r="B62" s="7" t="s">
        <v>233</v>
      </c>
      <c r="C62" s="8">
        <v>200000</v>
      </c>
      <c r="D62" s="8"/>
      <c r="E62" s="44">
        <f t="shared" si="0"/>
        <v>8891357.5</v>
      </c>
    </row>
    <row r="63" spans="1:5">
      <c r="A63" s="19">
        <v>41417</v>
      </c>
      <c r="B63" s="7" t="s">
        <v>245</v>
      </c>
      <c r="C63" s="8">
        <v>125000</v>
      </c>
      <c r="D63" s="8"/>
      <c r="E63" s="44">
        <f t="shared" si="0"/>
        <v>9016357.5</v>
      </c>
    </row>
    <row r="64" spans="1:5">
      <c r="A64" s="19">
        <v>41421</v>
      </c>
      <c r="B64" s="6" t="s">
        <v>152</v>
      </c>
      <c r="C64" s="8">
        <v>300000</v>
      </c>
      <c r="D64" s="8"/>
      <c r="E64" s="44">
        <f t="shared" si="0"/>
        <v>9316357.5</v>
      </c>
    </row>
    <row r="65" spans="1:5">
      <c r="A65" s="19">
        <v>41421</v>
      </c>
      <c r="B65" s="7" t="s">
        <v>227</v>
      </c>
      <c r="C65" s="8">
        <f>300000*2%</f>
        <v>6000</v>
      </c>
      <c r="D65" s="8"/>
      <c r="E65" s="44">
        <f t="shared" si="0"/>
        <v>9322357.5</v>
      </c>
    </row>
    <row r="66" spans="1:5">
      <c r="A66" s="19">
        <v>41421</v>
      </c>
      <c r="B66" s="6" t="s">
        <v>228</v>
      </c>
      <c r="C66" s="8">
        <v>460000</v>
      </c>
      <c r="D66" s="8"/>
      <c r="E66" s="44">
        <f t="shared" si="0"/>
        <v>9782357.5</v>
      </c>
    </row>
    <row r="67" spans="1:5">
      <c r="A67" s="19">
        <v>41424</v>
      </c>
      <c r="B67" s="10" t="s">
        <v>246</v>
      </c>
      <c r="C67" s="8">
        <v>73853</v>
      </c>
      <c r="D67" s="8"/>
      <c r="E67" s="44">
        <f t="shared" si="0"/>
        <v>9856210.5</v>
      </c>
    </row>
    <row r="68" spans="1:5">
      <c r="A68" s="19">
        <v>41424</v>
      </c>
      <c r="B68" s="7" t="s">
        <v>245</v>
      </c>
      <c r="C68" s="8">
        <v>49000</v>
      </c>
      <c r="D68" s="8"/>
      <c r="E68" s="44">
        <f t="shared" si="0"/>
        <v>9905210.5</v>
      </c>
    </row>
    <row r="69" spans="1:5">
      <c r="A69" s="19">
        <v>41425</v>
      </c>
      <c r="B69" s="6" t="s">
        <v>152</v>
      </c>
      <c r="C69" s="8">
        <v>200000</v>
      </c>
      <c r="D69" s="8"/>
      <c r="E69" s="44">
        <f t="shared" si="0"/>
        <v>10105210.5</v>
      </c>
    </row>
    <row r="70" spans="1:5">
      <c r="A70" s="19">
        <v>41425</v>
      </c>
      <c r="B70" s="7" t="s">
        <v>227</v>
      </c>
      <c r="C70" s="8">
        <f>200000*2%</f>
        <v>4000</v>
      </c>
      <c r="D70" s="8"/>
      <c r="E70" s="44">
        <f t="shared" ref="E70:E133" si="1">C70+E69-D70</f>
        <v>10109210.5</v>
      </c>
    </row>
    <row r="71" spans="1:5">
      <c r="A71" s="19">
        <v>41425</v>
      </c>
      <c r="B71" s="7" t="s">
        <v>156</v>
      </c>
      <c r="C71" s="8"/>
      <c r="D71" s="8"/>
      <c r="E71" s="44">
        <f t="shared" si="1"/>
        <v>10109210.5</v>
      </c>
    </row>
    <row r="72" spans="1:5">
      <c r="A72" s="19">
        <v>41426</v>
      </c>
      <c r="B72" s="11" t="s">
        <v>247</v>
      </c>
      <c r="C72" s="8"/>
      <c r="D72" s="8">
        <v>5894450</v>
      </c>
      <c r="E72" s="44">
        <f t="shared" si="1"/>
        <v>4214760.5</v>
      </c>
    </row>
    <row r="73" spans="1:5">
      <c r="A73" s="19">
        <v>41426</v>
      </c>
      <c r="B73" s="6" t="s">
        <v>248</v>
      </c>
      <c r="C73" s="8">
        <f>6975018*2%</f>
        <v>139500.36000000002</v>
      </c>
      <c r="D73" s="8"/>
      <c r="E73" s="44">
        <f t="shared" si="1"/>
        <v>4354260.8600000003</v>
      </c>
    </row>
    <row r="74" spans="1:5">
      <c r="A74" s="19">
        <v>41428</v>
      </c>
      <c r="B74" s="6" t="s">
        <v>152</v>
      </c>
      <c r="C74" s="8">
        <v>1000000</v>
      </c>
      <c r="D74" s="8"/>
      <c r="E74" s="44">
        <f t="shared" si="1"/>
        <v>5354260.8600000003</v>
      </c>
    </row>
    <row r="75" spans="1:5">
      <c r="A75" s="19">
        <v>41428</v>
      </c>
      <c r="B75" s="7" t="s">
        <v>227</v>
      </c>
      <c r="C75" s="8">
        <f>C74*2%</f>
        <v>20000</v>
      </c>
      <c r="D75" s="8"/>
      <c r="E75" s="44">
        <f t="shared" si="1"/>
        <v>5374260.8600000003</v>
      </c>
    </row>
    <row r="76" spans="1:5">
      <c r="A76" s="19">
        <v>41430</v>
      </c>
      <c r="B76" s="6" t="s">
        <v>233</v>
      </c>
      <c r="C76" s="8">
        <v>379000</v>
      </c>
      <c r="D76" s="8"/>
      <c r="E76" s="44">
        <f t="shared" si="1"/>
        <v>5753260.8600000003</v>
      </c>
    </row>
    <row r="77" spans="1:5">
      <c r="A77" s="19">
        <v>41430</v>
      </c>
      <c r="B77" s="6" t="s">
        <v>239</v>
      </c>
      <c r="C77" s="8">
        <v>260000</v>
      </c>
      <c r="D77" s="8"/>
      <c r="E77" s="44">
        <f t="shared" si="1"/>
        <v>6013260.8600000003</v>
      </c>
    </row>
    <row r="78" spans="1:5">
      <c r="A78" s="19">
        <v>41430</v>
      </c>
      <c r="B78" s="7" t="s">
        <v>249</v>
      </c>
      <c r="C78" s="8">
        <v>81600</v>
      </c>
      <c r="D78" s="8"/>
      <c r="E78" s="44">
        <f t="shared" si="1"/>
        <v>6094860.8600000003</v>
      </c>
    </row>
    <row r="79" spans="1:5">
      <c r="A79" s="19">
        <v>41430</v>
      </c>
      <c r="B79" s="7" t="s">
        <v>250</v>
      </c>
      <c r="C79" s="8">
        <v>77167</v>
      </c>
      <c r="D79" s="8"/>
      <c r="E79" s="44">
        <f t="shared" si="1"/>
        <v>6172027.8600000003</v>
      </c>
    </row>
    <row r="80" spans="1:5">
      <c r="A80" s="19">
        <v>41430</v>
      </c>
      <c r="B80" s="7" t="s">
        <v>251</v>
      </c>
      <c r="C80" s="8">
        <v>45000</v>
      </c>
      <c r="D80" s="8"/>
      <c r="E80" s="44">
        <f t="shared" si="1"/>
        <v>6217027.8600000003</v>
      </c>
    </row>
    <row r="81" spans="1:5" ht="25.5">
      <c r="A81" s="19">
        <v>41430</v>
      </c>
      <c r="B81" s="10" t="s">
        <v>252</v>
      </c>
      <c r="C81" s="8">
        <v>200000</v>
      </c>
      <c r="D81" s="8"/>
      <c r="E81" s="44">
        <f t="shared" si="1"/>
        <v>6417027.8600000003</v>
      </c>
    </row>
    <row r="82" spans="1:5">
      <c r="A82" s="19">
        <v>41430</v>
      </c>
      <c r="B82" s="7" t="s">
        <v>253</v>
      </c>
      <c r="C82" s="8"/>
      <c r="D82" s="52">
        <v>1050</v>
      </c>
      <c r="E82" s="44">
        <f t="shared" si="1"/>
        <v>6415977.8600000003</v>
      </c>
    </row>
    <row r="83" spans="1:5">
      <c r="A83" s="19">
        <v>41433</v>
      </c>
      <c r="B83" s="6" t="s">
        <v>152</v>
      </c>
      <c r="C83" s="8">
        <v>450000</v>
      </c>
      <c r="D83" s="8"/>
      <c r="E83" s="44">
        <f t="shared" si="1"/>
        <v>6865977.8600000003</v>
      </c>
    </row>
    <row r="84" spans="1:5">
      <c r="A84" s="19">
        <v>41433</v>
      </c>
      <c r="B84" s="7" t="s">
        <v>227</v>
      </c>
      <c r="C84" s="8">
        <f>450000*2%</f>
        <v>9000</v>
      </c>
      <c r="D84" s="8"/>
      <c r="E84" s="44">
        <f t="shared" si="1"/>
        <v>6874977.8600000003</v>
      </c>
    </row>
    <row r="85" spans="1:5">
      <c r="A85" s="19">
        <v>41435</v>
      </c>
      <c r="B85" s="7" t="s">
        <v>254</v>
      </c>
      <c r="C85" s="8">
        <v>250000</v>
      </c>
      <c r="D85" s="8"/>
      <c r="E85" s="44">
        <f t="shared" si="1"/>
        <v>7124977.8600000003</v>
      </c>
    </row>
    <row r="86" spans="1:5">
      <c r="A86" s="19">
        <v>41435</v>
      </c>
      <c r="B86" s="6" t="s">
        <v>235</v>
      </c>
      <c r="C86" s="8">
        <v>100000</v>
      </c>
      <c r="D86" s="8"/>
      <c r="E86" s="44">
        <f t="shared" si="1"/>
        <v>7224977.8600000003</v>
      </c>
    </row>
    <row r="87" spans="1:5">
      <c r="A87" s="19">
        <v>41435</v>
      </c>
      <c r="B87" s="7" t="s">
        <v>255</v>
      </c>
      <c r="C87" s="8">
        <v>200000</v>
      </c>
      <c r="D87" s="8"/>
      <c r="E87" s="44">
        <f t="shared" si="1"/>
        <v>7424977.8600000003</v>
      </c>
    </row>
    <row r="88" spans="1:5">
      <c r="A88" s="36">
        <v>41435</v>
      </c>
      <c r="B88" s="14" t="s">
        <v>152</v>
      </c>
      <c r="C88" s="8">
        <v>300000</v>
      </c>
      <c r="D88" s="8"/>
      <c r="E88" s="44">
        <f t="shared" si="1"/>
        <v>7724977.8600000003</v>
      </c>
    </row>
    <row r="89" spans="1:5">
      <c r="A89" s="36">
        <v>41435</v>
      </c>
      <c r="B89" s="14" t="s">
        <v>227</v>
      </c>
      <c r="C89" s="8">
        <f>C88*2%</f>
        <v>6000</v>
      </c>
      <c r="D89" s="8"/>
      <c r="E89" s="44">
        <f t="shared" si="1"/>
        <v>7730977.8600000003</v>
      </c>
    </row>
    <row r="90" spans="1:5">
      <c r="A90" s="19">
        <v>41442</v>
      </c>
      <c r="B90" s="7" t="s">
        <v>239</v>
      </c>
      <c r="C90" s="8">
        <v>400000</v>
      </c>
      <c r="D90" s="8"/>
      <c r="E90" s="44">
        <f t="shared" si="1"/>
        <v>8130977.8600000003</v>
      </c>
    </row>
    <row r="91" spans="1:5">
      <c r="A91" s="19">
        <v>41442</v>
      </c>
      <c r="B91" s="7" t="s">
        <v>152</v>
      </c>
      <c r="C91" s="8">
        <v>500000</v>
      </c>
      <c r="D91" s="8"/>
      <c r="E91" s="44">
        <f t="shared" si="1"/>
        <v>8630977.8599999994</v>
      </c>
    </row>
    <row r="92" spans="1:5">
      <c r="A92" s="19">
        <v>41442</v>
      </c>
      <c r="B92" s="7" t="s">
        <v>227</v>
      </c>
      <c r="C92" s="8">
        <f>500000*2%</f>
        <v>10000</v>
      </c>
      <c r="D92" s="8"/>
      <c r="E92" s="44">
        <f t="shared" si="1"/>
        <v>8640977.8599999994</v>
      </c>
    </row>
    <row r="93" spans="1:5">
      <c r="A93" s="19">
        <v>41442</v>
      </c>
      <c r="B93" s="7" t="s">
        <v>256</v>
      </c>
      <c r="C93" s="8">
        <v>126000</v>
      </c>
      <c r="D93" s="8"/>
      <c r="E93" s="44">
        <f t="shared" si="1"/>
        <v>8766977.8599999994</v>
      </c>
    </row>
    <row r="94" spans="1:5">
      <c r="A94" s="19">
        <v>41444</v>
      </c>
      <c r="B94" s="7" t="s">
        <v>239</v>
      </c>
      <c r="C94" s="8">
        <v>218800</v>
      </c>
      <c r="D94" s="8"/>
      <c r="E94" s="44">
        <f t="shared" si="1"/>
        <v>8985777.8599999994</v>
      </c>
    </row>
    <row r="95" spans="1:5">
      <c r="A95" s="19">
        <v>41444</v>
      </c>
      <c r="B95" s="7" t="s">
        <v>235</v>
      </c>
      <c r="C95" s="8">
        <v>100000</v>
      </c>
      <c r="D95" s="8"/>
      <c r="E95" s="44">
        <f t="shared" si="1"/>
        <v>9085777.8599999994</v>
      </c>
    </row>
    <row r="96" spans="1:5">
      <c r="A96" s="19">
        <v>41444</v>
      </c>
      <c r="B96" s="7" t="s">
        <v>257</v>
      </c>
      <c r="C96" s="8">
        <v>100000</v>
      </c>
      <c r="D96" s="8"/>
      <c r="E96" s="44">
        <f t="shared" si="1"/>
        <v>9185777.8599999994</v>
      </c>
    </row>
    <row r="97" spans="1:5">
      <c r="A97" s="19">
        <v>41446</v>
      </c>
      <c r="B97" s="7" t="s">
        <v>152</v>
      </c>
      <c r="C97" s="8">
        <v>500000</v>
      </c>
      <c r="D97" s="8"/>
      <c r="E97" s="44">
        <f t="shared" si="1"/>
        <v>9685777.8599999994</v>
      </c>
    </row>
    <row r="98" spans="1:5">
      <c r="A98" s="19">
        <v>41446</v>
      </c>
      <c r="B98" s="7" t="s">
        <v>227</v>
      </c>
      <c r="C98" s="8">
        <f>C97*2%</f>
        <v>10000</v>
      </c>
      <c r="D98" s="8"/>
      <c r="E98" s="44">
        <f t="shared" si="1"/>
        <v>9695777.8599999994</v>
      </c>
    </row>
    <row r="99" spans="1:5">
      <c r="A99" s="19">
        <v>41446</v>
      </c>
      <c r="B99" s="7" t="s">
        <v>257</v>
      </c>
      <c r="C99" s="8">
        <v>100000</v>
      </c>
      <c r="D99" s="8"/>
      <c r="E99" s="44">
        <f t="shared" si="1"/>
        <v>9795777.8599999994</v>
      </c>
    </row>
    <row r="100" spans="1:5">
      <c r="A100" s="19">
        <v>41447</v>
      </c>
      <c r="B100" s="7" t="s">
        <v>233</v>
      </c>
      <c r="C100" s="8">
        <v>226800</v>
      </c>
      <c r="D100" s="8"/>
      <c r="E100" s="44">
        <f t="shared" si="1"/>
        <v>10022577.859999999</v>
      </c>
    </row>
    <row r="101" spans="1:5">
      <c r="A101" s="19">
        <v>41450</v>
      </c>
      <c r="B101" s="7" t="s">
        <v>242</v>
      </c>
      <c r="C101" s="8">
        <v>2977000</v>
      </c>
      <c r="D101" s="8"/>
      <c r="E101" s="44">
        <f t="shared" si="1"/>
        <v>12999577.859999999</v>
      </c>
    </row>
    <row r="102" spans="1:5">
      <c r="A102" s="19">
        <v>41451</v>
      </c>
      <c r="B102" s="7" t="s">
        <v>152</v>
      </c>
      <c r="C102" s="8">
        <v>200000</v>
      </c>
      <c r="D102" s="8"/>
      <c r="E102" s="44">
        <f t="shared" si="1"/>
        <v>13199577.859999999</v>
      </c>
    </row>
    <row r="103" spans="1:5">
      <c r="A103" s="19">
        <v>41451</v>
      </c>
      <c r="B103" s="7" t="s">
        <v>227</v>
      </c>
      <c r="C103" s="8">
        <f>C102*2%</f>
        <v>4000</v>
      </c>
      <c r="D103" s="8"/>
      <c r="E103" s="44">
        <f t="shared" si="1"/>
        <v>13203577.859999999</v>
      </c>
    </row>
    <row r="104" spans="1:5">
      <c r="A104" s="19">
        <v>41451</v>
      </c>
      <c r="B104" s="7" t="s">
        <v>239</v>
      </c>
      <c r="C104" s="8">
        <v>260000</v>
      </c>
      <c r="D104" s="8"/>
      <c r="E104" s="44">
        <f t="shared" si="1"/>
        <v>13463577.859999999</v>
      </c>
    </row>
    <row r="105" spans="1:5">
      <c r="A105" s="19">
        <v>41451</v>
      </c>
      <c r="B105" s="7" t="s">
        <v>258</v>
      </c>
      <c r="C105" s="8">
        <v>10000</v>
      </c>
      <c r="D105" s="8"/>
      <c r="E105" s="44">
        <f t="shared" si="1"/>
        <v>13473577.859999999</v>
      </c>
    </row>
    <row r="106" spans="1:5">
      <c r="A106" s="19">
        <v>41453</v>
      </c>
      <c r="B106" s="7" t="s">
        <v>152</v>
      </c>
      <c r="C106" s="8">
        <v>400000</v>
      </c>
      <c r="D106" s="8"/>
      <c r="E106" s="44">
        <f t="shared" si="1"/>
        <v>13873577.859999999</v>
      </c>
    </row>
    <row r="107" spans="1:5">
      <c r="A107" s="19">
        <v>41453</v>
      </c>
      <c r="B107" s="7" t="s">
        <v>227</v>
      </c>
      <c r="C107" s="8">
        <f>C106*2%</f>
        <v>8000</v>
      </c>
      <c r="D107" s="8"/>
      <c r="E107" s="44">
        <f t="shared" si="1"/>
        <v>13881577.859999999</v>
      </c>
    </row>
    <row r="108" spans="1:5">
      <c r="A108" s="19">
        <v>41455</v>
      </c>
      <c r="B108" s="7" t="s">
        <v>156</v>
      </c>
      <c r="C108" s="8"/>
      <c r="D108" s="8"/>
      <c r="E108" s="44">
        <f t="shared" si="1"/>
        <v>13881577.859999999</v>
      </c>
    </row>
    <row r="109" spans="1:5" ht="25.5">
      <c r="A109" s="19">
        <v>41456</v>
      </c>
      <c r="B109" s="10" t="s">
        <v>259</v>
      </c>
      <c r="C109" s="8">
        <v>13400</v>
      </c>
      <c r="D109" s="8"/>
      <c r="E109" s="44">
        <f t="shared" si="1"/>
        <v>13894977.859999999</v>
      </c>
    </row>
    <row r="110" spans="1:5">
      <c r="A110" s="19">
        <v>41458</v>
      </c>
      <c r="B110" s="7" t="s">
        <v>260</v>
      </c>
      <c r="C110" s="8">
        <v>300000</v>
      </c>
      <c r="D110" s="8"/>
      <c r="E110" s="44">
        <f t="shared" si="1"/>
        <v>14194977.859999999</v>
      </c>
    </row>
    <row r="111" spans="1:5">
      <c r="A111" s="19">
        <v>41458</v>
      </c>
      <c r="B111" s="7" t="s">
        <v>152</v>
      </c>
      <c r="C111" s="8">
        <v>500000</v>
      </c>
      <c r="D111" s="8"/>
      <c r="E111" s="44">
        <f t="shared" si="1"/>
        <v>14694977.859999999</v>
      </c>
    </row>
    <row r="112" spans="1:5">
      <c r="A112" s="19">
        <v>41458</v>
      </c>
      <c r="B112" s="7" t="s">
        <v>227</v>
      </c>
      <c r="C112" s="8">
        <f>500000*2%</f>
        <v>10000</v>
      </c>
      <c r="D112" s="8"/>
      <c r="E112" s="44">
        <f t="shared" si="1"/>
        <v>14704977.859999999</v>
      </c>
    </row>
    <row r="113" spans="1:5">
      <c r="A113" s="19">
        <v>41458</v>
      </c>
      <c r="B113" s="7" t="s">
        <v>233</v>
      </c>
      <c r="C113" s="8">
        <v>126000</v>
      </c>
      <c r="D113" s="8"/>
      <c r="E113" s="44">
        <f t="shared" si="1"/>
        <v>14830977.859999999</v>
      </c>
    </row>
    <row r="114" spans="1:5">
      <c r="A114" s="19">
        <v>41458</v>
      </c>
      <c r="B114" s="11" t="s">
        <v>261</v>
      </c>
      <c r="C114" s="8"/>
      <c r="D114" s="8">
        <v>7135824</v>
      </c>
      <c r="E114" s="44">
        <f t="shared" si="1"/>
        <v>7695153.8599999994</v>
      </c>
    </row>
    <row r="115" spans="1:5">
      <c r="A115" s="19">
        <v>41458</v>
      </c>
      <c r="B115" s="6" t="s">
        <v>262</v>
      </c>
      <c r="C115" s="8">
        <f>8399039*2%</f>
        <v>167980.78</v>
      </c>
      <c r="D115" s="8"/>
      <c r="E115" s="44">
        <f t="shared" si="1"/>
        <v>7863134.6399999997</v>
      </c>
    </row>
    <row r="116" spans="1:5">
      <c r="A116" s="19">
        <v>41460</v>
      </c>
      <c r="B116" s="7" t="s">
        <v>263</v>
      </c>
      <c r="C116" s="8">
        <v>81600</v>
      </c>
      <c r="D116" s="8"/>
      <c r="E116" s="44">
        <f t="shared" si="1"/>
        <v>7944734.6399999997</v>
      </c>
    </row>
    <row r="117" spans="1:5">
      <c r="A117" s="19">
        <v>41460</v>
      </c>
      <c r="B117" s="7" t="s">
        <v>264</v>
      </c>
      <c r="C117" s="8">
        <v>77167</v>
      </c>
      <c r="D117" s="8"/>
      <c r="E117" s="44">
        <f t="shared" si="1"/>
        <v>8021901.6399999997</v>
      </c>
    </row>
    <row r="118" spans="1:5">
      <c r="A118" s="19">
        <v>41460</v>
      </c>
      <c r="B118" s="7" t="s">
        <v>265</v>
      </c>
      <c r="C118" s="8">
        <v>45000</v>
      </c>
      <c r="D118" s="8"/>
      <c r="E118" s="44">
        <f t="shared" si="1"/>
        <v>8066901.6399999997</v>
      </c>
    </row>
    <row r="119" spans="1:5" ht="25.5">
      <c r="A119" s="19">
        <v>41460</v>
      </c>
      <c r="B119" s="10" t="s">
        <v>266</v>
      </c>
      <c r="C119" s="8">
        <v>200000</v>
      </c>
      <c r="D119" s="8"/>
      <c r="E119" s="44">
        <f t="shared" si="1"/>
        <v>8266901.6399999997</v>
      </c>
    </row>
    <row r="120" spans="1:5">
      <c r="A120" s="19">
        <v>41460</v>
      </c>
      <c r="B120" s="7" t="s">
        <v>267</v>
      </c>
      <c r="C120" s="8"/>
      <c r="D120" s="52">
        <v>1300</v>
      </c>
      <c r="E120" s="44">
        <f t="shared" si="1"/>
        <v>8265601.6399999997</v>
      </c>
    </row>
    <row r="121" spans="1:5">
      <c r="A121" s="19">
        <v>41464</v>
      </c>
      <c r="B121" s="7" t="s">
        <v>152</v>
      </c>
      <c r="C121" s="8">
        <v>300000</v>
      </c>
      <c r="D121" s="8"/>
      <c r="E121" s="44">
        <f t="shared" si="1"/>
        <v>8565601.6400000006</v>
      </c>
    </row>
    <row r="122" spans="1:5">
      <c r="A122" s="19">
        <v>41464</v>
      </c>
      <c r="B122" s="7" t="s">
        <v>227</v>
      </c>
      <c r="C122" s="8">
        <f>300000*2%</f>
        <v>6000</v>
      </c>
      <c r="D122" s="8"/>
      <c r="E122" s="44">
        <f t="shared" si="1"/>
        <v>8571601.6400000006</v>
      </c>
    </row>
    <row r="123" spans="1:5">
      <c r="A123" s="19">
        <v>41464</v>
      </c>
      <c r="B123" s="7" t="s">
        <v>268</v>
      </c>
      <c r="C123" s="8">
        <v>350000</v>
      </c>
      <c r="D123" s="8"/>
      <c r="E123" s="44">
        <f t="shared" si="1"/>
        <v>8921601.6400000006</v>
      </c>
    </row>
    <row r="124" spans="1:5">
      <c r="A124" s="19">
        <v>41470</v>
      </c>
      <c r="B124" s="7" t="s">
        <v>152</v>
      </c>
      <c r="C124" s="8">
        <v>500000</v>
      </c>
      <c r="D124" s="8"/>
      <c r="E124" s="44">
        <f t="shared" si="1"/>
        <v>9421601.6400000006</v>
      </c>
    </row>
    <row r="125" spans="1:5">
      <c r="A125" s="19">
        <v>41470</v>
      </c>
      <c r="B125" s="7" t="s">
        <v>227</v>
      </c>
      <c r="C125" s="8">
        <f>C124*2%</f>
        <v>10000</v>
      </c>
      <c r="D125" s="8"/>
      <c r="E125" s="44">
        <f t="shared" si="1"/>
        <v>9431601.6400000006</v>
      </c>
    </row>
    <row r="126" spans="1:5">
      <c r="A126" s="19">
        <v>41470</v>
      </c>
      <c r="B126" s="7" t="s">
        <v>269</v>
      </c>
      <c r="C126" s="8">
        <v>396000</v>
      </c>
      <c r="D126" s="8"/>
      <c r="E126" s="44">
        <f t="shared" si="1"/>
        <v>9827601.6400000006</v>
      </c>
    </row>
    <row r="127" spans="1:5">
      <c r="A127" s="19">
        <v>41473</v>
      </c>
      <c r="B127" s="7" t="s">
        <v>233</v>
      </c>
      <c r="C127" s="8">
        <v>248000</v>
      </c>
      <c r="D127" s="8"/>
      <c r="E127" s="44">
        <f t="shared" si="1"/>
        <v>10075601.640000001</v>
      </c>
    </row>
    <row r="128" spans="1:5">
      <c r="A128" s="19">
        <v>41473</v>
      </c>
      <c r="B128" s="7" t="s">
        <v>258</v>
      </c>
      <c r="C128" s="8">
        <v>52650</v>
      </c>
      <c r="D128" s="8"/>
      <c r="E128" s="44">
        <f t="shared" si="1"/>
        <v>10128251.640000001</v>
      </c>
    </row>
    <row r="129" spans="1:5">
      <c r="A129" s="19">
        <v>41474</v>
      </c>
      <c r="B129" s="7" t="s">
        <v>270</v>
      </c>
      <c r="C129" s="8">
        <v>100000</v>
      </c>
      <c r="D129" s="8"/>
      <c r="E129" s="44">
        <f t="shared" si="1"/>
        <v>10228251.640000001</v>
      </c>
    </row>
    <row r="130" spans="1:5">
      <c r="A130" s="19">
        <v>41474</v>
      </c>
      <c r="B130" s="7" t="s">
        <v>227</v>
      </c>
      <c r="C130" s="8">
        <f>C129*2%</f>
        <v>2000</v>
      </c>
      <c r="D130" s="8"/>
      <c r="E130" s="44">
        <f t="shared" si="1"/>
        <v>10230251.640000001</v>
      </c>
    </row>
    <row r="131" spans="1:5">
      <c r="A131" s="19">
        <v>41477</v>
      </c>
      <c r="B131" s="7" t="s">
        <v>271</v>
      </c>
      <c r="C131" s="8">
        <v>198000</v>
      </c>
      <c r="D131" s="8"/>
      <c r="E131" s="44">
        <f t="shared" si="1"/>
        <v>10428251.640000001</v>
      </c>
    </row>
    <row r="132" spans="1:5">
      <c r="A132" s="19">
        <v>41477</v>
      </c>
      <c r="B132" s="7" t="s">
        <v>235</v>
      </c>
      <c r="C132" s="8">
        <v>99000</v>
      </c>
      <c r="D132" s="8"/>
      <c r="E132" s="44">
        <f t="shared" si="1"/>
        <v>10527251.640000001</v>
      </c>
    </row>
    <row r="133" spans="1:5">
      <c r="A133" s="19">
        <v>41477</v>
      </c>
      <c r="B133" s="7" t="s">
        <v>152</v>
      </c>
      <c r="C133" s="8">
        <v>500000</v>
      </c>
      <c r="D133" s="8"/>
      <c r="E133" s="44">
        <f t="shared" si="1"/>
        <v>11027251.640000001</v>
      </c>
    </row>
    <row r="134" spans="1:5">
      <c r="A134" s="19">
        <v>41477</v>
      </c>
      <c r="B134" s="7" t="s">
        <v>227</v>
      </c>
      <c r="C134" s="8">
        <f>500000*2%</f>
        <v>10000</v>
      </c>
      <c r="D134" s="8"/>
      <c r="E134" s="44">
        <f t="shared" ref="E134:E197" si="2">C134+E133-D134</f>
        <v>11037251.640000001</v>
      </c>
    </row>
    <row r="135" spans="1:5">
      <c r="A135" s="19">
        <v>41478</v>
      </c>
      <c r="B135" s="7" t="s">
        <v>239</v>
      </c>
      <c r="C135" s="8">
        <v>240000</v>
      </c>
      <c r="D135" s="8"/>
      <c r="E135" s="44">
        <f t="shared" si="2"/>
        <v>11277251.640000001</v>
      </c>
    </row>
    <row r="136" spans="1:5">
      <c r="A136" s="19">
        <v>41478</v>
      </c>
      <c r="B136" s="7" t="s">
        <v>258</v>
      </c>
      <c r="C136" s="8">
        <v>40000</v>
      </c>
      <c r="D136" s="8"/>
      <c r="E136" s="44">
        <f t="shared" si="2"/>
        <v>11317251.640000001</v>
      </c>
    </row>
    <row r="137" spans="1:5">
      <c r="A137" s="19">
        <v>41485</v>
      </c>
      <c r="B137" s="7" t="s">
        <v>270</v>
      </c>
      <c r="C137" s="8">
        <v>100000</v>
      </c>
      <c r="D137" s="8"/>
      <c r="E137" s="44">
        <f t="shared" si="2"/>
        <v>11417251.640000001</v>
      </c>
    </row>
    <row r="138" spans="1:5">
      <c r="A138" s="19">
        <v>41485</v>
      </c>
      <c r="B138" s="7" t="s">
        <v>227</v>
      </c>
      <c r="C138" s="8">
        <f>C137*2%</f>
        <v>2000</v>
      </c>
      <c r="D138" s="8"/>
      <c r="E138" s="44">
        <f t="shared" si="2"/>
        <v>11419251.640000001</v>
      </c>
    </row>
    <row r="139" spans="1:5">
      <c r="A139" s="19">
        <v>41486</v>
      </c>
      <c r="B139" s="7" t="s">
        <v>156</v>
      </c>
      <c r="C139" s="8"/>
      <c r="D139" s="8"/>
      <c r="E139" s="44">
        <f t="shared" si="2"/>
        <v>11419251.640000001</v>
      </c>
    </row>
    <row r="140" spans="1:5">
      <c r="A140" s="19">
        <v>41488</v>
      </c>
      <c r="B140" s="11" t="s">
        <v>272</v>
      </c>
      <c r="C140" s="8"/>
      <c r="D140" s="8">
        <v>5569818</v>
      </c>
      <c r="E140" s="44">
        <f t="shared" si="2"/>
        <v>5849433.6400000006</v>
      </c>
    </row>
    <row r="141" spans="1:5">
      <c r="A141" s="19">
        <v>41488</v>
      </c>
      <c r="B141" s="6" t="s">
        <v>273</v>
      </c>
      <c r="C141" s="8">
        <f>6555812*2%</f>
        <v>131116.24</v>
      </c>
      <c r="D141" s="8"/>
      <c r="E141" s="44">
        <f t="shared" si="2"/>
        <v>5980549.8800000008</v>
      </c>
    </row>
    <row r="142" spans="1:5">
      <c r="A142" s="19">
        <v>41489</v>
      </c>
      <c r="B142" s="7" t="s">
        <v>152</v>
      </c>
      <c r="C142" s="8">
        <v>300000</v>
      </c>
      <c r="D142" s="8"/>
      <c r="E142" s="44">
        <f t="shared" si="2"/>
        <v>6280549.8800000008</v>
      </c>
    </row>
    <row r="143" spans="1:5">
      <c r="A143" s="19">
        <v>41489</v>
      </c>
      <c r="B143" s="7" t="s">
        <v>227</v>
      </c>
      <c r="C143" s="8">
        <f>C142*2%</f>
        <v>6000</v>
      </c>
      <c r="D143" s="8"/>
      <c r="E143" s="44">
        <f t="shared" si="2"/>
        <v>6286549.8800000008</v>
      </c>
    </row>
    <row r="144" spans="1:5">
      <c r="A144" s="19">
        <v>41491</v>
      </c>
      <c r="B144" s="7" t="s">
        <v>274</v>
      </c>
      <c r="C144" s="8">
        <v>81600</v>
      </c>
      <c r="D144" s="8"/>
      <c r="E144" s="44">
        <f t="shared" si="2"/>
        <v>6368149.8800000008</v>
      </c>
    </row>
    <row r="145" spans="1:5">
      <c r="A145" s="19">
        <v>41491</v>
      </c>
      <c r="B145" s="7" t="s">
        <v>275</v>
      </c>
      <c r="C145" s="8">
        <v>77167</v>
      </c>
      <c r="D145" s="8"/>
      <c r="E145" s="44">
        <f t="shared" si="2"/>
        <v>6445316.8800000008</v>
      </c>
    </row>
    <row r="146" spans="1:5">
      <c r="A146" s="19">
        <v>41491</v>
      </c>
      <c r="B146" s="7" t="s">
        <v>276</v>
      </c>
      <c r="C146" s="8">
        <v>45000</v>
      </c>
      <c r="D146" s="8"/>
      <c r="E146" s="44">
        <f t="shared" si="2"/>
        <v>6490316.8800000008</v>
      </c>
    </row>
    <row r="147" spans="1:5">
      <c r="A147" s="19">
        <v>41491</v>
      </c>
      <c r="B147" s="7" t="s">
        <v>152</v>
      </c>
      <c r="C147" s="8">
        <v>1000000</v>
      </c>
      <c r="D147" s="8"/>
      <c r="E147" s="44">
        <f t="shared" si="2"/>
        <v>7490316.8800000008</v>
      </c>
    </row>
    <row r="148" spans="1:5">
      <c r="A148" s="19">
        <v>41491</v>
      </c>
      <c r="B148" s="7" t="s">
        <v>227</v>
      </c>
      <c r="C148" s="8">
        <f>C147*2%</f>
        <v>20000</v>
      </c>
      <c r="D148" s="8"/>
      <c r="E148" s="44">
        <f t="shared" si="2"/>
        <v>7510316.8800000008</v>
      </c>
    </row>
    <row r="149" spans="1:5">
      <c r="A149" s="19">
        <v>41491</v>
      </c>
      <c r="B149" s="7" t="s">
        <v>233</v>
      </c>
      <c r="C149" s="8">
        <v>248000</v>
      </c>
      <c r="D149" s="8"/>
      <c r="E149" s="44">
        <f t="shared" si="2"/>
        <v>7758316.8800000008</v>
      </c>
    </row>
    <row r="150" spans="1:5">
      <c r="A150" s="19">
        <v>41491</v>
      </c>
      <c r="B150" s="7" t="s">
        <v>277</v>
      </c>
      <c r="C150" s="8">
        <v>200000</v>
      </c>
      <c r="D150" s="8"/>
      <c r="E150" s="44">
        <f t="shared" si="2"/>
        <v>7958316.8800000008</v>
      </c>
    </row>
    <row r="151" spans="1:5" ht="25.5">
      <c r="A151" s="19">
        <v>41491</v>
      </c>
      <c r="B151" s="10" t="s">
        <v>278</v>
      </c>
      <c r="C151" s="8">
        <v>200000</v>
      </c>
      <c r="D151" s="8"/>
      <c r="E151" s="44">
        <f t="shared" si="2"/>
        <v>8158316.8800000008</v>
      </c>
    </row>
    <row r="152" spans="1:5">
      <c r="A152" s="19">
        <v>41491</v>
      </c>
      <c r="B152" s="7" t="s">
        <v>279</v>
      </c>
      <c r="C152" s="8"/>
      <c r="D152" s="8">
        <v>2000</v>
      </c>
      <c r="E152" s="44">
        <f t="shared" si="2"/>
        <v>8156316.8800000008</v>
      </c>
    </row>
    <row r="153" spans="1:5">
      <c r="A153" s="19">
        <v>41493</v>
      </c>
      <c r="B153" s="7" t="s">
        <v>258</v>
      </c>
      <c r="C153" s="8">
        <v>28500</v>
      </c>
      <c r="D153" s="8"/>
      <c r="E153" s="44">
        <f t="shared" si="2"/>
        <v>8184816.8800000008</v>
      </c>
    </row>
    <row r="154" spans="1:5">
      <c r="A154" s="19">
        <v>41493</v>
      </c>
      <c r="B154" s="7" t="s">
        <v>239</v>
      </c>
      <c r="C154" s="8">
        <v>228000</v>
      </c>
      <c r="D154" s="8"/>
      <c r="E154" s="44">
        <f t="shared" si="2"/>
        <v>8412816.8800000008</v>
      </c>
    </row>
    <row r="155" spans="1:5">
      <c r="A155" s="19">
        <v>41493</v>
      </c>
      <c r="B155" s="7" t="s">
        <v>280</v>
      </c>
      <c r="C155" s="8">
        <v>521000</v>
      </c>
      <c r="D155" s="8"/>
      <c r="E155" s="44">
        <f t="shared" si="2"/>
        <v>8933816.8800000008</v>
      </c>
    </row>
    <row r="156" spans="1:5">
      <c r="A156" s="19">
        <v>41497</v>
      </c>
      <c r="B156" s="7" t="s">
        <v>152</v>
      </c>
      <c r="C156" s="8">
        <v>500000</v>
      </c>
      <c r="D156" s="8"/>
      <c r="E156" s="44">
        <f t="shared" si="2"/>
        <v>9433816.8800000008</v>
      </c>
    </row>
    <row r="157" spans="1:5">
      <c r="A157" s="19">
        <v>41497</v>
      </c>
      <c r="B157" s="7" t="s">
        <v>227</v>
      </c>
      <c r="C157" s="8">
        <f>C156*2%</f>
        <v>10000</v>
      </c>
      <c r="D157" s="8"/>
      <c r="E157" s="44">
        <f t="shared" si="2"/>
        <v>9443816.8800000008</v>
      </c>
    </row>
    <row r="158" spans="1:5">
      <c r="A158" s="19">
        <v>41501</v>
      </c>
      <c r="B158" s="7" t="s">
        <v>152</v>
      </c>
      <c r="C158" s="8">
        <v>300000</v>
      </c>
      <c r="D158" s="8"/>
      <c r="E158" s="44">
        <f t="shared" si="2"/>
        <v>9743816.8800000008</v>
      </c>
    </row>
    <row r="159" spans="1:5">
      <c r="A159" s="19">
        <v>41501</v>
      </c>
      <c r="B159" s="7" t="s">
        <v>227</v>
      </c>
      <c r="C159" s="8">
        <f>C158*2%</f>
        <v>6000</v>
      </c>
      <c r="D159" s="8"/>
      <c r="E159" s="44">
        <f t="shared" si="2"/>
        <v>9749816.8800000008</v>
      </c>
    </row>
    <row r="160" spans="1:5">
      <c r="A160" s="19">
        <v>41505</v>
      </c>
      <c r="B160" s="7" t="s">
        <v>281</v>
      </c>
      <c r="C160" s="8">
        <v>300000</v>
      </c>
      <c r="D160" s="8"/>
      <c r="E160" s="44">
        <f t="shared" si="2"/>
        <v>10049816.880000001</v>
      </c>
    </row>
    <row r="161" spans="1:5">
      <c r="A161" s="19">
        <v>41505</v>
      </c>
      <c r="B161" s="7" t="s">
        <v>239</v>
      </c>
      <c r="C161" s="8">
        <v>206400</v>
      </c>
      <c r="D161" s="8"/>
      <c r="E161" s="44">
        <f t="shared" si="2"/>
        <v>10256216.880000001</v>
      </c>
    </row>
    <row r="162" spans="1:5">
      <c r="A162" s="19">
        <v>41505</v>
      </c>
      <c r="B162" s="7" t="s">
        <v>258</v>
      </c>
      <c r="C162" s="8">
        <v>25800</v>
      </c>
      <c r="D162" s="8"/>
      <c r="E162" s="44">
        <f t="shared" si="2"/>
        <v>10282016.880000001</v>
      </c>
    </row>
    <row r="163" spans="1:5">
      <c r="A163" s="19">
        <v>41505</v>
      </c>
      <c r="B163" s="7" t="s">
        <v>152</v>
      </c>
      <c r="C163" s="8">
        <v>200000</v>
      </c>
      <c r="D163" s="8"/>
      <c r="E163" s="44">
        <f t="shared" si="2"/>
        <v>10482016.880000001</v>
      </c>
    </row>
    <row r="164" spans="1:5">
      <c r="A164" s="19">
        <v>41505</v>
      </c>
      <c r="B164" s="7" t="s">
        <v>227</v>
      </c>
      <c r="C164" s="8">
        <f>C163*2%</f>
        <v>4000</v>
      </c>
      <c r="D164" s="8"/>
      <c r="E164" s="44">
        <f t="shared" si="2"/>
        <v>10486016.880000001</v>
      </c>
    </row>
    <row r="165" spans="1:5">
      <c r="A165" s="19">
        <v>41509</v>
      </c>
      <c r="B165" s="7" t="s">
        <v>233</v>
      </c>
      <c r="C165" s="8">
        <v>186000</v>
      </c>
      <c r="D165" s="8"/>
      <c r="E165" s="44">
        <f t="shared" si="2"/>
        <v>10672016.880000001</v>
      </c>
    </row>
    <row r="166" spans="1:5">
      <c r="A166" s="19">
        <v>41515</v>
      </c>
      <c r="B166" s="7" t="s">
        <v>282</v>
      </c>
      <c r="C166" s="8">
        <v>37000</v>
      </c>
      <c r="D166" s="8"/>
      <c r="E166" s="44">
        <f t="shared" si="2"/>
        <v>10709016.880000001</v>
      </c>
    </row>
    <row r="167" spans="1:5">
      <c r="A167" s="19">
        <v>41515</v>
      </c>
      <c r="B167" s="11" t="s">
        <v>283</v>
      </c>
      <c r="C167" s="8"/>
      <c r="D167" s="8">
        <v>37000</v>
      </c>
      <c r="E167" s="44">
        <f t="shared" si="2"/>
        <v>10672016.880000001</v>
      </c>
    </row>
    <row r="168" spans="1:5">
      <c r="A168" s="19">
        <v>41517</v>
      </c>
      <c r="B168" s="7" t="s">
        <v>156</v>
      </c>
      <c r="C168" s="8"/>
      <c r="D168" s="8"/>
      <c r="E168" s="44">
        <f t="shared" si="2"/>
        <v>10672016.880000001</v>
      </c>
    </row>
    <row r="169" spans="1:5">
      <c r="A169" s="19">
        <v>41519</v>
      </c>
      <c r="B169" s="7" t="s">
        <v>284</v>
      </c>
      <c r="C169" s="8">
        <v>300000</v>
      </c>
      <c r="D169" s="8"/>
      <c r="E169" s="44">
        <f t="shared" si="2"/>
        <v>10972016.880000001</v>
      </c>
    </row>
    <row r="170" spans="1:5">
      <c r="A170" s="19">
        <v>41519</v>
      </c>
      <c r="B170" s="7" t="s">
        <v>227</v>
      </c>
      <c r="C170" s="8">
        <f>C169*2%</f>
        <v>6000</v>
      </c>
      <c r="D170" s="8"/>
      <c r="E170" s="44">
        <f t="shared" si="2"/>
        <v>10978016.880000001</v>
      </c>
    </row>
    <row r="171" spans="1:5">
      <c r="A171" s="19">
        <v>41520</v>
      </c>
      <c r="B171" s="7" t="s">
        <v>285</v>
      </c>
      <c r="C171" s="8">
        <v>1233600</v>
      </c>
      <c r="D171" s="8"/>
      <c r="E171" s="44">
        <f t="shared" si="2"/>
        <v>12211616.880000001</v>
      </c>
    </row>
    <row r="172" spans="1:5">
      <c r="A172" s="19">
        <v>41521</v>
      </c>
      <c r="B172" s="7" t="s">
        <v>286</v>
      </c>
      <c r="C172" s="8">
        <v>79200</v>
      </c>
      <c r="D172" s="8"/>
      <c r="E172" s="44">
        <f t="shared" si="2"/>
        <v>12290816.880000001</v>
      </c>
    </row>
    <row r="173" spans="1:5">
      <c r="A173" s="19">
        <v>41521</v>
      </c>
      <c r="B173" s="7" t="s">
        <v>287</v>
      </c>
      <c r="C173" s="8">
        <v>460000</v>
      </c>
      <c r="D173" s="8"/>
      <c r="E173" s="44">
        <f t="shared" si="2"/>
        <v>12750816.880000001</v>
      </c>
    </row>
    <row r="174" spans="1:5">
      <c r="A174" s="19">
        <v>41521</v>
      </c>
      <c r="B174" s="7" t="s">
        <v>288</v>
      </c>
      <c r="C174" s="8">
        <v>300000</v>
      </c>
      <c r="D174" s="8"/>
      <c r="E174" s="44">
        <f t="shared" si="2"/>
        <v>13050816.880000001</v>
      </c>
    </row>
    <row r="175" spans="1:5">
      <c r="A175" s="19">
        <v>41521</v>
      </c>
      <c r="B175" s="7" t="s">
        <v>227</v>
      </c>
      <c r="C175" s="8">
        <f>C174*2%</f>
        <v>6000</v>
      </c>
      <c r="D175" s="8"/>
      <c r="E175" s="44">
        <f t="shared" si="2"/>
        <v>13056816.880000001</v>
      </c>
    </row>
    <row r="176" spans="1:5">
      <c r="A176" s="19">
        <v>41521</v>
      </c>
      <c r="B176" s="7" t="s">
        <v>233</v>
      </c>
      <c r="C176" s="8">
        <v>173000</v>
      </c>
      <c r="D176" s="8"/>
      <c r="E176" s="44">
        <f t="shared" si="2"/>
        <v>13229816.880000001</v>
      </c>
    </row>
    <row r="177" spans="1:5">
      <c r="A177" s="19">
        <v>41521</v>
      </c>
      <c r="B177" s="7" t="s">
        <v>289</v>
      </c>
      <c r="C177" s="8">
        <v>443000</v>
      </c>
      <c r="D177" s="8"/>
      <c r="E177" s="44">
        <f t="shared" si="2"/>
        <v>13672816.880000001</v>
      </c>
    </row>
    <row r="178" spans="1:5">
      <c r="A178" s="19">
        <v>41522</v>
      </c>
      <c r="B178" s="7" t="s">
        <v>290</v>
      </c>
      <c r="C178" s="8">
        <v>81600</v>
      </c>
      <c r="D178" s="8"/>
      <c r="E178" s="44">
        <f t="shared" si="2"/>
        <v>13754416.880000001</v>
      </c>
    </row>
    <row r="179" spans="1:5">
      <c r="A179" s="19">
        <v>41522</v>
      </c>
      <c r="B179" s="7" t="s">
        <v>291</v>
      </c>
      <c r="C179" s="8">
        <v>77167</v>
      </c>
      <c r="D179" s="8"/>
      <c r="E179" s="44">
        <f t="shared" si="2"/>
        <v>13831583.880000001</v>
      </c>
    </row>
    <row r="180" spans="1:5">
      <c r="A180" s="19">
        <v>41522</v>
      </c>
      <c r="B180" s="7" t="s">
        <v>292</v>
      </c>
      <c r="C180" s="8">
        <v>45000</v>
      </c>
      <c r="D180" s="8"/>
      <c r="E180" s="44">
        <f t="shared" si="2"/>
        <v>13876583.880000001</v>
      </c>
    </row>
    <row r="181" spans="1:5" ht="25.5">
      <c r="A181" s="19">
        <v>41522</v>
      </c>
      <c r="B181" s="10" t="s">
        <v>293</v>
      </c>
      <c r="C181" s="8">
        <v>160000</v>
      </c>
      <c r="D181" s="8"/>
      <c r="E181" s="44">
        <f t="shared" si="2"/>
        <v>14036583.880000001</v>
      </c>
    </row>
    <row r="182" spans="1:5">
      <c r="A182" s="19">
        <v>41530</v>
      </c>
      <c r="B182" s="7" t="s">
        <v>294</v>
      </c>
      <c r="C182" s="8">
        <v>500000</v>
      </c>
      <c r="D182" s="8"/>
      <c r="E182" s="44">
        <f t="shared" si="2"/>
        <v>14536583.880000001</v>
      </c>
    </row>
    <row r="183" spans="1:5">
      <c r="A183" s="19">
        <v>41530</v>
      </c>
      <c r="B183" s="7" t="s">
        <v>227</v>
      </c>
      <c r="C183" s="8">
        <f>C182*2%</f>
        <v>10000</v>
      </c>
      <c r="D183" s="8"/>
      <c r="E183" s="44">
        <f t="shared" si="2"/>
        <v>14546583.880000001</v>
      </c>
    </row>
    <row r="184" spans="1:5">
      <c r="A184" s="19">
        <v>41537</v>
      </c>
      <c r="B184" s="7" t="s">
        <v>295</v>
      </c>
      <c r="C184" s="8">
        <v>152000</v>
      </c>
      <c r="D184" s="8"/>
      <c r="E184" s="44">
        <f t="shared" si="2"/>
        <v>14698583.880000001</v>
      </c>
    </row>
    <row r="185" spans="1:5">
      <c r="A185" s="19">
        <v>41537</v>
      </c>
      <c r="B185" s="7" t="s">
        <v>296</v>
      </c>
      <c r="C185" s="8">
        <v>900000</v>
      </c>
      <c r="D185" s="8"/>
      <c r="E185" s="44">
        <f t="shared" si="2"/>
        <v>15598583.880000001</v>
      </c>
    </row>
    <row r="186" spans="1:5">
      <c r="A186" s="19">
        <v>41537</v>
      </c>
      <c r="B186" s="7" t="s">
        <v>227</v>
      </c>
      <c r="C186" s="8">
        <f>C185*2%</f>
        <v>18000</v>
      </c>
      <c r="D186" s="8"/>
      <c r="E186" s="44">
        <f t="shared" si="2"/>
        <v>15616583.880000001</v>
      </c>
    </row>
    <row r="187" spans="1:5">
      <c r="A187" s="19">
        <v>41537</v>
      </c>
      <c r="B187" s="7" t="s">
        <v>239</v>
      </c>
      <c r="C187" s="8">
        <v>215000</v>
      </c>
      <c r="D187" s="8"/>
      <c r="E187" s="44">
        <f t="shared" si="2"/>
        <v>15831583.880000001</v>
      </c>
    </row>
    <row r="188" spans="1:5">
      <c r="A188" s="19">
        <v>41538</v>
      </c>
      <c r="B188" s="11" t="s">
        <v>297</v>
      </c>
      <c r="C188" s="8"/>
      <c r="D188" s="8">
        <v>5046624</v>
      </c>
      <c r="E188" s="44">
        <f t="shared" si="2"/>
        <v>10784959.880000001</v>
      </c>
    </row>
    <row r="189" spans="1:5">
      <c r="A189" s="19">
        <v>41538</v>
      </c>
      <c r="B189" s="6" t="s">
        <v>298</v>
      </c>
      <c r="C189" s="8">
        <f>5940000*2%</f>
        <v>118800</v>
      </c>
      <c r="D189" s="8"/>
      <c r="E189" s="44">
        <f t="shared" si="2"/>
        <v>10903759.880000001</v>
      </c>
    </row>
    <row r="190" spans="1:5">
      <c r="A190" s="19">
        <v>41538</v>
      </c>
      <c r="B190" s="11" t="s">
        <v>297</v>
      </c>
      <c r="C190" s="8"/>
      <c r="D190" s="8">
        <v>6314044</v>
      </c>
      <c r="E190" s="44">
        <f t="shared" si="2"/>
        <v>4589715.8800000008</v>
      </c>
    </row>
    <row r="191" spans="1:5">
      <c r="A191" s="19">
        <v>41538</v>
      </c>
      <c r="B191" s="6" t="s">
        <v>299</v>
      </c>
      <c r="C191" s="8">
        <f>7273828*2%</f>
        <v>145476.56</v>
      </c>
      <c r="D191" s="8"/>
      <c r="E191" s="44">
        <f t="shared" si="2"/>
        <v>4735192.4400000004</v>
      </c>
    </row>
    <row r="192" spans="1:5">
      <c r="A192" s="19">
        <v>41540</v>
      </c>
      <c r="B192" s="7" t="s">
        <v>300</v>
      </c>
      <c r="C192" s="8">
        <v>300000</v>
      </c>
      <c r="D192" s="8"/>
      <c r="E192" s="44">
        <f t="shared" si="2"/>
        <v>5035192.4400000004</v>
      </c>
    </row>
    <row r="193" spans="1:5">
      <c r="A193" s="19">
        <v>41540</v>
      </c>
      <c r="B193" s="7" t="s">
        <v>301</v>
      </c>
      <c r="C193" s="8">
        <v>460000</v>
      </c>
      <c r="D193" s="8"/>
      <c r="E193" s="44">
        <f t="shared" si="2"/>
        <v>5495192.4400000004</v>
      </c>
    </row>
    <row r="194" spans="1:5">
      <c r="A194" s="19">
        <v>41542</v>
      </c>
      <c r="B194" s="7" t="s">
        <v>285</v>
      </c>
      <c r="C194" s="8">
        <v>1500000</v>
      </c>
      <c r="D194" s="8"/>
      <c r="E194" s="44">
        <f t="shared" si="2"/>
        <v>6995192.4400000004</v>
      </c>
    </row>
    <row r="195" spans="1:5">
      <c r="A195" s="19">
        <v>41542</v>
      </c>
      <c r="B195" s="7" t="s">
        <v>302</v>
      </c>
      <c r="C195" s="8">
        <v>300000</v>
      </c>
      <c r="D195" s="8"/>
      <c r="E195" s="44">
        <f t="shared" si="2"/>
        <v>7295192.4400000004</v>
      </c>
    </row>
    <row r="196" spans="1:5">
      <c r="A196" s="19">
        <v>41542</v>
      </c>
      <c r="B196" s="7" t="s">
        <v>227</v>
      </c>
      <c r="C196" s="8">
        <f>C195*2%</f>
        <v>6000</v>
      </c>
      <c r="D196" s="8"/>
      <c r="E196" s="44">
        <f t="shared" si="2"/>
        <v>7301192.4400000004</v>
      </c>
    </row>
    <row r="197" spans="1:5">
      <c r="A197" s="19">
        <v>41542</v>
      </c>
      <c r="B197" s="7" t="s">
        <v>303</v>
      </c>
      <c r="C197" s="8">
        <v>10000</v>
      </c>
      <c r="D197" s="8"/>
      <c r="E197" s="44">
        <f t="shared" si="2"/>
        <v>7311192.4400000004</v>
      </c>
    </row>
    <row r="198" spans="1:5">
      <c r="A198" s="19">
        <v>41544</v>
      </c>
      <c r="B198" s="7" t="s">
        <v>304</v>
      </c>
      <c r="C198" s="8">
        <v>898673</v>
      </c>
      <c r="D198" s="8"/>
      <c r="E198" s="44">
        <f t="shared" ref="E198:E261" si="3">C198+E197-D198</f>
        <v>8209865.4400000004</v>
      </c>
    </row>
    <row r="199" spans="1:5">
      <c r="A199" s="19">
        <v>41544</v>
      </c>
      <c r="B199" s="7" t="s">
        <v>305</v>
      </c>
      <c r="C199" s="8">
        <v>500000</v>
      </c>
      <c r="D199" s="8"/>
      <c r="E199" s="44">
        <f t="shared" si="3"/>
        <v>8709865.4400000013</v>
      </c>
    </row>
    <row r="200" spans="1:5">
      <c r="A200" s="19">
        <v>41544</v>
      </c>
      <c r="B200" s="7" t="s">
        <v>306</v>
      </c>
      <c r="C200" s="8">
        <v>300000</v>
      </c>
      <c r="D200" s="8"/>
      <c r="E200" s="44">
        <f t="shared" si="3"/>
        <v>9009865.4400000013</v>
      </c>
    </row>
    <row r="201" spans="1:5">
      <c r="A201" s="19">
        <v>41544</v>
      </c>
      <c r="B201" s="7" t="s">
        <v>227</v>
      </c>
      <c r="C201" s="8">
        <f>C200*2%</f>
        <v>6000</v>
      </c>
      <c r="D201" s="8"/>
      <c r="E201" s="44">
        <f t="shared" si="3"/>
        <v>9015865.4400000013</v>
      </c>
    </row>
    <row r="202" spans="1:5">
      <c r="A202" s="19">
        <v>41547</v>
      </c>
      <c r="B202" s="7" t="s">
        <v>307</v>
      </c>
      <c r="C202" s="8">
        <v>300000</v>
      </c>
      <c r="D202" s="8"/>
      <c r="E202" s="44">
        <f t="shared" si="3"/>
        <v>9315865.4400000013</v>
      </c>
    </row>
    <row r="203" spans="1:5">
      <c r="A203" s="19">
        <v>41547</v>
      </c>
      <c r="B203" s="7" t="s">
        <v>227</v>
      </c>
      <c r="C203" s="8">
        <f>C202*2%</f>
        <v>6000</v>
      </c>
      <c r="D203" s="8"/>
      <c r="E203" s="44">
        <f t="shared" si="3"/>
        <v>9321865.4400000013</v>
      </c>
    </row>
    <row r="204" spans="1:5">
      <c r="A204" s="19">
        <v>41547</v>
      </c>
      <c r="B204" s="7" t="s">
        <v>235</v>
      </c>
      <c r="C204" s="8">
        <v>50000</v>
      </c>
      <c r="D204" s="8"/>
      <c r="E204" s="44">
        <f t="shared" si="3"/>
        <v>9371865.4400000013</v>
      </c>
    </row>
    <row r="205" spans="1:5">
      <c r="A205" s="19">
        <v>41547</v>
      </c>
      <c r="B205" s="7" t="s">
        <v>156</v>
      </c>
      <c r="C205" s="8"/>
      <c r="D205" s="8"/>
      <c r="E205" s="44">
        <f t="shared" si="3"/>
        <v>9371865.4400000013</v>
      </c>
    </row>
    <row r="206" spans="1:5" ht="25.5">
      <c r="A206" s="19">
        <v>41548</v>
      </c>
      <c r="B206" s="10" t="s">
        <v>308</v>
      </c>
      <c r="C206" s="8">
        <v>13400</v>
      </c>
      <c r="D206" s="8"/>
      <c r="E206" s="44">
        <f t="shared" si="3"/>
        <v>9385265.4400000013</v>
      </c>
    </row>
    <row r="207" spans="1:5">
      <c r="A207" s="19">
        <v>41550</v>
      </c>
      <c r="B207" s="7" t="s">
        <v>302</v>
      </c>
      <c r="C207" s="8">
        <v>500000</v>
      </c>
      <c r="D207" s="8"/>
      <c r="E207" s="44">
        <f t="shared" si="3"/>
        <v>9885265.4400000013</v>
      </c>
    </row>
    <row r="208" spans="1:5">
      <c r="A208" s="19">
        <v>41550</v>
      </c>
      <c r="B208" s="7" t="s">
        <v>227</v>
      </c>
      <c r="C208" s="8">
        <f>C207*2%</f>
        <v>10000</v>
      </c>
      <c r="D208" s="8"/>
      <c r="E208" s="44">
        <f t="shared" si="3"/>
        <v>9895265.4400000013</v>
      </c>
    </row>
    <row r="209" spans="1:5">
      <c r="A209" s="19">
        <v>41550</v>
      </c>
      <c r="B209" s="7" t="s">
        <v>309</v>
      </c>
      <c r="C209" s="8">
        <v>163604</v>
      </c>
      <c r="D209" s="8"/>
      <c r="E209" s="44">
        <f t="shared" si="3"/>
        <v>10058869.440000001</v>
      </c>
    </row>
    <row r="210" spans="1:5">
      <c r="A210" s="19">
        <v>41550</v>
      </c>
      <c r="B210" s="7" t="s">
        <v>310</v>
      </c>
      <c r="C210" s="8">
        <v>112000</v>
      </c>
      <c r="D210" s="8"/>
      <c r="E210" s="44">
        <f t="shared" si="3"/>
        <v>10170869.440000001</v>
      </c>
    </row>
    <row r="211" spans="1:5">
      <c r="A211" s="19">
        <v>41550</v>
      </c>
      <c r="B211" s="11" t="s">
        <v>297</v>
      </c>
      <c r="C211" s="8"/>
      <c r="D211" s="8">
        <v>5922123</v>
      </c>
      <c r="E211" s="44">
        <f t="shared" si="3"/>
        <v>4248746.4400000013</v>
      </c>
    </row>
    <row r="212" spans="1:5">
      <c r="A212" s="19">
        <v>41550</v>
      </c>
      <c r="B212" s="6" t="s">
        <v>311</v>
      </c>
      <c r="C212" s="8">
        <f>6317168*2%</f>
        <v>126343.36</v>
      </c>
      <c r="D212" s="8"/>
      <c r="E212" s="44">
        <f t="shared" si="3"/>
        <v>4375089.8000000017</v>
      </c>
    </row>
    <row r="213" spans="1:5">
      <c r="A213" s="19">
        <v>41551</v>
      </c>
      <c r="B213" s="7" t="s">
        <v>312</v>
      </c>
      <c r="C213" s="8">
        <v>200000</v>
      </c>
      <c r="D213" s="8"/>
      <c r="E213" s="44">
        <f t="shared" si="3"/>
        <v>4575089.8000000017</v>
      </c>
    </row>
    <row r="214" spans="1:5">
      <c r="A214" s="19">
        <v>41552</v>
      </c>
      <c r="B214" s="7" t="s">
        <v>313</v>
      </c>
      <c r="C214" s="8">
        <v>81600</v>
      </c>
      <c r="D214" s="8"/>
      <c r="E214" s="44">
        <f t="shared" si="3"/>
        <v>4656689.8000000017</v>
      </c>
    </row>
    <row r="215" spans="1:5">
      <c r="A215" s="19">
        <v>41552</v>
      </c>
      <c r="B215" s="7" t="s">
        <v>314</v>
      </c>
      <c r="C215" s="8">
        <v>77167</v>
      </c>
      <c r="D215" s="8"/>
      <c r="E215" s="44">
        <f t="shared" si="3"/>
        <v>4733856.8000000017</v>
      </c>
    </row>
    <row r="216" spans="1:5">
      <c r="A216" s="19">
        <v>41552</v>
      </c>
      <c r="B216" s="7" t="s">
        <v>315</v>
      </c>
      <c r="C216" s="8">
        <v>45000</v>
      </c>
      <c r="D216" s="8"/>
      <c r="E216" s="44">
        <f t="shared" si="3"/>
        <v>4778856.8000000017</v>
      </c>
    </row>
    <row r="217" spans="1:5">
      <c r="A217" s="19">
        <v>41556</v>
      </c>
      <c r="B217" s="7" t="s">
        <v>316</v>
      </c>
      <c r="C217" s="8">
        <v>2000000</v>
      </c>
      <c r="D217" s="8"/>
      <c r="E217" s="44">
        <f t="shared" si="3"/>
        <v>6778856.8000000017</v>
      </c>
    </row>
    <row r="218" spans="1:5">
      <c r="A218" s="19">
        <v>41556</v>
      </c>
      <c r="B218" s="7" t="s">
        <v>235</v>
      </c>
      <c r="C218" s="8">
        <v>200000</v>
      </c>
      <c r="D218" s="8"/>
      <c r="E218" s="44">
        <f t="shared" si="3"/>
        <v>6978856.8000000017</v>
      </c>
    </row>
    <row r="219" spans="1:5">
      <c r="A219" s="19">
        <v>41556</v>
      </c>
      <c r="B219" s="7" t="s">
        <v>277</v>
      </c>
      <c r="C219" s="8">
        <v>200000</v>
      </c>
      <c r="D219" s="8"/>
      <c r="E219" s="44">
        <f t="shared" si="3"/>
        <v>7178856.8000000017</v>
      </c>
    </row>
    <row r="220" spans="1:5">
      <c r="A220" s="19">
        <v>41556</v>
      </c>
      <c r="B220" s="7" t="s">
        <v>317</v>
      </c>
      <c r="C220" s="8">
        <v>200000</v>
      </c>
      <c r="D220" s="8"/>
      <c r="E220" s="44">
        <f t="shared" si="3"/>
        <v>7378856.8000000017</v>
      </c>
    </row>
    <row r="221" spans="1:5">
      <c r="A221" s="19">
        <v>41556</v>
      </c>
      <c r="B221" s="7" t="s">
        <v>318</v>
      </c>
      <c r="C221" s="8">
        <v>200000</v>
      </c>
      <c r="D221" s="8"/>
      <c r="E221" s="44">
        <f t="shared" si="3"/>
        <v>7578856.8000000017</v>
      </c>
    </row>
    <row r="222" spans="1:5">
      <c r="A222" s="19">
        <v>41556</v>
      </c>
      <c r="B222" s="7" t="s">
        <v>307</v>
      </c>
      <c r="C222" s="8">
        <v>500000</v>
      </c>
      <c r="D222" s="8"/>
      <c r="E222" s="44">
        <f t="shared" si="3"/>
        <v>8078856.8000000017</v>
      </c>
    </row>
    <row r="223" spans="1:5">
      <c r="A223" s="19">
        <v>41556</v>
      </c>
      <c r="B223" s="7" t="s">
        <v>227</v>
      </c>
      <c r="C223" s="8">
        <f>C222*2%</f>
        <v>10000</v>
      </c>
      <c r="D223" s="8"/>
      <c r="E223" s="44">
        <f t="shared" si="3"/>
        <v>8088856.8000000017</v>
      </c>
    </row>
    <row r="224" spans="1:5">
      <c r="A224" s="19">
        <v>41557</v>
      </c>
      <c r="B224" s="7" t="s">
        <v>319</v>
      </c>
      <c r="C224" s="8">
        <v>460000</v>
      </c>
      <c r="D224" s="8"/>
      <c r="E224" s="44">
        <f t="shared" si="3"/>
        <v>8548856.8000000007</v>
      </c>
    </row>
    <row r="225" spans="1:5">
      <c r="A225" s="19">
        <v>41562</v>
      </c>
      <c r="B225" s="7" t="s">
        <v>307</v>
      </c>
      <c r="C225" s="8">
        <v>400000</v>
      </c>
      <c r="D225" s="8"/>
      <c r="E225" s="44">
        <f t="shared" si="3"/>
        <v>8948856.8000000007</v>
      </c>
    </row>
    <row r="226" spans="1:5">
      <c r="A226" s="19">
        <v>41562</v>
      </c>
      <c r="B226" s="7" t="s">
        <v>227</v>
      </c>
      <c r="C226" s="8">
        <f>C225*2%</f>
        <v>8000</v>
      </c>
      <c r="D226" s="8"/>
      <c r="E226" s="44">
        <f t="shared" si="3"/>
        <v>8956856.8000000007</v>
      </c>
    </row>
    <row r="227" spans="1:5">
      <c r="A227" s="19">
        <v>41566</v>
      </c>
      <c r="B227" s="7" t="s">
        <v>307</v>
      </c>
      <c r="C227" s="8">
        <v>100000</v>
      </c>
      <c r="D227" s="8"/>
      <c r="E227" s="44">
        <f t="shared" si="3"/>
        <v>9056856.8000000007</v>
      </c>
    </row>
    <row r="228" spans="1:5">
      <c r="A228" s="19">
        <v>41566</v>
      </c>
      <c r="B228" s="7" t="s">
        <v>227</v>
      </c>
      <c r="C228" s="8">
        <f>C227*2%</f>
        <v>2000</v>
      </c>
      <c r="D228" s="8"/>
      <c r="E228" s="44">
        <f t="shared" si="3"/>
        <v>9058856.8000000007</v>
      </c>
    </row>
    <row r="229" spans="1:5">
      <c r="A229" s="19">
        <v>41569</v>
      </c>
      <c r="B229" s="7" t="s">
        <v>302</v>
      </c>
      <c r="C229" s="8">
        <v>350000</v>
      </c>
      <c r="D229" s="8"/>
      <c r="E229" s="44">
        <f t="shared" si="3"/>
        <v>9408856.8000000007</v>
      </c>
    </row>
    <row r="230" spans="1:5">
      <c r="A230" s="19">
        <v>41569</v>
      </c>
      <c r="B230" s="7" t="s">
        <v>227</v>
      </c>
      <c r="C230" s="8">
        <f>C229*2%</f>
        <v>7000</v>
      </c>
      <c r="D230" s="8"/>
      <c r="E230" s="44">
        <f t="shared" si="3"/>
        <v>9415856.8000000007</v>
      </c>
    </row>
    <row r="231" spans="1:5">
      <c r="A231" s="19">
        <v>41569</v>
      </c>
      <c r="B231" s="7" t="s">
        <v>320</v>
      </c>
      <c r="C231" s="8">
        <v>100000</v>
      </c>
      <c r="D231" s="8"/>
      <c r="E231" s="44">
        <f t="shared" si="3"/>
        <v>9515856.8000000007</v>
      </c>
    </row>
    <row r="232" spans="1:5">
      <c r="A232" s="19">
        <v>41569</v>
      </c>
      <c r="B232" s="7" t="s">
        <v>227</v>
      </c>
      <c r="C232" s="8">
        <f>C231*2%</f>
        <v>2000</v>
      </c>
      <c r="D232" s="8"/>
      <c r="E232" s="44">
        <f t="shared" si="3"/>
        <v>9517856.8000000007</v>
      </c>
    </row>
    <row r="233" spans="1:5">
      <c r="A233" s="19">
        <v>41573</v>
      </c>
      <c r="B233" s="7" t="s">
        <v>321</v>
      </c>
      <c r="C233" s="8">
        <v>39034</v>
      </c>
      <c r="D233" s="8"/>
      <c r="E233" s="44">
        <f t="shared" si="3"/>
        <v>9556890.8000000007</v>
      </c>
    </row>
    <row r="234" spans="1:5">
      <c r="A234" s="19">
        <v>41575</v>
      </c>
      <c r="B234" s="7" t="s">
        <v>307</v>
      </c>
      <c r="C234" s="8">
        <v>100000</v>
      </c>
      <c r="D234" s="8"/>
      <c r="E234" s="44">
        <f t="shared" si="3"/>
        <v>9656890.8000000007</v>
      </c>
    </row>
    <row r="235" spans="1:5">
      <c r="A235" s="19">
        <v>41575</v>
      </c>
      <c r="B235" s="7" t="s">
        <v>227</v>
      </c>
      <c r="C235" s="8">
        <f>C234*2%</f>
        <v>2000</v>
      </c>
      <c r="D235" s="8"/>
      <c r="E235" s="44">
        <f t="shared" si="3"/>
        <v>9658890.8000000007</v>
      </c>
    </row>
    <row r="236" spans="1:5">
      <c r="A236" s="19">
        <v>41575</v>
      </c>
      <c r="B236" s="7" t="s">
        <v>322</v>
      </c>
      <c r="C236" s="8">
        <v>1500000</v>
      </c>
      <c r="D236" s="8"/>
      <c r="E236" s="44">
        <f t="shared" si="3"/>
        <v>11158890.800000001</v>
      </c>
    </row>
    <row r="237" spans="1:5">
      <c r="A237" s="19">
        <v>41577</v>
      </c>
      <c r="B237" s="7" t="s">
        <v>323</v>
      </c>
      <c r="C237" s="8">
        <v>225000</v>
      </c>
      <c r="D237" s="8"/>
      <c r="E237" s="44">
        <f t="shared" si="3"/>
        <v>11383890.800000001</v>
      </c>
    </row>
    <row r="238" spans="1:5">
      <c r="A238" s="19">
        <v>41577</v>
      </c>
      <c r="B238" s="7" t="s">
        <v>227</v>
      </c>
      <c r="C238" s="8">
        <f>C237*2%</f>
        <v>4500</v>
      </c>
      <c r="D238" s="8"/>
      <c r="E238" s="44">
        <f t="shared" si="3"/>
        <v>11388390.800000001</v>
      </c>
    </row>
    <row r="239" spans="1:5">
      <c r="A239" s="19">
        <v>41578</v>
      </c>
      <c r="B239" s="7" t="s">
        <v>156</v>
      </c>
      <c r="C239" s="8"/>
      <c r="D239" s="8"/>
      <c r="E239" s="44">
        <f t="shared" si="3"/>
        <v>11388390.800000001</v>
      </c>
    </row>
    <row r="240" spans="1:5">
      <c r="A240" s="19">
        <v>41579</v>
      </c>
      <c r="B240" s="7" t="s">
        <v>324</v>
      </c>
      <c r="C240" s="8">
        <v>260000</v>
      </c>
      <c r="D240" s="8"/>
      <c r="E240" s="44">
        <f t="shared" si="3"/>
        <v>11648390.800000001</v>
      </c>
    </row>
    <row r="241" spans="1:5">
      <c r="A241" s="19">
        <v>41579</v>
      </c>
      <c r="B241" s="7" t="s">
        <v>307</v>
      </c>
      <c r="C241" s="8">
        <v>400000</v>
      </c>
      <c r="D241" s="8"/>
      <c r="E241" s="44">
        <f t="shared" si="3"/>
        <v>12048390.800000001</v>
      </c>
    </row>
    <row r="242" spans="1:5">
      <c r="A242" s="19">
        <v>41579</v>
      </c>
      <c r="B242" s="7" t="s">
        <v>227</v>
      </c>
      <c r="C242" s="8">
        <f>C241*2%</f>
        <v>8000</v>
      </c>
      <c r="D242" s="8"/>
      <c r="E242" s="44">
        <f t="shared" si="3"/>
        <v>12056390.800000001</v>
      </c>
    </row>
    <row r="243" spans="1:5">
      <c r="A243" s="19">
        <v>41579</v>
      </c>
      <c r="B243" s="7" t="s">
        <v>317</v>
      </c>
      <c r="C243" s="8">
        <v>200000</v>
      </c>
      <c r="D243" s="8"/>
      <c r="E243" s="44">
        <f t="shared" si="3"/>
        <v>12256390.800000001</v>
      </c>
    </row>
    <row r="244" spans="1:5">
      <c r="A244" s="19">
        <v>41579</v>
      </c>
      <c r="B244" s="11" t="s">
        <v>297</v>
      </c>
      <c r="C244" s="8"/>
      <c r="D244" s="8">
        <v>4879345</v>
      </c>
      <c r="E244" s="44">
        <f t="shared" si="3"/>
        <v>7377045.8000000007</v>
      </c>
    </row>
    <row r="245" spans="1:5">
      <c r="A245" s="19">
        <v>41579</v>
      </c>
      <c r="B245" s="7" t="s">
        <v>325</v>
      </c>
      <c r="C245" s="8">
        <f>5995931*2%</f>
        <v>119918.62</v>
      </c>
      <c r="D245" s="8"/>
      <c r="E245" s="44">
        <f t="shared" si="3"/>
        <v>7496964.4200000009</v>
      </c>
    </row>
    <row r="246" spans="1:5">
      <c r="A246" s="19">
        <v>41580</v>
      </c>
      <c r="B246" s="7" t="s">
        <v>307</v>
      </c>
      <c r="C246" s="8">
        <v>2000000</v>
      </c>
      <c r="D246" s="8"/>
      <c r="E246" s="44">
        <f t="shared" si="3"/>
        <v>9496964.4200000018</v>
      </c>
    </row>
    <row r="247" spans="1:5">
      <c r="A247" s="19">
        <v>41580</v>
      </c>
      <c r="B247" s="7" t="s">
        <v>227</v>
      </c>
      <c r="C247" s="8">
        <f>C246*2%</f>
        <v>40000</v>
      </c>
      <c r="D247" s="8"/>
      <c r="E247" s="44">
        <f t="shared" si="3"/>
        <v>9536964.4200000018</v>
      </c>
    </row>
    <row r="248" spans="1:5">
      <c r="A248" s="19">
        <v>41580</v>
      </c>
      <c r="B248" s="7" t="s">
        <v>255</v>
      </c>
      <c r="C248" s="8">
        <v>500000</v>
      </c>
      <c r="D248" s="8"/>
      <c r="E248" s="44">
        <f t="shared" si="3"/>
        <v>10036964.420000002</v>
      </c>
    </row>
    <row r="249" spans="1:5">
      <c r="A249" s="19">
        <v>41580</v>
      </c>
      <c r="B249" s="7" t="s">
        <v>326</v>
      </c>
      <c r="C249" s="8">
        <v>1700000</v>
      </c>
      <c r="D249" s="8"/>
      <c r="E249" s="44">
        <f t="shared" si="3"/>
        <v>11736964.420000002</v>
      </c>
    </row>
    <row r="250" spans="1:5">
      <c r="A250" s="19">
        <v>41580</v>
      </c>
      <c r="B250" s="7" t="s">
        <v>327</v>
      </c>
      <c r="C250" s="8">
        <v>112000</v>
      </c>
      <c r="D250" s="8"/>
      <c r="E250" s="44">
        <f t="shared" si="3"/>
        <v>11848964.420000002</v>
      </c>
    </row>
    <row r="251" spans="1:5">
      <c r="A251" s="19">
        <v>41580</v>
      </c>
      <c r="B251" s="7" t="s">
        <v>319</v>
      </c>
      <c r="C251" s="8">
        <v>460000</v>
      </c>
      <c r="D251" s="8"/>
      <c r="E251" s="44">
        <f t="shared" si="3"/>
        <v>12308964.420000002</v>
      </c>
    </row>
    <row r="252" spans="1:5">
      <c r="A252" s="19">
        <v>41583</v>
      </c>
      <c r="B252" s="7" t="s">
        <v>328</v>
      </c>
      <c r="C252" s="8">
        <v>81600</v>
      </c>
      <c r="D252" s="8"/>
      <c r="E252" s="44">
        <f t="shared" si="3"/>
        <v>12390564.420000002</v>
      </c>
    </row>
    <row r="253" spans="1:5">
      <c r="A253" s="19">
        <v>41583</v>
      </c>
      <c r="B253" s="7" t="s">
        <v>329</v>
      </c>
      <c r="C253" s="8">
        <v>77167</v>
      </c>
      <c r="D253" s="8"/>
      <c r="E253" s="44">
        <f t="shared" si="3"/>
        <v>12467731.420000002</v>
      </c>
    </row>
    <row r="254" spans="1:5">
      <c r="A254" s="19">
        <v>41583</v>
      </c>
      <c r="B254" s="7" t="s">
        <v>330</v>
      </c>
      <c r="C254" s="8">
        <v>45000</v>
      </c>
      <c r="D254" s="8"/>
      <c r="E254" s="44">
        <f t="shared" si="3"/>
        <v>12512731.420000002</v>
      </c>
    </row>
    <row r="255" spans="1:5">
      <c r="A255" s="19">
        <v>41584</v>
      </c>
      <c r="B255" s="7" t="s">
        <v>331</v>
      </c>
      <c r="C255" s="8">
        <v>270000</v>
      </c>
      <c r="D255" s="8"/>
      <c r="E255" s="44">
        <f t="shared" si="3"/>
        <v>12782731.420000002</v>
      </c>
    </row>
    <row r="256" spans="1:5">
      <c r="A256" s="19">
        <v>41584</v>
      </c>
      <c r="B256" s="7" t="s">
        <v>332</v>
      </c>
      <c r="C256" s="8">
        <v>200000</v>
      </c>
      <c r="D256" s="8"/>
      <c r="E256" s="44">
        <f t="shared" si="3"/>
        <v>12982731.420000002</v>
      </c>
    </row>
    <row r="257" spans="1:5">
      <c r="A257" s="19">
        <v>41592</v>
      </c>
      <c r="B257" s="7" t="s">
        <v>319</v>
      </c>
      <c r="C257" s="8">
        <v>460000</v>
      </c>
      <c r="D257" s="8"/>
      <c r="E257" s="44">
        <f t="shared" si="3"/>
        <v>13442731.420000002</v>
      </c>
    </row>
    <row r="258" spans="1:5">
      <c r="A258" s="19">
        <v>41592</v>
      </c>
      <c r="B258" s="7" t="s">
        <v>307</v>
      </c>
      <c r="C258" s="8">
        <v>200000</v>
      </c>
      <c r="D258" s="8"/>
      <c r="E258" s="44">
        <f t="shared" si="3"/>
        <v>13642731.420000002</v>
      </c>
    </row>
    <row r="259" spans="1:5">
      <c r="A259" s="19">
        <v>41592</v>
      </c>
      <c r="B259" s="7" t="s">
        <v>227</v>
      </c>
      <c r="C259" s="8">
        <f>C258*2%</f>
        <v>4000</v>
      </c>
      <c r="D259" s="8"/>
      <c r="E259" s="44">
        <f t="shared" si="3"/>
        <v>13646731.420000002</v>
      </c>
    </row>
    <row r="260" spans="1:5">
      <c r="A260" s="19">
        <v>41596</v>
      </c>
      <c r="B260" s="7" t="s">
        <v>333</v>
      </c>
      <c r="C260" s="8">
        <v>191000</v>
      </c>
      <c r="D260" s="8"/>
      <c r="E260" s="44">
        <f t="shared" si="3"/>
        <v>13837731.420000002</v>
      </c>
    </row>
    <row r="261" spans="1:5">
      <c r="A261" s="19">
        <v>41597</v>
      </c>
      <c r="B261" s="7" t="s">
        <v>319</v>
      </c>
      <c r="C261" s="8">
        <v>460000</v>
      </c>
      <c r="D261" s="8"/>
      <c r="E261" s="44">
        <f t="shared" si="3"/>
        <v>14297731.420000002</v>
      </c>
    </row>
    <row r="262" spans="1:5">
      <c r="A262" s="19">
        <v>41597</v>
      </c>
      <c r="B262" s="7" t="s">
        <v>307</v>
      </c>
      <c r="C262" s="8">
        <v>200000</v>
      </c>
      <c r="D262" s="8"/>
      <c r="E262" s="44">
        <f t="shared" ref="E262:E325" si="4">C262+E261-D262</f>
        <v>14497731.420000002</v>
      </c>
    </row>
    <row r="263" spans="1:5">
      <c r="A263" s="19">
        <v>41597</v>
      </c>
      <c r="B263" s="7" t="s">
        <v>227</v>
      </c>
      <c r="C263" s="8">
        <f>C262*2%</f>
        <v>4000</v>
      </c>
      <c r="D263" s="8"/>
      <c r="E263" s="44">
        <f t="shared" si="4"/>
        <v>14501731.420000002</v>
      </c>
    </row>
    <row r="264" spans="1:5">
      <c r="A264" s="19">
        <v>41599</v>
      </c>
      <c r="B264" s="7" t="s">
        <v>307</v>
      </c>
      <c r="C264" s="8">
        <v>200000</v>
      </c>
      <c r="D264" s="8"/>
      <c r="E264" s="44">
        <f t="shared" si="4"/>
        <v>14701731.420000002</v>
      </c>
    </row>
    <row r="265" spans="1:5">
      <c r="A265" s="19">
        <v>41599</v>
      </c>
      <c r="B265" s="7" t="s">
        <v>227</v>
      </c>
      <c r="C265" s="8">
        <f>C264*2%</f>
        <v>4000</v>
      </c>
      <c r="D265" s="8"/>
      <c r="E265" s="44">
        <f t="shared" si="4"/>
        <v>14705731.420000002</v>
      </c>
    </row>
    <row r="266" spans="1:5">
      <c r="A266" s="19">
        <v>41599</v>
      </c>
      <c r="B266" s="7" t="s">
        <v>334</v>
      </c>
      <c r="C266" s="8">
        <v>260000</v>
      </c>
      <c r="D266" s="8"/>
      <c r="E266" s="44">
        <f t="shared" si="4"/>
        <v>14965731.420000002</v>
      </c>
    </row>
    <row r="267" spans="1:5">
      <c r="A267" s="19">
        <v>41600</v>
      </c>
      <c r="B267" s="11" t="s">
        <v>297</v>
      </c>
      <c r="C267" s="8"/>
      <c r="D267" s="8">
        <v>4316223</v>
      </c>
      <c r="E267" s="44">
        <f t="shared" si="4"/>
        <v>10649508.420000002</v>
      </c>
    </row>
    <row r="268" spans="1:5">
      <c r="A268" s="19">
        <v>41600</v>
      </c>
      <c r="B268" s="7" t="s">
        <v>335</v>
      </c>
      <c r="C268" s="8">
        <f>4849644*2%</f>
        <v>96992.88</v>
      </c>
      <c r="D268" s="8"/>
      <c r="E268" s="44">
        <f t="shared" si="4"/>
        <v>10746501.300000003</v>
      </c>
    </row>
    <row r="269" spans="1:5">
      <c r="A269" s="19">
        <v>41604</v>
      </c>
      <c r="B269" s="7" t="s">
        <v>307</v>
      </c>
      <c r="C269" s="8">
        <v>300000</v>
      </c>
      <c r="D269" s="8"/>
      <c r="E269" s="44">
        <f t="shared" si="4"/>
        <v>11046501.300000003</v>
      </c>
    </row>
    <row r="270" spans="1:5">
      <c r="A270" s="19">
        <v>41604</v>
      </c>
      <c r="B270" s="7" t="s">
        <v>227</v>
      </c>
      <c r="C270" s="8">
        <f>C269*2%</f>
        <v>6000</v>
      </c>
      <c r="D270" s="8"/>
      <c r="E270" s="44">
        <f t="shared" si="4"/>
        <v>11052501.300000003</v>
      </c>
    </row>
    <row r="271" spans="1:5">
      <c r="A271" s="19">
        <v>41607</v>
      </c>
      <c r="B271" s="7" t="s">
        <v>336</v>
      </c>
      <c r="C271" s="8">
        <v>1000000</v>
      </c>
      <c r="D271" s="8"/>
      <c r="E271" s="44">
        <f t="shared" si="4"/>
        <v>12052501.300000003</v>
      </c>
    </row>
    <row r="272" spans="1:5">
      <c r="A272" s="19">
        <v>41608</v>
      </c>
      <c r="B272" s="7" t="s">
        <v>156</v>
      </c>
      <c r="C272" s="8"/>
      <c r="D272" s="8"/>
      <c r="E272" s="44">
        <f t="shared" si="4"/>
        <v>12052501.300000003</v>
      </c>
    </row>
    <row r="273" spans="1:5">
      <c r="A273" s="19">
        <v>41610</v>
      </c>
      <c r="B273" s="7" t="s">
        <v>319</v>
      </c>
      <c r="C273" s="8">
        <v>690000</v>
      </c>
      <c r="D273" s="8"/>
      <c r="E273" s="44">
        <f t="shared" si="4"/>
        <v>12742501.300000003</v>
      </c>
    </row>
    <row r="274" spans="1:5">
      <c r="A274" s="19">
        <v>41610</v>
      </c>
      <c r="B274" s="7" t="s">
        <v>317</v>
      </c>
      <c r="C274" s="8">
        <v>200000</v>
      </c>
      <c r="D274" s="8"/>
      <c r="E274" s="44">
        <f t="shared" si="4"/>
        <v>12942501.300000003</v>
      </c>
    </row>
    <row r="275" spans="1:5">
      <c r="A275" s="19">
        <v>41610</v>
      </c>
      <c r="B275" s="7" t="s">
        <v>302</v>
      </c>
      <c r="C275" s="8">
        <v>400000</v>
      </c>
      <c r="D275" s="8"/>
      <c r="E275" s="44">
        <f t="shared" si="4"/>
        <v>13342501.300000003</v>
      </c>
    </row>
    <row r="276" spans="1:5">
      <c r="A276" s="19">
        <v>41610</v>
      </c>
      <c r="B276" s="7" t="s">
        <v>227</v>
      </c>
      <c r="C276" s="8">
        <f>C275*2%</f>
        <v>8000</v>
      </c>
      <c r="D276" s="8"/>
      <c r="E276" s="44">
        <f t="shared" si="4"/>
        <v>13350501.300000003</v>
      </c>
    </row>
    <row r="277" spans="1:5">
      <c r="A277" s="19">
        <v>41610</v>
      </c>
      <c r="B277" s="11" t="s">
        <v>297</v>
      </c>
      <c r="C277" s="8"/>
      <c r="D277" s="8">
        <v>1674071</v>
      </c>
      <c r="E277" s="44">
        <f t="shared" si="4"/>
        <v>11676430.300000003</v>
      </c>
    </row>
    <row r="278" spans="1:5">
      <c r="A278" s="19">
        <v>41610</v>
      </c>
      <c r="B278" s="7" t="s">
        <v>337</v>
      </c>
      <c r="C278" s="8">
        <f>2049725*2%</f>
        <v>40994.5</v>
      </c>
      <c r="D278" s="8"/>
      <c r="E278" s="44">
        <f t="shared" si="4"/>
        <v>11717424.800000003</v>
      </c>
    </row>
    <row r="279" spans="1:5">
      <c r="A279" s="19">
        <v>41611</v>
      </c>
      <c r="B279" s="7" t="s">
        <v>307</v>
      </c>
      <c r="C279" s="8">
        <v>1100000</v>
      </c>
      <c r="D279" s="8"/>
      <c r="E279" s="44">
        <f t="shared" si="4"/>
        <v>12817424.800000003</v>
      </c>
    </row>
    <row r="280" spans="1:5">
      <c r="A280" s="19">
        <v>41611</v>
      </c>
      <c r="B280" s="7" t="s">
        <v>227</v>
      </c>
      <c r="C280" s="8">
        <f>C279*2%</f>
        <v>22000</v>
      </c>
      <c r="D280" s="8"/>
      <c r="E280" s="44">
        <f t="shared" si="4"/>
        <v>12839424.800000003</v>
      </c>
    </row>
    <row r="281" spans="1:5">
      <c r="A281" s="19">
        <v>41611</v>
      </c>
      <c r="B281" s="7" t="s">
        <v>331</v>
      </c>
      <c r="C281" s="8">
        <v>300000</v>
      </c>
      <c r="D281" s="8"/>
      <c r="E281" s="44">
        <f t="shared" si="4"/>
        <v>13139424.800000003</v>
      </c>
    </row>
    <row r="282" spans="1:5">
      <c r="A282" s="19">
        <v>41611</v>
      </c>
      <c r="B282" s="7" t="s">
        <v>255</v>
      </c>
      <c r="C282" s="8">
        <v>200000</v>
      </c>
      <c r="D282" s="8"/>
      <c r="E282" s="44">
        <f t="shared" si="4"/>
        <v>13339424.800000003</v>
      </c>
    </row>
    <row r="283" spans="1:5">
      <c r="A283" s="19">
        <v>41611</v>
      </c>
      <c r="B283" s="7" t="s">
        <v>336</v>
      </c>
      <c r="C283" s="8">
        <v>500000</v>
      </c>
      <c r="D283" s="8"/>
      <c r="E283" s="44">
        <f t="shared" si="4"/>
        <v>13839424.800000003</v>
      </c>
    </row>
    <row r="284" spans="1:5">
      <c r="A284" s="19">
        <v>41613</v>
      </c>
      <c r="B284" s="7" t="s">
        <v>338</v>
      </c>
      <c r="C284" s="8">
        <v>81600</v>
      </c>
      <c r="D284" s="8"/>
      <c r="E284" s="44">
        <f t="shared" si="4"/>
        <v>13921024.800000003</v>
      </c>
    </row>
    <row r="285" spans="1:5">
      <c r="A285" s="19">
        <v>41613</v>
      </c>
      <c r="B285" s="7" t="s">
        <v>339</v>
      </c>
      <c r="C285" s="8">
        <v>77167</v>
      </c>
      <c r="D285" s="8"/>
      <c r="E285" s="44">
        <f t="shared" si="4"/>
        <v>13998191.800000003</v>
      </c>
    </row>
    <row r="286" spans="1:5">
      <c r="A286" s="19">
        <v>41613</v>
      </c>
      <c r="B286" s="7" t="s">
        <v>340</v>
      </c>
      <c r="C286" s="8">
        <v>45000</v>
      </c>
      <c r="D286" s="8"/>
      <c r="E286" s="44">
        <f t="shared" si="4"/>
        <v>14043191.800000003</v>
      </c>
    </row>
    <row r="287" spans="1:5">
      <c r="A287" s="19">
        <v>41617</v>
      </c>
      <c r="B287" s="7" t="s">
        <v>307</v>
      </c>
      <c r="C287" s="8">
        <v>500000</v>
      </c>
      <c r="D287" s="8"/>
      <c r="E287" s="44">
        <f t="shared" si="4"/>
        <v>14543191.800000003</v>
      </c>
    </row>
    <row r="288" spans="1:5">
      <c r="A288" s="19">
        <v>41617</v>
      </c>
      <c r="B288" s="7" t="s">
        <v>227</v>
      </c>
      <c r="C288" s="8">
        <f>C287*2%</f>
        <v>10000</v>
      </c>
      <c r="D288" s="8"/>
      <c r="E288" s="44">
        <f t="shared" si="4"/>
        <v>14553191.800000003</v>
      </c>
    </row>
    <row r="289" spans="1:5">
      <c r="A289" s="19">
        <v>41617</v>
      </c>
      <c r="B289" s="11" t="s">
        <v>297</v>
      </c>
      <c r="C289" s="8"/>
      <c r="D289" s="8">
        <v>866884</v>
      </c>
      <c r="E289" s="44">
        <f t="shared" si="4"/>
        <v>13686307.800000003</v>
      </c>
    </row>
    <row r="290" spans="1:5">
      <c r="A290" s="19">
        <v>41617</v>
      </c>
      <c r="B290" s="7" t="s">
        <v>341</v>
      </c>
      <c r="C290" s="8">
        <f>1065648*2%</f>
        <v>21312.959999999999</v>
      </c>
      <c r="D290" s="8"/>
      <c r="E290" s="44">
        <f t="shared" si="4"/>
        <v>13707620.760000004</v>
      </c>
    </row>
    <row r="291" spans="1:5">
      <c r="A291" s="19">
        <v>41621</v>
      </c>
      <c r="B291" s="7" t="s">
        <v>307</v>
      </c>
      <c r="C291" s="8">
        <v>100000</v>
      </c>
      <c r="D291" s="8"/>
      <c r="E291" s="44">
        <f t="shared" si="4"/>
        <v>13807620.760000004</v>
      </c>
    </row>
    <row r="292" spans="1:5">
      <c r="A292" s="19">
        <v>41621</v>
      </c>
      <c r="B292" s="7" t="s">
        <v>227</v>
      </c>
      <c r="C292" s="8">
        <f>C291*2%</f>
        <v>2000</v>
      </c>
      <c r="D292" s="8"/>
      <c r="E292" s="44">
        <f t="shared" si="4"/>
        <v>13809620.760000004</v>
      </c>
    </row>
    <row r="293" spans="1:5">
      <c r="A293" s="19">
        <v>41625</v>
      </c>
      <c r="B293" s="7" t="s">
        <v>336</v>
      </c>
      <c r="C293" s="8">
        <v>600000</v>
      </c>
      <c r="D293" s="8"/>
      <c r="E293" s="44">
        <f t="shared" si="4"/>
        <v>14409620.760000004</v>
      </c>
    </row>
    <row r="294" spans="1:5">
      <c r="A294" s="19">
        <v>41625</v>
      </c>
      <c r="B294" s="7" t="s">
        <v>319</v>
      </c>
      <c r="C294" s="8">
        <v>460000</v>
      </c>
      <c r="D294" s="8"/>
      <c r="E294" s="44">
        <f t="shared" si="4"/>
        <v>14869620.760000004</v>
      </c>
    </row>
    <row r="295" spans="1:5">
      <c r="A295" s="19">
        <v>41625</v>
      </c>
      <c r="B295" s="7" t="s">
        <v>307</v>
      </c>
      <c r="C295" s="8">
        <v>400000</v>
      </c>
      <c r="D295" s="8"/>
      <c r="E295" s="44">
        <f t="shared" si="4"/>
        <v>15269620.760000004</v>
      </c>
    </row>
    <row r="296" spans="1:5">
      <c r="A296" s="19">
        <v>41625</v>
      </c>
      <c r="B296" s="7" t="s">
        <v>227</v>
      </c>
      <c r="C296" s="8">
        <f>C295*2%</f>
        <v>8000</v>
      </c>
      <c r="D296" s="8"/>
      <c r="E296" s="44">
        <f t="shared" si="4"/>
        <v>15277620.760000004</v>
      </c>
    </row>
    <row r="297" spans="1:5">
      <c r="A297" s="19">
        <v>41629</v>
      </c>
      <c r="B297" s="7" t="s">
        <v>307</v>
      </c>
      <c r="C297" s="8">
        <v>900000</v>
      </c>
      <c r="D297" s="8"/>
      <c r="E297" s="44">
        <f t="shared" si="4"/>
        <v>16177620.760000004</v>
      </c>
    </row>
    <row r="298" spans="1:5">
      <c r="A298" s="19">
        <v>41629</v>
      </c>
      <c r="B298" s="7" t="s">
        <v>227</v>
      </c>
      <c r="C298" s="8">
        <f>C297*2%</f>
        <v>18000</v>
      </c>
      <c r="D298" s="8"/>
      <c r="E298" s="44">
        <f t="shared" si="4"/>
        <v>16195620.760000004</v>
      </c>
    </row>
    <row r="299" spans="1:5">
      <c r="A299" s="19">
        <v>41629</v>
      </c>
      <c r="B299" s="7" t="s">
        <v>342</v>
      </c>
      <c r="C299" s="8">
        <v>300000</v>
      </c>
      <c r="D299" s="8"/>
      <c r="E299" s="44">
        <f t="shared" si="4"/>
        <v>16495620.760000004</v>
      </c>
    </row>
    <row r="300" spans="1:5">
      <c r="A300" s="19">
        <v>41630</v>
      </c>
      <c r="B300" s="7" t="s">
        <v>307</v>
      </c>
      <c r="C300" s="8">
        <v>150000</v>
      </c>
      <c r="D300" s="8"/>
      <c r="E300" s="44">
        <f t="shared" si="4"/>
        <v>16645620.760000004</v>
      </c>
    </row>
    <row r="301" spans="1:5">
      <c r="A301" s="19">
        <v>41630</v>
      </c>
      <c r="B301" s="7" t="s">
        <v>227</v>
      </c>
      <c r="C301" s="8">
        <f>C300*2%</f>
        <v>3000</v>
      </c>
      <c r="D301" s="8"/>
      <c r="E301" s="44">
        <f t="shared" si="4"/>
        <v>16648620.760000004</v>
      </c>
    </row>
    <row r="302" spans="1:5">
      <c r="A302" s="19">
        <v>41632</v>
      </c>
      <c r="B302" s="7" t="s">
        <v>319</v>
      </c>
      <c r="C302" s="8">
        <v>460000</v>
      </c>
      <c r="D302" s="8"/>
      <c r="E302" s="44">
        <f t="shared" si="4"/>
        <v>17108620.760000005</v>
      </c>
    </row>
    <row r="303" spans="1:5">
      <c r="A303" s="19">
        <v>41635</v>
      </c>
      <c r="B303" s="7" t="s">
        <v>307</v>
      </c>
      <c r="C303" s="8">
        <v>100000</v>
      </c>
      <c r="D303" s="8"/>
      <c r="E303" s="44">
        <f t="shared" si="4"/>
        <v>17208620.760000005</v>
      </c>
    </row>
    <row r="304" spans="1:5">
      <c r="A304" s="19">
        <v>41635</v>
      </c>
      <c r="B304" s="7" t="s">
        <v>227</v>
      </c>
      <c r="C304" s="8">
        <f>C303*2%</f>
        <v>2000</v>
      </c>
      <c r="D304" s="8"/>
      <c r="E304" s="44">
        <f t="shared" si="4"/>
        <v>17210620.760000005</v>
      </c>
    </row>
    <row r="305" spans="1:5">
      <c r="A305" s="19">
        <v>41639</v>
      </c>
      <c r="B305" s="7" t="s">
        <v>307</v>
      </c>
      <c r="C305" s="8">
        <v>400000</v>
      </c>
      <c r="D305" s="8"/>
      <c r="E305" s="44">
        <f t="shared" si="4"/>
        <v>17610620.760000005</v>
      </c>
    </row>
    <row r="306" spans="1:5">
      <c r="A306" s="19">
        <v>41639</v>
      </c>
      <c r="B306" s="7" t="s">
        <v>227</v>
      </c>
      <c r="C306" s="8">
        <f>C305*2%</f>
        <v>8000</v>
      </c>
      <c r="D306" s="8"/>
      <c r="E306" s="44">
        <f t="shared" si="4"/>
        <v>17618620.760000005</v>
      </c>
    </row>
    <row r="307" spans="1:5">
      <c r="A307" s="19">
        <v>41639</v>
      </c>
      <c r="B307" s="7" t="s">
        <v>156</v>
      </c>
      <c r="C307" s="8"/>
      <c r="D307" s="8"/>
      <c r="E307" s="44">
        <f t="shared" si="4"/>
        <v>17618620.760000005</v>
      </c>
    </row>
    <row r="308" spans="1:5">
      <c r="A308" s="19">
        <v>41640</v>
      </c>
      <c r="B308" s="7" t="s">
        <v>343</v>
      </c>
      <c r="C308" s="8">
        <v>13400</v>
      </c>
      <c r="D308" s="8"/>
      <c r="E308" s="44">
        <f t="shared" si="4"/>
        <v>17632020.760000005</v>
      </c>
    </row>
    <row r="309" spans="1:5">
      <c r="A309" s="19">
        <v>41642</v>
      </c>
      <c r="B309" s="7" t="s">
        <v>307</v>
      </c>
      <c r="C309" s="8">
        <v>300000</v>
      </c>
      <c r="D309" s="8"/>
      <c r="E309" s="44">
        <f t="shared" si="4"/>
        <v>17932020.760000005</v>
      </c>
    </row>
    <row r="310" spans="1:5">
      <c r="A310" s="19">
        <v>41642</v>
      </c>
      <c r="B310" s="7" t="s">
        <v>227</v>
      </c>
      <c r="C310" s="8">
        <f>C309*2%</f>
        <v>6000</v>
      </c>
      <c r="D310" s="8"/>
      <c r="E310" s="44">
        <f t="shared" si="4"/>
        <v>17938020.760000005</v>
      </c>
    </row>
    <row r="311" spans="1:5">
      <c r="A311" s="19">
        <v>41644</v>
      </c>
      <c r="B311" s="7" t="s">
        <v>344</v>
      </c>
      <c r="C311" s="8">
        <v>81600</v>
      </c>
      <c r="D311" s="8"/>
      <c r="E311" s="44">
        <f t="shared" si="4"/>
        <v>18019620.760000005</v>
      </c>
    </row>
    <row r="312" spans="1:5">
      <c r="A312" s="19">
        <v>41644</v>
      </c>
      <c r="B312" s="7" t="s">
        <v>345</v>
      </c>
      <c r="C312" s="8">
        <v>77167</v>
      </c>
      <c r="D312" s="8"/>
      <c r="E312" s="44">
        <f t="shared" si="4"/>
        <v>18096787.760000005</v>
      </c>
    </row>
    <row r="313" spans="1:5">
      <c r="A313" s="19">
        <v>41644</v>
      </c>
      <c r="B313" s="7" t="s">
        <v>346</v>
      </c>
      <c r="C313" s="8">
        <v>45000</v>
      </c>
      <c r="D313" s="8"/>
      <c r="E313" s="44">
        <f t="shared" si="4"/>
        <v>18141787.760000005</v>
      </c>
    </row>
    <row r="314" spans="1:5">
      <c r="A314" s="19">
        <v>41645</v>
      </c>
      <c r="B314" s="7" t="s">
        <v>317</v>
      </c>
      <c r="C314" s="8">
        <v>100000</v>
      </c>
      <c r="D314" s="8"/>
      <c r="E314" s="44">
        <f t="shared" si="4"/>
        <v>18241787.760000005</v>
      </c>
    </row>
    <row r="315" spans="1:5">
      <c r="A315" s="19">
        <v>41645</v>
      </c>
      <c r="B315" s="7" t="s">
        <v>307</v>
      </c>
      <c r="C315" s="8">
        <v>150000</v>
      </c>
      <c r="D315" s="8"/>
      <c r="E315" s="44">
        <f t="shared" si="4"/>
        <v>18391787.760000005</v>
      </c>
    </row>
    <row r="316" spans="1:5">
      <c r="A316" s="19">
        <v>41645</v>
      </c>
      <c r="B316" s="7" t="s">
        <v>227</v>
      </c>
      <c r="C316" s="8">
        <f>C315*2%</f>
        <v>3000</v>
      </c>
      <c r="D316" s="8"/>
      <c r="E316" s="44">
        <f t="shared" si="4"/>
        <v>18394787.760000005</v>
      </c>
    </row>
    <row r="317" spans="1:5">
      <c r="A317" s="19">
        <v>41645</v>
      </c>
      <c r="B317" s="7" t="s">
        <v>319</v>
      </c>
      <c r="C317" s="8">
        <v>230000</v>
      </c>
      <c r="D317" s="8"/>
      <c r="E317" s="44">
        <f t="shared" si="4"/>
        <v>18624787.760000005</v>
      </c>
    </row>
    <row r="318" spans="1:5">
      <c r="A318" s="19">
        <v>41647</v>
      </c>
      <c r="B318" s="7" t="s">
        <v>307</v>
      </c>
      <c r="C318" s="8">
        <v>100000</v>
      </c>
      <c r="D318" s="8"/>
      <c r="E318" s="44">
        <f t="shared" si="4"/>
        <v>18724787.760000005</v>
      </c>
    </row>
    <row r="319" spans="1:5">
      <c r="A319" s="19">
        <v>41647</v>
      </c>
      <c r="B319" s="7" t="s">
        <v>227</v>
      </c>
      <c r="C319" s="8">
        <f>C318*2%</f>
        <v>2000</v>
      </c>
      <c r="D319" s="8"/>
      <c r="E319" s="44">
        <f t="shared" si="4"/>
        <v>18726787.760000005</v>
      </c>
    </row>
    <row r="320" spans="1:5">
      <c r="A320" s="19">
        <v>41650</v>
      </c>
      <c r="B320" s="7" t="s">
        <v>307</v>
      </c>
      <c r="C320" s="8">
        <v>900000</v>
      </c>
      <c r="D320" s="8"/>
      <c r="E320" s="44">
        <f t="shared" si="4"/>
        <v>19626787.760000005</v>
      </c>
    </row>
    <row r="321" spans="1:5">
      <c r="A321" s="19">
        <v>41650</v>
      </c>
      <c r="B321" s="7" t="s">
        <v>227</v>
      </c>
      <c r="C321" s="8">
        <f>C320*2%</f>
        <v>18000</v>
      </c>
      <c r="D321" s="8"/>
      <c r="E321" s="44">
        <f t="shared" si="4"/>
        <v>19644787.760000005</v>
      </c>
    </row>
    <row r="322" spans="1:5">
      <c r="A322" s="19">
        <v>41652</v>
      </c>
      <c r="B322" s="7" t="s">
        <v>319</v>
      </c>
      <c r="C322" s="8">
        <v>690000</v>
      </c>
      <c r="D322" s="8"/>
      <c r="E322" s="44">
        <f t="shared" si="4"/>
        <v>20334787.760000005</v>
      </c>
    </row>
    <row r="323" spans="1:5">
      <c r="A323" s="19">
        <v>41652</v>
      </c>
      <c r="B323" s="7" t="s">
        <v>333</v>
      </c>
      <c r="C323" s="8">
        <v>465024</v>
      </c>
      <c r="D323" s="8"/>
      <c r="E323" s="44">
        <f t="shared" si="4"/>
        <v>20799811.760000005</v>
      </c>
    </row>
    <row r="324" spans="1:5">
      <c r="A324" s="19">
        <v>41652</v>
      </c>
      <c r="B324" s="7" t="s">
        <v>307</v>
      </c>
      <c r="C324" s="8">
        <v>900000</v>
      </c>
      <c r="D324" s="8"/>
      <c r="E324" s="44">
        <f t="shared" si="4"/>
        <v>21699811.760000005</v>
      </c>
    </row>
    <row r="325" spans="1:5">
      <c r="A325" s="19">
        <v>41652</v>
      </c>
      <c r="B325" s="7" t="s">
        <v>227</v>
      </c>
      <c r="C325" s="8">
        <f>C324*2%</f>
        <v>18000</v>
      </c>
      <c r="D325" s="8"/>
      <c r="E325" s="44">
        <f t="shared" si="4"/>
        <v>21717811.760000005</v>
      </c>
    </row>
    <row r="326" spans="1:5">
      <c r="A326" s="19">
        <v>41652</v>
      </c>
      <c r="B326" s="11" t="s">
        <v>297</v>
      </c>
      <c r="C326" s="8"/>
      <c r="D326" s="8">
        <v>7585123</v>
      </c>
      <c r="E326" s="44">
        <f t="shared" ref="E326:E389" si="5">C326+E325-D326</f>
        <v>14132688.760000005</v>
      </c>
    </row>
    <row r="327" spans="1:5">
      <c r="A327" s="19">
        <v>41652</v>
      </c>
      <c r="B327" s="7" t="s">
        <v>347</v>
      </c>
      <c r="C327" s="8">
        <f>8727817*2%</f>
        <v>174556.34</v>
      </c>
      <c r="D327" s="8"/>
      <c r="E327" s="44">
        <f t="shared" si="5"/>
        <v>14307245.100000005</v>
      </c>
    </row>
    <row r="328" spans="1:5">
      <c r="A328" s="19">
        <v>41654</v>
      </c>
      <c r="B328" s="7" t="s">
        <v>348</v>
      </c>
      <c r="C328" s="8">
        <v>3400000</v>
      </c>
      <c r="D328" s="8"/>
      <c r="E328" s="44">
        <f t="shared" si="5"/>
        <v>17707245.100000005</v>
      </c>
    </row>
    <row r="329" spans="1:5">
      <c r="A329" s="19">
        <v>41654</v>
      </c>
      <c r="B329" s="7" t="s">
        <v>307</v>
      </c>
      <c r="C329" s="8">
        <v>350000</v>
      </c>
      <c r="D329" s="8"/>
      <c r="E329" s="44">
        <f t="shared" si="5"/>
        <v>18057245.100000005</v>
      </c>
    </row>
    <row r="330" spans="1:5">
      <c r="A330" s="19">
        <v>41654</v>
      </c>
      <c r="B330" s="7" t="s">
        <v>227</v>
      </c>
      <c r="C330" s="8">
        <f>C329*2%</f>
        <v>7000</v>
      </c>
      <c r="D330" s="8"/>
      <c r="E330" s="44">
        <f t="shared" si="5"/>
        <v>18064245.100000005</v>
      </c>
    </row>
    <row r="331" spans="1:5">
      <c r="A331" s="19">
        <v>41654</v>
      </c>
      <c r="B331" s="7" t="s">
        <v>349</v>
      </c>
      <c r="C331" s="8">
        <v>473076</v>
      </c>
      <c r="D331" s="8"/>
      <c r="E331" s="44">
        <f t="shared" si="5"/>
        <v>18537321.100000005</v>
      </c>
    </row>
    <row r="332" spans="1:5">
      <c r="A332" s="19">
        <v>41656</v>
      </c>
      <c r="B332" s="7" t="s">
        <v>319</v>
      </c>
      <c r="C332" s="8">
        <v>15000</v>
      </c>
      <c r="D332" s="8"/>
      <c r="E332" s="44">
        <f t="shared" si="5"/>
        <v>18552321.100000005</v>
      </c>
    </row>
    <row r="333" spans="1:5">
      <c r="A333" s="19">
        <v>41656</v>
      </c>
      <c r="B333" s="7" t="s">
        <v>307</v>
      </c>
      <c r="C333" s="8">
        <v>250000</v>
      </c>
      <c r="D333" s="8"/>
      <c r="E333" s="44">
        <f t="shared" si="5"/>
        <v>18802321.100000005</v>
      </c>
    </row>
    <row r="334" spans="1:5">
      <c r="A334" s="19">
        <v>41656</v>
      </c>
      <c r="B334" s="7" t="s">
        <v>227</v>
      </c>
      <c r="C334" s="8">
        <f>C333*2%</f>
        <v>5000</v>
      </c>
      <c r="D334" s="8"/>
      <c r="E334" s="44">
        <f t="shared" si="5"/>
        <v>18807321.100000005</v>
      </c>
    </row>
    <row r="335" spans="1:5">
      <c r="A335" s="19">
        <v>41657</v>
      </c>
      <c r="B335" s="7" t="s">
        <v>350</v>
      </c>
      <c r="C335" s="8">
        <v>13400</v>
      </c>
      <c r="D335" s="8"/>
      <c r="E335" s="44">
        <f t="shared" si="5"/>
        <v>18820721.100000005</v>
      </c>
    </row>
    <row r="336" spans="1:5">
      <c r="A336" s="19">
        <v>41659</v>
      </c>
      <c r="B336" s="7" t="s">
        <v>235</v>
      </c>
      <c r="C336" s="8">
        <v>100000</v>
      </c>
      <c r="D336" s="8"/>
      <c r="E336" s="44">
        <f t="shared" si="5"/>
        <v>18920721.100000005</v>
      </c>
    </row>
    <row r="337" spans="1:5">
      <c r="A337" s="19">
        <v>41659</v>
      </c>
      <c r="B337" s="7" t="s">
        <v>255</v>
      </c>
      <c r="C337" s="8">
        <v>200000</v>
      </c>
      <c r="D337" s="8"/>
      <c r="E337" s="44">
        <f t="shared" si="5"/>
        <v>19120721.100000005</v>
      </c>
    </row>
    <row r="338" spans="1:5">
      <c r="A338" s="19">
        <v>41662</v>
      </c>
      <c r="B338" s="7" t="s">
        <v>307</v>
      </c>
      <c r="C338" s="8">
        <v>100000</v>
      </c>
      <c r="D338" s="8"/>
      <c r="E338" s="44">
        <f t="shared" si="5"/>
        <v>19220721.100000005</v>
      </c>
    </row>
    <row r="339" spans="1:5">
      <c r="A339" s="19">
        <v>41662</v>
      </c>
      <c r="B339" s="7" t="s">
        <v>227</v>
      </c>
      <c r="C339" s="8">
        <f>C338*2%</f>
        <v>2000</v>
      </c>
      <c r="D339" s="8"/>
      <c r="E339" s="44">
        <f t="shared" si="5"/>
        <v>19222721.100000005</v>
      </c>
    </row>
    <row r="340" spans="1:5">
      <c r="A340" s="19">
        <v>41663</v>
      </c>
      <c r="B340" s="7" t="s">
        <v>348</v>
      </c>
      <c r="C340" s="8">
        <v>84437</v>
      </c>
      <c r="D340" s="8"/>
      <c r="E340" s="44">
        <f t="shared" si="5"/>
        <v>19307158.100000005</v>
      </c>
    </row>
    <row r="341" spans="1:5">
      <c r="A341" s="19">
        <v>41663</v>
      </c>
      <c r="B341" s="7" t="s">
        <v>307</v>
      </c>
      <c r="C341" s="8">
        <v>165000</v>
      </c>
      <c r="D341" s="8"/>
      <c r="E341" s="44">
        <f t="shared" si="5"/>
        <v>19472158.100000005</v>
      </c>
    </row>
    <row r="342" spans="1:5">
      <c r="A342" s="19">
        <v>41663</v>
      </c>
      <c r="B342" s="7" t="s">
        <v>227</v>
      </c>
      <c r="C342" s="8">
        <f>C341*2%</f>
        <v>3300</v>
      </c>
      <c r="D342" s="8"/>
      <c r="E342" s="44">
        <f t="shared" si="5"/>
        <v>19475458.100000005</v>
      </c>
    </row>
    <row r="343" spans="1:5">
      <c r="A343" s="19">
        <v>41666</v>
      </c>
      <c r="B343" s="7" t="s">
        <v>307</v>
      </c>
      <c r="C343" s="8">
        <v>200000</v>
      </c>
      <c r="D343" s="8"/>
      <c r="E343" s="44">
        <f t="shared" si="5"/>
        <v>19675458.100000005</v>
      </c>
    </row>
    <row r="344" spans="1:5">
      <c r="A344" s="19">
        <v>41666</v>
      </c>
      <c r="B344" s="7" t="s">
        <v>227</v>
      </c>
      <c r="C344" s="8">
        <f>C343*2%</f>
        <v>4000</v>
      </c>
      <c r="D344" s="8"/>
      <c r="E344" s="44">
        <f t="shared" si="5"/>
        <v>19679458.100000005</v>
      </c>
    </row>
    <row r="345" spans="1:5">
      <c r="A345" s="19">
        <v>41670</v>
      </c>
      <c r="B345" s="7" t="s">
        <v>156</v>
      </c>
      <c r="C345" s="8"/>
      <c r="D345" s="8"/>
      <c r="E345" s="44">
        <f t="shared" si="5"/>
        <v>19679458.100000005</v>
      </c>
    </row>
    <row r="346" spans="1:5">
      <c r="A346" s="19">
        <v>41671</v>
      </c>
      <c r="B346" s="7" t="s">
        <v>307</v>
      </c>
      <c r="C346" s="8">
        <v>400000</v>
      </c>
      <c r="D346" s="8"/>
      <c r="E346" s="44">
        <f t="shared" si="5"/>
        <v>20079458.100000005</v>
      </c>
    </row>
    <row r="347" spans="1:5">
      <c r="A347" s="19">
        <v>41671</v>
      </c>
      <c r="B347" s="7" t="s">
        <v>227</v>
      </c>
      <c r="C347" s="8">
        <f>C346*2%</f>
        <v>8000</v>
      </c>
      <c r="D347" s="8"/>
      <c r="E347" s="44">
        <f t="shared" si="5"/>
        <v>20087458.100000005</v>
      </c>
    </row>
    <row r="348" spans="1:5">
      <c r="A348" s="19">
        <v>41671</v>
      </c>
      <c r="B348" s="7" t="s">
        <v>307</v>
      </c>
      <c r="C348" s="8">
        <v>200000</v>
      </c>
      <c r="D348" s="8"/>
      <c r="E348" s="44">
        <f t="shared" si="5"/>
        <v>20287458.100000005</v>
      </c>
    </row>
    <row r="349" spans="1:5">
      <c r="A349" s="19">
        <v>41671</v>
      </c>
      <c r="B349" s="7" t="s">
        <v>227</v>
      </c>
      <c r="C349" s="8">
        <f>C348*2%</f>
        <v>4000</v>
      </c>
      <c r="D349" s="8"/>
      <c r="E349" s="44">
        <f t="shared" si="5"/>
        <v>20291458.100000005</v>
      </c>
    </row>
    <row r="350" spans="1:5">
      <c r="A350" s="19">
        <v>41671</v>
      </c>
      <c r="B350" s="11" t="s">
        <v>297</v>
      </c>
      <c r="C350" s="8"/>
      <c r="D350" s="8">
        <v>5307121</v>
      </c>
      <c r="E350" s="44">
        <f t="shared" si="5"/>
        <v>14984337.100000005</v>
      </c>
    </row>
    <row r="351" spans="1:5">
      <c r="A351" s="19">
        <v>41671</v>
      </c>
      <c r="B351" s="7" t="s">
        <v>351</v>
      </c>
      <c r="C351" s="8">
        <f>6514340*2%</f>
        <v>130286.8</v>
      </c>
      <c r="D351" s="8"/>
      <c r="E351" s="44">
        <f t="shared" si="5"/>
        <v>15114623.900000006</v>
      </c>
    </row>
    <row r="352" spans="1:5">
      <c r="A352" s="19">
        <v>41671</v>
      </c>
      <c r="B352" s="7" t="s">
        <v>309</v>
      </c>
      <c r="C352" s="8">
        <v>300000</v>
      </c>
      <c r="D352" s="8"/>
      <c r="E352" s="44">
        <f t="shared" si="5"/>
        <v>15414623.900000006</v>
      </c>
    </row>
    <row r="353" spans="1:5">
      <c r="A353" s="19">
        <v>41671</v>
      </c>
      <c r="B353" s="7" t="s">
        <v>352</v>
      </c>
      <c r="C353" s="8">
        <v>470000</v>
      </c>
      <c r="D353" s="8"/>
      <c r="E353" s="44">
        <f t="shared" si="5"/>
        <v>15884623.900000006</v>
      </c>
    </row>
    <row r="354" spans="1:5">
      <c r="A354" s="19">
        <v>41673</v>
      </c>
      <c r="B354" s="7" t="s">
        <v>307</v>
      </c>
      <c r="C354" s="8">
        <v>300000</v>
      </c>
      <c r="D354" s="8"/>
      <c r="E354" s="44">
        <f t="shared" si="5"/>
        <v>16184623.900000006</v>
      </c>
    </row>
    <row r="355" spans="1:5">
      <c r="A355" s="19">
        <v>41673</v>
      </c>
      <c r="B355" s="7" t="s">
        <v>227</v>
      </c>
      <c r="C355" s="8">
        <f>C354*2%</f>
        <v>6000</v>
      </c>
      <c r="D355" s="8"/>
      <c r="E355" s="44">
        <f t="shared" si="5"/>
        <v>16190623.900000006</v>
      </c>
    </row>
    <row r="356" spans="1:5">
      <c r="A356" s="19">
        <v>41675</v>
      </c>
      <c r="B356" s="7" t="s">
        <v>353</v>
      </c>
      <c r="C356" s="8">
        <v>150000</v>
      </c>
      <c r="D356" s="8"/>
      <c r="E356" s="44">
        <f t="shared" si="5"/>
        <v>16340623.900000006</v>
      </c>
    </row>
    <row r="357" spans="1:5">
      <c r="A357" s="19">
        <v>41675</v>
      </c>
      <c r="B357" s="7" t="s">
        <v>309</v>
      </c>
      <c r="C357" s="8">
        <v>350000</v>
      </c>
      <c r="D357" s="8"/>
      <c r="E357" s="44">
        <f t="shared" si="5"/>
        <v>16690623.900000006</v>
      </c>
    </row>
    <row r="358" spans="1:5">
      <c r="A358" s="19">
        <v>41675</v>
      </c>
      <c r="B358" s="7" t="s">
        <v>354</v>
      </c>
      <c r="C358" s="8">
        <v>81600</v>
      </c>
      <c r="D358" s="8"/>
      <c r="E358" s="44">
        <f t="shared" si="5"/>
        <v>16772223.900000006</v>
      </c>
    </row>
    <row r="359" spans="1:5">
      <c r="A359" s="19">
        <v>41675</v>
      </c>
      <c r="B359" s="7" t="s">
        <v>355</v>
      </c>
      <c r="C359" s="8">
        <v>77167</v>
      </c>
      <c r="D359" s="8"/>
      <c r="E359" s="44">
        <f t="shared" si="5"/>
        <v>16849390.900000006</v>
      </c>
    </row>
    <row r="360" spans="1:5">
      <c r="A360" s="19">
        <v>41675</v>
      </c>
      <c r="B360" s="7" t="s">
        <v>356</v>
      </c>
      <c r="C360" s="8">
        <v>45000</v>
      </c>
      <c r="D360" s="8"/>
      <c r="E360" s="44">
        <f t="shared" si="5"/>
        <v>16894390.900000006</v>
      </c>
    </row>
    <row r="361" spans="1:5">
      <c r="A361" s="19">
        <v>41675</v>
      </c>
      <c r="B361" s="10" t="s">
        <v>357</v>
      </c>
      <c r="C361" s="8">
        <v>60000</v>
      </c>
      <c r="D361" s="8"/>
      <c r="E361" s="44">
        <f t="shared" si="5"/>
        <v>16954390.900000006</v>
      </c>
    </row>
    <row r="362" spans="1:5">
      <c r="A362" s="19">
        <v>41676</v>
      </c>
      <c r="B362" s="7" t="s">
        <v>286</v>
      </c>
      <c r="C362" s="8">
        <v>253500</v>
      </c>
      <c r="D362" s="8"/>
      <c r="E362" s="44">
        <f t="shared" si="5"/>
        <v>17207890.900000006</v>
      </c>
    </row>
    <row r="363" spans="1:5">
      <c r="A363" s="19">
        <v>41677</v>
      </c>
      <c r="B363" s="7" t="s">
        <v>307</v>
      </c>
      <c r="C363" s="8">
        <v>500000</v>
      </c>
      <c r="D363" s="8"/>
      <c r="E363" s="44">
        <f t="shared" si="5"/>
        <v>17707890.900000006</v>
      </c>
    </row>
    <row r="364" spans="1:5">
      <c r="A364" s="19">
        <v>41677</v>
      </c>
      <c r="B364" s="7" t="s">
        <v>227</v>
      </c>
      <c r="C364" s="8">
        <f>C363*2%</f>
        <v>10000</v>
      </c>
      <c r="D364" s="8"/>
      <c r="E364" s="44">
        <f t="shared" si="5"/>
        <v>17717890.900000006</v>
      </c>
    </row>
    <row r="365" spans="1:5">
      <c r="A365" s="19">
        <v>41680</v>
      </c>
      <c r="B365" s="7" t="s">
        <v>284</v>
      </c>
      <c r="C365" s="8">
        <v>100000</v>
      </c>
      <c r="D365" s="8"/>
      <c r="E365" s="44">
        <f t="shared" si="5"/>
        <v>17817890.900000006</v>
      </c>
    </row>
    <row r="366" spans="1:5">
      <c r="A366" s="19">
        <v>41680</v>
      </c>
      <c r="B366" s="7" t="s">
        <v>227</v>
      </c>
      <c r="C366" s="8">
        <f>C365*2%</f>
        <v>2000</v>
      </c>
      <c r="D366" s="8"/>
      <c r="E366" s="44">
        <f t="shared" si="5"/>
        <v>17819890.900000006</v>
      </c>
    </row>
    <row r="367" spans="1:5">
      <c r="A367" s="19">
        <v>41682</v>
      </c>
      <c r="B367" s="7" t="s">
        <v>284</v>
      </c>
      <c r="C367" s="8">
        <v>50000</v>
      </c>
      <c r="D367" s="8"/>
      <c r="E367" s="44">
        <f t="shared" si="5"/>
        <v>17869890.900000006</v>
      </c>
    </row>
    <row r="368" spans="1:5">
      <c r="A368" s="19">
        <v>41682</v>
      </c>
      <c r="B368" s="7" t="s">
        <v>227</v>
      </c>
      <c r="C368" s="8">
        <f>C367*2%</f>
        <v>1000</v>
      </c>
      <c r="D368" s="8"/>
      <c r="E368" s="44">
        <f t="shared" si="5"/>
        <v>17870890.900000006</v>
      </c>
    </row>
    <row r="369" spans="1:5">
      <c r="A369" s="19">
        <v>41683</v>
      </c>
      <c r="B369" s="7" t="s">
        <v>284</v>
      </c>
      <c r="C369" s="8">
        <v>100000</v>
      </c>
      <c r="D369" s="8"/>
      <c r="E369" s="44">
        <f t="shared" si="5"/>
        <v>17970890.900000006</v>
      </c>
    </row>
    <row r="370" spans="1:5">
      <c r="A370" s="19">
        <v>41683</v>
      </c>
      <c r="B370" s="7" t="s">
        <v>227</v>
      </c>
      <c r="C370" s="8">
        <f>C369*2%</f>
        <v>2000</v>
      </c>
      <c r="D370" s="8"/>
      <c r="E370" s="44">
        <f t="shared" si="5"/>
        <v>17972890.900000006</v>
      </c>
    </row>
    <row r="371" spans="1:5">
      <c r="A371" s="19">
        <v>41684</v>
      </c>
      <c r="B371" s="7" t="s">
        <v>307</v>
      </c>
      <c r="C371" s="8">
        <v>200000</v>
      </c>
      <c r="D371" s="8"/>
      <c r="E371" s="44">
        <f t="shared" si="5"/>
        <v>18172890.900000006</v>
      </c>
    </row>
    <row r="372" spans="1:5">
      <c r="A372" s="19">
        <v>41684</v>
      </c>
      <c r="B372" s="7" t="s">
        <v>227</v>
      </c>
      <c r="C372" s="8">
        <f>C371*2%</f>
        <v>4000</v>
      </c>
      <c r="D372" s="8"/>
      <c r="E372" s="44">
        <f t="shared" si="5"/>
        <v>18176890.900000006</v>
      </c>
    </row>
    <row r="373" spans="1:5">
      <c r="A373" s="19">
        <v>41687</v>
      </c>
      <c r="B373" s="7" t="s">
        <v>307</v>
      </c>
      <c r="C373" s="8">
        <v>100000</v>
      </c>
      <c r="D373" s="8"/>
      <c r="E373" s="44">
        <f t="shared" si="5"/>
        <v>18276890.900000006</v>
      </c>
    </row>
    <row r="374" spans="1:5">
      <c r="A374" s="19">
        <v>41687</v>
      </c>
      <c r="B374" s="7" t="s">
        <v>227</v>
      </c>
      <c r="C374" s="8">
        <f>C373*2%</f>
        <v>2000</v>
      </c>
      <c r="D374" s="8"/>
      <c r="E374" s="44">
        <f t="shared" si="5"/>
        <v>18278890.900000006</v>
      </c>
    </row>
    <row r="375" spans="1:5">
      <c r="A375" s="19">
        <v>41687</v>
      </c>
      <c r="B375" s="11" t="s">
        <v>297</v>
      </c>
      <c r="C375" s="8"/>
      <c r="D375" s="8">
        <v>4934596</v>
      </c>
      <c r="E375" s="44">
        <f t="shared" si="5"/>
        <v>13344294.900000006</v>
      </c>
    </row>
    <row r="376" spans="1:5">
      <c r="A376" s="19">
        <v>41687</v>
      </c>
      <c r="B376" s="7" t="s">
        <v>358</v>
      </c>
      <c r="C376" s="8">
        <f>5796149*2%</f>
        <v>115922.98</v>
      </c>
      <c r="D376" s="8"/>
      <c r="E376" s="44">
        <f t="shared" si="5"/>
        <v>13460217.880000006</v>
      </c>
    </row>
    <row r="377" spans="1:5">
      <c r="A377" s="19">
        <v>41687</v>
      </c>
      <c r="B377" s="7" t="s">
        <v>359</v>
      </c>
      <c r="C377" s="8">
        <v>3600</v>
      </c>
      <c r="D377" s="8"/>
      <c r="E377" s="44">
        <f t="shared" si="5"/>
        <v>13463817.880000006</v>
      </c>
    </row>
    <row r="378" spans="1:5">
      <c r="A378" s="19">
        <v>41688</v>
      </c>
      <c r="B378" s="7" t="s">
        <v>317</v>
      </c>
      <c r="C378" s="8">
        <v>100000</v>
      </c>
      <c r="D378" s="8"/>
      <c r="E378" s="44">
        <f t="shared" si="5"/>
        <v>13563817.880000006</v>
      </c>
    </row>
    <row r="379" spans="1:5">
      <c r="A379" s="19">
        <v>41688</v>
      </c>
      <c r="B379" s="7" t="s">
        <v>327</v>
      </c>
      <c r="C379" s="8">
        <v>200000</v>
      </c>
      <c r="D379" s="8"/>
      <c r="E379" s="44">
        <f t="shared" si="5"/>
        <v>13763817.880000006</v>
      </c>
    </row>
    <row r="380" spans="1:5">
      <c r="A380" s="19">
        <v>41688</v>
      </c>
      <c r="B380" s="7" t="s">
        <v>271</v>
      </c>
      <c r="C380" s="8">
        <v>200000</v>
      </c>
      <c r="D380" s="8"/>
      <c r="E380" s="44">
        <f t="shared" si="5"/>
        <v>13963817.880000006</v>
      </c>
    </row>
    <row r="381" spans="1:5">
      <c r="A381" s="19">
        <v>41688</v>
      </c>
      <c r="B381" s="7" t="s">
        <v>309</v>
      </c>
      <c r="C381" s="8">
        <v>272000</v>
      </c>
      <c r="D381" s="8"/>
      <c r="E381" s="44">
        <f t="shared" si="5"/>
        <v>14235817.880000006</v>
      </c>
    </row>
    <row r="382" spans="1:5">
      <c r="A382" s="19">
        <v>41688</v>
      </c>
      <c r="B382" s="7" t="s">
        <v>302</v>
      </c>
      <c r="C382" s="8">
        <v>500000</v>
      </c>
      <c r="D382" s="8"/>
      <c r="E382" s="44">
        <f t="shared" si="5"/>
        <v>14735817.880000006</v>
      </c>
    </row>
    <row r="383" spans="1:5">
      <c r="A383" s="19">
        <v>41688</v>
      </c>
      <c r="B383" s="7" t="s">
        <v>227</v>
      </c>
      <c r="C383" s="8">
        <f>C382*2%</f>
        <v>10000</v>
      </c>
      <c r="D383" s="8"/>
      <c r="E383" s="44">
        <f t="shared" si="5"/>
        <v>14745817.880000006</v>
      </c>
    </row>
    <row r="384" spans="1:5">
      <c r="A384" s="19">
        <v>41688</v>
      </c>
      <c r="B384" s="7" t="s">
        <v>360</v>
      </c>
      <c r="C384" s="8">
        <v>261300</v>
      </c>
      <c r="D384" s="8"/>
      <c r="E384" s="44">
        <f t="shared" si="5"/>
        <v>15007117.880000006</v>
      </c>
    </row>
    <row r="385" spans="1:5">
      <c r="A385" s="19">
        <v>41688</v>
      </c>
      <c r="B385" s="7" t="s">
        <v>307</v>
      </c>
      <c r="C385" s="8">
        <v>1000000</v>
      </c>
      <c r="D385" s="8"/>
      <c r="E385" s="44">
        <f t="shared" si="5"/>
        <v>16007117.880000006</v>
      </c>
    </row>
    <row r="386" spans="1:5">
      <c r="A386" s="19">
        <v>41688</v>
      </c>
      <c r="B386" s="7" t="s">
        <v>227</v>
      </c>
      <c r="C386" s="8">
        <f>C385*2%</f>
        <v>20000</v>
      </c>
      <c r="D386" s="8"/>
      <c r="E386" s="44">
        <f t="shared" si="5"/>
        <v>16027117.880000006</v>
      </c>
    </row>
    <row r="387" spans="1:5">
      <c r="A387" s="19">
        <v>41689</v>
      </c>
      <c r="B387" s="7" t="s">
        <v>307</v>
      </c>
      <c r="C387" s="8">
        <v>500000</v>
      </c>
      <c r="D387" s="8"/>
      <c r="E387" s="44">
        <f t="shared" si="5"/>
        <v>16527117.880000006</v>
      </c>
    </row>
    <row r="388" spans="1:5">
      <c r="A388" s="19">
        <v>41689</v>
      </c>
      <c r="B388" s="7" t="s">
        <v>227</v>
      </c>
      <c r="C388" s="8">
        <f>C387*2%</f>
        <v>10000</v>
      </c>
      <c r="D388" s="8"/>
      <c r="E388" s="44">
        <f t="shared" si="5"/>
        <v>16537117.880000006</v>
      </c>
    </row>
    <row r="389" spans="1:5">
      <c r="A389" s="19">
        <v>41696</v>
      </c>
      <c r="B389" s="7" t="s">
        <v>361</v>
      </c>
      <c r="C389" s="8">
        <v>100000</v>
      </c>
      <c r="D389" s="8"/>
      <c r="E389" s="44">
        <f t="shared" si="5"/>
        <v>16637117.880000006</v>
      </c>
    </row>
    <row r="390" spans="1:5">
      <c r="A390" s="19">
        <v>41696</v>
      </c>
      <c r="B390" s="7" t="s">
        <v>227</v>
      </c>
      <c r="C390" s="8">
        <f>C389*2%</f>
        <v>2000</v>
      </c>
      <c r="D390" s="8"/>
      <c r="E390" s="44">
        <f t="shared" ref="E390:E453" si="6">C390+E389-D390</f>
        <v>16639117.880000006</v>
      </c>
    </row>
    <row r="391" spans="1:5">
      <c r="A391" s="19">
        <v>41698</v>
      </c>
      <c r="B391" s="7" t="s">
        <v>362</v>
      </c>
      <c r="C391" s="8">
        <v>200000</v>
      </c>
      <c r="D391" s="8"/>
      <c r="E391" s="44">
        <f t="shared" si="6"/>
        <v>16839117.880000006</v>
      </c>
    </row>
    <row r="392" spans="1:5">
      <c r="A392" s="19">
        <v>41698</v>
      </c>
      <c r="B392" s="7" t="s">
        <v>227</v>
      </c>
      <c r="C392" s="8">
        <f>C391*2%</f>
        <v>4000</v>
      </c>
      <c r="D392" s="8"/>
      <c r="E392" s="44">
        <f t="shared" si="6"/>
        <v>16843117.880000006</v>
      </c>
    </row>
    <row r="393" spans="1:5">
      <c r="A393" s="19">
        <v>41698</v>
      </c>
      <c r="B393" s="7" t="s">
        <v>156</v>
      </c>
      <c r="C393" s="8"/>
      <c r="D393" s="8"/>
      <c r="E393" s="44">
        <f t="shared" si="6"/>
        <v>16843117.880000006</v>
      </c>
    </row>
    <row r="394" spans="1:5">
      <c r="A394" s="19">
        <v>41700</v>
      </c>
      <c r="B394" s="11" t="s">
        <v>297</v>
      </c>
      <c r="C394" s="8"/>
      <c r="D394" s="8">
        <v>7142751</v>
      </c>
      <c r="E394" s="44">
        <f t="shared" si="6"/>
        <v>9700366.8800000064</v>
      </c>
    </row>
    <row r="395" spans="1:5">
      <c r="A395" s="19">
        <v>41700</v>
      </c>
      <c r="B395" s="7" t="s">
        <v>363</v>
      </c>
      <c r="C395" s="8">
        <f>8140838*2%</f>
        <v>162816.76</v>
      </c>
      <c r="D395" s="8"/>
      <c r="E395" s="44">
        <f t="shared" si="6"/>
        <v>9863183.6400000062</v>
      </c>
    </row>
    <row r="396" spans="1:5">
      <c r="A396" s="19">
        <v>41701</v>
      </c>
      <c r="B396" s="7" t="s">
        <v>316</v>
      </c>
      <c r="C396" s="8">
        <v>4000000</v>
      </c>
      <c r="D396" s="8"/>
      <c r="E396" s="44">
        <f t="shared" si="6"/>
        <v>13863183.640000006</v>
      </c>
    </row>
    <row r="397" spans="1:5">
      <c r="A397" s="19">
        <v>41701</v>
      </c>
      <c r="B397" s="7" t="s">
        <v>286</v>
      </c>
      <c r="C397" s="8">
        <v>263500</v>
      </c>
      <c r="D397" s="8"/>
      <c r="E397" s="44">
        <f t="shared" si="6"/>
        <v>14126683.640000006</v>
      </c>
    </row>
    <row r="398" spans="1:5">
      <c r="A398" s="19">
        <v>41701</v>
      </c>
      <c r="B398" s="7" t="s">
        <v>364</v>
      </c>
      <c r="C398" s="8">
        <v>472500</v>
      </c>
      <c r="D398" s="8"/>
      <c r="E398" s="44">
        <f t="shared" si="6"/>
        <v>14599183.640000006</v>
      </c>
    </row>
    <row r="399" spans="1:5">
      <c r="A399" s="19">
        <v>41701</v>
      </c>
      <c r="B399" s="7" t="s">
        <v>307</v>
      </c>
      <c r="C399" s="8">
        <v>1000000</v>
      </c>
      <c r="D399" s="8"/>
      <c r="E399" s="44">
        <f t="shared" si="6"/>
        <v>15599183.640000006</v>
      </c>
    </row>
    <row r="400" spans="1:5">
      <c r="A400" s="19">
        <v>41701</v>
      </c>
      <c r="B400" s="7" t="s">
        <v>227</v>
      </c>
      <c r="C400" s="8">
        <f>C399*2%</f>
        <v>20000</v>
      </c>
      <c r="D400" s="8"/>
      <c r="E400" s="44">
        <f t="shared" si="6"/>
        <v>15619183.640000006</v>
      </c>
    </row>
    <row r="401" spans="1:5">
      <c r="A401" s="19">
        <v>41701</v>
      </c>
      <c r="B401" s="7" t="s">
        <v>327</v>
      </c>
      <c r="C401" s="8">
        <v>209000</v>
      </c>
      <c r="D401" s="8"/>
      <c r="E401" s="44">
        <f t="shared" si="6"/>
        <v>15828183.640000006</v>
      </c>
    </row>
    <row r="402" spans="1:5">
      <c r="A402" s="19">
        <v>41701</v>
      </c>
      <c r="B402" s="7" t="s">
        <v>333</v>
      </c>
      <c r="C402" s="8">
        <v>358347</v>
      </c>
      <c r="D402" s="8"/>
      <c r="E402" s="44">
        <f t="shared" si="6"/>
        <v>16186530.640000006</v>
      </c>
    </row>
    <row r="403" spans="1:5">
      <c r="A403" s="19">
        <v>41703</v>
      </c>
      <c r="B403" s="7" t="s">
        <v>365</v>
      </c>
      <c r="C403" s="8">
        <v>81600</v>
      </c>
      <c r="D403" s="8"/>
      <c r="E403" s="44">
        <f t="shared" si="6"/>
        <v>16268130.640000006</v>
      </c>
    </row>
    <row r="404" spans="1:5">
      <c r="A404" s="19">
        <v>41703</v>
      </c>
      <c r="B404" s="7" t="s">
        <v>366</v>
      </c>
      <c r="C404" s="8">
        <v>77167</v>
      </c>
      <c r="D404" s="8"/>
      <c r="E404" s="44">
        <f t="shared" si="6"/>
        <v>16345297.640000006</v>
      </c>
    </row>
    <row r="405" spans="1:5">
      <c r="A405" s="19">
        <v>41703</v>
      </c>
      <c r="B405" s="7" t="s">
        <v>367</v>
      </c>
      <c r="C405" s="8">
        <v>45000</v>
      </c>
      <c r="D405" s="8"/>
      <c r="E405" s="44">
        <f t="shared" si="6"/>
        <v>16390297.640000006</v>
      </c>
    </row>
    <row r="406" spans="1:5">
      <c r="A406" s="19">
        <v>41705</v>
      </c>
      <c r="B406" s="7" t="s">
        <v>368</v>
      </c>
      <c r="C406" s="8">
        <v>282000</v>
      </c>
      <c r="D406" s="8"/>
      <c r="E406" s="44">
        <f t="shared" si="6"/>
        <v>16672297.640000006</v>
      </c>
    </row>
    <row r="407" spans="1:5">
      <c r="A407" s="19">
        <v>41705</v>
      </c>
      <c r="B407" s="7" t="s">
        <v>307</v>
      </c>
      <c r="C407" s="8">
        <v>300000</v>
      </c>
      <c r="D407" s="8"/>
      <c r="E407" s="44">
        <f t="shared" si="6"/>
        <v>16972297.640000008</v>
      </c>
    </row>
    <row r="408" spans="1:5">
      <c r="A408" s="19">
        <v>41705</v>
      </c>
      <c r="B408" s="7" t="s">
        <v>227</v>
      </c>
      <c r="C408" s="8">
        <f>C407*2%</f>
        <v>6000</v>
      </c>
      <c r="D408" s="8"/>
      <c r="E408" s="44">
        <f t="shared" si="6"/>
        <v>16978297.640000008</v>
      </c>
    </row>
    <row r="409" spans="1:5">
      <c r="A409" s="19">
        <v>41709</v>
      </c>
      <c r="B409" s="7" t="s">
        <v>336</v>
      </c>
      <c r="C409" s="8">
        <v>169800</v>
      </c>
      <c r="D409" s="8"/>
      <c r="E409" s="44">
        <f t="shared" si="6"/>
        <v>17148097.640000008</v>
      </c>
    </row>
    <row r="410" spans="1:5">
      <c r="A410" s="19">
        <v>41712</v>
      </c>
      <c r="B410" s="7" t="s">
        <v>307</v>
      </c>
      <c r="C410" s="8">
        <v>200000</v>
      </c>
      <c r="D410" s="8"/>
      <c r="E410" s="44">
        <f t="shared" si="6"/>
        <v>17348097.640000008</v>
      </c>
    </row>
    <row r="411" spans="1:5">
      <c r="A411" s="19">
        <v>41712</v>
      </c>
      <c r="B411" s="7" t="s">
        <v>227</v>
      </c>
      <c r="C411" s="8">
        <f>C410*2%</f>
        <v>4000</v>
      </c>
      <c r="D411" s="8"/>
      <c r="E411" s="44">
        <f t="shared" si="6"/>
        <v>17352097.640000008</v>
      </c>
    </row>
    <row r="412" spans="1:5">
      <c r="A412" s="19">
        <v>41712</v>
      </c>
      <c r="B412" s="7" t="s">
        <v>369</v>
      </c>
      <c r="C412" s="8">
        <v>209000</v>
      </c>
      <c r="D412" s="8"/>
      <c r="E412" s="44">
        <f t="shared" si="6"/>
        <v>17561097.640000008</v>
      </c>
    </row>
    <row r="413" spans="1:5">
      <c r="A413" s="19">
        <v>41713</v>
      </c>
      <c r="B413" s="7" t="s">
        <v>370</v>
      </c>
      <c r="C413" s="8">
        <v>100000</v>
      </c>
      <c r="D413" s="8"/>
      <c r="E413" s="44">
        <f t="shared" si="6"/>
        <v>17661097.640000008</v>
      </c>
    </row>
    <row r="414" spans="1:5">
      <c r="A414" s="19">
        <v>41713</v>
      </c>
      <c r="B414" s="7" t="s">
        <v>227</v>
      </c>
      <c r="C414" s="8">
        <f>C413*2%</f>
        <v>2000</v>
      </c>
      <c r="D414" s="8"/>
      <c r="E414" s="44">
        <f t="shared" si="6"/>
        <v>17663097.640000008</v>
      </c>
    </row>
    <row r="415" spans="1:5">
      <c r="A415" s="19">
        <v>41722</v>
      </c>
      <c r="B415" s="7" t="s">
        <v>307</v>
      </c>
      <c r="C415" s="8">
        <v>100000</v>
      </c>
      <c r="D415" s="8"/>
      <c r="E415" s="44">
        <f t="shared" si="6"/>
        <v>17763097.640000008</v>
      </c>
    </row>
    <row r="416" spans="1:5">
      <c r="A416" s="19">
        <v>41722</v>
      </c>
      <c r="B416" s="7" t="s">
        <v>227</v>
      </c>
      <c r="C416" s="8">
        <f>C415*2%</f>
        <v>2000</v>
      </c>
      <c r="D416" s="8"/>
      <c r="E416" s="44">
        <f t="shared" si="6"/>
        <v>17765097.640000008</v>
      </c>
    </row>
    <row r="417" spans="1:5">
      <c r="A417" s="19">
        <v>41722</v>
      </c>
      <c r="B417" s="7" t="s">
        <v>336</v>
      </c>
      <c r="C417" s="8">
        <v>249400</v>
      </c>
      <c r="D417" s="8"/>
      <c r="E417" s="44">
        <f t="shared" si="6"/>
        <v>18014497.640000008</v>
      </c>
    </row>
    <row r="418" spans="1:5">
      <c r="A418" s="19">
        <v>41722</v>
      </c>
      <c r="B418" s="7" t="s">
        <v>371</v>
      </c>
      <c r="C418" s="8">
        <v>35700</v>
      </c>
      <c r="D418" s="8"/>
      <c r="E418" s="44">
        <f t="shared" si="6"/>
        <v>18050197.640000008</v>
      </c>
    </row>
    <row r="419" spans="1:5">
      <c r="A419" s="19">
        <v>41722</v>
      </c>
      <c r="B419" s="7" t="s">
        <v>372</v>
      </c>
      <c r="C419" s="8">
        <v>29828</v>
      </c>
      <c r="D419" s="8"/>
      <c r="E419" s="44">
        <f t="shared" si="6"/>
        <v>18080025.640000008</v>
      </c>
    </row>
    <row r="420" spans="1:5">
      <c r="A420" s="19">
        <v>41722</v>
      </c>
      <c r="B420" s="7" t="s">
        <v>373</v>
      </c>
      <c r="C420" s="8">
        <v>7865</v>
      </c>
      <c r="D420" s="8"/>
      <c r="E420" s="44">
        <f t="shared" si="6"/>
        <v>18087890.640000008</v>
      </c>
    </row>
    <row r="421" spans="1:5">
      <c r="A421" s="19">
        <v>41725</v>
      </c>
      <c r="B421" s="7" t="s">
        <v>302</v>
      </c>
      <c r="C421" s="8">
        <v>200000</v>
      </c>
      <c r="D421" s="8"/>
      <c r="E421" s="44">
        <f t="shared" si="6"/>
        <v>18287890.640000008</v>
      </c>
    </row>
    <row r="422" spans="1:5">
      <c r="A422" s="19">
        <v>41725</v>
      </c>
      <c r="B422" s="7" t="s">
        <v>227</v>
      </c>
      <c r="C422" s="8">
        <f>C421*2%</f>
        <v>4000</v>
      </c>
      <c r="D422" s="8"/>
      <c r="E422" s="44">
        <f t="shared" si="6"/>
        <v>18291890.640000008</v>
      </c>
    </row>
    <row r="423" spans="1:5">
      <c r="A423" s="19">
        <v>41726</v>
      </c>
      <c r="B423" s="7" t="s">
        <v>336</v>
      </c>
      <c r="C423" s="8">
        <v>140000</v>
      </c>
      <c r="D423" s="8"/>
      <c r="E423" s="44">
        <f t="shared" si="6"/>
        <v>18431890.640000008</v>
      </c>
    </row>
    <row r="424" spans="1:5">
      <c r="A424" s="19">
        <v>41729</v>
      </c>
      <c r="B424" s="7" t="s">
        <v>156</v>
      </c>
      <c r="C424" s="8"/>
      <c r="D424" s="8"/>
      <c r="E424" s="44">
        <f t="shared" si="6"/>
        <v>18431890.640000008</v>
      </c>
    </row>
    <row r="425" spans="1:5">
      <c r="A425" s="19">
        <v>41731</v>
      </c>
      <c r="B425" s="7" t="s">
        <v>302</v>
      </c>
      <c r="C425" s="8">
        <v>200000</v>
      </c>
      <c r="D425" s="8"/>
      <c r="E425" s="44">
        <f t="shared" si="6"/>
        <v>18631890.640000008</v>
      </c>
    </row>
    <row r="426" spans="1:5">
      <c r="A426" s="19">
        <v>41731</v>
      </c>
      <c r="B426" s="7" t="s">
        <v>227</v>
      </c>
      <c r="C426" s="8">
        <f>C425*2%</f>
        <v>4000</v>
      </c>
      <c r="D426" s="8"/>
      <c r="E426" s="44">
        <f t="shared" si="6"/>
        <v>18635890.640000008</v>
      </c>
    </row>
    <row r="427" spans="1:5">
      <c r="A427" s="19">
        <v>41732</v>
      </c>
      <c r="B427" s="7" t="s">
        <v>374</v>
      </c>
      <c r="C427" s="8">
        <v>348000</v>
      </c>
      <c r="D427" s="8"/>
      <c r="E427" s="44">
        <f t="shared" si="6"/>
        <v>18983890.640000008</v>
      </c>
    </row>
    <row r="428" spans="1:5">
      <c r="A428" s="19">
        <v>41734</v>
      </c>
      <c r="B428" s="7" t="s">
        <v>307</v>
      </c>
      <c r="C428" s="8">
        <v>100000</v>
      </c>
      <c r="D428" s="8"/>
      <c r="E428" s="44">
        <f t="shared" si="6"/>
        <v>19083890.640000008</v>
      </c>
    </row>
    <row r="429" spans="1:5">
      <c r="A429" s="19">
        <v>41734</v>
      </c>
      <c r="B429" s="7" t="s">
        <v>227</v>
      </c>
      <c r="C429" s="8">
        <f>C428*2%</f>
        <v>2000</v>
      </c>
      <c r="D429" s="8"/>
      <c r="E429" s="44">
        <f t="shared" si="6"/>
        <v>19085890.640000008</v>
      </c>
    </row>
    <row r="430" spans="1:5">
      <c r="A430" s="19">
        <v>41734</v>
      </c>
      <c r="B430" s="12" t="s">
        <v>375</v>
      </c>
      <c r="C430" s="8">
        <v>50999</v>
      </c>
      <c r="D430" s="8"/>
      <c r="E430" s="44">
        <f t="shared" si="6"/>
        <v>19136889.640000008</v>
      </c>
    </row>
    <row r="431" spans="1:5">
      <c r="A431" s="19">
        <v>41734</v>
      </c>
      <c r="B431" s="7" t="s">
        <v>376</v>
      </c>
      <c r="C431" s="8">
        <v>81600</v>
      </c>
      <c r="D431" s="8"/>
      <c r="E431" s="44">
        <f t="shared" si="6"/>
        <v>19218489.640000008</v>
      </c>
    </row>
    <row r="432" spans="1:5">
      <c r="A432" s="19">
        <v>41734</v>
      </c>
      <c r="B432" s="7" t="s">
        <v>377</v>
      </c>
      <c r="C432" s="8">
        <v>77167</v>
      </c>
      <c r="D432" s="8"/>
      <c r="E432" s="44">
        <f t="shared" si="6"/>
        <v>19295656.640000008</v>
      </c>
    </row>
    <row r="433" spans="1:5">
      <c r="A433" s="19">
        <v>41734</v>
      </c>
      <c r="B433" s="7" t="s">
        <v>378</v>
      </c>
      <c r="C433" s="8">
        <v>45000</v>
      </c>
      <c r="D433" s="8"/>
      <c r="E433" s="44">
        <f t="shared" si="6"/>
        <v>19340656.640000008</v>
      </c>
    </row>
    <row r="434" spans="1:5">
      <c r="A434" s="19">
        <v>41736</v>
      </c>
      <c r="B434" s="7" t="s">
        <v>307</v>
      </c>
      <c r="C434" s="8">
        <v>200000</v>
      </c>
      <c r="D434" s="8"/>
      <c r="E434" s="44">
        <f t="shared" si="6"/>
        <v>19540656.640000008</v>
      </c>
    </row>
    <row r="435" spans="1:5">
      <c r="A435" s="19">
        <v>41736</v>
      </c>
      <c r="B435" s="7" t="s">
        <v>227</v>
      </c>
      <c r="C435" s="8">
        <f>C434*2%</f>
        <v>4000</v>
      </c>
      <c r="D435" s="8"/>
      <c r="E435" s="44">
        <f t="shared" si="6"/>
        <v>19544656.640000008</v>
      </c>
    </row>
    <row r="436" spans="1:5">
      <c r="A436" s="19">
        <v>41738</v>
      </c>
      <c r="B436" s="7" t="s">
        <v>379</v>
      </c>
      <c r="C436" s="8">
        <v>13700</v>
      </c>
      <c r="D436" s="8"/>
      <c r="E436" s="44">
        <f t="shared" si="6"/>
        <v>19558356.640000008</v>
      </c>
    </row>
    <row r="437" spans="1:5">
      <c r="A437" s="19">
        <v>41740</v>
      </c>
      <c r="B437" s="7" t="s">
        <v>307</v>
      </c>
      <c r="C437" s="8">
        <v>200000</v>
      </c>
      <c r="D437" s="8"/>
      <c r="E437" s="44">
        <f t="shared" si="6"/>
        <v>19758356.640000008</v>
      </c>
    </row>
    <row r="438" spans="1:5">
      <c r="A438" s="19">
        <v>41740</v>
      </c>
      <c r="B438" s="7" t="s">
        <v>227</v>
      </c>
      <c r="C438" s="8">
        <f>C437*2%</f>
        <v>4000</v>
      </c>
      <c r="D438" s="8"/>
      <c r="E438" s="44">
        <f t="shared" si="6"/>
        <v>19762356.640000008</v>
      </c>
    </row>
    <row r="439" spans="1:5">
      <c r="A439" s="19">
        <v>41741</v>
      </c>
      <c r="B439" s="11" t="s">
        <v>380</v>
      </c>
      <c r="C439" s="8"/>
      <c r="D439" s="8">
        <v>4729013</v>
      </c>
      <c r="E439" s="44">
        <f t="shared" si="6"/>
        <v>15033343.640000008</v>
      </c>
    </row>
    <row r="440" spans="1:5">
      <c r="A440" s="19">
        <v>41741</v>
      </c>
      <c r="B440" s="10" t="s">
        <v>381</v>
      </c>
      <c r="C440" s="8">
        <f>5942997*2%</f>
        <v>118859.94</v>
      </c>
      <c r="D440" s="8"/>
      <c r="E440" s="44">
        <f t="shared" si="6"/>
        <v>15152203.580000008</v>
      </c>
    </row>
    <row r="441" spans="1:5">
      <c r="A441" s="19">
        <v>41741</v>
      </c>
      <c r="B441" s="11" t="s">
        <v>380</v>
      </c>
      <c r="C441" s="8"/>
      <c r="D441" s="8">
        <v>3752113</v>
      </c>
      <c r="E441" s="44">
        <f t="shared" si="6"/>
        <v>11400090.580000008</v>
      </c>
    </row>
    <row r="442" spans="1:5">
      <c r="A442" s="19">
        <v>41741</v>
      </c>
      <c r="B442" s="10" t="s">
        <v>382</v>
      </c>
      <c r="C442" s="8">
        <f>4615258*2%</f>
        <v>92305.16</v>
      </c>
      <c r="D442" s="8"/>
      <c r="E442" s="44">
        <f t="shared" si="6"/>
        <v>11492395.740000008</v>
      </c>
    </row>
    <row r="443" spans="1:5">
      <c r="A443" s="19">
        <v>41741</v>
      </c>
      <c r="B443" s="7" t="s">
        <v>383</v>
      </c>
      <c r="C443" s="8">
        <v>8000000</v>
      </c>
      <c r="D443" s="8"/>
      <c r="E443" s="44">
        <f t="shared" si="6"/>
        <v>19492395.74000001</v>
      </c>
    </row>
    <row r="444" spans="1:5">
      <c r="A444" s="19">
        <v>41744</v>
      </c>
      <c r="B444" s="7" t="s">
        <v>336</v>
      </c>
      <c r="C444" s="8">
        <v>348000</v>
      </c>
      <c r="D444" s="8"/>
      <c r="E444" s="44">
        <f t="shared" si="6"/>
        <v>19840395.74000001</v>
      </c>
    </row>
    <row r="445" spans="1:5">
      <c r="A445" s="19">
        <v>41744</v>
      </c>
      <c r="B445" s="7" t="s">
        <v>307</v>
      </c>
      <c r="C445" s="8">
        <v>300000</v>
      </c>
      <c r="D445" s="8"/>
      <c r="E445" s="44">
        <f t="shared" si="6"/>
        <v>20140395.74000001</v>
      </c>
    </row>
    <row r="446" spans="1:5">
      <c r="A446" s="19">
        <v>41744</v>
      </c>
      <c r="B446" s="7" t="s">
        <v>227</v>
      </c>
      <c r="C446" s="8">
        <f>C445*2%</f>
        <v>6000</v>
      </c>
      <c r="D446" s="8"/>
      <c r="E446" s="44">
        <f t="shared" si="6"/>
        <v>20146395.74000001</v>
      </c>
    </row>
    <row r="447" spans="1:5" ht="38.25">
      <c r="A447" s="19">
        <v>41744</v>
      </c>
      <c r="B447" s="10" t="s">
        <v>384</v>
      </c>
      <c r="C447" s="8">
        <v>1266318</v>
      </c>
      <c r="D447" s="8"/>
      <c r="E447" s="44">
        <f t="shared" si="6"/>
        <v>21412713.74000001</v>
      </c>
    </row>
    <row r="448" spans="1:5">
      <c r="A448" s="19">
        <v>41746</v>
      </c>
      <c r="B448" s="7" t="s">
        <v>385</v>
      </c>
      <c r="C448" s="8"/>
      <c r="D448" s="8">
        <v>7965411</v>
      </c>
      <c r="E448" s="44">
        <f t="shared" si="6"/>
        <v>13447302.74000001</v>
      </c>
    </row>
    <row r="449" spans="1:5" ht="25.5">
      <c r="A449" s="19">
        <v>41748</v>
      </c>
      <c r="B449" s="10" t="s">
        <v>386</v>
      </c>
      <c r="C449" s="8">
        <v>556000</v>
      </c>
      <c r="D449" s="8"/>
      <c r="E449" s="44">
        <f t="shared" si="6"/>
        <v>14003302.74000001</v>
      </c>
    </row>
    <row r="450" spans="1:5">
      <c r="A450" s="19">
        <v>41748</v>
      </c>
      <c r="B450" s="7" t="s">
        <v>309</v>
      </c>
      <c r="C450" s="8">
        <v>648380</v>
      </c>
      <c r="D450" s="8"/>
      <c r="E450" s="44">
        <f t="shared" si="6"/>
        <v>14651682.74000001</v>
      </c>
    </row>
    <row r="451" spans="1:5">
      <c r="A451" s="19">
        <v>41748</v>
      </c>
      <c r="B451" s="7" t="s">
        <v>317</v>
      </c>
      <c r="C451" s="8">
        <v>150000</v>
      </c>
      <c r="D451" s="8"/>
      <c r="E451" s="44">
        <f t="shared" si="6"/>
        <v>14801682.74000001</v>
      </c>
    </row>
    <row r="452" spans="1:5">
      <c r="A452" s="19">
        <v>41748</v>
      </c>
      <c r="B452" s="7" t="s">
        <v>387</v>
      </c>
      <c r="C452" s="8">
        <v>294000</v>
      </c>
      <c r="D452" s="8"/>
      <c r="E452" s="44">
        <f t="shared" si="6"/>
        <v>15095682.74000001</v>
      </c>
    </row>
    <row r="453" spans="1:5">
      <c r="A453" s="19">
        <v>41748</v>
      </c>
      <c r="B453" s="7" t="s">
        <v>307</v>
      </c>
      <c r="C453" s="8">
        <v>300000</v>
      </c>
      <c r="D453" s="8"/>
      <c r="E453" s="44">
        <f t="shared" si="6"/>
        <v>15395682.74000001</v>
      </c>
    </row>
    <row r="454" spans="1:5">
      <c r="A454" s="19">
        <v>41748</v>
      </c>
      <c r="B454" s="7" t="s">
        <v>227</v>
      </c>
      <c r="C454" s="8">
        <f>C453*2%</f>
        <v>6000</v>
      </c>
      <c r="D454" s="8"/>
      <c r="E454" s="44">
        <f t="shared" ref="E454:E517" si="7">C454+E453-D454</f>
        <v>15401682.74000001</v>
      </c>
    </row>
    <row r="455" spans="1:5">
      <c r="A455" s="19">
        <v>41754</v>
      </c>
      <c r="B455" s="7" t="s">
        <v>285</v>
      </c>
      <c r="C455" s="8">
        <v>2000000</v>
      </c>
      <c r="D455" s="8"/>
      <c r="E455" s="44">
        <f t="shared" si="7"/>
        <v>17401682.74000001</v>
      </c>
    </row>
    <row r="456" spans="1:5">
      <c r="A456" s="19">
        <v>41754</v>
      </c>
      <c r="B456" s="7" t="s">
        <v>307</v>
      </c>
      <c r="C456" s="8">
        <v>200000</v>
      </c>
      <c r="D456" s="8"/>
      <c r="E456" s="44">
        <f t="shared" si="7"/>
        <v>17601682.74000001</v>
      </c>
    </row>
    <row r="457" spans="1:5">
      <c r="A457" s="19">
        <v>41754</v>
      </c>
      <c r="B457" s="7" t="s">
        <v>227</v>
      </c>
      <c r="C457" s="8">
        <f>C456*2%</f>
        <v>4000</v>
      </c>
      <c r="D457" s="8"/>
      <c r="E457" s="44">
        <f t="shared" si="7"/>
        <v>17605682.74000001</v>
      </c>
    </row>
    <row r="458" spans="1:5">
      <c r="A458" s="19">
        <v>41757</v>
      </c>
      <c r="B458" s="7" t="s">
        <v>307</v>
      </c>
      <c r="C458" s="8">
        <v>100000</v>
      </c>
      <c r="D458" s="8"/>
      <c r="E458" s="44">
        <f t="shared" si="7"/>
        <v>17705682.74000001</v>
      </c>
    </row>
    <row r="459" spans="1:5">
      <c r="A459" s="19">
        <v>41757</v>
      </c>
      <c r="B459" s="7" t="s">
        <v>227</v>
      </c>
      <c r="C459" s="8">
        <f>C458*2%</f>
        <v>2000</v>
      </c>
      <c r="D459" s="8"/>
      <c r="E459" s="44">
        <f t="shared" si="7"/>
        <v>17707682.74000001</v>
      </c>
    </row>
    <row r="460" spans="1:5">
      <c r="A460" s="19">
        <v>41757</v>
      </c>
      <c r="B460" s="7" t="s">
        <v>388</v>
      </c>
      <c r="C460" s="8">
        <v>42976</v>
      </c>
      <c r="D460" s="8"/>
      <c r="E460" s="44">
        <f t="shared" si="7"/>
        <v>17750658.74000001</v>
      </c>
    </row>
    <row r="461" spans="1:5">
      <c r="A461" s="19">
        <v>41759</v>
      </c>
      <c r="B461" s="7" t="s">
        <v>389</v>
      </c>
      <c r="C461" s="8">
        <v>146000</v>
      </c>
      <c r="D461" s="8"/>
      <c r="E461" s="44">
        <f t="shared" si="7"/>
        <v>17896658.74000001</v>
      </c>
    </row>
    <row r="462" spans="1:5">
      <c r="A462" s="19">
        <v>41759</v>
      </c>
      <c r="B462" s="7" t="s">
        <v>156</v>
      </c>
      <c r="C462" s="8"/>
      <c r="D462" s="8"/>
      <c r="E462" s="44">
        <f t="shared" si="7"/>
        <v>17896658.74000001</v>
      </c>
    </row>
    <row r="463" spans="1:5">
      <c r="A463" s="19">
        <v>41762</v>
      </c>
      <c r="B463" s="7" t="s">
        <v>302</v>
      </c>
      <c r="C463" s="8">
        <v>150000</v>
      </c>
      <c r="D463" s="8"/>
      <c r="E463" s="44">
        <f t="shared" si="7"/>
        <v>18046658.74000001</v>
      </c>
    </row>
    <row r="464" spans="1:5">
      <c r="A464" s="19">
        <v>41762</v>
      </c>
      <c r="B464" s="7" t="s">
        <v>227</v>
      </c>
      <c r="C464" s="8">
        <f>C463*2%</f>
        <v>3000</v>
      </c>
      <c r="D464" s="8"/>
      <c r="E464" s="44">
        <f t="shared" si="7"/>
        <v>18049658.74000001</v>
      </c>
    </row>
    <row r="465" spans="1:5">
      <c r="A465" s="19">
        <v>41764</v>
      </c>
      <c r="B465" s="7" t="s">
        <v>390</v>
      </c>
      <c r="C465" s="8">
        <v>81600</v>
      </c>
      <c r="D465" s="8"/>
      <c r="E465" s="44">
        <f t="shared" si="7"/>
        <v>18131258.74000001</v>
      </c>
    </row>
    <row r="466" spans="1:5">
      <c r="A466" s="19">
        <v>41764</v>
      </c>
      <c r="B466" s="7" t="s">
        <v>391</v>
      </c>
      <c r="C466" s="8">
        <v>77167</v>
      </c>
      <c r="D466" s="8"/>
      <c r="E466" s="44">
        <f t="shared" si="7"/>
        <v>18208425.74000001</v>
      </c>
    </row>
    <row r="467" spans="1:5">
      <c r="A467" s="19">
        <v>41764</v>
      </c>
      <c r="B467" s="7" t="s">
        <v>392</v>
      </c>
      <c r="C467" s="8">
        <v>45000</v>
      </c>
      <c r="D467" s="8"/>
      <c r="E467" s="44">
        <f t="shared" si="7"/>
        <v>18253425.74000001</v>
      </c>
    </row>
    <row r="468" spans="1:5">
      <c r="A468" s="19">
        <v>41764</v>
      </c>
      <c r="B468" s="7" t="s">
        <v>307</v>
      </c>
      <c r="C468" s="8">
        <v>100000</v>
      </c>
      <c r="D468" s="8"/>
      <c r="E468" s="44">
        <f t="shared" si="7"/>
        <v>18353425.74000001</v>
      </c>
    </row>
    <row r="469" spans="1:5">
      <c r="A469" s="19">
        <v>41764</v>
      </c>
      <c r="B469" s="7" t="s">
        <v>227</v>
      </c>
      <c r="C469" s="8">
        <f>C468*2%</f>
        <v>2000</v>
      </c>
      <c r="D469" s="8"/>
      <c r="E469" s="44">
        <f t="shared" si="7"/>
        <v>18355425.74000001</v>
      </c>
    </row>
    <row r="470" spans="1:5">
      <c r="A470" s="19">
        <v>41765</v>
      </c>
      <c r="B470" s="7" t="s">
        <v>374</v>
      </c>
      <c r="C470" s="8">
        <v>275000</v>
      </c>
      <c r="D470" s="8"/>
      <c r="E470" s="44">
        <f t="shared" si="7"/>
        <v>18630425.74000001</v>
      </c>
    </row>
    <row r="471" spans="1:5">
      <c r="A471" s="19">
        <v>41766</v>
      </c>
      <c r="B471" s="7" t="s">
        <v>307</v>
      </c>
      <c r="C471" s="8">
        <v>100000</v>
      </c>
      <c r="D471" s="8"/>
      <c r="E471" s="44">
        <f t="shared" si="7"/>
        <v>18730425.74000001</v>
      </c>
    </row>
    <row r="472" spans="1:5">
      <c r="A472" s="19">
        <v>41766</v>
      </c>
      <c r="B472" s="7" t="s">
        <v>227</v>
      </c>
      <c r="C472" s="8">
        <f>C471*2%</f>
        <v>2000</v>
      </c>
      <c r="D472" s="8"/>
      <c r="E472" s="44">
        <f t="shared" si="7"/>
        <v>18732425.74000001</v>
      </c>
    </row>
    <row r="473" spans="1:5">
      <c r="A473" s="19">
        <v>41768</v>
      </c>
      <c r="B473" s="7" t="s">
        <v>286</v>
      </c>
      <c r="C473" s="8">
        <v>630000</v>
      </c>
      <c r="D473" s="8"/>
      <c r="E473" s="44">
        <f t="shared" si="7"/>
        <v>19362425.74000001</v>
      </c>
    </row>
    <row r="474" spans="1:5">
      <c r="A474" s="19">
        <v>41769</v>
      </c>
      <c r="B474" s="7" t="s">
        <v>370</v>
      </c>
      <c r="C474" s="8">
        <v>30000</v>
      </c>
      <c r="D474" s="8"/>
      <c r="E474" s="44">
        <f t="shared" si="7"/>
        <v>19392425.74000001</v>
      </c>
    </row>
    <row r="475" spans="1:5">
      <c r="A475" s="19">
        <v>41769</v>
      </c>
      <c r="B475" s="7" t="s">
        <v>227</v>
      </c>
      <c r="C475" s="8">
        <f>C474*2%</f>
        <v>600</v>
      </c>
      <c r="D475" s="8"/>
      <c r="E475" s="44">
        <f t="shared" si="7"/>
        <v>19393025.74000001</v>
      </c>
    </row>
    <row r="476" spans="1:5" ht="25.5">
      <c r="A476" s="19">
        <v>41771</v>
      </c>
      <c r="B476" s="10" t="s">
        <v>393</v>
      </c>
      <c r="C476" s="8"/>
      <c r="D476" s="8">
        <v>44720</v>
      </c>
      <c r="E476" s="44">
        <f t="shared" si="7"/>
        <v>19348305.74000001</v>
      </c>
    </row>
    <row r="477" spans="1:5">
      <c r="A477" s="19">
        <v>41771</v>
      </c>
      <c r="B477" s="7" t="s">
        <v>370</v>
      </c>
      <c r="C477" s="8">
        <v>150000</v>
      </c>
      <c r="D477" s="8"/>
      <c r="E477" s="44">
        <f t="shared" si="7"/>
        <v>19498305.74000001</v>
      </c>
    </row>
    <row r="478" spans="1:5">
      <c r="A478" s="19">
        <v>41771</v>
      </c>
      <c r="B478" s="7" t="s">
        <v>227</v>
      </c>
      <c r="C478" s="8">
        <f>C477*2%</f>
        <v>3000</v>
      </c>
      <c r="D478" s="8"/>
      <c r="E478" s="44">
        <f t="shared" si="7"/>
        <v>19501305.74000001</v>
      </c>
    </row>
    <row r="479" spans="1:5">
      <c r="A479" s="19">
        <v>41776</v>
      </c>
      <c r="B479" s="7" t="s">
        <v>309</v>
      </c>
      <c r="C479" s="8">
        <v>211000</v>
      </c>
      <c r="D479" s="8"/>
      <c r="E479" s="44">
        <f t="shared" si="7"/>
        <v>19712305.74000001</v>
      </c>
    </row>
    <row r="480" spans="1:5">
      <c r="A480" s="19">
        <v>41776</v>
      </c>
      <c r="B480" s="7" t="s">
        <v>317</v>
      </c>
      <c r="C480" s="8">
        <v>200000</v>
      </c>
      <c r="D480" s="8"/>
      <c r="E480" s="44">
        <f t="shared" si="7"/>
        <v>19912305.74000001</v>
      </c>
    </row>
    <row r="481" spans="1:5">
      <c r="A481" s="19">
        <v>41776</v>
      </c>
      <c r="B481" s="7" t="s">
        <v>307</v>
      </c>
      <c r="C481" s="8">
        <v>150000</v>
      </c>
      <c r="D481" s="8"/>
      <c r="E481" s="44">
        <f t="shared" si="7"/>
        <v>20062305.74000001</v>
      </c>
    </row>
    <row r="482" spans="1:5">
      <c r="A482" s="19">
        <v>41776</v>
      </c>
      <c r="B482" s="7" t="s">
        <v>227</v>
      </c>
      <c r="C482" s="8">
        <f>C481*2%</f>
        <v>3000</v>
      </c>
      <c r="D482" s="8"/>
      <c r="E482" s="44">
        <f t="shared" si="7"/>
        <v>20065305.74000001</v>
      </c>
    </row>
    <row r="483" spans="1:5">
      <c r="A483" s="19">
        <v>41778</v>
      </c>
      <c r="B483" s="7" t="s">
        <v>307</v>
      </c>
      <c r="C483" s="8">
        <v>100000</v>
      </c>
      <c r="D483" s="8"/>
      <c r="E483" s="44">
        <f t="shared" si="7"/>
        <v>20165305.74000001</v>
      </c>
    </row>
    <row r="484" spans="1:5">
      <c r="A484" s="19">
        <v>41778</v>
      </c>
      <c r="B484" s="7" t="s">
        <v>227</v>
      </c>
      <c r="C484" s="8">
        <f>C483*2%</f>
        <v>2000</v>
      </c>
      <c r="D484" s="8"/>
      <c r="E484" s="44">
        <f t="shared" si="7"/>
        <v>20167305.74000001</v>
      </c>
    </row>
    <row r="485" spans="1:5">
      <c r="A485" s="19">
        <v>41779</v>
      </c>
      <c r="B485" s="7" t="s">
        <v>307</v>
      </c>
      <c r="C485" s="8">
        <v>150000</v>
      </c>
      <c r="D485" s="8"/>
      <c r="E485" s="44">
        <f t="shared" si="7"/>
        <v>20317305.74000001</v>
      </c>
    </row>
    <row r="486" spans="1:5">
      <c r="A486" s="19">
        <v>41779</v>
      </c>
      <c r="B486" s="7" t="s">
        <v>227</v>
      </c>
      <c r="C486" s="8">
        <f>C485*2%</f>
        <v>3000</v>
      </c>
      <c r="D486" s="8"/>
      <c r="E486" s="44">
        <f t="shared" si="7"/>
        <v>20320305.74000001</v>
      </c>
    </row>
    <row r="487" spans="1:5" ht="25.5">
      <c r="A487" s="19">
        <v>41781</v>
      </c>
      <c r="B487" s="10" t="s">
        <v>394</v>
      </c>
      <c r="C487" s="8">
        <v>13333</v>
      </c>
      <c r="D487" s="8"/>
      <c r="E487" s="44">
        <f t="shared" si="7"/>
        <v>20333638.74000001</v>
      </c>
    </row>
    <row r="488" spans="1:5">
      <c r="A488" s="19">
        <v>41783</v>
      </c>
      <c r="B488" s="7" t="s">
        <v>307</v>
      </c>
      <c r="C488" s="8">
        <v>400000</v>
      </c>
      <c r="D488" s="8"/>
      <c r="E488" s="44">
        <f t="shared" si="7"/>
        <v>20733638.74000001</v>
      </c>
    </row>
    <row r="489" spans="1:5">
      <c r="A489" s="19">
        <v>41783</v>
      </c>
      <c r="B489" s="7" t="s">
        <v>227</v>
      </c>
      <c r="C489" s="8">
        <f>C488*2%</f>
        <v>8000</v>
      </c>
      <c r="D489" s="8"/>
      <c r="E489" s="44">
        <f t="shared" si="7"/>
        <v>20741638.74000001</v>
      </c>
    </row>
    <row r="490" spans="1:5">
      <c r="A490" s="19">
        <v>41787</v>
      </c>
      <c r="B490" s="7" t="s">
        <v>370</v>
      </c>
      <c r="C490" s="8">
        <v>100000</v>
      </c>
      <c r="D490" s="8"/>
      <c r="E490" s="44">
        <f t="shared" si="7"/>
        <v>20841638.74000001</v>
      </c>
    </row>
    <row r="491" spans="1:5">
      <c r="A491" s="19">
        <v>41787</v>
      </c>
      <c r="B491" s="7" t="s">
        <v>227</v>
      </c>
      <c r="C491" s="8">
        <f>C490*2%</f>
        <v>2000</v>
      </c>
      <c r="D491" s="8"/>
      <c r="E491" s="44">
        <f t="shared" si="7"/>
        <v>20843638.74000001</v>
      </c>
    </row>
    <row r="492" spans="1:5">
      <c r="A492" s="19">
        <v>41789</v>
      </c>
      <c r="B492" s="7" t="s">
        <v>395</v>
      </c>
      <c r="C492" s="8">
        <v>98000</v>
      </c>
      <c r="D492" s="8"/>
      <c r="E492" s="44">
        <f t="shared" si="7"/>
        <v>20941638.74000001</v>
      </c>
    </row>
    <row r="493" spans="1:5">
      <c r="A493" s="19">
        <v>41789</v>
      </c>
      <c r="B493" s="7" t="s">
        <v>396</v>
      </c>
      <c r="C493" s="8">
        <v>100000</v>
      </c>
      <c r="D493" s="8"/>
      <c r="E493" s="44">
        <f t="shared" si="7"/>
        <v>21041638.74000001</v>
      </c>
    </row>
    <row r="494" spans="1:5">
      <c r="A494" s="19">
        <v>41789</v>
      </c>
      <c r="B494" s="7" t="s">
        <v>397</v>
      </c>
      <c r="C494" s="8">
        <v>70000</v>
      </c>
      <c r="D494" s="8"/>
      <c r="E494" s="44">
        <f t="shared" si="7"/>
        <v>21111638.74000001</v>
      </c>
    </row>
    <row r="495" spans="1:5" ht="38.25">
      <c r="A495" s="19">
        <v>41790</v>
      </c>
      <c r="B495" s="12" t="s">
        <v>398</v>
      </c>
      <c r="C495" s="8">
        <v>136583</v>
      </c>
      <c r="D495" s="8"/>
      <c r="E495" s="44">
        <f t="shared" si="7"/>
        <v>21248221.74000001</v>
      </c>
    </row>
    <row r="496" spans="1:5">
      <c r="A496" s="19">
        <v>41790</v>
      </c>
      <c r="B496" s="7" t="s">
        <v>156</v>
      </c>
      <c r="C496" s="8"/>
      <c r="D496" s="8"/>
      <c r="E496" s="44">
        <f t="shared" si="7"/>
        <v>21248221.74000001</v>
      </c>
    </row>
    <row r="497" spans="1:5">
      <c r="A497" s="19">
        <v>41795</v>
      </c>
      <c r="B497" s="7" t="s">
        <v>399</v>
      </c>
      <c r="C497" s="8">
        <v>81600</v>
      </c>
      <c r="D497" s="8"/>
      <c r="E497" s="44">
        <f t="shared" si="7"/>
        <v>21329821.74000001</v>
      </c>
    </row>
    <row r="498" spans="1:5">
      <c r="A498" s="19">
        <v>41795</v>
      </c>
      <c r="B498" s="7" t="s">
        <v>400</v>
      </c>
      <c r="C498" s="8">
        <v>77167</v>
      </c>
      <c r="D498" s="8"/>
      <c r="E498" s="44">
        <f t="shared" si="7"/>
        <v>21406988.74000001</v>
      </c>
    </row>
    <row r="499" spans="1:5">
      <c r="A499" s="19">
        <v>41795</v>
      </c>
      <c r="B499" s="7" t="s">
        <v>401</v>
      </c>
      <c r="C499" s="8">
        <v>45000</v>
      </c>
      <c r="D499" s="8"/>
      <c r="E499" s="44">
        <f t="shared" si="7"/>
        <v>21451988.74000001</v>
      </c>
    </row>
    <row r="500" spans="1:5">
      <c r="A500" s="19">
        <v>41799</v>
      </c>
      <c r="B500" s="7" t="s">
        <v>302</v>
      </c>
      <c r="C500" s="8">
        <v>100000</v>
      </c>
      <c r="D500" s="8"/>
      <c r="E500" s="44">
        <f t="shared" si="7"/>
        <v>21551988.74000001</v>
      </c>
    </row>
    <row r="501" spans="1:5">
      <c r="A501" s="19">
        <v>41799</v>
      </c>
      <c r="B501" s="7" t="s">
        <v>227</v>
      </c>
      <c r="C501" s="8">
        <f>C500*2%</f>
        <v>2000</v>
      </c>
      <c r="D501" s="8"/>
      <c r="E501" s="44">
        <f t="shared" si="7"/>
        <v>21553988.74000001</v>
      </c>
    </row>
    <row r="502" spans="1:5">
      <c r="A502" s="19">
        <v>41800</v>
      </c>
      <c r="B502" s="7" t="s">
        <v>302</v>
      </c>
      <c r="C502" s="8">
        <v>100000</v>
      </c>
      <c r="D502" s="8"/>
      <c r="E502" s="44">
        <f t="shared" si="7"/>
        <v>21653988.74000001</v>
      </c>
    </row>
    <row r="503" spans="1:5">
      <c r="A503" s="19">
        <v>41800</v>
      </c>
      <c r="B503" s="7" t="s">
        <v>227</v>
      </c>
      <c r="C503" s="8">
        <f>C502*2%</f>
        <v>2000</v>
      </c>
      <c r="D503" s="8"/>
      <c r="E503" s="44">
        <f t="shared" si="7"/>
        <v>21655988.74000001</v>
      </c>
    </row>
    <row r="504" spans="1:5">
      <c r="A504" s="19">
        <v>41800</v>
      </c>
      <c r="B504" s="7" t="s">
        <v>364</v>
      </c>
      <c r="C504" s="8">
        <v>150000</v>
      </c>
      <c r="D504" s="8"/>
      <c r="E504" s="44">
        <f t="shared" si="7"/>
        <v>21805988.74000001</v>
      </c>
    </row>
    <row r="505" spans="1:5">
      <c r="A505" s="19">
        <v>41800</v>
      </c>
      <c r="B505" s="7" t="s">
        <v>286</v>
      </c>
      <c r="C505" s="8">
        <v>265000</v>
      </c>
      <c r="D505" s="8"/>
      <c r="E505" s="44">
        <f t="shared" si="7"/>
        <v>22070988.74000001</v>
      </c>
    </row>
    <row r="506" spans="1:5" ht="25.5">
      <c r="A506" s="19">
        <v>41802</v>
      </c>
      <c r="B506" s="10" t="s">
        <v>393</v>
      </c>
      <c r="C506" s="8"/>
      <c r="D506" s="8">
        <v>44720</v>
      </c>
      <c r="E506" s="44">
        <f t="shared" si="7"/>
        <v>22026268.74000001</v>
      </c>
    </row>
    <row r="507" spans="1:5">
      <c r="A507" s="19">
        <v>41803</v>
      </c>
      <c r="B507" s="7" t="s">
        <v>307</v>
      </c>
      <c r="C507" s="8">
        <v>100000</v>
      </c>
      <c r="D507" s="8"/>
      <c r="E507" s="44">
        <f t="shared" si="7"/>
        <v>22126268.74000001</v>
      </c>
    </row>
    <row r="508" spans="1:5">
      <c r="A508" s="19">
        <v>41803</v>
      </c>
      <c r="B508" s="7" t="s">
        <v>227</v>
      </c>
      <c r="C508" s="8">
        <f>C507*2%</f>
        <v>2000</v>
      </c>
      <c r="D508" s="8"/>
      <c r="E508" s="44">
        <f t="shared" si="7"/>
        <v>22128268.74000001</v>
      </c>
    </row>
    <row r="509" spans="1:5">
      <c r="A509" s="19">
        <v>41806</v>
      </c>
      <c r="B509" s="7" t="s">
        <v>307</v>
      </c>
      <c r="C509" s="8">
        <v>100000</v>
      </c>
      <c r="D509" s="8"/>
      <c r="E509" s="44">
        <f t="shared" si="7"/>
        <v>22228268.74000001</v>
      </c>
    </row>
    <row r="510" spans="1:5">
      <c r="A510" s="19">
        <v>41806</v>
      </c>
      <c r="B510" s="7" t="s">
        <v>227</v>
      </c>
      <c r="C510" s="8">
        <f>C509*2%</f>
        <v>2000</v>
      </c>
      <c r="D510" s="8"/>
      <c r="E510" s="44">
        <f t="shared" si="7"/>
        <v>22230268.74000001</v>
      </c>
    </row>
    <row r="511" spans="1:5">
      <c r="A511" s="19">
        <v>41809</v>
      </c>
      <c r="B511" s="7" t="s">
        <v>286</v>
      </c>
      <c r="C511" s="8">
        <v>460000</v>
      </c>
      <c r="D511" s="8"/>
      <c r="E511" s="44">
        <f t="shared" si="7"/>
        <v>22690268.74000001</v>
      </c>
    </row>
    <row r="512" spans="1:5">
      <c r="A512" s="19">
        <v>41809</v>
      </c>
      <c r="B512" s="7" t="s">
        <v>402</v>
      </c>
      <c r="C512" s="8">
        <v>122000</v>
      </c>
      <c r="D512" s="8"/>
      <c r="E512" s="44">
        <f t="shared" si="7"/>
        <v>22812268.74000001</v>
      </c>
    </row>
    <row r="513" spans="1:5">
      <c r="A513" s="19">
        <v>41818</v>
      </c>
      <c r="B513" s="7" t="s">
        <v>370</v>
      </c>
      <c r="C513" s="8">
        <v>50000</v>
      </c>
      <c r="D513" s="8"/>
      <c r="E513" s="44">
        <f t="shared" si="7"/>
        <v>22862268.74000001</v>
      </c>
    </row>
    <row r="514" spans="1:5">
      <c r="A514" s="19">
        <v>41818</v>
      </c>
      <c r="B514" s="7" t="s">
        <v>227</v>
      </c>
      <c r="C514" s="8">
        <f>C513*2%</f>
        <v>1000</v>
      </c>
      <c r="D514" s="8"/>
      <c r="E514" s="44">
        <f t="shared" si="7"/>
        <v>22863268.74000001</v>
      </c>
    </row>
    <row r="515" spans="1:5">
      <c r="A515" s="19">
        <v>41820</v>
      </c>
      <c r="B515" s="7" t="s">
        <v>370</v>
      </c>
      <c r="C515" s="8">
        <v>50000</v>
      </c>
      <c r="D515" s="8"/>
      <c r="E515" s="44">
        <f t="shared" si="7"/>
        <v>22913268.74000001</v>
      </c>
    </row>
    <row r="516" spans="1:5">
      <c r="A516" s="19">
        <v>41820</v>
      </c>
      <c r="B516" s="7" t="s">
        <v>227</v>
      </c>
      <c r="C516" s="8">
        <f>C515*2%</f>
        <v>1000</v>
      </c>
      <c r="D516" s="8"/>
      <c r="E516" s="44">
        <f t="shared" si="7"/>
        <v>22914268.74000001</v>
      </c>
    </row>
    <row r="517" spans="1:5">
      <c r="A517" s="19">
        <v>41820</v>
      </c>
      <c r="B517" s="7" t="s">
        <v>156</v>
      </c>
      <c r="C517" s="8"/>
      <c r="D517" s="8"/>
      <c r="E517" s="44">
        <f t="shared" si="7"/>
        <v>22914268.74000001</v>
      </c>
    </row>
    <row r="518" spans="1:5">
      <c r="A518" s="19">
        <v>41825</v>
      </c>
      <c r="B518" s="11" t="s">
        <v>403</v>
      </c>
      <c r="C518" s="8"/>
      <c r="D518" s="8">
        <v>4255221</v>
      </c>
      <c r="E518" s="44">
        <f t="shared" ref="E518:E581" si="8">C518+E517-D518</f>
        <v>18659047.74000001</v>
      </c>
    </row>
    <row r="519" spans="1:5">
      <c r="A519" s="19">
        <v>41825</v>
      </c>
      <c r="B519" s="10" t="s">
        <v>404</v>
      </c>
      <c r="C519" s="8">
        <f>5760000*2%</f>
        <v>115200</v>
      </c>
      <c r="D519" s="8"/>
      <c r="E519" s="44">
        <f t="shared" si="8"/>
        <v>18774247.74000001</v>
      </c>
    </row>
    <row r="520" spans="1:5">
      <c r="A520" s="19">
        <v>41825</v>
      </c>
      <c r="B520" s="7" t="s">
        <v>405</v>
      </c>
      <c r="C520" s="8">
        <v>81600</v>
      </c>
      <c r="D520" s="8"/>
      <c r="E520" s="44">
        <f t="shared" si="8"/>
        <v>18855847.74000001</v>
      </c>
    </row>
    <row r="521" spans="1:5">
      <c r="A521" s="19">
        <v>41825</v>
      </c>
      <c r="B521" s="7" t="s">
        <v>406</v>
      </c>
      <c r="C521" s="8">
        <v>77167</v>
      </c>
      <c r="D521" s="8"/>
      <c r="E521" s="44">
        <f t="shared" si="8"/>
        <v>18933014.74000001</v>
      </c>
    </row>
    <row r="522" spans="1:5">
      <c r="A522" s="19">
        <v>41825</v>
      </c>
      <c r="B522" s="7" t="s">
        <v>407</v>
      </c>
      <c r="C522" s="8">
        <v>45000</v>
      </c>
      <c r="D522" s="8"/>
      <c r="E522" s="44">
        <f t="shared" si="8"/>
        <v>18978014.74000001</v>
      </c>
    </row>
    <row r="523" spans="1:5">
      <c r="A523" s="19">
        <v>41828</v>
      </c>
      <c r="B523" s="7" t="s">
        <v>408</v>
      </c>
      <c r="C523" s="8">
        <v>1890000</v>
      </c>
      <c r="D523" s="8"/>
      <c r="E523" s="44">
        <f t="shared" si="8"/>
        <v>20868014.74000001</v>
      </c>
    </row>
    <row r="524" spans="1:5">
      <c r="A524" s="19">
        <v>41828</v>
      </c>
      <c r="B524" s="7" t="s">
        <v>408</v>
      </c>
      <c r="C524" s="8">
        <v>945000</v>
      </c>
      <c r="D524" s="8"/>
      <c r="E524" s="44">
        <f t="shared" si="8"/>
        <v>21813014.74000001</v>
      </c>
    </row>
    <row r="525" spans="1:5">
      <c r="A525" s="19">
        <v>41828</v>
      </c>
      <c r="B525" s="7" t="s">
        <v>319</v>
      </c>
      <c r="C525" s="8">
        <v>550000</v>
      </c>
      <c r="D525" s="8"/>
      <c r="E525" s="44">
        <f t="shared" si="8"/>
        <v>22363014.74000001</v>
      </c>
    </row>
    <row r="526" spans="1:5">
      <c r="A526" s="19">
        <v>41828</v>
      </c>
      <c r="B526" s="7" t="s">
        <v>307</v>
      </c>
      <c r="C526" s="8">
        <v>400000</v>
      </c>
      <c r="D526" s="8"/>
      <c r="E526" s="44">
        <f t="shared" si="8"/>
        <v>22763014.74000001</v>
      </c>
    </row>
    <row r="527" spans="1:5">
      <c r="A527" s="19">
        <v>41828</v>
      </c>
      <c r="B527" s="7" t="s">
        <v>227</v>
      </c>
      <c r="C527" s="8">
        <f>C526*2%</f>
        <v>8000</v>
      </c>
      <c r="D527" s="8"/>
      <c r="E527" s="44">
        <f t="shared" si="8"/>
        <v>22771014.74000001</v>
      </c>
    </row>
    <row r="528" spans="1:5" ht="25.5">
      <c r="A528" s="19">
        <v>41828</v>
      </c>
      <c r="B528" s="10" t="s">
        <v>409</v>
      </c>
      <c r="C528" s="8">
        <v>400000</v>
      </c>
      <c r="D528" s="8"/>
      <c r="E528" s="44">
        <f t="shared" si="8"/>
        <v>23171014.74000001</v>
      </c>
    </row>
    <row r="529" spans="1:5">
      <c r="A529" s="19">
        <v>41831</v>
      </c>
      <c r="B529" s="7" t="s">
        <v>410</v>
      </c>
      <c r="C529" s="8">
        <v>13700</v>
      </c>
      <c r="D529" s="8"/>
      <c r="E529" s="44">
        <f t="shared" si="8"/>
        <v>23184714.74000001</v>
      </c>
    </row>
    <row r="530" spans="1:5">
      <c r="A530" s="19">
        <v>41831</v>
      </c>
      <c r="B530" s="11" t="s">
        <v>411</v>
      </c>
      <c r="C530" s="8"/>
      <c r="D530" s="8">
        <v>2805610</v>
      </c>
      <c r="E530" s="44">
        <f t="shared" si="8"/>
        <v>20379104.74000001</v>
      </c>
    </row>
    <row r="531" spans="1:5" ht="25.5">
      <c r="A531" s="19">
        <v>41832</v>
      </c>
      <c r="B531" s="10" t="s">
        <v>393</v>
      </c>
      <c r="C531" s="8"/>
      <c r="D531" s="8">
        <v>44720</v>
      </c>
      <c r="E531" s="44">
        <f t="shared" si="8"/>
        <v>20334384.74000001</v>
      </c>
    </row>
    <row r="532" spans="1:5">
      <c r="A532" s="19">
        <v>41832</v>
      </c>
      <c r="B532" s="10" t="s">
        <v>307</v>
      </c>
      <c r="C532" s="8">
        <v>1900000</v>
      </c>
      <c r="D532" s="8"/>
      <c r="E532" s="44">
        <f t="shared" si="8"/>
        <v>22234384.74000001</v>
      </c>
    </row>
    <row r="533" spans="1:5">
      <c r="A533" s="19">
        <v>41832</v>
      </c>
      <c r="B533" s="7" t="s">
        <v>227</v>
      </c>
      <c r="C533" s="8">
        <f>C532*2%</f>
        <v>38000</v>
      </c>
      <c r="D533" s="8"/>
      <c r="E533" s="44">
        <f t="shared" si="8"/>
        <v>22272384.74000001</v>
      </c>
    </row>
    <row r="534" spans="1:5">
      <c r="A534" s="19">
        <v>41832</v>
      </c>
      <c r="B534" s="10" t="s">
        <v>412</v>
      </c>
      <c r="C534" s="8">
        <v>200000</v>
      </c>
      <c r="D534" s="8"/>
      <c r="E534" s="44">
        <f t="shared" si="8"/>
        <v>22472384.74000001</v>
      </c>
    </row>
    <row r="535" spans="1:5">
      <c r="A535" s="19">
        <v>41832</v>
      </c>
      <c r="B535" s="10" t="s">
        <v>336</v>
      </c>
      <c r="C535" s="8">
        <v>718000</v>
      </c>
      <c r="D535" s="8"/>
      <c r="E535" s="44">
        <f t="shared" si="8"/>
        <v>23190384.74000001</v>
      </c>
    </row>
    <row r="536" spans="1:5">
      <c r="A536" s="19">
        <v>41841</v>
      </c>
      <c r="B536" s="10" t="s">
        <v>413</v>
      </c>
      <c r="C536" s="8">
        <v>100000</v>
      </c>
      <c r="D536" s="8"/>
      <c r="E536" s="44">
        <f t="shared" si="8"/>
        <v>23290384.74000001</v>
      </c>
    </row>
    <row r="537" spans="1:5">
      <c r="A537" s="19">
        <v>41841</v>
      </c>
      <c r="B537" s="7" t="s">
        <v>227</v>
      </c>
      <c r="C537" s="8">
        <f>C536*2%</f>
        <v>2000</v>
      </c>
      <c r="D537" s="8"/>
      <c r="E537" s="44">
        <f t="shared" si="8"/>
        <v>23292384.74000001</v>
      </c>
    </row>
    <row r="538" spans="1:5">
      <c r="A538" s="19">
        <v>41842</v>
      </c>
      <c r="B538" s="10" t="s">
        <v>307</v>
      </c>
      <c r="C538" s="8">
        <v>100000</v>
      </c>
      <c r="D538" s="8"/>
      <c r="E538" s="44">
        <f t="shared" si="8"/>
        <v>23392384.74000001</v>
      </c>
    </row>
    <row r="539" spans="1:5">
      <c r="A539" s="19">
        <v>41842</v>
      </c>
      <c r="B539" s="7" t="s">
        <v>227</v>
      </c>
      <c r="C539" s="8">
        <f>C538*2%</f>
        <v>2000</v>
      </c>
      <c r="D539" s="8"/>
      <c r="E539" s="44">
        <f t="shared" si="8"/>
        <v>23394384.74000001</v>
      </c>
    </row>
    <row r="540" spans="1:5">
      <c r="A540" s="19">
        <v>41844</v>
      </c>
      <c r="B540" s="10" t="s">
        <v>307</v>
      </c>
      <c r="C540" s="8">
        <v>100000</v>
      </c>
      <c r="D540" s="8"/>
      <c r="E540" s="44">
        <f t="shared" si="8"/>
        <v>23494384.74000001</v>
      </c>
    </row>
    <row r="541" spans="1:5">
      <c r="A541" s="19">
        <v>41844</v>
      </c>
      <c r="B541" s="7" t="s">
        <v>227</v>
      </c>
      <c r="C541" s="8">
        <f>C540*2%</f>
        <v>2000</v>
      </c>
      <c r="D541" s="8"/>
      <c r="E541" s="44">
        <f t="shared" si="8"/>
        <v>23496384.74000001</v>
      </c>
    </row>
    <row r="542" spans="1:5">
      <c r="A542" s="19">
        <v>41845</v>
      </c>
      <c r="B542" s="11" t="s">
        <v>414</v>
      </c>
      <c r="C542" s="8"/>
      <c r="D542" s="8">
        <v>2441487</v>
      </c>
      <c r="E542" s="44">
        <f t="shared" si="8"/>
        <v>21054897.74000001</v>
      </c>
    </row>
    <row r="543" spans="1:5">
      <c r="A543" s="19">
        <v>41845</v>
      </c>
      <c r="B543" s="10" t="s">
        <v>415</v>
      </c>
      <c r="C543" s="8">
        <f>2801958*2%</f>
        <v>56039.16</v>
      </c>
      <c r="D543" s="8"/>
      <c r="E543" s="44">
        <f t="shared" si="8"/>
        <v>21110936.90000001</v>
      </c>
    </row>
    <row r="544" spans="1:5" ht="25.5">
      <c r="A544" s="19">
        <v>41848</v>
      </c>
      <c r="B544" s="10" t="s">
        <v>409</v>
      </c>
      <c r="C544" s="8">
        <v>500000</v>
      </c>
      <c r="D544" s="8"/>
      <c r="E544" s="44">
        <f t="shared" si="8"/>
        <v>21610936.90000001</v>
      </c>
    </row>
    <row r="545" spans="1:5">
      <c r="A545" s="19">
        <v>41848</v>
      </c>
      <c r="B545" s="10" t="s">
        <v>302</v>
      </c>
      <c r="C545" s="8">
        <v>500000</v>
      </c>
      <c r="D545" s="8"/>
      <c r="E545" s="44">
        <f t="shared" si="8"/>
        <v>22110936.90000001</v>
      </c>
    </row>
    <row r="546" spans="1:5">
      <c r="A546" s="19">
        <v>41848</v>
      </c>
      <c r="B546" s="7" t="s">
        <v>227</v>
      </c>
      <c r="C546" s="8">
        <f>C545*2%</f>
        <v>10000</v>
      </c>
      <c r="D546" s="8"/>
      <c r="E546" s="44">
        <f t="shared" si="8"/>
        <v>22120936.90000001</v>
      </c>
    </row>
    <row r="547" spans="1:5">
      <c r="A547" s="50">
        <v>41851</v>
      </c>
      <c r="B547" s="54" t="s">
        <v>630</v>
      </c>
      <c r="C547" s="52"/>
      <c r="D547" s="52">
        <v>12452439</v>
      </c>
      <c r="E547" s="44">
        <f t="shared" si="8"/>
        <v>9668497.9000000097</v>
      </c>
    </row>
    <row r="548" spans="1:5" customFormat="1">
      <c r="A548" s="37">
        <v>41851</v>
      </c>
      <c r="B548" s="9" t="s">
        <v>156</v>
      </c>
      <c r="C548" s="8"/>
      <c r="D548" s="8"/>
      <c r="E548" s="44">
        <f t="shared" si="8"/>
        <v>9668497.9000000097</v>
      </c>
    </row>
    <row r="549" spans="1:5">
      <c r="A549" s="19">
        <v>41853</v>
      </c>
      <c r="B549" s="10" t="s">
        <v>416</v>
      </c>
      <c r="C549" s="8">
        <v>265000</v>
      </c>
      <c r="D549" s="8"/>
      <c r="E549" s="44">
        <f t="shared" si="8"/>
        <v>9933497.9000000097</v>
      </c>
    </row>
    <row r="550" spans="1:5">
      <c r="A550" s="19">
        <v>41853</v>
      </c>
      <c r="B550" s="10" t="s">
        <v>417</v>
      </c>
      <c r="C550" s="8"/>
      <c r="D550" s="8">
        <v>100000</v>
      </c>
      <c r="E550" s="44">
        <f t="shared" si="8"/>
        <v>9833497.9000000097</v>
      </c>
    </row>
    <row r="551" spans="1:5">
      <c r="A551" s="19">
        <v>41856</v>
      </c>
      <c r="B551" s="7" t="s">
        <v>418</v>
      </c>
      <c r="C551" s="8">
        <v>81600</v>
      </c>
      <c r="D551" s="8"/>
      <c r="E551" s="44">
        <f t="shared" si="8"/>
        <v>9915097.9000000097</v>
      </c>
    </row>
    <row r="552" spans="1:5">
      <c r="A552" s="19">
        <v>41856</v>
      </c>
      <c r="B552" s="7" t="s">
        <v>419</v>
      </c>
      <c r="C552" s="8">
        <v>77167</v>
      </c>
      <c r="D552" s="8"/>
      <c r="E552" s="44">
        <f t="shared" si="8"/>
        <v>9992264.9000000097</v>
      </c>
    </row>
    <row r="553" spans="1:5">
      <c r="A553" s="19">
        <v>41856</v>
      </c>
      <c r="B553" s="7" t="s">
        <v>420</v>
      </c>
      <c r="C553" s="8">
        <v>45000</v>
      </c>
      <c r="D553" s="8"/>
      <c r="E553" s="44">
        <f t="shared" si="8"/>
        <v>10037264.90000001</v>
      </c>
    </row>
    <row r="554" spans="1:5">
      <c r="A554" s="19">
        <v>41856</v>
      </c>
      <c r="B554" s="7" t="s">
        <v>421</v>
      </c>
      <c r="C554" s="8"/>
      <c r="D554" s="8">
        <v>5956</v>
      </c>
      <c r="E554" s="44">
        <f t="shared" si="8"/>
        <v>10031308.90000001</v>
      </c>
    </row>
    <row r="555" spans="1:5" ht="25.5">
      <c r="A555" s="19">
        <v>41858</v>
      </c>
      <c r="B555" s="10" t="s">
        <v>409</v>
      </c>
      <c r="C555" s="8">
        <v>250000</v>
      </c>
      <c r="D555" s="8"/>
      <c r="E555" s="44">
        <f t="shared" si="8"/>
        <v>10281308.90000001</v>
      </c>
    </row>
    <row r="556" spans="1:5">
      <c r="A556" s="19">
        <v>41859</v>
      </c>
      <c r="B556" s="7" t="s">
        <v>416</v>
      </c>
      <c r="C556" s="8">
        <v>291500</v>
      </c>
      <c r="D556" s="8"/>
      <c r="E556" s="44">
        <f t="shared" si="8"/>
        <v>10572808.90000001</v>
      </c>
    </row>
    <row r="557" spans="1:5" ht="25.5">
      <c r="A557" s="19">
        <v>41859</v>
      </c>
      <c r="B557" s="10" t="s">
        <v>422</v>
      </c>
      <c r="C557" s="8"/>
      <c r="D557" s="8">
        <v>5956</v>
      </c>
      <c r="E557" s="44">
        <f t="shared" si="8"/>
        <v>10566852.90000001</v>
      </c>
    </row>
    <row r="558" spans="1:5" ht="25.5">
      <c r="A558" s="19">
        <v>41859</v>
      </c>
      <c r="B558" s="10" t="s">
        <v>423</v>
      </c>
      <c r="C558" s="8"/>
      <c r="D558" s="8">
        <v>11544</v>
      </c>
      <c r="E558" s="44">
        <f t="shared" si="8"/>
        <v>10555308.90000001</v>
      </c>
    </row>
    <row r="559" spans="1:5" ht="25.5">
      <c r="A559" s="19">
        <v>41863</v>
      </c>
      <c r="B559" s="10" t="s">
        <v>393</v>
      </c>
      <c r="C559" s="8"/>
      <c r="D559" s="8">
        <v>44720</v>
      </c>
      <c r="E559" s="44">
        <f t="shared" si="8"/>
        <v>10510588.90000001</v>
      </c>
    </row>
    <row r="560" spans="1:5">
      <c r="A560" s="19">
        <v>41865</v>
      </c>
      <c r="B560" s="7" t="s">
        <v>416</v>
      </c>
      <c r="C560" s="8">
        <v>514000</v>
      </c>
      <c r="D560" s="8"/>
      <c r="E560" s="44">
        <f t="shared" si="8"/>
        <v>11024588.90000001</v>
      </c>
    </row>
    <row r="561" spans="1:5">
      <c r="A561" s="19">
        <v>41865</v>
      </c>
      <c r="B561" s="7" t="s">
        <v>416</v>
      </c>
      <c r="C561" s="8">
        <v>28500</v>
      </c>
      <c r="D561" s="8"/>
      <c r="E561" s="44">
        <f t="shared" si="8"/>
        <v>11053088.90000001</v>
      </c>
    </row>
    <row r="562" spans="1:5">
      <c r="A562" s="19">
        <v>41863</v>
      </c>
      <c r="B562" s="7" t="s">
        <v>307</v>
      </c>
      <c r="C562" s="8">
        <v>800000</v>
      </c>
      <c r="D562" s="8"/>
      <c r="E562" s="44">
        <f t="shared" si="8"/>
        <v>11853088.90000001</v>
      </c>
    </row>
    <row r="563" spans="1:5">
      <c r="A563" s="19">
        <v>41863</v>
      </c>
      <c r="B563" s="7" t="s">
        <v>227</v>
      </c>
      <c r="C563" s="8">
        <f>C562*2%</f>
        <v>16000</v>
      </c>
      <c r="D563" s="8"/>
      <c r="E563" s="44">
        <f t="shared" si="8"/>
        <v>11869088.90000001</v>
      </c>
    </row>
    <row r="564" spans="1:5">
      <c r="A564" s="19">
        <v>41876</v>
      </c>
      <c r="B564" s="11" t="s">
        <v>403</v>
      </c>
      <c r="C564" s="8"/>
      <c r="D564" s="8">
        <v>4020261</v>
      </c>
      <c r="E564" s="44">
        <f t="shared" si="8"/>
        <v>7848827.9000000097</v>
      </c>
    </row>
    <row r="565" spans="1:5">
      <c r="A565" s="19">
        <v>41876</v>
      </c>
      <c r="B565" s="10" t="s">
        <v>424</v>
      </c>
      <c r="C565" s="8">
        <f>4840597*2%</f>
        <v>96811.94</v>
      </c>
      <c r="D565" s="8"/>
      <c r="E565" s="44">
        <f t="shared" si="8"/>
        <v>7945639.8400000101</v>
      </c>
    </row>
    <row r="566" spans="1:5">
      <c r="A566" s="19">
        <v>41876</v>
      </c>
      <c r="B566" s="7" t="s">
        <v>425</v>
      </c>
      <c r="C566" s="8">
        <v>2800000</v>
      </c>
      <c r="D566" s="8"/>
      <c r="E566" s="44">
        <f t="shared" si="8"/>
        <v>10745639.840000011</v>
      </c>
    </row>
    <row r="567" spans="1:5">
      <c r="A567" s="19">
        <v>41877</v>
      </c>
      <c r="B567" s="7" t="s">
        <v>302</v>
      </c>
      <c r="C567" s="8">
        <v>900000</v>
      </c>
      <c r="D567" s="8"/>
      <c r="E567" s="44">
        <f t="shared" si="8"/>
        <v>11645639.840000011</v>
      </c>
    </row>
    <row r="568" spans="1:5">
      <c r="A568" s="19">
        <v>41877</v>
      </c>
      <c r="B568" s="7" t="s">
        <v>227</v>
      </c>
      <c r="C568" s="8">
        <f>C567*2%</f>
        <v>18000</v>
      </c>
      <c r="D568" s="8"/>
      <c r="E568" s="44">
        <f t="shared" si="8"/>
        <v>11663639.840000011</v>
      </c>
    </row>
    <row r="569" spans="1:5">
      <c r="A569" s="19">
        <v>41881</v>
      </c>
      <c r="B569" s="7" t="s">
        <v>426</v>
      </c>
      <c r="C569" s="8">
        <v>49000</v>
      </c>
      <c r="D569" s="8"/>
      <c r="E569" s="44">
        <f t="shared" si="8"/>
        <v>11712639.840000011</v>
      </c>
    </row>
    <row r="570" spans="1:5">
      <c r="A570" s="19">
        <v>41881</v>
      </c>
      <c r="B570" s="7" t="s">
        <v>227</v>
      </c>
      <c r="C570" s="8">
        <f>C569*2%</f>
        <v>980</v>
      </c>
      <c r="D570" s="8"/>
      <c r="E570" s="44">
        <f t="shared" si="8"/>
        <v>11713619.840000011</v>
      </c>
    </row>
    <row r="571" spans="1:5">
      <c r="A571" s="19">
        <v>41882</v>
      </c>
      <c r="B571" s="7" t="s">
        <v>156</v>
      </c>
      <c r="C571" s="8"/>
      <c r="D571" s="8"/>
      <c r="E571" s="44">
        <f t="shared" si="8"/>
        <v>11713619.840000011</v>
      </c>
    </row>
    <row r="572" spans="1:5">
      <c r="A572" s="19">
        <v>41883</v>
      </c>
      <c r="B572" s="7" t="s">
        <v>416</v>
      </c>
      <c r="C572" s="8">
        <v>257000</v>
      </c>
      <c r="D572" s="8"/>
      <c r="E572" s="44">
        <f t="shared" si="8"/>
        <v>11970619.840000011</v>
      </c>
    </row>
    <row r="573" spans="1:5">
      <c r="A573" s="19">
        <v>41883</v>
      </c>
      <c r="B573" s="7" t="s">
        <v>427</v>
      </c>
      <c r="C573" s="8">
        <v>172000</v>
      </c>
      <c r="D573" s="8"/>
      <c r="E573" s="44">
        <f t="shared" si="8"/>
        <v>12142619.840000011</v>
      </c>
    </row>
    <row r="574" spans="1:5">
      <c r="A574" s="19">
        <v>41883</v>
      </c>
      <c r="B574" s="7" t="s">
        <v>309</v>
      </c>
      <c r="C574" s="8">
        <v>300000</v>
      </c>
      <c r="D574" s="8"/>
      <c r="E574" s="44">
        <f t="shared" si="8"/>
        <v>12442619.840000011</v>
      </c>
    </row>
    <row r="575" spans="1:5">
      <c r="A575" s="19">
        <v>41883</v>
      </c>
      <c r="B575" s="7" t="s">
        <v>271</v>
      </c>
      <c r="C575" s="8">
        <v>100000</v>
      </c>
      <c r="D575" s="8"/>
      <c r="E575" s="44">
        <f t="shared" si="8"/>
        <v>12542619.840000011</v>
      </c>
    </row>
    <row r="576" spans="1:5">
      <c r="A576" s="19">
        <v>41883</v>
      </c>
      <c r="B576" s="7" t="s">
        <v>307</v>
      </c>
      <c r="C576" s="8">
        <v>1150000</v>
      </c>
      <c r="D576" s="8"/>
      <c r="E576" s="44">
        <f t="shared" si="8"/>
        <v>13692619.840000011</v>
      </c>
    </row>
    <row r="577" spans="1:5">
      <c r="A577" s="19">
        <v>41883</v>
      </c>
      <c r="B577" s="7" t="s">
        <v>227</v>
      </c>
      <c r="C577" s="8">
        <f>C576*2%</f>
        <v>23000</v>
      </c>
      <c r="D577" s="8"/>
      <c r="E577" s="44">
        <f t="shared" si="8"/>
        <v>13715619.840000011</v>
      </c>
    </row>
    <row r="578" spans="1:5">
      <c r="A578" s="19">
        <v>41883</v>
      </c>
      <c r="B578" s="11" t="s">
        <v>411</v>
      </c>
      <c r="C578" s="8"/>
      <c r="D578" s="8">
        <v>2345579</v>
      </c>
      <c r="E578" s="44">
        <f t="shared" si="8"/>
        <v>11370040.840000011</v>
      </c>
    </row>
    <row r="579" spans="1:5">
      <c r="A579" s="19">
        <v>41887</v>
      </c>
      <c r="B579" s="7" t="s">
        <v>428</v>
      </c>
      <c r="C579" s="8">
        <v>81600</v>
      </c>
      <c r="D579" s="8"/>
      <c r="E579" s="44">
        <f t="shared" si="8"/>
        <v>11451640.840000011</v>
      </c>
    </row>
    <row r="580" spans="1:5">
      <c r="A580" s="19">
        <v>41887</v>
      </c>
      <c r="B580" s="7" t="s">
        <v>429</v>
      </c>
      <c r="C580" s="8">
        <v>77167</v>
      </c>
      <c r="D580" s="8"/>
      <c r="E580" s="44">
        <f t="shared" si="8"/>
        <v>11528807.840000011</v>
      </c>
    </row>
    <row r="581" spans="1:5">
      <c r="A581" s="19">
        <v>41887</v>
      </c>
      <c r="B581" s="7" t="s">
        <v>430</v>
      </c>
      <c r="C581" s="8">
        <v>45000</v>
      </c>
      <c r="D581" s="8"/>
      <c r="E581" s="44">
        <f t="shared" si="8"/>
        <v>11573807.840000011</v>
      </c>
    </row>
    <row r="582" spans="1:5">
      <c r="A582" s="19">
        <v>41887</v>
      </c>
      <c r="B582" s="7" t="s">
        <v>421</v>
      </c>
      <c r="C582" s="8"/>
      <c r="D582" s="8">
        <v>5956</v>
      </c>
      <c r="E582" s="44">
        <f t="shared" ref="E582:E645" si="9">C582+E581-D582</f>
        <v>11567851.840000011</v>
      </c>
    </row>
    <row r="583" spans="1:5" ht="25.5">
      <c r="A583" s="19">
        <v>41890</v>
      </c>
      <c r="B583" s="10" t="s">
        <v>422</v>
      </c>
      <c r="C583" s="8"/>
      <c r="D583" s="8">
        <v>5956</v>
      </c>
      <c r="E583" s="44">
        <f t="shared" si="9"/>
        <v>11561895.840000011</v>
      </c>
    </row>
    <row r="584" spans="1:5" ht="25.5">
      <c r="A584" s="19">
        <v>41890</v>
      </c>
      <c r="B584" s="10" t="s">
        <v>423</v>
      </c>
      <c r="C584" s="8"/>
      <c r="D584" s="8">
        <v>11544</v>
      </c>
      <c r="E584" s="44">
        <f t="shared" si="9"/>
        <v>11550351.840000011</v>
      </c>
    </row>
    <row r="585" spans="1:5" ht="25.5">
      <c r="A585" s="19">
        <v>41894</v>
      </c>
      <c r="B585" s="10" t="s">
        <v>393</v>
      </c>
      <c r="C585" s="8"/>
      <c r="D585" s="8">
        <v>44720</v>
      </c>
      <c r="E585" s="44">
        <f t="shared" si="9"/>
        <v>11505631.840000011</v>
      </c>
    </row>
    <row r="586" spans="1:5">
      <c r="A586" s="19">
        <v>41899</v>
      </c>
      <c r="B586" s="7" t="s">
        <v>416</v>
      </c>
      <c r="C586" s="8">
        <v>257000</v>
      </c>
      <c r="D586" s="8"/>
      <c r="E586" s="44">
        <f t="shared" si="9"/>
        <v>11762631.840000011</v>
      </c>
    </row>
    <row r="587" spans="1:5">
      <c r="A587" s="19">
        <v>41907</v>
      </c>
      <c r="B587" s="7" t="s">
        <v>307</v>
      </c>
      <c r="C587" s="8">
        <v>200000</v>
      </c>
      <c r="D587" s="8"/>
      <c r="E587" s="44">
        <f t="shared" si="9"/>
        <v>11962631.840000011</v>
      </c>
    </row>
    <row r="588" spans="1:5">
      <c r="A588" s="19">
        <v>41907</v>
      </c>
      <c r="B588" s="7" t="s">
        <v>227</v>
      </c>
      <c r="C588" s="8">
        <f>C587*2%</f>
        <v>4000</v>
      </c>
      <c r="D588" s="8"/>
      <c r="E588" s="44">
        <f t="shared" si="9"/>
        <v>11966631.840000011</v>
      </c>
    </row>
    <row r="589" spans="1:5" ht="25.5">
      <c r="A589" s="19">
        <v>41907</v>
      </c>
      <c r="B589" s="10" t="s">
        <v>431</v>
      </c>
      <c r="C589" s="8"/>
      <c r="D589" s="8">
        <v>17103</v>
      </c>
      <c r="E589" s="44">
        <f t="shared" si="9"/>
        <v>11949528.840000011</v>
      </c>
    </row>
    <row r="590" spans="1:5">
      <c r="A590" s="19">
        <v>41912</v>
      </c>
      <c r="B590" s="7" t="s">
        <v>156</v>
      </c>
      <c r="C590" s="8"/>
      <c r="D590" s="8"/>
      <c r="E590" s="44">
        <f t="shared" si="9"/>
        <v>11949528.840000011</v>
      </c>
    </row>
    <row r="591" spans="1:5">
      <c r="A591" s="19">
        <v>41916</v>
      </c>
      <c r="B591" s="10" t="s">
        <v>307</v>
      </c>
      <c r="C591" s="8">
        <v>100000</v>
      </c>
      <c r="D591" s="8"/>
      <c r="E591" s="44">
        <f t="shared" si="9"/>
        <v>12049528.840000011</v>
      </c>
    </row>
    <row r="592" spans="1:5">
      <c r="A592" s="19">
        <v>41916</v>
      </c>
      <c r="B592" s="7" t="s">
        <v>227</v>
      </c>
      <c r="C592" s="8">
        <f>C591*2%</f>
        <v>2000</v>
      </c>
      <c r="D592" s="8"/>
      <c r="E592" s="44">
        <f t="shared" si="9"/>
        <v>12051528.840000011</v>
      </c>
    </row>
    <row r="593" spans="1:9">
      <c r="A593" s="19">
        <v>41916</v>
      </c>
      <c r="B593" s="10" t="s">
        <v>432</v>
      </c>
      <c r="C593" s="8">
        <v>8103</v>
      </c>
      <c r="D593" s="8"/>
      <c r="E593" s="44">
        <f t="shared" si="9"/>
        <v>12059631.840000011</v>
      </c>
    </row>
    <row r="594" spans="1:9">
      <c r="A594" s="19">
        <v>41917</v>
      </c>
      <c r="B594" s="7" t="s">
        <v>433</v>
      </c>
      <c r="C594" s="8">
        <v>81600</v>
      </c>
      <c r="D594" s="8"/>
      <c r="E594" s="44">
        <f t="shared" si="9"/>
        <v>12141231.840000011</v>
      </c>
    </row>
    <row r="595" spans="1:9">
      <c r="A595" s="19">
        <v>41917</v>
      </c>
      <c r="B595" s="7" t="s">
        <v>434</v>
      </c>
      <c r="C595" s="8">
        <v>77167</v>
      </c>
      <c r="D595" s="8"/>
      <c r="E595" s="44">
        <f t="shared" si="9"/>
        <v>12218398.840000011</v>
      </c>
    </row>
    <row r="596" spans="1:9">
      <c r="A596" s="19">
        <v>41917</v>
      </c>
      <c r="B596" s="7" t="s">
        <v>435</v>
      </c>
      <c r="C596" s="8">
        <v>45000</v>
      </c>
      <c r="D596" s="8"/>
      <c r="E596" s="44">
        <f t="shared" si="9"/>
        <v>12263398.840000011</v>
      </c>
    </row>
    <row r="597" spans="1:9">
      <c r="A597" s="19">
        <v>41917</v>
      </c>
      <c r="B597" s="7" t="s">
        <v>421</v>
      </c>
      <c r="C597" s="8"/>
      <c r="D597" s="8">
        <v>5956</v>
      </c>
      <c r="E597" s="44">
        <f t="shared" si="9"/>
        <v>12257442.840000011</v>
      </c>
    </row>
    <row r="598" spans="1:9">
      <c r="A598" s="19">
        <v>41919</v>
      </c>
      <c r="B598" s="10" t="s">
        <v>436</v>
      </c>
      <c r="C598" s="8">
        <v>50000</v>
      </c>
      <c r="D598" s="8"/>
      <c r="E598" s="44">
        <f t="shared" si="9"/>
        <v>12307442.840000011</v>
      </c>
    </row>
    <row r="599" spans="1:9">
      <c r="A599" s="19">
        <v>41919</v>
      </c>
      <c r="B599" s="7" t="s">
        <v>227</v>
      </c>
      <c r="C599" s="8">
        <f>C598*2%</f>
        <v>1000</v>
      </c>
      <c r="D599" s="8"/>
      <c r="E599" s="44">
        <f t="shared" si="9"/>
        <v>12308442.840000011</v>
      </c>
    </row>
    <row r="600" spans="1:9" ht="28.5" customHeight="1">
      <c r="A600" s="19">
        <v>41920</v>
      </c>
      <c r="B600" s="10" t="s">
        <v>422</v>
      </c>
      <c r="C600" s="8"/>
      <c r="D600" s="8">
        <v>5956</v>
      </c>
      <c r="E600" s="44">
        <f t="shared" si="9"/>
        <v>12302486.840000011</v>
      </c>
    </row>
    <row r="601" spans="1:9" ht="25.5">
      <c r="A601" s="19">
        <v>41920</v>
      </c>
      <c r="B601" s="10" t="s">
        <v>423</v>
      </c>
      <c r="C601" s="8"/>
      <c r="D601" s="8">
        <v>11544</v>
      </c>
      <c r="E601" s="44">
        <f t="shared" si="9"/>
        <v>12290942.840000011</v>
      </c>
      <c r="F601" s="15"/>
      <c r="G601" s="16"/>
      <c r="H601" s="17"/>
      <c r="I601" s="17"/>
    </row>
    <row r="602" spans="1:9">
      <c r="A602" s="19">
        <v>41921</v>
      </c>
      <c r="B602" s="7" t="s">
        <v>307</v>
      </c>
      <c r="C602" s="8">
        <v>100000</v>
      </c>
      <c r="D602" s="8"/>
      <c r="E602" s="44">
        <f t="shared" si="9"/>
        <v>12390942.840000011</v>
      </c>
    </row>
    <row r="603" spans="1:9">
      <c r="A603" s="19">
        <v>41921</v>
      </c>
      <c r="B603" s="7" t="s">
        <v>227</v>
      </c>
      <c r="C603" s="8">
        <f>C602*2%</f>
        <v>2000</v>
      </c>
      <c r="D603" s="8"/>
      <c r="E603" s="44">
        <f t="shared" si="9"/>
        <v>12392942.840000011</v>
      </c>
    </row>
    <row r="604" spans="1:9">
      <c r="A604" s="19">
        <v>41922</v>
      </c>
      <c r="B604" s="7" t="s">
        <v>437</v>
      </c>
      <c r="C604" s="8">
        <v>14000</v>
      </c>
      <c r="D604" s="8"/>
      <c r="E604" s="44">
        <f t="shared" si="9"/>
        <v>12406942.840000011</v>
      </c>
    </row>
    <row r="605" spans="1:9" ht="25.5">
      <c r="A605" s="19">
        <v>41924</v>
      </c>
      <c r="B605" s="10" t="s">
        <v>393</v>
      </c>
      <c r="C605" s="8"/>
      <c r="D605" s="8">
        <v>44720</v>
      </c>
      <c r="E605" s="44">
        <f t="shared" si="9"/>
        <v>12362222.840000011</v>
      </c>
    </row>
    <row r="606" spans="1:9">
      <c r="A606" s="19">
        <v>41930</v>
      </c>
      <c r="B606" s="10" t="s">
        <v>307</v>
      </c>
      <c r="C606" s="8">
        <v>300000</v>
      </c>
      <c r="D606" s="8"/>
      <c r="E606" s="44">
        <f t="shared" si="9"/>
        <v>12662222.840000011</v>
      </c>
    </row>
    <row r="607" spans="1:9">
      <c r="A607" s="19">
        <v>41930</v>
      </c>
      <c r="B607" s="7" t="s">
        <v>227</v>
      </c>
      <c r="C607" s="8">
        <f>C606*2%</f>
        <v>6000</v>
      </c>
      <c r="D607" s="8"/>
      <c r="E607" s="44">
        <f t="shared" si="9"/>
        <v>12668222.840000011</v>
      </c>
    </row>
    <row r="608" spans="1:9" ht="25.5">
      <c r="A608" s="19">
        <v>41937</v>
      </c>
      <c r="B608" s="10" t="s">
        <v>431</v>
      </c>
      <c r="C608" s="8"/>
      <c r="D608" s="8">
        <v>17103</v>
      </c>
      <c r="E608" s="44">
        <f t="shared" si="9"/>
        <v>12651119.840000011</v>
      </c>
    </row>
    <row r="609" spans="1:5" ht="25.5">
      <c r="A609" s="19">
        <v>41939</v>
      </c>
      <c r="B609" s="10" t="s">
        <v>438</v>
      </c>
      <c r="C609" s="8">
        <v>9780</v>
      </c>
      <c r="D609" s="8"/>
      <c r="E609" s="44">
        <f t="shared" si="9"/>
        <v>12660899.840000011</v>
      </c>
    </row>
    <row r="610" spans="1:5">
      <c r="A610" s="19">
        <v>41939</v>
      </c>
      <c r="B610" s="10" t="s">
        <v>436</v>
      </c>
      <c r="C610" s="8">
        <v>50000</v>
      </c>
      <c r="D610" s="8"/>
      <c r="E610" s="44">
        <f t="shared" si="9"/>
        <v>12710899.840000011</v>
      </c>
    </row>
    <row r="611" spans="1:5">
      <c r="A611" s="19">
        <v>41939</v>
      </c>
      <c r="B611" s="7" t="s">
        <v>227</v>
      </c>
      <c r="C611" s="8">
        <f>C610*2%</f>
        <v>1000</v>
      </c>
      <c r="D611" s="8"/>
      <c r="E611" s="44">
        <f t="shared" si="9"/>
        <v>12711899.840000011</v>
      </c>
    </row>
    <row r="612" spans="1:5">
      <c r="A612" s="19">
        <v>41941</v>
      </c>
      <c r="B612" s="10" t="s">
        <v>436</v>
      </c>
      <c r="C612" s="8">
        <v>100000</v>
      </c>
      <c r="D612" s="8"/>
      <c r="E612" s="44">
        <f t="shared" si="9"/>
        <v>12811899.840000011</v>
      </c>
    </row>
    <row r="613" spans="1:5">
      <c r="A613" s="19">
        <v>41941</v>
      </c>
      <c r="B613" s="7" t="s">
        <v>227</v>
      </c>
      <c r="C613" s="8">
        <f>C612*2%</f>
        <v>2000</v>
      </c>
      <c r="D613" s="8"/>
      <c r="E613" s="44">
        <f t="shared" si="9"/>
        <v>12813899.840000011</v>
      </c>
    </row>
    <row r="614" spans="1:5">
      <c r="A614" s="19">
        <v>41941</v>
      </c>
      <c r="B614" s="10" t="s">
        <v>319</v>
      </c>
      <c r="C614" s="8">
        <v>270000</v>
      </c>
      <c r="D614" s="8"/>
      <c r="E614" s="44">
        <f t="shared" si="9"/>
        <v>13083899.840000011</v>
      </c>
    </row>
    <row r="615" spans="1:5">
      <c r="A615" s="19">
        <v>41943</v>
      </c>
      <c r="B615" s="10" t="s">
        <v>156</v>
      </c>
      <c r="C615" s="8"/>
      <c r="D615" s="8"/>
      <c r="E615" s="44">
        <f t="shared" si="9"/>
        <v>13083899.840000011</v>
      </c>
    </row>
    <row r="616" spans="1:5">
      <c r="A616" s="19">
        <v>41948</v>
      </c>
      <c r="B616" s="7" t="s">
        <v>439</v>
      </c>
      <c r="C616" s="8">
        <v>81600</v>
      </c>
      <c r="D616" s="8"/>
      <c r="E616" s="44">
        <f t="shared" si="9"/>
        <v>13165499.840000011</v>
      </c>
    </row>
    <row r="617" spans="1:5">
      <c r="A617" s="19">
        <v>41948</v>
      </c>
      <c r="B617" s="7" t="s">
        <v>440</v>
      </c>
      <c r="C617" s="8">
        <v>77167</v>
      </c>
      <c r="D617" s="8"/>
      <c r="E617" s="44">
        <f t="shared" si="9"/>
        <v>13242666.840000011</v>
      </c>
    </row>
    <row r="618" spans="1:5">
      <c r="A618" s="19">
        <v>41948</v>
      </c>
      <c r="B618" s="7" t="s">
        <v>441</v>
      </c>
      <c r="C618" s="8">
        <v>45000</v>
      </c>
      <c r="D618" s="8"/>
      <c r="E618" s="44">
        <f t="shared" si="9"/>
        <v>13287666.840000011</v>
      </c>
    </row>
    <row r="619" spans="1:5">
      <c r="A619" s="19">
        <v>41948</v>
      </c>
      <c r="B619" s="7" t="s">
        <v>421</v>
      </c>
      <c r="C619" s="8"/>
      <c r="D619" s="8">
        <v>5956</v>
      </c>
      <c r="E619" s="44">
        <f t="shared" si="9"/>
        <v>13281710.840000011</v>
      </c>
    </row>
    <row r="620" spans="1:5" ht="25.5">
      <c r="A620" s="19">
        <v>41951</v>
      </c>
      <c r="B620" s="10" t="s">
        <v>422</v>
      </c>
      <c r="C620" s="8"/>
      <c r="D620" s="8">
        <v>5956</v>
      </c>
      <c r="E620" s="44">
        <f t="shared" si="9"/>
        <v>13275754.840000011</v>
      </c>
    </row>
    <row r="621" spans="1:5">
      <c r="A621" s="19">
        <v>41951</v>
      </c>
      <c r="B621" s="7" t="s">
        <v>302</v>
      </c>
      <c r="C621" s="8">
        <v>300000</v>
      </c>
      <c r="D621" s="8"/>
      <c r="E621" s="44">
        <f t="shared" si="9"/>
        <v>13575754.840000011</v>
      </c>
    </row>
    <row r="622" spans="1:5">
      <c r="A622" s="19">
        <v>41951</v>
      </c>
      <c r="B622" s="7" t="s">
        <v>227</v>
      </c>
      <c r="C622" s="8">
        <f>C621*2%</f>
        <v>6000</v>
      </c>
      <c r="D622" s="8"/>
      <c r="E622" s="44">
        <f t="shared" si="9"/>
        <v>13581754.840000011</v>
      </c>
    </row>
    <row r="623" spans="1:5" ht="25.5">
      <c r="A623" s="19">
        <v>41951</v>
      </c>
      <c r="B623" s="10" t="s">
        <v>423</v>
      </c>
      <c r="C623" s="8"/>
      <c r="D623" s="8">
        <v>11544</v>
      </c>
      <c r="E623" s="44">
        <f t="shared" si="9"/>
        <v>13570210.840000011</v>
      </c>
    </row>
    <row r="624" spans="1:5" ht="25.5">
      <c r="A624" s="19">
        <v>41955</v>
      </c>
      <c r="B624" s="10" t="s">
        <v>393</v>
      </c>
      <c r="C624" s="8"/>
      <c r="D624" s="8">
        <v>44720</v>
      </c>
      <c r="E624" s="44">
        <f t="shared" si="9"/>
        <v>13525490.840000011</v>
      </c>
    </row>
    <row r="625" spans="1:5">
      <c r="A625" s="19">
        <v>41956</v>
      </c>
      <c r="B625" s="7" t="s">
        <v>302</v>
      </c>
      <c r="C625" s="8">
        <v>100000</v>
      </c>
      <c r="D625" s="8"/>
      <c r="E625" s="44">
        <f t="shared" si="9"/>
        <v>13625490.840000011</v>
      </c>
    </row>
    <row r="626" spans="1:5">
      <c r="A626" s="19">
        <v>41956</v>
      </c>
      <c r="B626" s="7" t="s">
        <v>227</v>
      </c>
      <c r="C626" s="8">
        <f>C625*2%</f>
        <v>2000</v>
      </c>
      <c r="D626" s="8"/>
      <c r="E626" s="44">
        <f t="shared" si="9"/>
        <v>13627490.840000011</v>
      </c>
    </row>
    <row r="627" spans="1:5">
      <c r="A627" s="19">
        <v>41962</v>
      </c>
      <c r="B627" s="7" t="s">
        <v>307</v>
      </c>
      <c r="C627" s="8">
        <v>50000</v>
      </c>
      <c r="D627" s="8"/>
      <c r="E627" s="44">
        <f t="shared" si="9"/>
        <v>13677490.840000011</v>
      </c>
    </row>
    <row r="628" spans="1:5">
      <c r="A628" s="19">
        <v>41962</v>
      </c>
      <c r="B628" s="7" t="s">
        <v>227</v>
      </c>
      <c r="C628" s="8">
        <f>C627*2%</f>
        <v>1000</v>
      </c>
      <c r="D628" s="8"/>
      <c r="E628" s="44">
        <f t="shared" si="9"/>
        <v>13678490.840000011</v>
      </c>
    </row>
    <row r="629" spans="1:5">
      <c r="A629" s="19">
        <v>41964</v>
      </c>
      <c r="B629" s="10" t="s">
        <v>442</v>
      </c>
      <c r="C629" s="8"/>
      <c r="D629" s="8">
        <v>6928188</v>
      </c>
      <c r="E629" s="44">
        <f t="shared" si="9"/>
        <v>6750302.840000011</v>
      </c>
    </row>
    <row r="630" spans="1:5">
      <c r="A630" s="19">
        <v>41964</v>
      </c>
      <c r="B630" s="10" t="s">
        <v>443</v>
      </c>
      <c r="C630" s="8">
        <f>8519682*2%</f>
        <v>170393.64</v>
      </c>
      <c r="D630" s="8"/>
      <c r="E630" s="44">
        <f t="shared" si="9"/>
        <v>6920696.4800000107</v>
      </c>
    </row>
    <row r="631" spans="1:5">
      <c r="A631" s="19">
        <v>41964</v>
      </c>
      <c r="B631" s="7" t="s">
        <v>444</v>
      </c>
      <c r="C631" s="8">
        <v>1093669</v>
      </c>
      <c r="D631" s="8"/>
      <c r="E631" s="44">
        <f t="shared" si="9"/>
        <v>8014365.4800000107</v>
      </c>
    </row>
    <row r="632" spans="1:5">
      <c r="A632" s="19">
        <v>41964</v>
      </c>
      <c r="B632" s="7" t="s">
        <v>307</v>
      </c>
      <c r="C632" s="8">
        <v>200000</v>
      </c>
      <c r="D632" s="8"/>
      <c r="E632" s="44">
        <f t="shared" si="9"/>
        <v>8214365.4800000107</v>
      </c>
    </row>
    <row r="633" spans="1:5">
      <c r="A633" s="19">
        <v>41964</v>
      </c>
      <c r="B633" s="7" t="s">
        <v>227</v>
      </c>
      <c r="C633" s="8">
        <f>C632*2%</f>
        <v>4000</v>
      </c>
      <c r="D633" s="8"/>
      <c r="E633" s="44">
        <f t="shared" si="9"/>
        <v>8218365.4800000107</v>
      </c>
    </row>
    <row r="634" spans="1:5">
      <c r="A634" s="19">
        <v>41964</v>
      </c>
      <c r="B634" s="7" t="s">
        <v>333</v>
      </c>
      <c r="C634" s="8">
        <v>1000000</v>
      </c>
      <c r="D634" s="8"/>
      <c r="E634" s="44">
        <f t="shared" si="9"/>
        <v>9218365.4800000116</v>
      </c>
    </row>
    <row r="635" spans="1:5">
      <c r="A635" s="19">
        <v>41964</v>
      </c>
      <c r="B635" s="7" t="s">
        <v>445</v>
      </c>
      <c r="C635" s="8">
        <v>250000</v>
      </c>
      <c r="D635" s="8"/>
      <c r="E635" s="44">
        <f t="shared" si="9"/>
        <v>9468365.4800000116</v>
      </c>
    </row>
    <row r="636" spans="1:5">
      <c r="A636" s="19">
        <v>41964</v>
      </c>
      <c r="B636" s="7" t="s">
        <v>446</v>
      </c>
      <c r="C636" s="8">
        <v>288000</v>
      </c>
      <c r="D636" s="8"/>
      <c r="E636" s="44">
        <f t="shared" si="9"/>
        <v>9756365.4800000116</v>
      </c>
    </row>
    <row r="637" spans="1:5">
      <c r="A637" s="19">
        <v>41964</v>
      </c>
      <c r="B637" s="7" t="s">
        <v>416</v>
      </c>
      <c r="C637" s="8">
        <v>270000</v>
      </c>
      <c r="D637" s="8"/>
      <c r="E637" s="44">
        <f t="shared" si="9"/>
        <v>10026365.480000012</v>
      </c>
    </row>
    <row r="638" spans="1:5">
      <c r="A638" s="19">
        <v>41964</v>
      </c>
      <c r="B638" s="10" t="s">
        <v>402</v>
      </c>
      <c r="C638" s="8">
        <v>108000</v>
      </c>
      <c r="D638" s="8"/>
      <c r="E638" s="44">
        <f t="shared" si="9"/>
        <v>10134365.480000012</v>
      </c>
    </row>
    <row r="639" spans="1:5">
      <c r="A639" s="19">
        <v>41964</v>
      </c>
      <c r="B639" s="10" t="s">
        <v>307</v>
      </c>
      <c r="C639" s="8">
        <v>1500000</v>
      </c>
      <c r="D639" s="8"/>
      <c r="E639" s="44">
        <f t="shared" si="9"/>
        <v>11634365.480000012</v>
      </c>
    </row>
    <row r="640" spans="1:5">
      <c r="A640" s="19">
        <v>41964</v>
      </c>
      <c r="B640" s="7" t="s">
        <v>227</v>
      </c>
      <c r="C640" s="8">
        <f>C639*2%</f>
        <v>30000</v>
      </c>
      <c r="D640" s="8"/>
      <c r="E640" s="44">
        <f t="shared" si="9"/>
        <v>11664365.480000012</v>
      </c>
    </row>
    <row r="641" spans="1:5">
      <c r="A641" s="19">
        <v>41965</v>
      </c>
      <c r="B641" s="10" t="s">
        <v>318</v>
      </c>
      <c r="C641" s="8">
        <v>575000</v>
      </c>
      <c r="D641" s="8"/>
      <c r="E641" s="44">
        <f t="shared" si="9"/>
        <v>12239365.480000012</v>
      </c>
    </row>
    <row r="642" spans="1:5" ht="25.5">
      <c r="A642" s="19">
        <v>41968</v>
      </c>
      <c r="B642" s="10" t="s">
        <v>431</v>
      </c>
      <c r="C642" s="8"/>
      <c r="D642" s="8">
        <v>17103</v>
      </c>
      <c r="E642" s="44">
        <f t="shared" si="9"/>
        <v>12222262.480000012</v>
      </c>
    </row>
    <row r="643" spans="1:5">
      <c r="A643" s="19">
        <v>41973</v>
      </c>
      <c r="B643" s="10" t="s">
        <v>156</v>
      </c>
      <c r="C643" s="8"/>
      <c r="D643" s="8"/>
      <c r="E643" s="44">
        <f t="shared" si="9"/>
        <v>12222262.480000012</v>
      </c>
    </row>
    <row r="644" spans="1:5">
      <c r="A644" s="19">
        <v>41976</v>
      </c>
      <c r="B644" s="10" t="s">
        <v>383</v>
      </c>
      <c r="C644" s="8">
        <v>2610000</v>
      </c>
      <c r="D644" s="8"/>
      <c r="E644" s="44">
        <f t="shared" si="9"/>
        <v>14832262.480000012</v>
      </c>
    </row>
    <row r="645" spans="1:5">
      <c r="A645" s="19">
        <v>41976</v>
      </c>
      <c r="B645" s="10" t="s">
        <v>442</v>
      </c>
      <c r="C645" s="8"/>
      <c r="D645" s="8">
        <v>2048024</v>
      </c>
      <c r="E645" s="44">
        <f t="shared" si="9"/>
        <v>12784238.480000012</v>
      </c>
    </row>
    <row r="646" spans="1:5">
      <c r="A646" s="19">
        <v>41976</v>
      </c>
      <c r="B646" s="10" t="s">
        <v>447</v>
      </c>
      <c r="C646" s="8">
        <f>2529489*2%</f>
        <v>50589.78</v>
      </c>
      <c r="D646" s="8"/>
      <c r="E646" s="44">
        <f t="shared" ref="E646:E709" si="10">C646+E645-D646</f>
        <v>12834828.260000011</v>
      </c>
    </row>
    <row r="647" spans="1:5">
      <c r="A647" s="19">
        <v>41976</v>
      </c>
      <c r="B647" s="10" t="s">
        <v>442</v>
      </c>
      <c r="C647" s="8"/>
      <c r="D647" s="8">
        <v>9467846</v>
      </c>
      <c r="E647" s="44">
        <f t="shared" si="10"/>
        <v>3366982.260000011</v>
      </c>
    </row>
    <row r="648" spans="1:5">
      <c r="A648" s="19">
        <v>41976</v>
      </c>
      <c r="B648" s="10" t="s">
        <v>448</v>
      </c>
      <c r="C648" s="8">
        <f>11827553*2%</f>
        <v>236551.06</v>
      </c>
      <c r="D648" s="8"/>
      <c r="E648" s="44">
        <f t="shared" si="10"/>
        <v>3603533.320000011</v>
      </c>
    </row>
    <row r="649" spans="1:5" ht="25.5">
      <c r="A649" s="19">
        <v>41976</v>
      </c>
      <c r="B649" s="10" t="s">
        <v>449</v>
      </c>
      <c r="C649" s="8">
        <v>1470000</v>
      </c>
      <c r="D649" s="8"/>
      <c r="E649" s="44">
        <f t="shared" si="10"/>
        <v>5073533.3200000115</v>
      </c>
    </row>
    <row r="650" spans="1:5">
      <c r="A650" s="19">
        <v>41976</v>
      </c>
      <c r="B650" s="10" t="s">
        <v>445</v>
      </c>
      <c r="C650" s="8">
        <v>784120</v>
      </c>
      <c r="D650" s="8"/>
      <c r="E650" s="44">
        <f t="shared" si="10"/>
        <v>5857653.3200000115</v>
      </c>
    </row>
    <row r="651" spans="1:5">
      <c r="A651" s="19">
        <v>41976</v>
      </c>
      <c r="B651" s="10" t="s">
        <v>318</v>
      </c>
      <c r="C651" s="8">
        <v>445000</v>
      </c>
      <c r="D651" s="8"/>
      <c r="E651" s="44">
        <f t="shared" si="10"/>
        <v>6302653.3200000115</v>
      </c>
    </row>
    <row r="652" spans="1:5">
      <c r="A652" s="19">
        <v>41976</v>
      </c>
      <c r="B652" s="10" t="s">
        <v>333</v>
      </c>
      <c r="C652" s="8">
        <v>410000</v>
      </c>
      <c r="D652" s="8"/>
      <c r="E652" s="44">
        <f t="shared" si="10"/>
        <v>6712653.3200000115</v>
      </c>
    </row>
    <row r="653" spans="1:5">
      <c r="A653" s="19">
        <v>41976</v>
      </c>
      <c r="B653" s="10" t="s">
        <v>446</v>
      </c>
      <c r="C653" s="8">
        <v>288000</v>
      </c>
      <c r="D653" s="8"/>
      <c r="E653" s="44">
        <f t="shared" si="10"/>
        <v>7000653.3200000115</v>
      </c>
    </row>
    <row r="654" spans="1:5">
      <c r="A654" s="19">
        <v>41976</v>
      </c>
      <c r="B654" s="10" t="s">
        <v>416</v>
      </c>
      <c r="C654" s="8">
        <v>260000</v>
      </c>
      <c r="D654" s="8"/>
      <c r="E654" s="44">
        <f t="shared" si="10"/>
        <v>7260653.3200000115</v>
      </c>
    </row>
    <row r="655" spans="1:5">
      <c r="A655" s="19">
        <v>41977</v>
      </c>
      <c r="B655" s="10" t="s">
        <v>307</v>
      </c>
      <c r="C655" s="8">
        <v>500000</v>
      </c>
      <c r="D655" s="8"/>
      <c r="E655" s="44">
        <f t="shared" si="10"/>
        <v>7760653.3200000115</v>
      </c>
    </row>
    <row r="656" spans="1:5">
      <c r="A656" s="19">
        <v>41977</v>
      </c>
      <c r="B656" s="7" t="s">
        <v>227</v>
      </c>
      <c r="C656" s="8">
        <f>C655*2%</f>
        <v>10000</v>
      </c>
      <c r="D656" s="8"/>
      <c r="E656" s="44">
        <f t="shared" si="10"/>
        <v>7770653.3200000115</v>
      </c>
    </row>
    <row r="657" spans="1:5">
      <c r="A657" s="19">
        <v>41978</v>
      </c>
      <c r="B657" s="10" t="s">
        <v>307</v>
      </c>
      <c r="C657" s="8">
        <v>500000</v>
      </c>
      <c r="D657" s="8"/>
      <c r="E657" s="44">
        <f t="shared" si="10"/>
        <v>8270653.3200000115</v>
      </c>
    </row>
    <row r="658" spans="1:5">
      <c r="A658" s="19">
        <v>41978</v>
      </c>
      <c r="B658" s="7" t="s">
        <v>227</v>
      </c>
      <c r="C658" s="8">
        <f>C657*2%</f>
        <v>10000</v>
      </c>
      <c r="D658" s="8"/>
      <c r="E658" s="44">
        <f t="shared" si="10"/>
        <v>8280653.3200000115</v>
      </c>
    </row>
    <row r="659" spans="1:5">
      <c r="A659" s="19">
        <v>41978</v>
      </c>
      <c r="B659" s="7" t="s">
        <v>450</v>
      </c>
      <c r="C659" s="8">
        <v>81600</v>
      </c>
      <c r="D659" s="8"/>
      <c r="E659" s="44">
        <f t="shared" si="10"/>
        <v>8362253.3200000115</v>
      </c>
    </row>
    <row r="660" spans="1:5">
      <c r="A660" s="19">
        <v>41978</v>
      </c>
      <c r="B660" s="7" t="s">
        <v>451</v>
      </c>
      <c r="C660" s="8">
        <v>77167</v>
      </c>
      <c r="D660" s="8"/>
      <c r="E660" s="44">
        <f t="shared" si="10"/>
        <v>8439420.3200000115</v>
      </c>
    </row>
    <row r="661" spans="1:5">
      <c r="A661" s="19">
        <v>41978</v>
      </c>
      <c r="B661" s="7" t="s">
        <v>452</v>
      </c>
      <c r="C661" s="8">
        <v>45000</v>
      </c>
      <c r="D661" s="8"/>
      <c r="E661" s="44">
        <f t="shared" si="10"/>
        <v>8484420.3200000115</v>
      </c>
    </row>
    <row r="662" spans="1:5">
      <c r="A662" s="19">
        <v>41978</v>
      </c>
      <c r="B662" s="7" t="s">
        <v>421</v>
      </c>
      <c r="C662" s="8"/>
      <c r="D662" s="8">
        <v>5956</v>
      </c>
      <c r="E662" s="44">
        <f t="shared" si="10"/>
        <v>8478464.3200000115</v>
      </c>
    </row>
    <row r="663" spans="1:5" ht="25.5">
      <c r="A663" s="19">
        <v>41981</v>
      </c>
      <c r="B663" s="10" t="s">
        <v>422</v>
      </c>
      <c r="C663" s="8"/>
      <c r="D663" s="8">
        <v>5956</v>
      </c>
      <c r="E663" s="44">
        <f t="shared" si="10"/>
        <v>8472508.3200000115</v>
      </c>
    </row>
    <row r="664" spans="1:5" ht="25.5">
      <c r="A664" s="19">
        <v>41981</v>
      </c>
      <c r="B664" s="10" t="s">
        <v>423</v>
      </c>
      <c r="C664" s="8"/>
      <c r="D664" s="8">
        <v>11544</v>
      </c>
      <c r="E664" s="44">
        <f t="shared" si="10"/>
        <v>8460964.3200000115</v>
      </c>
    </row>
    <row r="665" spans="1:5">
      <c r="A665" s="19">
        <v>41983</v>
      </c>
      <c r="B665" s="10" t="s">
        <v>453</v>
      </c>
      <c r="C665" s="8"/>
      <c r="D665" s="8">
        <v>3053479</v>
      </c>
      <c r="E665" s="44">
        <f t="shared" si="10"/>
        <v>5407485.3200000115</v>
      </c>
    </row>
    <row r="666" spans="1:5" ht="25.5">
      <c r="A666" s="19">
        <v>41985</v>
      </c>
      <c r="B666" s="10" t="s">
        <v>393</v>
      </c>
      <c r="C666" s="8"/>
      <c r="D666" s="8">
        <v>44720</v>
      </c>
      <c r="E666" s="44">
        <f t="shared" si="10"/>
        <v>5362765.3200000115</v>
      </c>
    </row>
    <row r="667" spans="1:5">
      <c r="A667" s="19">
        <v>41985</v>
      </c>
      <c r="B667" s="10" t="s">
        <v>307</v>
      </c>
      <c r="C667" s="8">
        <v>2000000</v>
      </c>
      <c r="D667" s="8"/>
      <c r="E667" s="44">
        <f t="shared" si="10"/>
        <v>7362765.3200000115</v>
      </c>
    </row>
    <row r="668" spans="1:5">
      <c r="A668" s="19">
        <v>41985</v>
      </c>
      <c r="B668" s="7" t="s">
        <v>227</v>
      </c>
      <c r="C668" s="8">
        <f>C667*2%</f>
        <v>40000</v>
      </c>
      <c r="D668" s="8"/>
      <c r="E668" s="44">
        <f t="shared" si="10"/>
        <v>7402765.3200000115</v>
      </c>
    </row>
    <row r="669" spans="1:5">
      <c r="A669" s="19">
        <v>41997</v>
      </c>
      <c r="B669" s="10" t="s">
        <v>307</v>
      </c>
      <c r="C669" s="8">
        <v>200000</v>
      </c>
      <c r="D669" s="8"/>
      <c r="E669" s="44">
        <f t="shared" si="10"/>
        <v>7602765.3200000115</v>
      </c>
    </row>
    <row r="670" spans="1:5">
      <c r="A670" s="19">
        <v>41997</v>
      </c>
      <c r="B670" s="7" t="s">
        <v>227</v>
      </c>
      <c r="C670" s="8">
        <f>C669*2%</f>
        <v>4000</v>
      </c>
      <c r="D670" s="8"/>
      <c r="E670" s="44">
        <f t="shared" si="10"/>
        <v>7606765.3200000115</v>
      </c>
    </row>
    <row r="671" spans="1:5" ht="25.5">
      <c r="A671" s="19">
        <v>41998</v>
      </c>
      <c r="B671" s="10" t="s">
        <v>431</v>
      </c>
      <c r="C671" s="8"/>
      <c r="D671" s="8">
        <v>17103</v>
      </c>
      <c r="E671" s="44">
        <f t="shared" si="10"/>
        <v>7589662.3200000115</v>
      </c>
    </row>
    <row r="672" spans="1:5">
      <c r="A672" s="19">
        <v>42004</v>
      </c>
      <c r="B672" s="10" t="s">
        <v>156</v>
      </c>
      <c r="C672" s="8"/>
      <c r="D672" s="8"/>
      <c r="E672" s="44">
        <f t="shared" si="10"/>
        <v>7589662.3200000115</v>
      </c>
    </row>
    <row r="673" spans="1:5">
      <c r="A673" s="19">
        <v>42005</v>
      </c>
      <c r="B673" s="10" t="s">
        <v>442</v>
      </c>
      <c r="C673" s="8"/>
      <c r="D673" s="8">
        <v>4189803</v>
      </c>
      <c r="E673" s="44">
        <f t="shared" si="10"/>
        <v>3399859.3200000115</v>
      </c>
    </row>
    <row r="674" spans="1:5">
      <c r="A674" s="19">
        <v>42005</v>
      </c>
      <c r="B674" s="10" t="s">
        <v>454</v>
      </c>
      <c r="C674" s="8">
        <f>4550964*2%</f>
        <v>91019.28</v>
      </c>
      <c r="D674" s="8"/>
      <c r="E674" s="44">
        <f t="shared" si="10"/>
        <v>3490878.6000000113</v>
      </c>
    </row>
    <row r="675" spans="1:5">
      <c r="A675" s="19">
        <v>42006</v>
      </c>
      <c r="B675" s="10" t="s">
        <v>455</v>
      </c>
      <c r="C675" s="8">
        <v>1500000</v>
      </c>
      <c r="D675" s="8"/>
      <c r="E675" s="44">
        <f t="shared" si="10"/>
        <v>4990878.6000000108</v>
      </c>
    </row>
    <row r="676" spans="1:5" ht="25.5">
      <c r="A676" s="19">
        <v>42007</v>
      </c>
      <c r="B676" s="10" t="s">
        <v>456</v>
      </c>
      <c r="C676" s="8"/>
      <c r="D676" s="8">
        <v>15363</v>
      </c>
      <c r="E676" s="44">
        <f t="shared" si="10"/>
        <v>4975515.6000000108</v>
      </c>
    </row>
    <row r="677" spans="1:5">
      <c r="A677" s="19">
        <v>42009</v>
      </c>
      <c r="B677" s="7" t="s">
        <v>457</v>
      </c>
      <c r="C677" s="8">
        <v>81600</v>
      </c>
      <c r="D677" s="8"/>
      <c r="E677" s="44">
        <f t="shared" si="10"/>
        <v>5057115.6000000108</v>
      </c>
    </row>
    <row r="678" spans="1:5">
      <c r="A678" s="19">
        <v>42009</v>
      </c>
      <c r="B678" s="7" t="s">
        <v>458</v>
      </c>
      <c r="C678" s="8">
        <v>77167</v>
      </c>
      <c r="D678" s="8"/>
      <c r="E678" s="44">
        <f t="shared" si="10"/>
        <v>5134282.6000000108</v>
      </c>
    </row>
    <row r="679" spans="1:5">
      <c r="A679" s="19">
        <v>42009</v>
      </c>
      <c r="B679" s="7" t="s">
        <v>459</v>
      </c>
      <c r="C679" s="8">
        <v>45000</v>
      </c>
      <c r="D679" s="8"/>
      <c r="E679" s="44">
        <f t="shared" si="10"/>
        <v>5179282.6000000108</v>
      </c>
    </row>
    <row r="680" spans="1:5">
      <c r="A680" s="19">
        <v>42009</v>
      </c>
      <c r="B680" s="7" t="s">
        <v>421</v>
      </c>
      <c r="C680" s="8"/>
      <c r="D680" s="8">
        <v>5956</v>
      </c>
      <c r="E680" s="44">
        <f t="shared" si="10"/>
        <v>5173326.6000000108</v>
      </c>
    </row>
    <row r="681" spans="1:5" ht="25.5">
      <c r="A681" s="19">
        <v>42012</v>
      </c>
      <c r="B681" s="10" t="s">
        <v>422</v>
      </c>
      <c r="C681" s="8"/>
      <c r="D681" s="8">
        <v>5956</v>
      </c>
      <c r="E681" s="44">
        <f t="shared" si="10"/>
        <v>5167370.6000000108</v>
      </c>
    </row>
    <row r="682" spans="1:5" ht="25.5">
      <c r="A682" s="19">
        <v>42012</v>
      </c>
      <c r="B682" s="10" t="s">
        <v>423</v>
      </c>
      <c r="C682" s="8"/>
      <c r="D682" s="8">
        <v>11544</v>
      </c>
      <c r="E682" s="44">
        <f t="shared" si="10"/>
        <v>5155826.6000000108</v>
      </c>
    </row>
    <row r="683" spans="1:5">
      <c r="A683" s="19">
        <v>42013</v>
      </c>
      <c r="B683" s="10" t="s">
        <v>455</v>
      </c>
      <c r="C683" s="8">
        <v>1700000</v>
      </c>
      <c r="D683" s="8"/>
      <c r="E683" s="44">
        <f t="shared" si="10"/>
        <v>6855826.6000000108</v>
      </c>
    </row>
    <row r="684" spans="1:5" ht="25.5">
      <c r="A684" s="19">
        <v>42016</v>
      </c>
      <c r="B684" s="10" t="s">
        <v>393</v>
      </c>
      <c r="C684" s="8"/>
      <c r="D684" s="8">
        <v>44720</v>
      </c>
      <c r="E684" s="44">
        <f t="shared" si="10"/>
        <v>6811106.6000000108</v>
      </c>
    </row>
    <row r="685" spans="1:5">
      <c r="A685" s="19">
        <v>42017</v>
      </c>
      <c r="B685" s="10" t="s">
        <v>307</v>
      </c>
      <c r="C685" s="8">
        <v>500000</v>
      </c>
      <c r="D685" s="8"/>
      <c r="E685" s="44">
        <f t="shared" si="10"/>
        <v>7311106.6000000108</v>
      </c>
    </row>
    <row r="686" spans="1:5">
      <c r="A686" s="19">
        <v>42017</v>
      </c>
      <c r="B686" s="7" t="s">
        <v>227</v>
      </c>
      <c r="C686" s="8">
        <f>C685*2%</f>
        <v>10000</v>
      </c>
      <c r="D686" s="8"/>
      <c r="E686" s="44">
        <f t="shared" si="10"/>
        <v>7321106.6000000108</v>
      </c>
    </row>
    <row r="687" spans="1:5">
      <c r="A687" s="19">
        <v>42019</v>
      </c>
      <c r="B687" s="10" t="s">
        <v>416</v>
      </c>
      <c r="C687" s="8">
        <v>260000</v>
      </c>
      <c r="D687" s="8"/>
      <c r="E687" s="44">
        <f t="shared" si="10"/>
        <v>7581106.6000000108</v>
      </c>
    </row>
    <row r="688" spans="1:5">
      <c r="A688" s="19">
        <v>42023</v>
      </c>
      <c r="B688" s="10" t="s">
        <v>460</v>
      </c>
      <c r="C688" s="8">
        <v>2000</v>
      </c>
      <c r="D688" s="8"/>
      <c r="E688" s="44">
        <f t="shared" si="10"/>
        <v>7583106.6000000108</v>
      </c>
    </row>
    <row r="689" spans="1:5" ht="25.5">
      <c r="A689" s="19">
        <v>42029</v>
      </c>
      <c r="B689" s="10" t="s">
        <v>431</v>
      </c>
      <c r="C689" s="8"/>
      <c r="D689" s="8">
        <v>17103</v>
      </c>
      <c r="E689" s="44">
        <f t="shared" si="10"/>
        <v>7566003.6000000108</v>
      </c>
    </row>
    <row r="690" spans="1:5">
      <c r="A690" s="19">
        <v>42033</v>
      </c>
      <c r="B690" s="10" t="s">
        <v>416</v>
      </c>
      <c r="C690" s="8">
        <v>260000</v>
      </c>
      <c r="D690" s="8"/>
      <c r="E690" s="44">
        <f t="shared" si="10"/>
        <v>7826003.6000000108</v>
      </c>
    </row>
    <row r="691" spans="1:5">
      <c r="A691" s="19">
        <v>42035</v>
      </c>
      <c r="B691" s="10" t="s">
        <v>156</v>
      </c>
      <c r="C691" s="8"/>
      <c r="D691" s="8"/>
      <c r="E691" s="44">
        <f t="shared" si="10"/>
        <v>7826003.6000000108</v>
      </c>
    </row>
    <row r="692" spans="1:5" ht="25.5">
      <c r="A692" s="19">
        <v>42038</v>
      </c>
      <c r="B692" s="10" t="s">
        <v>456</v>
      </c>
      <c r="C692" s="8"/>
      <c r="D692" s="8">
        <v>15363</v>
      </c>
      <c r="E692" s="44">
        <f t="shared" si="10"/>
        <v>7810640.6000000108</v>
      </c>
    </row>
    <row r="693" spans="1:5">
      <c r="A693" s="19">
        <v>42040</v>
      </c>
      <c r="B693" s="7" t="s">
        <v>461</v>
      </c>
      <c r="C693" s="8">
        <v>81600</v>
      </c>
      <c r="D693" s="8"/>
      <c r="E693" s="44">
        <f t="shared" si="10"/>
        <v>7892240.6000000108</v>
      </c>
    </row>
    <row r="694" spans="1:5">
      <c r="A694" s="19">
        <v>42040</v>
      </c>
      <c r="B694" s="7" t="s">
        <v>462</v>
      </c>
      <c r="C694" s="8">
        <v>77167</v>
      </c>
      <c r="D694" s="8"/>
      <c r="E694" s="44">
        <f t="shared" si="10"/>
        <v>7969407.6000000108</v>
      </c>
    </row>
    <row r="695" spans="1:5">
      <c r="A695" s="19">
        <v>42040</v>
      </c>
      <c r="B695" s="7" t="s">
        <v>463</v>
      </c>
      <c r="C695" s="8">
        <v>45000</v>
      </c>
      <c r="D695" s="8"/>
      <c r="E695" s="44">
        <f t="shared" si="10"/>
        <v>8014407.6000000108</v>
      </c>
    </row>
    <row r="696" spans="1:5">
      <c r="A696" s="19">
        <v>42040</v>
      </c>
      <c r="B696" s="7" t="s">
        <v>421</v>
      </c>
      <c r="C696" s="8"/>
      <c r="D696" s="8">
        <v>5956</v>
      </c>
      <c r="E696" s="44">
        <f t="shared" si="10"/>
        <v>8008451.6000000108</v>
      </c>
    </row>
    <row r="697" spans="1:5" ht="25.5">
      <c r="A697" s="19">
        <v>42043</v>
      </c>
      <c r="B697" s="10" t="s">
        <v>422</v>
      </c>
      <c r="C697" s="8"/>
      <c r="D697" s="8">
        <v>5956</v>
      </c>
      <c r="E697" s="44">
        <f t="shared" si="10"/>
        <v>8002495.6000000108</v>
      </c>
    </row>
    <row r="698" spans="1:5" ht="25.5">
      <c r="A698" s="19">
        <v>42043</v>
      </c>
      <c r="B698" s="10" t="s">
        <v>423</v>
      </c>
      <c r="C698" s="8"/>
      <c r="D698" s="8">
        <v>11544</v>
      </c>
      <c r="E698" s="44">
        <f t="shared" si="10"/>
        <v>7990951.6000000108</v>
      </c>
    </row>
    <row r="699" spans="1:5">
      <c r="A699" s="19">
        <v>42046</v>
      </c>
      <c r="B699" s="10" t="s">
        <v>416</v>
      </c>
      <c r="C699" s="8">
        <v>260000</v>
      </c>
      <c r="D699" s="8"/>
      <c r="E699" s="44">
        <f t="shared" si="10"/>
        <v>8250951.6000000108</v>
      </c>
    </row>
    <row r="700" spans="1:5" ht="25.5">
      <c r="A700" s="19">
        <v>42047</v>
      </c>
      <c r="B700" s="10" t="s">
        <v>393</v>
      </c>
      <c r="C700" s="8"/>
      <c r="D700" s="8">
        <v>44720</v>
      </c>
      <c r="E700" s="44">
        <f t="shared" si="10"/>
        <v>8206231.6000000108</v>
      </c>
    </row>
    <row r="701" spans="1:5">
      <c r="A701" s="19">
        <v>42048</v>
      </c>
      <c r="B701" s="10" t="s">
        <v>464</v>
      </c>
      <c r="C701" s="8"/>
      <c r="D701" s="8">
        <v>503147</v>
      </c>
      <c r="E701" s="44">
        <f t="shared" si="10"/>
        <v>7703084.6000000108</v>
      </c>
    </row>
    <row r="702" spans="1:5">
      <c r="A702" s="19">
        <v>42048</v>
      </c>
      <c r="B702" s="10" t="s">
        <v>465</v>
      </c>
      <c r="C702" s="8">
        <f>594396*2%</f>
        <v>11887.92</v>
      </c>
      <c r="D702" s="8"/>
      <c r="E702" s="44">
        <f t="shared" si="10"/>
        <v>7714972.5200000107</v>
      </c>
    </row>
    <row r="703" spans="1:5">
      <c r="A703" s="19">
        <v>42051</v>
      </c>
      <c r="B703" s="10" t="s">
        <v>326</v>
      </c>
      <c r="C703" s="8">
        <v>53932</v>
      </c>
      <c r="D703" s="8"/>
      <c r="E703" s="44">
        <f t="shared" si="10"/>
        <v>7768904.5200000107</v>
      </c>
    </row>
    <row r="704" spans="1:5">
      <c r="A704" s="19">
        <v>42051</v>
      </c>
      <c r="B704" s="10" t="s">
        <v>413</v>
      </c>
      <c r="C704" s="8">
        <v>176098</v>
      </c>
      <c r="D704" s="8"/>
      <c r="E704" s="44">
        <f t="shared" si="10"/>
        <v>7945002.5200000107</v>
      </c>
    </row>
    <row r="705" spans="1:5">
      <c r="A705" s="19">
        <v>42051</v>
      </c>
      <c r="B705" s="7" t="s">
        <v>227</v>
      </c>
      <c r="C705" s="8">
        <f>C704*2%</f>
        <v>3521.96</v>
      </c>
      <c r="D705" s="8"/>
      <c r="E705" s="44">
        <f t="shared" si="10"/>
        <v>7948524.4800000107</v>
      </c>
    </row>
    <row r="706" spans="1:5">
      <c r="A706" s="19">
        <v>42056</v>
      </c>
      <c r="B706" s="10" t="s">
        <v>466</v>
      </c>
      <c r="C706" s="8"/>
      <c r="D706" s="8">
        <v>2413040</v>
      </c>
      <c r="E706" s="44">
        <f t="shared" si="10"/>
        <v>5535484.4800000107</v>
      </c>
    </row>
    <row r="707" spans="1:5">
      <c r="A707" s="19">
        <v>42056</v>
      </c>
      <c r="B707" s="10" t="s">
        <v>467</v>
      </c>
      <c r="C707" s="8">
        <f>2953330*2%</f>
        <v>59066.6</v>
      </c>
      <c r="D707" s="8"/>
      <c r="E707" s="44">
        <f t="shared" si="10"/>
        <v>5594551.0800000103</v>
      </c>
    </row>
    <row r="708" spans="1:5">
      <c r="A708" s="19">
        <v>42059</v>
      </c>
      <c r="B708" s="10" t="s">
        <v>468</v>
      </c>
      <c r="C708" s="8">
        <v>520000</v>
      </c>
      <c r="D708" s="8"/>
      <c r="E708" s="44">
        <f t="shared" si="10"/>
        <v>6114551.0800000103</v>
      </c>
    </row>
    <row r="709" spans="1:5">
      <c r="A709" s="19">
        <v>42059</v>
      </c>
      <c r="B709" s="10" t="s">
        <v>307</v>
      </c>
      <c r="C709" s="8">
        <v>200000</v>
      </c>
      <c r="D709" s="8"/>
      <c r="E709" s="44">
        <f t="shared" si="10"/>
        <v>6314551.0800000103</v>
      </c>
    </row>
    <row r="710" spans="1:5">
      <c r="A710" s="19">
        <v>42059</v>
      </c>
      <c r="B710" s="7" t="s">
        <v>227</v>
      </c>
      <c r="C710" s="8">
        <f>C709*2%</f>
        <v>4000</v>
      </c>
      <c r="D710" s="8"/>
      <c r="E710" s="44">
        <f t="shared" ref="E710:E773" si="11">C710+E709-D710</f>
        <v>6318551.0800000103</v>
      </c>
    </row>
    <row r="711" spans="1:5">
      <c r="A711" s="19">
        <v>42060</v>
      </c>
      <c r="B711" s="10" t="s">
        <v>466</v>
      </c>
      <c r="C711" s="8"/>
      <c r="D711" s="8">
        <v>3530570</v>
      </c>
      <c r="E711" s="44">
        <f t="shared" si="11"/>
        <v>2787981.0800000103</v>
      </c>
    </row>
    <row r="712" spans="1:5">
      <c r="A712" s="19">
        <v>42060</v>
      </c>
      <c r="B712" s="10" t="s">
        <v>469</v>
      </c>
      <c r="C712" s="8">
        <f>4186576*2%</f>
        <v>83731.520000000004</v>
      </c>
      <c r="D712" s="8"/>
      <c r="E712" s="44">
        <f t="shared" si="11"/>
        <v>2871712.6000000103</v>
      </c>
    </row>
    <row r="713" spans="1:5" ht="25.5">
      <c r="A713" s="19">
        <v>42060</v>
      </c>
      <c r="B713" s="10" t="s">
        <v>431</v>
      </c>
      <c r="C713" s="8"/>
      <c r="D713" s="8">
        <v>17103</v>
      </c>
      <c r="E713" s="44">
        <f t="shared" si="11"/>
        <v>2854609.6000000103</v>
      </c>
    </row>
    <row r="714" spans="1:5">
      <c r="A714" s="19">
        <v>42061</v>
      </c>
      <c r="B714" s="10" t="s">
        <v>318</v>
      </c>
      <c r="C714" s="8">
        <v>500000</v>
      </c>
      <c r="D714" s="8"/>
      <c r="E714" s="44">
        <f t="shared" si="11"/>
        <v>3354609.6000000103</v>
      </c>
    </row>
    <row r="715" spans="1:5">
      <c r="A715" s="19">
        <v>42061</v>
      </c>
      <c r="B715" s="10" t="s">
        <v>255</v>
      </c>
      <c r="C715" s="8">
        <v>100000</v>
      </c>
      <c r="D715" s="8"/>
      <c r="E715" s="44">
        <f t="shared" si="11"/>
        <v>3454609.6000000103</v>
      </c>
    </row>
    <row r="716" spans="1:5">
      <c r="A716" s="19">
        <v>42061</v>
      </c>
      <c r="B716" s="10" t="s">
        <v>445</v>
      </c>
      <c r="C716" s="8">
        <v>300000</v>
      </c>
      <c r="D716" s="8"/>
      <c r="E716" s="44">
        <f t="shared" si="11"/>
        <v>3754609.6000000103</v>
      </c>
    </row>
    <row r="717" spans="1:5">
      <c r="A717" s="19">
        <v>42061</v>
      </c>
      <c r="B717" s="10" t="s">
        <v>470</v>
      </c>
      <c r="C717" s="8">
        <v>400000</v>
      </c>
      <c r="D717" s="8"/>
      <c r="E717" s="44">
        <f t="shared" si="11"/>
        <v>4154609.6000000103</v>
      </c>
    </row>
    <row r="718" spans="1:5">
      <c r="A718" s="19">
        <v>42063</v>
      </c>
      <c r="B718" s="10" t="s">
        <v>156</v>
      </c>
      <c r="C718" s="8"/>
      <c r="D718" s="8"/>
      <c r="E718" s="44">
        <f t="shared" si="11"/>
        <v>4154609.6000000103</v>
      </c>
    </row>
    <row r="719" spans="1:5" ht="25.5">
      <c r="A719" s="19">
        <v>42066</v>
      </c>
      <c r="B719" s="10" t="s">
        <v>456</v>
      </c>
      <c r="C719" s="8"/>
      <c r="D719" s="8">
        <v>15363</v>
      </c>
      <c r="E719" s="44">
        <f t="shared" si="11"/>
        <v>4139246.6000000103</v>
      </c>
    </row>
    <row r="720" spans="1:5">
      <c r="A720" s="19">
        <v>42067</v>
      </c>
      <c r="B720" s="10" t="s">
        <v>307</v>
      </c>
      <c r="C720" s="8">
        <v>1200000</v>
      </c>
      <c r="D720" s="8"/>
      <c r="E720" s="44">
        <f t="shared" si="11"/>
        <v>5339246.6000000108</v>
      </c>
    </row>
    <row r="721" spans="1:5">
      <c r="A721" s="19">
        <v>42067</v>
      </c>
      <c r="B721" s="7" t="s">
        <v>227</v>
      </c>
      <c r="C721" s="8">
        <f>C720*2%</f>
        <v>24000</v>
      </c>
      <c r="D721" s="8"/>
      <c r="E721" s="44">
        <f t="shared" si="11"/>
        <v>5363246.6000000108</v>
      </c>
    </row>
    <row r="722" spans="1:5">
      <c r="A722" s="19">
        <v>42067</v>
      </c>
      <c r="B722" s="10" t="s">
        <v>318</v>
      </c>
      <c r="C722" s="8">
        <v>400000</v>
      </c>
      <c r="D722" s="8"/>
      <c r="E722" s="44">
        <f t="shared" si="11"/>
        <v>5763246.6000000108</v>
      </c>
    </row>
    <row r="723" spans="1:5" ht="25.5">
      <c r="A723" s="19">
        <v>42067</v>
      </c>
      <c r="B723" s="10" t="s">
        <v>409</v>
      </c>
      <c r="C723" s="8">
        <v>400000</v>
      </c>
      <c r="D723" s="8"/>
      <c r="E723" s="44">
        <f t="shared" si="11"/>
        <v>6163246.6000000108</v>
      </c>
    </row>
    <row r="724" spans="1:5">
      <c r="A724" s="19">
        <v>42068</v>
      </c>
      <c r="B724" s="7" t="s">
        <v>471</v>
      </c>
      <c r="C724" s="8">
        <v>81600</v>
      </c>
      <c r="D724" s="8"/>
      <c r="E724" s="44">
        <f t="shared" si="11"/>
        <v>6244846.6000000108</v>
      </c>
    </row>
    <row r="725" spans="1:5">
      <c r="A725" s="19">
        <v>42068</v>
      </c>
      <c r="B725" s="7" t="s">
        <v>472</v>
      </c>
      <c r="C725" s="8">
        <v>77167</v>
      </c>
      <c r="D725" s="8"/>
      <c r="E725" s="44">
        <f t="shared" si="11"/>
        <v>6322013.6000000108</v>
      </c>
    </row>
    <row r="726" spans="1:5">
      <c r="A726" s="19">
        <v>42068</v>
      </c>
      <c r="B726" s="7" t="s">
        <v>473</v>
      </c>
      <c r="C726" s="8">
        <v>45000</v>
      </c>
      <c r="D726" s="8"/>
      <c r="E726" s="44">
        <f t="shared" si="11"/>
        <v>6367013.6000000108</v>
      </c>
    </row>
    <row r="727" spans="1:5">
      <c r="A727" s="19">
        <v>42068</v>
      </c>
      <c r="B727" s="7" t="s">
        <v>421</v>
      </c>
      <c r="C727" s="8"/>
      <c r="D727" s="8">
        <v>5956</v>
      </c>
      <c r="E727" s="44">
        <f t="shared" si="11"/>
        <v>6361057.6000000108</v>
      </c>
    </row>
    <row r="728" spans="1:5">
      <c r="A728" s="19">
        <v>42070</v>
      </c>
      <c r="B728" s="10" t="s">
        <v>442</v>
      </c>
      <c r="C728" s="8"/>
      <c r="D728" s="8">
        <v>2133797</v>
      </c>
      <c r="E728" s="44">
        <f t="shared" si="11"/>
        <v>4227260.6000000108</v>
      </c>
    </row>
    <row r="729" spans="1:5">
      <c r="A729" s="19">
        <v>42070</v>
      </c>
      <c r="B729" s="10" t="s">
        <v>474</v>
      </c>
      <c r="C729" s="8">
        <f>2594989*2%</f>
        <v>51899.78</v>
      </c>
      <c r="D729" s="8"/>
      <c r="E729" s="44">
        <f t="shared" si="11"/>
        <v>4279160.3800000111</v>
      </c>
    </row>
    <row r="730" spans="1:5" ht="25.5">
      <c r="A730" s="19">
        <v>42071</v>
      </c>
      <c r="B730" s="10" t="s">
        <v>422</v>
      </c>
      <c r="C730" s="8"/>
      <c r="D730" s="8">
        <v>5956</v>
      </c>
      <c r="E730" s="44">
        <f t="shared" si="11"/>
        <v>4273204.3800000111</v>
      </c>
    </row>
    <row r="731" spans="1:5" ht="25.5">
      <c r="A731" s="19">
        <v>42071</v>
      </c>
      <c r="B731" s="10" t="s">
        <v>423</v>
      </c>
      <c r="C731" s="8"/>
      <c r="D731" s="8">
        <v>11544</v>
      </c>
      <c r="E731" s="44">
        <f t="shared" si="11"/>
        <v>4261660.3800000111</v>
      </c>
    </row>
    <row r="732" spans="1:5">
      <c r="A732" s="19">
        <v>42073</v>
      </c>
      <c r="B732" s="10" t="s">
        <v>475</v>
      </c>
      <c r="C732" s="8">
        <v>2000000</v>
      </c>
      <c r="D732" s="8"/>
      <c r="E732" s="44">
        <f t="shared" si="11"/>
        <v>6261660.3800000111</v>
      </c>
    </row>
    <row r="733" spans="1:5">
      <c r="A733" s="19">
        <v>42073</v>
      </c>
      <c r="B733" s="10" t="s">
        <v>446</v>
      </c>
      <c r="C733" s="8">
        <v>192000</v>
      </c>
      <c r="D733" s="8"/>
      <c r="E733" s="44">
        <f t="shared" si="11"/>
        <v>6453660.3800000111</v>
      </c>
    </row>
    <row r="734" spans="1:5">
      <c r="A734" s="19">
        <v>42073</v>
      </c>
      <c r="B734" s="10" t="s">
        <v>468</v>
      </c>
      <c r="C734" s="8">
        <v>520000</v>
      </c>
      <c r="D734" s="8"/>
      <c r="E734" s="44">
        <f t="shared" si="11"/>
        <v>6973660.3800000111</v>
      </c>
    </row>
    <row r="735" spans="1:5" ht="25.5">
      <c r="A735" s="19">
        <v>42073</v>
      </c>
      <c r="B735" s="10" t="s">
        <v>476</v>
      </c>
      <c r="C735" s="8">
        <v>77644</v>
      </c>
      <c r="D735" s="8"/>
      <c r="E735" s="44">
        <f t="shared" si="11"/>
        <v>7051304.3800000111</v>
      </c>
    </row>
    <row r="736" spans="1:5" ht="25.5">
      <c r="A736" s="19">
        <v>42075</v>
      </c>
      <c r="B736" s="10" t="s">
        <v>393</v>
      </c>
      <c r="C736" s="8"/>
      <c r="D736" s="8">
        <v>44720</v>
      </c>
      <c r="E736" s="44">
        <f t="shared" si="11"/>
        <v>7006584.3800000111</v>
      </c>
    </row>
    <row r="737" spans="1:5">
      <c r="A737" s="19">
        <v>42080</v>
      </c>
      <c r="B737" s="10" t="s">
        <v>477</v>
      </c>
      <c r="C737" s="8"/>
      <c r="D737" s="8">
        <v>116756</v>
      </c>
      <c r="E737" s="44">
        <f t="shared" si="11"/>
        <v>6889828.3800000111</v>
      </c>
    </row>
    <row r="738" spans="1:5">
      <c r="A738" s="19">
        <v>42084</v>
      </c>
      <c r="B738" s="10" t="s">
        <v>478</v>
      </c>
      <c r="C738" s="8">
        <v>200000</v>
      </c>
      <c r="D738" s="8"/>
      <c r="E738" s="44">
        <f t="shared" si="11"/>
        <v>7089828.3800000111</v>
      </c>
    </row>
    <row r="739" spans="1:5">
      <c r="A739" s="19">
        <v>42084</v>
      </c>
      <c r="B739" s="7" t="s">
        <v>227</v>
      </c>
      <c r="C739" s="8">
        <f>C738*2%</f>
        <v>4000</v>
      </c>
      <c r="D739" s="8"/>
      <c r="E739" s="44">
        <f t="shared" si="11"/>
        <v>7093828.3800000111</v>
      </c>
    </row>
    <row r="740" spans="1:5">
      <c r="A740" s="19">
        <v>42087</v>
      </c>
      <c r="B740" s="10" t="s">
        <v>307</v>
      </c>
      <c r="C740" s="8">
        <v>200000</v>
      </c>
      <c r="D740" s="8"/>
      <c r="E740" s="44">
        <f t="shared" si="11"/>
        <v>7293828.3800000111</v>
      </c>
    </row>
    <row r="741" spans="1:5">
      <c r="A741" s="19">
        <v>42087</v>
      </c>
      <c r="B741" s="7" t="s">
        <v>227</v>
      </c>
      <c r="C741" s="8">
        <f>C740*2%</f>
        <v>4000</v>
      </c>
      <c r="D741" s="8"/>
      <c r="E741" s="44">
        <f t="shared" si="11"/>
        <v>7297828.3800000111</v>
      </c>
    </row>
    <row r="742" spans="1:5">
      <c r="A742" s="19">
        <v>42088</v>
      </c>
      <c r="B742" s="10" t="s">
        <v>470</v>
      </c>
      <c r="C742" s="8">
        <v>1000000</v>
      </c>
      <c r="D742" s="8"/>
      <c r="E742" s="44">
        <f t="shared" si="11"/>
        <v>8297828.3800000111</v>
      </c>
    </row>
    <row r="743" spans="1:5" ht="25.5">
      <c r="A743" s="19">
        <v>42088</v>
      </c>
      <c r="B743" s="10" t="s">
        <v>431</v>
      </c>
      <c r="C743" s="8"/>
      <c r="D743" s="8">
        <v>17103</v>
      </c>
      <c r="E743" s="44">
        <f t="shared" si="11"/>
        <v>8280725.3800000111</v>
      </c>
    </row>
    <row r="744" spans="1:5">
      <c r="A744" s="19">
        <v>42089</v>
      </c>
      <c r="B744" s="10" t="s">
        <v>479</v>
      </c>
      <c r="C744" s="8">
        <v>33366</v>
      </c>
      <c r="D744" s="8"/>
      <c r="E744" s="44">
        <f t="shared" si="11"/>
        <v>8314091.3800000111</v>
      </c>
    </row>
    <row r="745" spans="1:5">
      <c r="A745" s="19">
        <v>42090</v>
      </c>
      <c r="B745" s="10" t="s">
        <v>302</v>
      </c>
      <c r="C745" s="8">
        <v>300000</v>
      </c>
      <c r="D745" s="8"/>
      <c r="E745" s="44">
        <f t="shared" si="11"/>
        <v>8614091.3800000101</v>
      </c>
    </row>
    <row r="746" spans="1:5">
      <c r="A746" s="19">
        <v>42090</v>
      </c>
      <c r="B746" s="7" t="s">
        <v>227</v>
      </c>
      <c r="C746" s="8">
        <f>C745*2%</f>
        <v>6000</v>
      </c>
      <c r="D746" s="8"/>
      <c r="E746" s="44">
        <f t="shared" si="11"/>
        <v>8620091.3800000101</v>
      </c>
    </row>
    <row r="747" spans="1:5">
      <c r="A747" s="19">
        <v>42094</v>
      </c>
      <c r="B747" s="10" t="s">
        <v>480</v>
      </c>
      <c r="C747" s="8">
        <v>23984</v>
      </c>
      <c r="D747" s="8"/>
      <c r="E747" s="44">
        <f t="shared" si="11"/>
        <v>8644075.3800000101</v>
      </c>
    </row>
    <row r="748" spans="1:5">
      <c r="A748" s="19">
        <v>42094</v>
      </c>
      <c r="B748" s="10" t="s">
        <v>156</v>
      </c>
      <c r="C748" s="8"/>
      <c r="D748" s="8"/>
      <c r="E748" s="44">
        <f t="shared" si="11"/>
        <v>8644075.3800000101</v>
      </c>
    </row>
    <row r="749" spans="1:5" ht="25.5">
      <c r="A749" s="19">
        <v>42097</v>
      </c>
      <c r="B749" s="10" t="s">
        <v>456</v>
      </c>
      <c r="C749" s="8"/>
      <c r="D749" s="8">
        <v>15363</v>
      </c>
      <c r="E749" s="44">
        <f t="shared" si="11"/>
        <v>8628712.3800000101</v>
      </c>
    </row>
    <row r="750" spans="1:5">
      <c r="A750" s="19">
        <v>42099</v>
      </c>
      <c r="B750" s="7" t="s">
        <v>481</v>
      </c>
      <c r="C750" s="8">
        <v>81600</v>
      </c>
      <c r="D750" s="8"/>
      <c r="E750" s="44">
        <f t="shared" si="11"/>
        <v>8710312.3800000101</v>
      </c>
    </row>
    <row r="751" spans="1:5">
      <c r="A751" s="19">
        <v>42099</v>
      </c>
      <c r="B751" s="7" t="s">
        <v>482</v>
      </c>
      <c r="C751" s="8">
        <v>77167</v>
      </c>
      <c r="D751" s="8"/>
      <c r="E751" s="44">
        <f t="shared" si="11"/>
        <v>8787479.3800000101</v>
      </c>
    </row>
    <row r="752" spans="1:5">
      <c r="A752" s="19">
        <v>42099</v>
      </c>
      <c r="B752" s="7" t="s">
        <v>483</v>
      </c>
      <c r="C752" s="8">
        <v>45000</v>
      </c>
      <c r="D752" s="8"/>
      <c r="E752" s="44">
        <f t="shared" si="11"/>
        <v>8832479.3800000101</v>
      </c>
    </row>
    <row r="753" spans="1:5">
      <c r="A753" s="19">
        <v>42099</v>
      </c>
      <c r="B753" s="7" t="s">
        <v>421</v>
      </c>
      <c r="C753" s="8"/>
      <c r="D753" s="8">
        <v>5956</v>
      </c>
      <c r="E753" s="44">
        <f t="shared" si="11"/>
        <v>8826523.3800000101</v>
      </c>
    </row>
    <row r="754" spans="1:5">
      <c r="A754" s="19">
        <v>42100</v>
      </c>
      <c r="B754" s="10" t="s">
        <v>319</v>
      </c>
      <c r="C754" s="8">
        <v>263000</v>
      </c>
      <c r="D754" s="8"/>
      <c r="E754" s="44">
        <f t="shared" si="11"/>
        <v>9089523.3800000101</v>
      </c>
    </row>
    <row r="755" spans="1:5">
      <c r="A755" s="19">
        <v>42100</v>
      </c>
      <c r="B755" s="10" t="s">
        <v>307</v>
      </c>
      <c r="C755" s="8">
        <v>200000</v>
      </c>
      <c r="D755" s="8"/>
      <c r="E755" s="44">
        <f t="shared" si="11"/>
        <v>9289523.3800000101</v>
      </c>
    </row>
    <row r="756" spans="1:5">
      <c r="A756" s="19">
        <v>42100</v>
      </c>
      <c r="B756" s="7" t="s">
        <v>227</v>
      </c>
      <c r="C756" s="8">
        <f>C755*2%</f>
        <v>4000</v>
      </c>
      <c r="D756" s="8"/>
      <c r="E756" s="44">
        <f t="shared" si="11"/>
        <v>9293523.3800000101</v>
      </c>
    </row>
    <row r="757" spans="1:5">
      <c r="A757" s="19">
        <v>42102</v>
      </c>
      <c r="B757" s="10" t="s">
        <v>307</v>
      </c>
      <c r="C757" s="8">
        <v>200000</v>
      </c>
      <c r="D757" s="8"/>
      <c r="E757" s="44">
        <f t="shared" si="11"/>
        <v>9493523.3800000101</v>
      </c>
    </row>
    <row r="758" spans="1:5">
      <c r="A758" s="19">
        <v>42102</v>
      </c>
      <c r="B758" s="7" t="s">
        <v>227</v>
      </c>
      <c r="C758" s="8">
        <f>C757*2%</f>
        <v>4000</v>
      </c>
      <c r="D758" s="8"/>
      <c r="E758" s="44">
        <f t="shared" si="11"/>
        <v>9497523.3800000101</v>
      </c>
    </row>
    <row r="759" spans="1:5">
      <c r="A759" s="19">
        <v>42102</v>
      </c>
      <c r="B759" s="10" t="s">
        <v>442</v>
      </c>
      <c r="C759" s="8"/>
      <c r="D759" s="8">
        <v>3693747</v>
      </c>
      <c r="E759" s="44">
        <f t="shared" si="11"/>
        <v>5803776.3800000101</v>
      </c>
    </row>
    <row r="760" spans="1:5">
      <c r="A760" s="19">
        <v>42102</v>
      </c>
      <c r="B760" s="10" t="s">
        <v>484</v>
      </c>
      <c r="C760" s="8">
        <f>4525638*2%</f>
        <v>90512.76</v>
      </c>
      <c r="D760" s="8"/>
      <c r="E760" s="44">
        <f t="shared" si="11"/>
        <v>5894289.1400000099</v>
      </c>
    </row>
    <row r="761" spans="1:5">
      <c r="A761" s="19">
        <v>42102</v>
      </c>
      <c r="B761" s="10" t="s">
        <v>485</v>
      </c>
      <c r="C761" s="8"/>
      <c r="D761" s="8">
        <v>200000</v>
      </c>
      <c r="E761" s="44">
        <f t="shared" si="11"/>
        <v>5694289.1400000099</v>
      </c>
    </row>
    <row r="762" spans="1:5" ht="25.5">
      <c r="A762" s="19">
        <v>42102</v>
      </c>
      <c r="B762" s="10" t="s">
        <v>422</v>
      </c>
      <c r="C762" s="8"/>
      <c r="D762" s="8">
        <v>5956</v>
      </c>
      <c r="E762" s="44">
        <f t="shared" si="11"/>
        <v>5688333.1400000099</v>
      </c>
    </row>
    <row r="763" spans="1:5" ht="25.5">
      <c r="A763" s="19">
        <v>42102</v>
      </c>
      <c r="B763" s="10" t="s">
        <v>423</v>
      </c>
      <c r="C763" s="8"/>
      <c r="D763" s="8">
        <v>11544</v>
      </c>
      <c r="E763" s="44">
        <f t="shared" si="11"/>
        <v>5676789.1400000099</v>
      </c>
    </row>
    <row r="764" spans="1:5">
      <c r="A764" s="19">
        <v>42104</v>
      </c>
      <c r="B764" s="10" t="s">
        <v>475</v>
      </c>
      <c r="C764" s="8">
        <v>319144</v>
      </c>
      <c r="D764" s="8"/>
      <c r="E764" s="44">
        <f t="shared" si="11"/>
        <v>5995933.1400000099</v>
      </c>
    </row>
    <row r="765" spans="1:5">
      <c r="A765" s="19">
        <v>42104</v>
      </c>
      <c r="B765" s="10" t="s">
        <v>327</v>
      </c>
      <c r="C765" s="8">
        <v>200000</v>
      </c>
      <c r="D765" s="8"/>
      <c r="E765" s="44">
        <f t="shared" si="11"/>
        <v>6195933.1400000099</v>
      </c>
    </row>
    <row r="766" spans="1:5">
      <c r="A766" s="19">
        <v>42104</v>
      </c>
      <c r="B766" s="10" t="s">
        <v>319</v>
      </c>
      <c r="C766" s="8">
        <v>263000</v>
      </c>
      <c r="D766" s="8"/>
      <c r="E766" s="44">
        <f t="shared" si="11"/>
        <v>6458933.1400000099</v>
      </c>
    </row>
    <row r="767" spans="1:5">
      <c r="A767" s="19">
        <v>42104</v>
      </c>
      <c r="B767" s="10" t="s">
        <v>486</v>
      </c>
      <c r="C767" s="8">
        <v>300000</v>
      </c>
      <c r="D767" s="8"/>
      <c r="E767" s="44">
        <f t="shared" si="11"/>
        <v>6758933.1400000099</v>
      </c>
    </row>
    <row r="768" spans="1:5">
      <c r="A768" s="19">
        <v>42105</v>
      </c>
      <c r="B768" s="10" t="s">
        <v>307</v>
      </c>
      <c r="C768" s="8">
        <v>800000</v>
      </c>
      <c r="D768" s="8"/>
      <c r="E768" s="44">
        <f t="shared" si="11"/>
        <v>7558933.1400000099</v>
      </c>
    </row>
    <row r="769" spans="1:5">
      <c r="A769" s="19">
        <v>42105</v>
      </c>
      <c r="B769" s="7" t="s">
        <v>227</v>
      </c>
      <c r="C769" s="8">
        <f>C768*2%</f>
        <v>16000</v>
      </c>
      <c r="D769" s="8"/>
      <c r="E769" s="44">
        <f t="shared" si="11"/>
        <v>7574933.1400000099</v>
      </c>
    </row>
    <row r="770" spans="1:5" ht="25.5">
      <c r="A770" s="19">
        <v>42106</v>
      </c>
      <c r="B770" s="10" t="s">
        <v>393</v>
      </c>
      <c r="C770" s="8"/>
      <c r="D770" s="8">
        <v>44720</v>
      </c>
      <c r="E770" s="44">
        <f t="shared" si="11"/>
        <v>7530213.1400000099</v>
      </c>
    </row>
    <row r="771" spans="1:5">
      <c r="A771" s="19">
        <v>42111</v>
      </c>
      <c r="B771" s="10" t="s">
        <v>307</v>
      </c>
      <c r="C771" s="8">
        <v>200000</v>
      </c>
      <c r="D771" s="8"/>
      <c r="E771" s="44">
        <f t="shared" si="11"/>
        <v>7730213.1400000099</v>
      </c>
    </row>
    <row r="772" spans="1:5">
      <c r="A772" s="19">
        <v>42111</v>
      </c>
      <c r="B772" s="7" t="s">
        <v>227</v>
      </c>
      <c r="C772" s="8">
        <f>C771*2%</f>
        <v>4000</v>
      </c>
      <c r="D772" s="8"/>
      <c r="E772" s="44">
        <f t="shared" si="11"/>
        <v>7734213.1400000099</v>
      </c>
    </row>
    <row r="773" spans="1:5">
      <c r="A773" s="19">
        <v>42114</v>
      </c>
      <c r="B773" s="10" t="s">
        <v>307</v>
      </c>
      <c r="C773" s="8">
        <v>300000</v>
      </c>
      <c r="D773" s="8"/>
      <c r="E773" s="44">
        <f t="shared" si="11"/>
        <v>8034213.1400000099</v>
      </c>
    </row>
    <row r="774" spans="1:5">
      <c r="A774" s="19">
        <v>42114</v>
      </c>
      <c r="B774" s="7" t="s">
        <v>227</v>
      </c>
      <c r="C774" s="8">
        <f>C773*2%</f>
        <v>6000</v>
      </c>
      <c r="D774" s="8"/>
      <c r="E774" s="44">
        <f t="shared" ref="E774:E837" si="12">C774+E773-D774</f>
        <v>8040213.1400000099</v>
      </c>
    </row>
    <row r="775" spans="1:5" ht="25.5">
      <c r="A775" s="19">
        <v>42117</v>
      </c>
      <c r="B775" s="10" t="s">
        <v>487</v>
      </c>
      <c r="C775" s="8">
        <v>300000</v>
      </c>
      <c r="D775" s="8"/>
      <c r="E775" s="44">
        <f t="shared" si="12"/>
        <v>8340213.1400000099</v>
      </c>
    </row>
    <row r="776" spans="1:5">
      <c r="A776" s="19">
        <v>42117</v>
      </c>
      <c r="B776" s="7" t="s">
        <v>227</v>
      </c>
      <c r="C776" s="8">
        <f>C775*2%</f>
        <v>6000</v>
      </c>
      <c r="D776" s="8"/>
      <c r="E776" s="44">
        <f t="shared" si="12"/>
        <v>8346213.1400000099</v>
      </c>
    </row>
    <row r="777" spans="1:5">
      <c r="A777" s="19">
        <v>42118</v>
      </c>
      <c r="B777" s="10" t="s">
        <v>442</v>
      </c>
      <c r="C777" s="8"/>
      <c r="D777" s="8">
        <v>2888426</v>
      </c>
      <c r="E777" s="44">
        <f t="shared" si="12"/>
        <v>5457787.1400000099</v>
      </c>
    </row>
    <row r="778" spans="1:5">
      <c r="A778" s="19">
        <v>42118</v>
      </c>
      <c r="B778" s="10" t="s">
        <v>488</v>
      </c>
      <c r="C778" s="8">
        <f>3514205*2%</f>
        <v>70284.100000000006</v>
      </c>
      <c r="D778" s="8"/>
      <c r="E778" s="44">
        <f t="shared" si="12"/>
        <v>5528071.2400000095</v>
      </c>
    </row>
    <row r="779" spans="1:5" ht="25.5">
      <c r="A779" s="19">
        <v>42119</v>
      </c>
      <c r="B779" s="10" t="s">
        <v>431</v>
      </c>
      <c r="C779" s="8"/>
      <c r="D779" s="8">
        <v>17103</v>
      </c>
      <c r="E779" s="44">
        <f t="shared" si="12"/>
        <v>5510968.2400000095</v>
      </c>
    </row>
    <row r="780" spans="1:5">
      <c r="A780" s="19">
        <v>42121</v>
      </c>
      <c r="B780" s="10" t="s">
        <v>327</v>
      </c>
      <c r="C780" s="8">
        <v>482000</v>
      </c>
      <c r="D780" s="8"/>
      <c r="E780" s="44">
        <f t="shared" si="12"/>
        <v>5992968.2400000095</v>
      </c>
    </row>
    <row r="781" spans="1:5">
      <c r="A781" s="19">
        <v>42121</v>
      </c>
      <c r="B781" s="10" t="s">
        <v>475</v>
      </c>
      <c r="C781" s="8">
        <v>80000</v>
      </c>
      <c r="D781" s="8"/>
      <c r="E781" s="44">
        <f t="shared" si="12"/>
        <v>6072968.2400000095</v>
      </c>
    </row>
    <row r="782" spans="1:5">
      <c r="A782" s="19">
        <v>42121</v>
      </c>
      <c r="B782" s="10" t="s">
        <v>489</v>
      </c>
      <c r="C782" s="8">
        <v>230160</v>
      </c>
      <c r="D782" s="8"/>
      <c r="E782" s="44">
        <f t="shared" si="12"/>
        <v>6303128.2400000095</v>
      </c>
    </row>
    <row r="783" spans="1:5">
      <c r="A783" s="19">
        <v>42121</v>
      </c>
      <c r="B783" s="10" t="s">
        <v>319</v>
      </c>
      <c r="C783" s="8">
        <v>263000</v>
      </c>
      <c r="D783" s="8"/>
      <c r="E783" s="44">
        <f t="shared" si="12"/>
        <v>6566128.2400000095</v>
      </c>
    </row>
    <row r="784" spans="1:5">
      <c r="A784" s="19">
        <v>42121</v>
      </c>
      <c r="B784" s="10" t="s">
        <v>445</v>
      </c>
      <c r="C784" s="8">
        <v>200000</v>
      </c>
      <c r="D784" s="8"/>
      <c r="E784" s="44">
        <f t="shared" si="12"/>
        <v>6766128.2400000095</v>
      </c>
    </row>
    <row r="785" spans="1:5">
      <c r="A785" s="19">
        <v>42121</v>
      </c>
      <c r="B785" s="10" t="s">
        <v>307</v>
      </c>
      <c r="C785" s="8">
        <v>500000</v>
      </c>
      <c r="D785" s="8"/>
      <c r="E785" s="44">
        <f t="shared" si="12"/>
        <v>7266128.2400000095</v>
      </c>
    </row>
    <row r="786" spans="1:5">
      <c r="A786" s="19">
        <v>42121</v>
      </c>
      <c r="B786" s="7" t="s">
        <v>227</v>
      </c>
      <c r="C786" s="8">
        <f>C785*2%</f>
        <v>10000</v>
      </c>
      <c r="D786" s="8"/>
      <c r="E786" s="44">
        <f t="shared" si="12"/>
        <v>7276128.2400000095</v>
      </c>
    </row>
    <row r="787" spans="1:5">
      <c r="A787" s="19">
        <v>42124</v>
      </c>
      <c r="B787" s="10" t="s">
        <v>156</v>
      </c>
      <c r="C787" s="8"/>
      <c r="D787" s="8"/>
      <c r="E787" s="44">
        <f t="shared" si="12"/>
        <v>7276128.2400000095</v>
      </c>
    </row>
    <row r="788" spans="1:5">
      <c r="A788" s="19">
        <v>42126</v>
      </c>
      <c r="B788" s="10" t="s">
        <v>307</v>
      </c>
      <c r="C788" s="8">
        <v>500000</v>
      </c>
      <c r="D788" s="8"/>
      <c r="E788" s="44">
        <f t="shared" si="12"/>
        <v>7776128.2400000095</v>
      </c>
    </row>
    <row r="789" spans="1:5">
      <c r="A789" s="19">
        <v>42126</v>
      </c>
      <c r="B789" s="7" t="s">
        <v>227</v>
      </c>
      <c r="C789" s="8">
        <f>C788*2%</f>
        <v>10000</v>
      </c>
      <c r="D789" s="8"/>
      <c r="E789" s="44">
        <f t="shared" si="12"/>
        <v>7786128.2400000095</v>
      </c>
    </row>
    <row r="790" spans="1:5" ht="25.5">
      <c r="A790" s="19">
        <v>42127</v>
      </c>
      <c r="B790" s="10" t="s">
        <v>456</v>
      </c>
      <c r="C790" s="8"/>
      <c r="D790" s="8">
        <v>15363</v>
      </c>
      <c r="E790" s="44">
        <f t="shared" si="12"/>
        <v>7770765.2400000095</v>
      </c>
    </row>
    <row r="791" spans="1:5">
      <c r="A791" s="19">
        <v>42129</v>
      </c>
      <c r="B791" s="7" t="s">
        <v>490</v>
      </c>
      <c r="C791" s="8">
        <v>81600</v>
      </c>
      <c r="D791" s="8"/>
      <c r="E791" s="44">
        <f t="shared" si="12"/>
        <v>7852365.2400000095</v>
      </c>
    </row>
    <row r="792" spans="1:5">
      <c r="A792" s="19">
        <v>42129</v>
      </c>
      <c r="B792" s="7" t="s">
        <v>491</v>
      </c>
      <c r="C792" s="8">
        <v>77167</v>
      </c>
      <c r="D792" s="8"/>
      <c r="E792" s="44">
        <f t="shared" si="12"/>
        <v>7929532.2400000095</v>
      </c>
    </row>
    <row r="793" spans="1:5">
      <c r="A793" s="19">
        <v>42129</v>
      </c>
      <c r="B793" s="7" t="s">
        <v>492</v>
      </c>
      <c r="C793" s="8">
        <v>45000</v>
      </c>
      <c r="D793" s="8"/>
      <c r="E793" s="44">
        <f t="shared" si="12"/>
        <v>7974532.2400000095</v>
      </c>
    </row>
    <row r="794" spans="1:5">
      <c r="A794" s="19">
        <v>42129</v>
      </c>
      <c r="B794" s="7" t="s">
        <v>421</v>
      </c>
      <c r="C794" s="8"/>
      <c r="D794" s="8">
        <v>5956</v>
      </c>
      <c r="E794" s="44">
        <f t="shared" si="12"/>
        <v>7968576.2400000095</v>
      </c>
    </row>
    <row r="795" spans="1:5" ht="25.5">
      <c r="A795" s="19">
        <v>42132</v>
      </c>
      <c r="B795" s="10" t="s">
        <v>422</v>
      </c>
      <c r="C795" s="8"/>
      <c r="D795" s="8">
        <v>5956</v>
      </c>
      <c r="E795" s="44">
        <f t="shared" si="12"/>
        <v>7962620.2400000095</v>
      </c>
    </row>
    <row r="796" spans="1:5" ht="25.5">
      <c r="A796" s="19">
        <v>42132</v>
      </c>
      <c r="B796" s="10" t="s">
        <v>423</v>
      </c>
      <c r="C796" s="8"/>
      <c r="D796" s="8">
        <v>11544</v>
      </c>
      <c r="E796" s="44">
        <f t="shared" si="12"/>
        <v>7951076.2400000095</v>
      </c>
    </row>
    <row r="797" spans="1:5">
      <c r="A797" s="19">
        <v>42133</v>
      </c>
      <c r="B797" s="10" t="s">
        <v>333</v>
      </c>
      <c r="C797" s="8">
        <v>25000</v>
      </c>
      <c r="D797" s="8"/>
      <c r="E797" s="44">
        <f t="shared" si="12"/>
        <v>7976076.2400000095</v>
      </c>
    </row>
    <row r="798" spans="1:5" ht="25.5">
      <c r="A798" s="19">
        <v>42136</v>
      </c>
      <c r="B798" s="10" t="s">
        <v>393</v>
      </c>
      <c r="C798" s="8"/>
      <c r="D798" s="8">
        <v>44720</v>
      </c>
      <c r="E798" s="44">
        <f t="shared" si="12"/>
        <v>7931356.2400000095</v>
      </c>
    </row>
    <row r="799" spans="1:5">
      <c r="A799" s="19">
        <v>42138</v>
      </c>
      <c r="B799" s="10" t="s">
        <v>493</v>
      </c>
      <c r="C799" s="8"/>
      <c r="D799" s="8">
        <v>59395</v>
      </c>
      <c r="E799" s="44">
        <f t="shared" si="12"/>
        <v>7871961.2400000095</v>
      </c>
    </row>
    <row r="800" spans="1:5">
      <c r="A800" s="19">
        <v>42140</v>
      </c>
      <c r="B800" s="10" t="s">
        <v>307</v>
      </c>
      <c r="C800" s="8">
        <v>100000</v>
      </c>
      <c r="D800" s="8"/>
      <c r="E800" s="44">
        <f t="shared" si="12"/>
        <v>7971961.2400000095</v>
      </c>
    </row>
    <row r="801" spans="1:5">
      <c r="A801" s="19">
        <v>42140</v>
      </c>
      <c r="B801" s="7" t="s">
        <v>227</v>
      </c>
      <c r="C801" s="8">
        <f>C800*2%</f>
        <v>2000</v>
      </c>
      <c r="D801" s="8"/>
      <c r="E801" s="44">
        <f t="shared" si="12"/>
        <v>7973961.2400000095</v>
      </c>
    </row>
    <row r="802" spans="1:5">
      <c r="A802" s="19">
        <v>42142</v>
      </c>
      <c r="B802" s="10" t="s">
        <v>494</v>
      </c>
      <c r="C802" s="8">
        <v>460000</v>
      </c>
      <c r="D802" s="8"/>
      <c r="E802" s="44">
        <f t="shared" si="12"/>
        <v>8433961.2400000095</v>
      </c>
    </row>
    <row r="803" spans="1:5">
      <c r="A803" s="19">
        <v>42143</v>
      </c>
      <c r="B803" s="10" t="s">
        <v>307</v>
      </c>
      <c r="C803" s="8">
        <v>200000</v>
      </c>
      <c r="D803" s="8"/>
      <c r="E803" s="44">
        <f t="shared" si="12"/>
        <v>8633961.2400000095</v>
      </c>
    </row>
    <row r="804" spans="1:5">
      <c r="A804" s="19">
        <v>42143</v>
      </c>
      <c r="B804" s="7" t="s">
        <v>227</v>
      </c>
      <c r="C804" s="8">
        <f>C803*2%</f>
        <v>4000</v>
      </c>
      <c r="D804" s="8"/>
      <c r="E804" s="44">
        <f t="shared" si="12"/>
        <v>8637961.2400000095</v>
      </c>
    </row>
    <row r="805" spans="1:5">
      <c r="A805" s="19">
        <v>42144</v>
      </c>
      <c r="B805" s="10" t="s">
        <v>464</v>
      </c>
      <c r="C805" s="8"/>
      <c r="D805" s="8">
        <v>787138</v>
      </c>
      <c r="E805" s="44">
        <f t="shared" si="12"/>
        <v>7850823.2400000095</v>
      </c>
    </row>
    <row r="806" spans="1:5">
      <c r="A806" s="19">
        <v>42144</v>
      </c>
      <c r="B806" s="10" t="s">
        <v>495</v>
      </c>
      <c r="C806" s="8">
        <f>999252*2%</f>
        <v>19985.04</v>
      </c>
      <c r="D806" s="8"/>
      <c r="E806" s="44">
        <f t="shared" si="12"/>
        <v>7870808.2800000096</v>
      </c>
    </row>
    <row r="807" spans="1:5">
      <c r="A807" s="19">
        <v>42147</v>
      </c>
      <c r="B807" s="10" t="s">
        <v>307</v>
      </c>
      <c r="C807" s="8">
        <v>350000</v>
      </c>
      <c r="D807" s="8"/>
      <c r="E807" s="44">
        <f t="shared" si="12"/>
        <v>8220808.2800000096</v>
      </c>
    </row>
    <row r="808" spans="1:5">
      <c r="A808" s="19">
        <v>42147</v>
      </c>
      <c r="B808" s="7" t="s">
        <v>227</v>
      </c>
      <c r="C808" s="8">
        <f>C807*2%</f>
        <v>7000</v>
      </c>
      <c r="D808" s="8"/>
      <c r="E808" s="44">
        <f t="shared" si="12"/>
        <v>8227808.2800000096</v>
      </c>
    </row>
    <row r="809" spans="1:5">
      <c r="A809" s="19">
        <v>42147</v>
      </c>
      <c r="B809" s="10" t="s">
        <v>445</v>
      </c>
      <c r="C809" s="8">
        <v>150000</v>
      </c>
      <c r="D809" s="8"/>
      <c r="E809" s="44">
        <f t="shared" si="12"/>
        <v>8377808.2800000096</v>
      </c>
    </row>
    <row r="810" spans="1:5">
      <c r="A810" s="19">
        <v>42147</v>
      </c>
      <c r="B810" s="10" t="s">
        <v>442</v>
      </c>
      <c r="C810" s="8"/>
      <c r="D810" s="8">
        <v>2646033</v>
      </c>
      <c r="E810" s="44">
        <f t="shared" si="12"/>
        <v>5731775.2800000096</v>
      </c>
    </row>
    <row r="811" spans="1:5">
      <c r="A811" s="19">
        <v>42147</v>
      </c>
      <c r="B811" s="10" t="s">
        <v>496</v>
      </c>
      <c r="C811" s="8">
        <f>3278052*2%</f>
        <v>65561.040000000008</v>
      </c>
      <c r="D811" s="8"/>
      <c r="E811" s="44">
        <f t="shared" si="12"/>
        <v>5797336.3200000096</v>
      </c>
    </row>
    <row r="812" spans="1:5">
      <c r="A812" s="19">
        <v>42149</v>
      </c>
      <c r="B812" s="10" t="s">
        <v>307</v>
      </c>
      <c r="C812" s="8">
        <v>1500000</v>
      </c>
      <c r="D812" s="8"/>
      <c r="E812" s="44">
        <f t="shared" si="12"/>
        <v>7297336.3200000096</v>
      </c>
    </row>
    <row r="813" spans="1:5">
      <c r="A813" s="19">
        <v>42149</v>
      </c>
      <c r="B813" s="7" t="s">
        <v>227</v>
      </c>
      <c r="C813" s="8">
        <f>C812*2%</f>
        <v>30000</v>
      </c>
      <c r="D813" s="8"/>
      <c r="E813" s="44">
        <f t="shared" si="12"/>
        <v>7327336.3200000096</v>
      </c>
    </row>
    <row r="814" spans="1:5" ht="25.5">
      <c r="A814" s="19">
        <v>42149</v>
      </c>
      <c r="B814" s="10" t="s">
        <v>431</v>
      </c>
      <c r="C814" s="8"/>
      <c r="D814" s="8">
        <v>17103</v>
      </c>
      <c r="E814" s="44">
        <f t="shared" si="12"/>
        <v>7310233.3200000096</v>
      </c>
    </row>
    <row r="815" spans="1:5">
      <c r="A815" s="19">
        <v>42155</v>
      </c>
      <c r="B815" s="10" t="s">
        <v>156</v>
      </c>
      <c r="C815" s="8"/>
      <c r="D815" s="8"/>
      <c r="E815" s="44">
        <f t="shared" si="12"/>
        <v>7310233.3200000096</v>
      </c>
    </row>
    <row r="816" spans="1:5" ht="25.5">
      <c r="A816" s="19">
        <v>42156</v>
      </c>
      <c r="B816" s="10" t="s">
        <v>497</v>
      </c>
      <c r="C816" s="8">
        <v>6635</v>
      </c>
      <c r="D816" s="8"/>
      <c r="E816" s="44">
        <f t="shared" si="12"/>
        <v>7316868.3200000096</v>
      </c>
    </row>
    <row r="817" spans="1:5">
      <c r="A817" s="19">
        <v>42157</v>
      </c>
      <c r="B817" s="10" t="s">
        <v>333</v>
      </c>
      <c r="C817" s="8">
        <v>67800</v>
      </c>
      <c r="D817" s="8"/>
      <c r="E817" s="44">
        <f t="shared" si="12"/>
        <v>7384668.3200000096</v>
      </c>
    </row>
    <row r="818" spans="1:5" ht="25.5">
      <c r="A818" s="19">
        <v>42158</v>
      </c>
      <c r="B818" s="10" t="s">
        <v>456</v>
      </c>
      <c r="C818" s="8"/>
      <c r="D818" s="8">
        <v>15363</v>
      </c>
      <c r="E818" s="44">
        <f t="shared" si="12"/>
        <v>7369305.3200000096</v>
      </c>
    </row>
    <row r="819" spans="1:5">
      <c r="A819" s="19">
        <v>42160</v>
      </c>
      <c r="B819" s="7" t="s">
        <v>498</v>
      </c>
      <c r="C819" s="8">
        <v>81600</v>
      </c>
      <c r="D819" s="8"/>
      <c r="E819" s="44">
        <f t="shared" si="12"/>
        <v>7450905.3200000096</v>
      </c>
    </row>
    <row r="820" spans="1:5">
      <c r="A820" s="19">
        <v>42160</v>
      </c>
      <c r="B820" s="7" t="s">
        <v>499</v>
      </c>
      <c r="C820" s="8">
        <v>77167</v>
      </c>
      <c r="D820" s="8"/>
      <c r="E820" s="44">
        <f t="shared" si="12"/>
        <v>7528072.3200000096</v>
      </c>
    </row>
    <row r="821" spans="1:5">
      <c r="A821" s="19">
        <v>42160</v>
      </c>
      <c r="B821" s="7" t="s">
        <v>500</v>
      </c>
      <c r="C821" s="8">
        <v>45000</v>
      </c>
      <c r="D821" s="8"/>
      <c r="E821" s="44">
        <f t="shared" si="12"/>
        <v>7573072.3200000096</v>
      </c>
    </row>
    <row r="822" spans="1:5">
      <c r="A822" s="19">
        <v>42160</v>
      </c>
      <c r="B822" s="7" t="s">
        <v>421</v>
      </c>
      <c r="C822" s="8"/>
      <c r="D822" s="8">
        <v>5956</v>
      </c>
      <c r="E822" s="44">
        <f t="shared" si="12"/>
        <v>7567116.3200000096</v>
      </c>
    </row>
    <row r="823" spans="1:5" ht="25.5">
      <c r="A823" s="19">
        <v>42163</v>
      </c>
      <c r="B823" s="10" t="s">
        <v>422</v>
      </c>
      <c r="C823" s="8"/>
      <c r="D823" s="8">
        <v>5956</v>
      </c>
      <c r="E823" s="44">
        <f t="shared" si="12"/>
        <v>7561160.3200000096</v>
      </c>
    </row>
    <row r="824" spans="1:5" ht="25.5">
      <c r="A824" s="19">
        <v>42163</v>
      </c>
      <c r="B824" s="10" t="s">
        <v>423</v>
      </c>
      <c r="C824" s="8"/>
      <c r="D824" s="8">
        <v>11544</v>
      </c>
      <c r="E824" s="44">
        <f t="shared" si="12"/>
        <v>7549616.3200000096</v>
      </c>
    </row>
    <row r="825" spans="1:5">
      <c r="A825" s="19">
        <v>42164</v>
      </c>
      <c r="B825" s="10" t="s">
        <v>501</v>
      </c>
      <c r="C825" s="8">
        <v>13800</v>
      </c>
      <c r="D825" s="8"/>
      <c r="E825" s="44">
        <f t="shared" si="12"/>
        <v>7563416.3200000096</v>
      </c>
    </row>
    <row r="826" spans="1:5">
      <c r="A826" s="19">
        <v>42164</v>
      </c>
      <c r="B826" s="10" t="s">
        <v>436</v>
      </c>
      <c r="C826" s="8">
        <v>150000</v>
      </c>
      <c r="D826" s="8"/>
      <c r="E826" s="44">
        <f t="shared" si="12"/>
        <v>7713416.3200000096</v>
      </c>
    </row>
    <row r="827" spans="1:5">
      <c r="A827" s="19">
        <v>42164</v>
      </c>
      <c r="B827" s="7" t="s">
        <v>227</v>
      </c>
      <c r="C827" s="8">
        <f>C826*2%</f>
        <v>3000</v>
      </c>
      <c r="D827" s="8"/>
      <c r="E827" s="44">
        <f t="shared" si="12"/>
        <v>7716416.3200000096</v>
      </c>
    </row>
    <row r="828" spans="1:5" ht="25.5">
      <c r="A828" s="19">
        <v>42167</v>
      </c>
      <c r="B828" s="10" t="s">
        <v>393</v>
      </c>
      <c r="C828" s="8"/>
      <c r="D828" s="8">
        <v>44720</v>
      </c>
      <c r="E828" s="44">
        <f t="shared" si="12"/>
        <v>7671696.3200000096</v>
      </c>
    </row>
    <row r="829" spans="1:5" ht="25.5">
      <c r="A829" s="19">
        <v>42168</v>
      </c>
      <c r="B829" s="10" t="s">
        <v>502</v>
      </c>
      <c r="C829" s="8">
        <v>100000</v>
      </c>
      <c r="D829" s="8"/>
      <c r="E829" s="44">
        <f t="shared" si="12"/>
        <v>7771696.3200000096</v>
      </c>
    </row>
    <row r="830" spans="1:5">
      <c r="A830" s="19">
        <v>42168</v>
      </c>
      <c r="B830" s="7" t="s">
        <v>227</v>
      </c>
      <c r="C830" s="8">
        <f>C829*2%</f>
        <v>2000</v>
      </c>
      <c r="D830" s="8"/>
      <c r="E830" s="44">
        <f t="shared" si="12"/>
        <v>7773696.3200000096</v>
      </c>
    </row>
    <row r="831" spans="1:5">
      <c r="A831" s="19">
        <v>42170</v>
      </c>
      <c r="B831" s="10" t="s">
        <v>464</v>
      </c>
      <c r="C831" s="8"/>
      <c r="D831" s="8">
        <v>927599</v>
      </c>
      <c r="E831" s="44">
        <f t="shared" si="12"/>
        <v>6846097.3200000096</v>
      </c>
    </row>
    <row r="832" spans="1:5">
      <c r="A832" s="19">
        <v>42170</v>
      </c>
      <c r="B832" s="10" t="s">
        <v>503</v>
      </c>
      <c r="C832" s="8">
        <v>22853.040000000001</v>
      </c>
      <c r="D832" s="8"/>
      <c r="E832" s="44">
        <f t="shared" si="12"/>
        <v>6868950.3600000096</v>
      </c>
    </row>
    <row r="833" spans="1:5">
      <c r="A833" s="19">
        <v>42173</v>
      </c>
      <c r="B833" s="10" t="s">
        <v>319</v>
      </c>
      <c r="C833" s="8">
        <v>480000</v>
      </c>
      <c r="D833" s="8"/>
      <c r="E833" s="44">
        <f t="shared" si="12"/>
        <v>7348950.3600000096</v>
      </c>
    </row>
    <row r="834" spans="1:5">
      <c r="A834" s="19">
        <v>42173</v>
      </c>
      <c r="B834" s="10" t="s">
        <v>333</v>
      </c>
      <c r="C834" s="8">
        <v>25000</v>
      </c>
      <c r="D834" s="8"/>
      <c r="E834" s="44">
        <f t="shared" si="12"/>
        <v>7373950.3600000096</v>
      </c>
    </row>
    <row r="835" spans="1:5">
      <c r="A835" s="19">
        <v>42173</v>
      </c>
      <c r="B835" s="10" t="s">
        <v>307</v>
      </c>
      <c r="C835" s="8">
        <v>200000</v>
      </c>
      <c r="D835" s="8"/>
      <c r="E835" s="44">
        <f t="shared" si="12"/>
        <v>7573950.3600000096</v>
      </c>
    </row>
    <row r="836" spans="1:5">
      <c r="A836" s="19">
        <v>42173</v>
      </c>
      <c r="B836" s="7" t="s">
        <v>227</v>
      </c>
      <c r="C836" s="8">
        <f>C835*2%</f>
        <v>4000</v>
      </c>
      <c r="D836" s="8"/>
      <c r="E836" s="44">
        <f t="shared" si="12"/>
        <v>7577950.3600000096</v>
      </c>
    </row>
    <row r="837" spans="1:5">
      <c r="A837" s="19">
        <v>42173</v>
      </c>
      <c r="B837" s="10" t="s">
        <v>445</v>
      </c>
      <c r="C837" s="8">
        <v>100000</v>
      </c>
      <c r="D837" s="8"/>
      <c r="E837" s="44">
        <f t="shared" si="12"/>
        <v>7677950.3600000096</v>
      </c>
    </row>
    <row r="838" spans="1:5">
      <c r="A838" s="19">
        <v>42173</v>
      </c>
      <c r="B838" s="10" t="s">
        <v>317</v>
      </c>
      <c r="C838" s="8">
        <v>100000</v>
      </c>
      <c r="D838" s="8"/>
      <c r="E838" s="44">
        <f t="shared" ref="E838:E901" si="13">C838+E837-D838</f>
        <v>7777950.3600000096</v>
      </c>
    </row>
    <row r="839" spans="1:5">
      <c r="A839" s="19">
        <v>42175</v>
      </c>
      <c r="B839" s="10" t="s">
        <v>442</v>
      </c>
      <c r="C839" s="8"/>
      <c r="D839" s="8">
        <v>2605947</v>
      </c>
      <c r="E839" s="44">
        <f t="shared" si="13"/>
        <v>5172003.3600000096</v>
      </c>
    </row>
    <row r="840" spans="1:5">
      <c r="A840" s="19">
        <v>42175</v>
      </c>
      <c r="B840" s="10" t="s">
        <v>504</v>
      </c>
      <c r="C840" s="8">
        <f>3247020*2%</f>
        <v>64940.4</v>
      </c>
      <c r="D840" s="8"/>
      <c r="E840" s="44">
        <f t="shared" si="13"/>
        <v>5236943.76000001</v>
      </c>
    </row>
    <row r="841" spans="1:5">
      <c r="A841" s="19">
        <v>42177</v>
      </c>
      <c r="B841" s="10" t="s">
        <v>505</v>
      </c>
      <c r="C841" s="8">
        <v>3070000</v>
      </c>
      <c r="D841" s="8"/>
      <c r="E841" s="44">
        <f t="shared" si="13"/>
        <v>8306943.76000001</v>
      </c>
    </row>
    <row r="842" spans="1:5">
      <c r="A842" s="19">
        <v>42177</v>
      </c>
      <c r="B842" s="10" t="s">
        <v>307</v>
      </c>
      <c r="C842" s="8">
        <v>490000</v>
      </c>
      <c r="D842" s="8"/>
      <c r="E842" s="44">
        <f t="shared" si="13"/>
        <v>8796943.7600000091</v>
      </c>
    </row>
    <row r="843" spans="1:5">
      <c r="A843" s="19">
        <v>42177</v>
      </c>
      <c r="B843" s="7" t="s">
        <v>227</v>
      </c>
      <c r="C843" s="8">
        <f>C842*2%</f>
        <v>9800</v>
      </c>
      <c r="D843" s="8"/>
      <c r="E843" s="44">
        <f t="shared" si="13"/>
        <v>8806743.7600000091</v>
      </c>
    </row>
    <row r="844" spans="1:5">
      <c r="A844" s="19">
        <v>42180</v>
      </c>
      <c r="B844" s="10" t="s">
        <v>307</v>
      </c>
      <c r="C844" s="8">
        <v>150000</v>
      </c>
      <c r="D844" s="8"/>
      <c r="E844" s="44">
        <f t="shared" si="13"/>
        <v>8956743.7600000091</v>
      </c>
    </row>
    <row r="845" spans="1:5">
      <c r="A845" s="19">
        <v>42180</v>
      </c>
      <c r="B845" s="7" t="s">
        <v>227</v>
      </c>
      <c r="C845" s="8">
        <f>150000*2%</f>
        <v>3000</v>
      </c>
      <c r="D845" s="8"/>
      <c r="E845" s="44">
        <f t="shared" si="13"/>
        <v>8959743.7600000091</v>
      </c>
    </row>
    <row r="846" spans="1:5">
      <c r="A846" s="19">
        <v>42180</v>
      </c>
      <c r="B846" s="10" t="s">
        <v>333</v>
      </c>
      <c r="C846" s="8">
        <v>100000</v>
      </c>
      <c r="D846" s="8"/>
      <c r="E846" s="44">
        <f t="shared" si="13"/>
        <v>9059743.7600000091</v>
      </c>
    </row>
    <row r="847" spans="1:5" ht="25.5">
      <c r="A847" s="19">
        <v>42180</v>
      </c>
      <c r="B847" s="10" t="s">
        <v>431</v>
      </c>
      <c r="C847" s="8"/>
      <c r="D847" s="8">
        <v>17103</v>
      </c>
      <c r="E847" s="44">
        <f t="shared" si="13"/>
        <v>9042640.7600000091</v>
      </c>
    </row>
    <row r="848" spans="1:5">
      <c r="A848" s="19">
        <v>42182</v>
      </c>
      <c r="B848" s="10" t="s">
        <v>307</v>
      </c>
      <c r="C848" s="8">
        <v>400000</v>
      </c>
      <c r="D848" s="8"/>
      <c r="E848" s="44">
        <f t="shared" si="13"/>
        <v>9442640.7600000091</v>
      </c>
    </row>
    <row r="849" spans="1:5">
      <c r="A849" s="19">
        <v>42182</v>
      </c>
      <c r="B849" s="7" t="s">
        <v>227</v>
      </c>
      <c r="C849" s="8">
        <f>C848*2%</f>
        <v>8000</v>
      </c>
      <c r="D849" s="8"/>
      <c r="E849" s="44">
        <f t="shared" si="13"/>
        <v>9450640.7600000091</v>
      </c>
    </row>
    <row r="850" spans="1:5">
      <c r="A850" s="19">
        <v>42182</v>
      </c>
      <c r="B850" s="10" t="s">
        <v>506</v>
      </c>
      <c r="C850" s="8">
        <v>211100</v>
      </c>
      <c r="D850" s="8"/>
      <c r="E850" s="44">
        <f t="shared" si="13"/>
        <v>9661740.7600000091</v>
      </c>
    </row>
    <row r="851" spans="1:5">
      <c r="A851" s="19">
        <v>42182</v>
      </c>
      <c r="B851" s="10" t="s">
        <v>507</v>
      </c>
      <c r="C851" s="8">
        <v>200000</v>
      </c>
      <c r="D851" s="8"/>
      <c r="E851" s="44">
        <f t="shared" si="13"/>
        <v>9861740.7600000091</v>
      </c>
    </row>
    <row r="852" spans="1:5">
      <c r="A852" s="19">
        <v>42182</v>
      </c>
      <c r="B852" s="10" t="s">
        <v>317</v>
      </c>
      <c r="C852" s="8">
        <v>100000</v>
      </c>
      <c r="D852" s="8"/>
      <c r="E852" s="44">
        <f t="shared" si="13"/>
        <v>9961740.7600000091</v>
      </c>
    </row>
    <row r="853" spans="1:5">
      <c r="A853" s="19">
        <v>42182</v>
      </c>
      <c r="B853" s="10" t="s">
        <v>489</v>
      </c>
      <c r="C853" s="8">
        <v>129260</v>
      </c>
      <c r="D853" s="8"/>
      <c r="E853" s="44">
        <f t="shared" si="13"/>
        <v>10091000.760000009</v>
      </c>
    </row>
    <row r="854" spans="1:5">
      <c r="A854" s="19">
        <v>42182</v>
      </c>
      <c r="B854" s="10" t="s">
        <v>453</v>
      </c>
      <c r="C854" s="8"/>
      <c r="D854" s="8">
        <v>3069307</v>
      </c>
      <c r="E854" s="44">
        <f t="shared" si="13"/>
        <v>7021693.7600000091</v>
      </c>
    </row>
    <row r="855" spans="1:5">
      <c r="A855" s="19">
        <v>42185</v>
      </c>
      <c r="B855" s="10" t="s">
        <v>601</v>
      </c>
      <c r="C855" s="10"/>
      <c r="D855" s="8">
        <v>500000</v>
      </c>
      <c r="E855" s="44">
        <f t="shared" si="13"/>
        <v>6521693.7600000091</v>
      </c>
    </row>
    <row r="856" spans="1:5">
      <c r="A856" s="19">
        <v>42185</v>
      </c>
      <c r="B856" s="10" t="s">
        <v>156</v>
      </c>
      <c r="C856" s="8"/>
      <c r="D856" s="8"/>
      <c r="E856" s="44">
        <f t="shared" si="13"/>
        <v>6521693.7600000091</v>
      </c>
    </row>
    <row r="857" spans="1:5">
      <c r="A857" s="19">
        <v>42188</v>
      </c>
      <c r="B857" s="10" t="s">
        <v>302</v>
      </c>
      <c r="C857" s="8">
        <v>200000</v>
      </c>
      <c r="D857" s="8"/>
      <c r="E857" s="44">
        <f t="shared" si="13"/>
        <v>6721693.7600000091</v>
      </c>
    </row>
    <row r="858" spans="1:5">
      <c r="A858" s="19">
        <v>42188</v>
      </c>
      <c r="B858" s="7" t="s">
        <v>227</v>
      </c>
      <c r="C858" s="8">
        <f>C857*2%</f>
        <v>4000</v>
      </c>
      <c r="D858" s="8"/>
      <c r="E858" s="44">
        <f t="shared" si="13"/>
        <v>6725693.7600000091</v>
      </c>
    </row>
    <row r="859" spans="1:5">
      <c r="A859" s="19">
        <v>42188</v>
      </c>
      <c r="B859" s="10" t="s">
        <v>442</v>
      </c>
      <c r="C859" s="8"/>
      <c r="D859" s="8">
        <v>385929</v>
      </c>
      <c r="E859" s="44">
        <f t="shared" si="13"/>
        <v>6339764.7600000091</v>
      </c>
    </row>
    <row r="860" spans="1:5">
      <c r="A860" s="19">
        <v>42188</v>
      </c>
      <c r="B860" s="10" t="s">
        <v>508</v>
      </c>
      <c r="C860" s="8">
        <f>622163*2%</f>
        <v>12443.26</v>
      </c>
      <c r="D860" s="8"/>
      <c r="E860" s="44">
        <f t="shared" si="13"/>
        <v>6352208.0200000089</v>
      </c>
    </row>
    <row r="861" spans="1:5">
      <c r="A861" s="19">
        <v>42188</v>
      </c>
      <c r="B861" s="10" t="s">
        <v>333</v>
      </c>
      <c r="C861" s="8">
        <v>60834</v>
      </c>
      <c r="D861" s="8"/>
      <c r="E861" s="44">
        <f t="shared" si="13"/>
        <v>6413042.0200000089</v>
      </c>
    </row>
    <row r="862" spans="1:5" ht="25.5">
      <c r="A862" s="19">
        <v>42188</v>
      </c>
      <c r="B862" s="10" t="s">
        <v>456</v>
      </c>
      <c r="C862" s="8"/>
      <c r="D862" s="8">
        <v>15363</v>
      </c>
      <c r="E862" s="44">
        <f t="shared" si="13"/>
        <v>6397679.0200000089</v>
      </c>
    </row>
    <row r="863" spans="1:5">
      <c r="A863" s="19">
        <v>42189</v>
      </c>
      <c r="B863" s="10" t="s">
        <v>464</v>
      </c>
      <c r="C863" s="8"/>
      <c r="D863" s="8">
        <v>1152741</v>
      </c>
      <c r="E863" s="44">
        <f t="shared" si="13"/>
        <v>5244938.0200000089</v>
      </c>
    </row>
    <row r="864" spans="1:5">
      <c r="A864" s="19">
        <v>42189</v>
      </c>
      <c r="B864" s="10" t="s">
        <v>509</v>
      </c>
      <c r="C864" s="8">
        <v>29299</v>
      </c>
      <c r="D864" s="8"/>
      <c r="E864" s="44">
        <f t="shared" si="13"/>
        <v>5274237.0200000089</v>
      </c>
    </row>
    <row r="865" spans="1:5">
      <c r="A865" s="19">
        <v>42190</v>
      </c>
      <c r="B865" s="7" t="s">
        <v>510</v>
      </c>
      <c r="C865" s="8">
        <v>81600</v>
      </c>
      <c r="D865" s="8"/>
      <c r="E865" s="44">
        <f t="shared" si="13"/>
        <v>5355837.0200000089</v>
      </c>
    </row>
    <row r="866" spans="1:5">
      <c r="A866" s="19">
        <v>42190</v>
      </c>
      <c r="B866" s="7" t="s">
        <v>511</v>
      </c>
      <c r="C866" s="8">
        <v>77167</v>
      </c>
      <c r="D866" s="8"/>
      <c r="E866" s="44">
        <f t="shared" si="13"/>
        <v>5433004.0200000089</v>
      </c>
    </row>
    <row r="867" spans="1:5">
      <c r="A867" s="19">
        <v>42190</v>
      </c>
      <c r="B867" s="7" t="s">
        <v>512</v>
      </c>
      <c r="C867" s="8">
        <v>45000</v>
      </c>
      <c r="D867" s="8"/>
      <c r="E867" s="44">
        <f t="shared" si="13"/>
        <v>5478004.0200000089</v>
      </c>
    </row>
    <row r="868" spans="1:5">
      <c r="A868" s="19">
        <v>42190</v>
      </c>
      <c r="B868" s="7" t="s">
        <v>421</v>
      </c>
      <c r="C868" s="8"/>
      <c r="D868" s="8">
        <v>5956</v>
      </c>
      <c r="E868" s="44">
        <f t="shared" si="13"/>
        <v>5472048.0200000089</v>
      </c>
    </row>
    <row r="869" spans="1:5">
      <c r="A869" s="19">
        <v>42192</v>
      </c>
      <c r="B869" s="10" t="s">
        <v>302</v>
      </c>
      <c r="C869" s="8">
        <v>300000</v>
      </c>
      <c r="D869" s="8"/>
      <c r="E869" s="44">
        <f t="shared" si="13"/>
        <v>5772048.0200000089</v>
      </c>
    </row>
    <row r="870" spans="1:5">
      <c r="A870" s="19">
        <v>42192</v>
      </c>
      <c r="B870" s="7" t="s">
        <v>227</v>
      </c>
      <c r="C870" s="8">
        <f>C869*2%</f>
        <v>6000</v>
      </c>
      <c r="D870" s="8"/>
      <c r="E870" s="44">
        <f t="shared" si="13"/>
        <v>5778048.0200000089</v>
      </c>
    </row>
    <row r="871" spans="1:5">
      <c r="A871" s="19">
        <v>42192</v>
      </c>
      <c r="B871" s="10" t="s">
        <v>445</v>
      </c>
      <c r="C871" s="8">
        <v>150000</v>
      </c>
      <c r="D871" s="8"/>
      <c r="E871" s="44">
        <f t="shared" si="13"/>
        <v>5928048.0200000089</v>
      </c>
    </row>
    <row r="872" spans="1:5">
      <c r="A872" s="19">
        <v>42192</v>
      </c>
      <c r="B872" s="10" t="s">
        <v>319</v>
      </c>
      <c r="C872" s="8">
        <v>240000</v>
      </c>
      <c r="D872" s="8"/>
      <c r="E872" s="44">
        <f t="shared" si="13"/>
        <v>6168048.0200000089</v>
      </c>
    </row>
    <row r="873" spans="1:5" ht="25.5">
      <c r="A873" s="19">
        <v>42193</v>
      </c>
      <c r="B873" s="10" t="s">
        <v>422</v>
      </c>
      <c r="C873" s="8"/>
      <c r="D873" s="8">
        <v>5956</v>
      </c>
      <c r="E873" s="44">
        <f t="shared" si="13"/>
        <v>6162092.0200000089</v>
      </c>
    </row>
    <row r="874" spans="1:5" ht="25.5">
      <c r="A874" s="19">
        <v>42193</v>
      </c>
      <c r="B874" s="10" t="s">
        <v>423</v>
      </c>
      <c r="C874" s="8"/>
      <c r="D874" s="8">
        <v>11544</v>
      </c>
      <c r="E874" s="44">
        <f t="shared" si="13"/>
        <v>6150548.0200000089</v>
      </c>
    </row>
    <row r="875" spans="1:5" ht="25.5">
      <c r="A875" s="19">
        <v>42197</v>
      </c>
      <c r="B875" s="10" t="s">
        <v>393</v>
      </c>
      <c r="C875" s="8"/>
      <c r="D875" s="8">
        <v>44720</v>
      </c>
      <c r="E875" s="44">
        <f t="shared" si="13"/>
        <v>6105828.0200000089</v>
      </c>
    </row>
    <row r="876" spans="1:5">
      <c r="A876" s="19">
        <v>42201</v>
      </c>
      <c r="B876" s="10" t="s">
        <v>513</v>
      </c>
      <c r="C876" s="8">
        <v>200000</v>
      </c>
      <c r="D876" s="8"/>
      <c r="E876" s="44">
        <f t="shared" si="13"/>
        <v>6305828.0200000089</v>
      </c>
    </row>
    <row r="877" spans="1:5">
      <c r="A877" s="19">
        <v>42201</v>
      </c>
      <c r="B877" s="7" t="s">
        <v>227</v>
      </c>
      <c r="C877" s="8">
        <f>C876*2%</f>
        <v>4000</v>
      </c>
      <c r="D877" s="8"/>
      <c r="E877" s="44">
        <f t="shared" si="13"/>
        <v>6309828.0200000089</v>
      </c>
    </row>
    <row r="878" spans="1:5">
      <c r="A878" s="19">
        <v>42201</v>
      </c>
      <c r="B878" s="10" t="s">
        <v>442</v>
      </c>
      <c r="C878" s="8"/>
      <c r="D878" s="8">
        <v>1026286</v>
      </c>
      <c r="E878" s="44">
        <f t="shared" si="13"/>
        <v>5283542.0200000089</v>
      </c>
    </row>
    <row r="879" spans="1:5">
      <c r="A879" s="19">
        <v>42201</v>
      </c>
      <c r="B879" s="10" t="s">
        <v>514</v>
      </c>
      <c r="C879" s="8">
        <f>1217026*2%</f>
        <v>24340.52</v>
      </c>
      <c r="D879" s="8"/>
      <c r="E879" s="44">
        <f t="shared" si="13"/>
        <v>5307882.5400000084</v>
      </c>
    </row>
    <row r="880" spans="1:5">
      <c r="A880" s="19">
        <v>42201</v>
      </c>
      <c r="B880" s="10" t="s">
        <v>464</v>
      </c>
      <c r="C880" s="8"/>
      <c r="D880" s="8">
        <v>602045</v>
      </c>
      <c r="E880" s="44">
        <f t="shared" si="13"/>
        <v>4705837.5400000084</v>
      </c>
    </row>
    <row r="881" spans="1:5">
      <c r="A881" s="19">
        <v>42201</v>
      </c>
      <c r="B881" s="10" t="s">
        <v>515</v>
      </c>
      <c r="C881" s="8">
        <v>14480</v>
      </c>
      <c r="D881" s="8"/>
      <c r="E881" s="44">
        <f t="shared" si="13"/>
        <v>4720317.5400000084</v>
      </c>
    </row>
    <row r="882" spans="1:5" ht="25.5">
      <c r="A882" s="19">
        <v>42202</v>
      </c>
      <c r="B882" s="10" t="s">
        <v>409</v>
      </c>
      <c r="C882" s="8">
        <v>200000</v>
      </c>
      <c r="D882" s="8"/>
      <c r="E882" s="44">
        <f t="shared" si="13"/>
        <v>4920317.5400000084</v>
      </c>
    </row>
    <row r="883" spans="1:5">
      <c r="A883" s="19">
        <v>42202</v>
      </c>
      <c r="B883" s="10" t="s">
        <v>516</v>
      </c>
      <c r="C883" s="8">
        <v>200000</v>
      </c>
      <c r="D883" s="8"/>
      <c r="E883" s="44">
        <f t="shared" si="13"/>
        <v>5120317.5400000084</v>
      </c>
    </row>
    <row r="884" spans="1:5">
      <c r="A884" s="19">
        <v>42202</v>
      </c>
      <c r="B884" s="7" t="s">
        <v>227</v>
      </c>
      <c r="C884" s="8">
        <f>C883*2%</f>
        <v>4000</v>
      </c>
      <c r="D884" s="8"/>
      <c r="E884" s="44">
        <f t="shared" si="13"/>
        <v>5124317.5400000084</v>
      </c>
    </row>
    <row r="885" spans="1:5">
      <c r="A885" s="19">
        <v>42202</v>
      </c>
      <c r="B885" s="10" t="s">
        <v>336</v>
      </c>
      <c r="C885" s="8">
        <v>200000</v>
      </c>
      <c r="D885" s="8"/>
      <c r="E885" s="44">
        <f t="shared" si="13"/>
        <v>5324317.5400000084</v>
      </c>
    </row>
    <row r="886" spans="1:5">
      <c r="A886" s="19">
        <v>42202</v>
      </c>
      <c r="B886" s="10" t="s">
        <v>517</v>
      </c>
      <c r="C886" s="8">
        <v>200000</v>
      </c>
      <c r="D886" s="8"/>
      <c r="E886" s="44">
        <f t="shared" si="13"/>
        <v>5524317.5400000084</v>
      </c>
    </row>
    <row r="887" spans="1:5">
      <c r="A887" s="19">
        <v>42202</v>
      </c>
      <c r="B887" s="10" t="s">
        <v>317</v>
      </c>
      <c r="C887" s="8">
        <v>100000</v>
      </c>
      <c r="D887" s="8"/>
      <c r="E887" s="44">
        <f t="shared" si="13"/>
        <v>5624317.5400000084</v>
      </c>
    </row>
    <row r="888" spans="1:5">
      <c r="A888" s="19">
        <v>42202</v>
      </c>
      <c r="B888" s="10" t="s">
        <v>318</v>
      </c>
      <c r="C888" s="8">
        <v>200000</v>
      </c>
      <c r="D888" s="8"/>
      <c r="E888" s="44">
        <f t="shared" si="13"/>
        <v>5824317.5400000084</v>
      </c>
    </row>
    <row r="889" spans="1:5" ht="25.5">
      <c r="A889" s="19">
        <v>42207</v>
      </c>
      <c r="B889" s="10" t="s">
        <v>518</v>
      </c>
      <c r="C889" s="8"/>
      <c r="D889" s="8">
        <v>16592</v>
      </c>
      <c r="E889" s="44">
        <f t="shared" si="13"/>
        <v>5807725.5400000084</v>
      </c>
    </row>
    <row r="890" spans="1:5" ht="25.5">
      <c r="A890" s="19">
        <v>42210</v>
      </c>
      <c r="B890" s="10" t="s">
        <v>431</v>
      </c>
      <c r="C890" s="8"/>
      <c r="D890" s="8">
        <v>17103</v>
      </c>
      <c r="E890" s="44">
        <f t="shared" si="13"/>
        <v>5790622.5400000084</v>
      </c>
    </row>
    <row r="891" spans="1:5">
      <c r="A891" s="19">
        <v>42216</v>
      </c>
      <c r="B891" s="10" t="s">
        <v>156</v>
      </c>
      <c r="C891" s="8"/>
      <c r="D891" s="8"/>
      <c r="E891" s="44">
        <f t="shared" si="13"/>
        <v>5790622.5400000084</v>
      </c>
    </row>
    <row r="892" spans="1:5" ht="25.5">
      <c r="A892" s="19">
        <v>42219</v>
      </c>
      <c r="B892" s="10" t="s">
        <v>456</v>
      </c>
      <c r="C892" s="8"/>
      <c r="D892" s="8">
        <v>15363</v>
      </c>
      <c r="E892" s="44">
        <f t="shared" si="13"/>
        <v>5775259.5400000084</v>
      </c>
    </row>
    <row r="893" spans="1:5">
      <c r="A893" s="19">
        <v>42221</v>
      </c>
      <c r="B893" s="7" t="s">
        <v>519</v>
      </c>
      <c r="C893" s="8">
        <v>81600</v>
      </c>
      <c r="D893" s="8"/>
      <c r="E893" s="44">
        <f t="shared" si="13"/>
        <v>5856859.5400000084</v>
      </c>
    </row>
    <row r="894" spans="1:5">
      <c r="A894" s="19">
        <v>42221</v>
      </c>
      <c r="B894" s="7" t="s">
        <v>520</v>
      </c>
      <c r="C894" s="8">
        <v>77167</v>
      </c>
      <c r="D894" s="8"/>
      <c r="E894" s="44">
        <f t="shared" si="13"/>
        <v>5934026.5400000084</v>
      </c>
    </row>
    <row r="895" spans="1:5">
      <c r="A895" s="19">
        <v>42221</v>
      </c>
      <c r="B895" s="7" t="s">
        <v>521</v>
      </c>
      <c r="C895" s="8">
        <v>45000</v>
      </c>
      <c r="D895" s="8"/>
      <c r="E895" s="44">
        <f t="shared" si="13"/>
        <v>5979026.5400000084</v>
      </c>
    </row>
    <row r="896" spans="1:5">
      <c r="A896" s="19">
        <v>42221</v>
      </c>
      <c r="B896" s="7" t="s">
        <v>421</v>
      </c>
      <c r="C896" s="8"/>
      <c r="D896" s="8">
        <v>5956</v>
      </c>
      <c r="E896" s="44">
        <f t="shared" si="13"/>
        <v>5973070.5400000084</v>
      </c>
    </row>
    <row r="897" spans="1:5" ht="25.5">
      <c r="A897" s="19">
        <v>42224</v>
      </c>
      <c r="B897" s="10" t="s">
        <v>422</v>
      </c>
      <c r="C897" s="8"/>
      <c r="D897" s="8">
        <v>5956</v>
      </c>
      <c r="E897" s="44">
        <f t="shared" si="13"/>
        <v>5967114.5400000084</v>
      </c>
    </row>
    <row r="898" spans="1:5" ht="25.5">
      <c r="A898" s="19">
        <v>42224</v>
      </c>
      <c r="B898" s="10" t="s">
        <v>423</v>
      </c>
      <c r="C898" s="8"/>
      <c r="D898" s="8">
        <v>11544</v>
      </c>
      <c r="E898" s="44">
        <f t="shared" si="13"/>
        <v>5955570.5400000084</v>
      </c>
    </row>
    <row r="899" spans="1:5" ht="25.5">
      <c r="A899" s="19">
        <v>42228</v>
      </c>
      <c r="B899" s="10" t="s">
        <v>393</v>
      </c>
      <c r="C899" s="8"/>
      <c r="D899" s="8">
        <v>44720</v>
      </c>
      <c r="E899" s="44">
        <f t="shared" si="13"/>
        <v>5910850.5400000084</v>
      </c>
    </row>
    <row r="900" spans="1:5" ht="25.5">
      <c r="A900" s="19">
        <v>42238</v>
      </c>
      <c r="B900" s="10" t="s">
        <v>518</v>
      </c>
      <c r="C900" s="8"/>
      <c r="D900" s="8">
        <v>16592</v>
      </c>
      <c r="E900" s="44">
        <f t="shared" si="13"/>
        <v>5894258.5400000084</v>
      </c>
    </row>
    <row r="901" spans="1:5" ht="25.5">
      <c r="A901" s="19">
        <v>42241</v>
      </c>
      <c r="B901" s="10" t="s">
        <v>431</v>
      </c>
      <c r="C901" s="8"/>
      <c r="D901" s="8">
        <v>17103</v>
      </c>
      <c r="E901" s="44">
        <f t="shared" si="13"/>
        <v>5877155.5400000084</v>
      </c>
    </row>
    <row r="902" spans="1:5">
      <c r="A902" s="19">
        <v>42242</v>
      </c>
      <c r="B902" s="10" t="s">
        <v>442</v>
      </c>
      <c r="C902" s="8"/>
      <c r="D902" s="8">
        <v>1612671</v>
      </c>
      <c r="E902" s="44">
        <f t="shared" ref="E902:E965" si="14">C902+E901-D902</f>
        <v>4264484.5400000084</v>
      </c>
    </row>
    <row r="903" spans="1:5">
      <c r="A903" s="19">
        <v>42242</v>
      </c>
      <c r="B903" s="10" t="s">
        <v>522</v>
      </c>
      <c r="C903" s="8">
        <v>38364</v>
      </c>
      <c r="D903" s="8"/>
      <c r="E903" s="44">
        <f t="shared" si="14"/>
        <v>4302848.5400000084</v>
      </c>
    </row>
    <row r="904" spans="1:5">
      <c r="A904" s="19">
        <v>42243</v>
      </c>
      <c r="B904" s="10" t="s">
        <v>517</v>
      </c>
      <c r="C904" s="8">
        <v>200000</v>
      </c>
      <c r="D904" s="8"/>
      <c r="E904" s="44">
        <f t="shared" si="14"/>
        <v>4502848.5400000084</v>
      </c>
    </row>
    <row r="905" spans="1:5">
      <c r="A905" s="19">
        <v>42243</v>
      </c>
      <c r="B905" s="10" t="s">
        <v>319</v>
      </c>
      <c r="C905" s="8">
        <v>156000</v>
      </c>
      <c r="D905" s="8"/>
      <c r="E905" s="44">
        <f t="shared" si="14"/>
        <v>4658848.5400000084</v>
      </c>
    </row>
    <row r="906" spans="1:5">
      <c r="A906" s="19">
        <v>42243</v>
      </c>
      <c r="B906" s="10" t="s">
        <v>336</v>
      </c>
      <c r="C906" s="8">
        <v>150000</v>
      </c>
      <c r="D906" s="8"/>
      <c r="E906" s="44">
        <f t="shared" si="14"/>
        <v>4808848.5400000084</v>
      </c>
    </row>
    <row r="907" spans="1:5">
      <c r="A907" s="19">
        <v>42243</v>
      </c>
      <c r="B907" s="10" t="s">
        <v>317</v>
      </c>
      <c r="C907" s="8">
        <v>75000</v>
      </c>
      <c r="D907" s="8"/>
      <c r="E907" s="44">
        <f t="shared" si="14"/>
        <v>4883848.5400000084</v>
      </c>
    </row>
    <row r="908" spans="1:5">
      <c r="A908" s="19">
        <v>42243</v>
      </c>
      <c r="B908" s="10" t="s">
        <v>523</v>
      </c>
      <c r="C908" s="8">
        <v>150000</v>
      </c>
      <c r="D908" s="8"/>
      <c r="E908" s="44">
        <f t="shared" si="14"/>
        <v>5033848.5400000084</v>
      </c>
    </row>
    <row r="909" spans="1:5">
      <c r="A909" s="19">
        <v>42243</v>
      </c>
      <c r="B909" s="10" t="s">
        <v>524</v>
      </c>
      <c r="C909" s="8">
        <v>450000</v>
      </c>
      <c r="D909" s="8"/>
      <c r="E909" s="44">
        <f t="shared" si="14"/>
        <v>5483848.5400000084</v>
      </c>
    </row>
    <row r="910" spans="1:5">
      <c r="A910" s="19">
        <v>42243</v>
      </c>
      <c r="B910" s="7" t="s">
        <v>227</v>
      </c>
      <c r="C910" s="8">
        <f>C909*2%</f>
        <v>9000</v>
      </c>
      <c r="D910" s="8"/>
      <c r="E910" s="44">
        <f t="shared" si="14"/>
        <v>5492848.5400000084</v>
      </c>
    </row>
    <row r="911" spans="1:5">
      <c r="A911" s="19">
        <v>42247</v>
      </c>
      <c r="B911" s="7" t="s">
        <v>156</v>
      </c>
      <c r="C911" s="8"/>
      <c r="D911" s="8"/>
      <c r="E911" s="44">
        <f t="shared" si="14"/>
        <v>5492848.5400000084</v>
      </c>
    </row>
    <row r="912" spans="1:5" ht="25.5">
      <c r="A912" s="19">
        <v>42250</v>
      </c>
      <c r="B912" s="10" t="s">
        <v>456</v>
      </c>
      <c r="C912" s="8"/>
      <c r="D912" s="8">
        <v>15363</v>
      </c>
      <c r="E912" s="44">
        <f t="shared" si="14"/>
        <v>5477485.5400000084</v>
      </c>
    </row>
    <row r="913" spans="1:5">
      <c r="A913" s="19">
        <v>42252</v>
      </c>
      <c r="B913" s="7" t="s">
        <v>525</v>
      </c>
      <c r="C913" s="8">
        <v>81600</v>
      </c>
      <c r="D913" s="8"/>
      <c r="E913" s="44">
        <f t="shared" si="14"/>
        <v>5559085.5400000084</v>
      </c>
    </row>
    <row r="914" spans="1:5">
      <c r="A914" s="19">
        <v>42252</v>
      </c>
      <c r="B914" s="7" t="s">
        <v>526</v>
      </c>
      <c r="C914" s="8">
        <v>77167</v>
      </c>
      <c r="D914" s="8"/>
      <c r="E914" s="44">
        <f t="shared" si="14"/>
        <v>5636252.5400000084</v>
      </c>
    </row>
    <row r="915" spans="1:5">
      <c r="A915" s="19">
        <v>42252</v>
      </c>
      <c r="B915" s="7" t="s">
        <v>527</v>
      </c>
      <c r="C915" s="8">
        <v>45000</v>
      </c>
      <c r="D915" s="8"/>
      <c r="E915" s="44">
        <f t="shared" si="14"/>
        <v>5681252.5400000084</v>
      </c>
    </row>
    <row r="916" spans="1:5">
      <c r="A916" s="19">
        <v>42252</v>
      </c>
      <c r="B916" s="7" t="s">
        <v>421</v>
      </c>
      <c r="C916" s="8"/>
      <c r="D916" s="8">
        <v>5956</v>
      </c>
      <c r="E916" s="44">
        <f t="shared" si="14"/>
        <v>5675296.5400000084</v>
      </c>
    </row>
    <row r="917" spans="1:5" ht="25.5">
      <c r="A917" s="19">
        <v>42255</v>
      </c>
      <c r="B917" s="10" t="s">
        <v>422</v>
      </c>
      <c r="C917" s="8"/>
      <c r="D917" s="8">
        <v>5956</v>
      </c>
      <c r="E917" s="44">
        <f t="shared" si="14"/>
        <v>5669340.5400000084</v>
      </c>
    </row>
    <row r="918" spans="1:5" ht="25.5">
      <c r="A918" s="19">
        <v>42255</v>
      </c>
      <c r="B918" s="10" t="s">
        <v>423</v>
      </c>
      <c r="C918" s="8"/>
      <c r="D918" s="8">
        <v>11544</v>
      </c>
      <c r="E918" s="44">
        <f t="shared" si="14"/>
        <v>5657796.5400000084</v>
      </c>
    </row>
    <row r="919" spans="1:5" ht="25.5">
      <c r="A919" s="19">
        <v>42259</v>
      </c>
      <c r="B919" s="10" t="s">
        <v>393</v>
      </c>
      <c r="C919" s="8"/>
      <c r="D919" s="8">
        <v>44720</v>
      </c>
      <c r="E919" s="44">
        <f t="shared" si="14"/>
        <v>5613076.5400000084</v>
      </c>
    </row>
    <row r="920" spans="1:5">
      <c r="A920" s="19">
        <v>42264</v>
      </c>
      <c r="B920" s="7" t="s">
        <v>464</v>
      </c>
      <c r="C920" s="8"/>
      <c r="D920" s="8">
        <v>1531308</v>
      </c>
      <c r="E920" s="44">
        <f t="shared" si="14"/>
        <v>4081768.5400000084</v>
      </c>
    </row>
    <row r="921" spans="1:5">
      <c r="A921" s="19">
        <v>42264</v>
      </c>
      <c r="B921" s="10" t="s">
        <v>528</v>
      </c>
      <c r="C921" s="8">
        <v>39302</v>
      </c>
      <c r="D921" s="8"/>
      <c r="E921" s="44">
        <f t="shared" si="14"/>
        <v>4121070.5400000084</v>
      </c>
    </row>
    <row r="922" spans="1:5">
      <c r="A922" s="19">
        <v>42265</v>
      </c>
      <c r="B922" s="7" t="s">
        <v>307</v>
      </c>
      <c r="C922" s="8">
        <v>500000</v>
      </c>
      <c r="D922" s="8"/>
      <c r="E922" s="44">
        <f t="shared" si="14"/>
        <v>4621070.5400000084</v>
      </c>
    </row>
    <row r="923" spans="1:5">
      <c r="A923" s="19">
        <v>42265</v>
      </c>
      <c r="B923" s="7" t="s">
        <v>227</v>
      </c>
      <c r="C923" s="8">
        <f>C922*2%</f>
        <v>10000</v>
      </c>
      <c r="D923" s="8"/>
      <c r="E923" s="44">
        <f t="shared" si="14"/>
        <v>4631070.5400000084</v>
      </c>
    </row>
    <row r="924" spans="1:5">
      <c r="A924" s="19">
        <v>42265</v>
      </c>
      <c r="B924" s="10" t="s">
        <v>517</v>
      </c>
      <c r="C924" s="8">
        <v>200000</v>
      </c>
      <c r="D924" s="8"/>
      <c r="E924" s="44">
        <f t="shared" si="14"/>
        <v>4831070.5400000084</v>
      </c>
    </row>
    <row r="925" spans="1:5">
      <c r="A925" s="19">
        <v>42265</v>
      </c>
      <c r="B925" s="7" t="s">
        <v>529</v>
      </c>
      <c r="C925" s="8">
        <v>200000</v>
      </c>
      <c r="D925" s="8"/>
      <c r="E925" s="44">
        <f t="shared" si="14"/>
        <v>5031070.5400000084</v>
      </c>
    </row>
    <row r="926" spans="1:5">
      <c r="A926" s="19">
        <v>42265</v>
      </c>
      <c r="B926" s="7" t="s">
        <v>317</v>
      </c>
      <c r="C926" s="8">
        <v>100000</v>
      </c>
      <c r="D926" s="8"/>
      <c r="E926" s="44">
        <f t="shared" si="14"/>
        <v>5131070.5400000084</v>
      </c>
    </row>
    <row r="927" spans="1:5" ht="25.5">
      <c r="A927" s="19">
        <v>42269</v>
      </c>
      <c r="B927" s="10" t="s">
        <v>518</v>
      </c>
      <c r="C927" s="8"/>
      <c r="D927" s="8">
        <v>16592</v>
      </c>
      <c r="E927" s="44">
        <f t="shared" si="14"/>
        <v>5114478.5400000084</v>
      </c>
    </row>
    <row r="928" spans="1:5" ht="25.5">
      <c r="A928" s="19">
        <v>42272</v>
      </c>
      <c r="B928" s="10" t="s">
        <v>431</v>
      </c>
      <c r="C928" s="8"/>
      <c r="D928" s="8">
        <v>17103</v>
      </c>
      <c r="E928" s="44">
        <f t="shared" si="14"/>
        <v>5097375.5400000084</v>
      </c>
    </row>
    <row r="929" spans="1:5">
      <c r="A929" s="19">
        <v>42277</v>
      </c>
      <c r="B929" s="7" t="s">
        <v>156</v>
      </c>
      <c r="C929" s="8"/>
      <c r="D929" s="8"/>
      <c r="E929" s="44">
        <f t="shared" si="14"/>
        <v>5097375.5400000084</v>
      </c>
    </row>
    <row r="930" spans="1:5" ht="25.5">
      <c r="A930" s="19">
        <v>42280</v>
      </c>
      <c r="B930" s="10" t="s">
        <v>456</v>
      </c>
      <c r="C930" s="8"/>
      <c r="D930" s="8">
        <v>15363</v>
      </c>
      <c r="E930" s="44">
        <f t="shared" si="14"/>
        <v>5082012.5400000084</v>
      </c>
    </row>
    <row r="931" spans="1:5">
      <c r="A931" s="19">
        <v>42282</v>
      </c>
      <c r="B931" s="7" t="s">
        <v>530</v>
      </c>
      <c r="C931" s="8">
        <v>81600</v>
      </c>
      <c r="D931" s="8"/>
      <c r="E931" s="44">
        <f t="shared" si="14"/>
        <v>5163612.5400000084</v>
      </c>
    </row>
    <row r="932" spans="1:5">
      <c r="A932" s="19">
        <v>42282</v>
      </c>
      <c r="B932" s="7" t="s">
        <v>531</v>
      </c>
      <c r="C932" s="8">
        <v>77167</v>
      </c>
      <c r="D932" s="8"/>
      <c r="E932" s="44">
        <f t="shared" si="14"/>
        <v>5240779.5400000084</v>
      </c>
    </row>
    <row r="933" spans="1:5">
      <c r="A933" s="19">
        <v>42282</v>
      </c>
      <c r="B933" s="7" t="s">
        <v>532</v>
      </c>
      <c r="C933" s="8">
        <v>45000</v>
      </c>
      <c r="D933" s="8"/>
      <c r="E933" s="44">
        <f t="shared" si="14"/>
        <v>5285779.5400000084</v>
      </c>
    </row>
    <row r="934" spans="1:5">
      <c r="A934" s="19">
        <v>42282</v>
      </c>
      <c r="B934" s="7" t="s">
        <v>466</v>
      </c>
      <c r="C934" s="8"/>
      <c r="D934" s="8">
        <v>887879</v>
      </c>
      <c r="E934" s="44">
        <f t="shared" si="14"/>
        <v>4397900.5400000084</v>
      </c>
    </row>
    <row r="935" spans="1:5">
      <c r="A935" s="19">
        <v>42282</v>
      </c>
      <c r="B935" s="10" t="s">
        <v>533</v>
      </c>
      <c r="C935" s="8">
        <v>21066</v>
      </c>
      <c r="D935" s="8"/>
      <c r="E935" s="44">
        <f t="shared" si="14"/>
        <v>4418966.5400000084</v>
      </c>
    </row>
    <row r="936" spans="1:5">
      <c r="A936" s="19">
        <v>42282</v>
      </c>
      <c r="B936" s="7" t="s">
        <v>336</v>
      </c>
      <c r="C936" s="8">
        <v>200000</v>
      </c>
      <c r="D936" s="8"/>
      <c r="E936" s="44">
        <f t="shared" si="14"/>
        <v>4618966.5400000084</v>
      </c>
    </row>
    <row r="937" spans="1:5">
      <c r="A937" s="19">
        <v>42282</v>
      </c>
      <c r="B937" s="7" t="s">
        <v>307</v>
      </c>
      <c r="C937" s="8">
        <v>300000</v>
      </c>
      <c r="D937" s="8"/>
      <c r="E937" s="44">
        <f t="shared" si="14"/>
        <v>4918966.5400000084</v>
      </c>
    </row>
    <row r="938" spans="1:5">
      <c r="A938" s="19">
        <v>42282</v>
      </c>
      <c r="B938" s="7" t="s">
        <v>227</v>
      </c>
      <c r="C938" s="8">
        <f>C937*2%</f>
        <v>6000</v>
      </c>
      <c r="D938" s="8"/>
      <c r="E938" s="44">
        <f t="shared" si="14"/>
        <v>4924966.5400000084</v>
      </c>
    </row>
    <row r="939" spans="1:5">
      <c r="A939" s="19">
        <v>42282</v>
      </c>
      <c r="B939" s="7" t="s">
        <v>421</v>
      </c>
      <c r="C939" s="8"/>
      <c r="D939" s="8">
        <v>5956</v>
      </c>
      <c r="E939" s="44">
        <f t="shared" si="14"/>
        <v>4919010.5400000084</v>
      </c>
    </row>
    <row r="940" spans="1:5" ht="25.5">
      <c r="A940" s="19">
        <v>42285</v>
      </c>
      <c r="B940" s="10" t="s">
        <v>422</v>
      </c>
      <c r="C940" s="8"/>
      <c r="D940" s="8">
        <v>5956</v>
      </c>
      <c r="E940" s="44">
        <f t="shared" si="14"/>
        <v>4913054.5400000084</v>
      </c>
    </row>
    <row r="941" spans="1:5" ht="25.5">
      <c r="A941" s="19">
        <v>42285</v>
      </c>
      <c r="B941" s="10" t="s">
        <v>423</v>
      </c>
      <c r="C941" s="8"/>
      <c r="D941" s="8">
        <v>11544</v>
      </c>
      <c r="E941" s="44">
        <f t="shared" si="14"/>
        <v>4901510.5400000084</v>
      </c>
    </row>
    <row r="942" spans="1:5" ht="25.5">
      <c r="A942" s="19">
        <v>42289</v>
      </c>
      <c r="B942" s="10" t="s">
        <v>393</v>
      </c>
      <c r="C942" s="8"/>
      <c r="D942" s="8">
        <v>44720</v>
      </c>
      <c r="E942" s="44">
        <f t="shared" si="14"/>
        <v>4856790.5400000084</v>
      </c>
    </row>
    <row r="943" spans="1:5">
      <c r="A943" s="19">
        <v>42294</v>
      </c>
      <c r="B943" s="7" t="s">
        <v>307</v>
      </c>
      <c r="C943" s="8">
        <v>200000</v>
      </c>
      <c r="D943" s="8"/>
      <c r="E943" s="44">
        <f t="shared" si="14"/>
        <v>5056790.5400000084</v>
      </c>
    </row>
    <row r="944" spans="1:5">
      <c r="A944" s="19">
        <v>42294</v>
      </c>
      <c r="B944" s="7" t="s">
        <v>227</v>
      </c>
      <c r="C944" s="8">
        <f>C943*2%</f>
        <v>4000</v>
      </c>
      <c r="D944" s="8"/>
      <c r="E944" s="44">
        <f t="shared" si="14"/>
        <v>5060790.5400000084</v>
      </c>
    </row>
    <row r="945" spans="1:5">
      <c r="A945" s="19">
        <v>42294</v>
      </c>
      <c r="B945" s="7" t="s">
        <v>336</v>
      </c>
      <c r="C945" s="8">
        <v>100000</v>
      </c>
      <c r="D945" s="8"/>
      <c r="E945" s="44">
        <f t="shared" si="14"/>
        <v>5160790.5400000084</v>
      </c>
    </row>
    <row r="946" spans="1:5">
      <c r="A946" s="19">
        <v>42294</v>
      </c>
      <c r="B946" s="7" t="s">
        <v>523</v>
      </c>
      <c r="C946" s="8">
        <v>100000</v>
      </c>
      <c r="D946" s="8"/>
      <c r="E946" s="44">
        <f t="shared" si="14"/>
        <v>5260790.5400000084</v>
      </c>
    </row>
    <row r="947" spans="1:5">
      <c r="A947" s="19">
        <v>42294</v>
      </c>
      <c r="B947" s="7" t="s">
        <v>464</v>
      </c>
      <c r="C947" s="8"/>
      <c r="D947" s="8">
        <v>550212</v>
      </c>
      <c r="E947" s="44">
        <f t="shared" si="14"/>
        <v>4710578.5400000084</v>
      </c>
    </row>
    <row r="948" spans="1:5">
      <c r="A948" s="19">
        <v>42294</v>
      </c>
      <c r="B948" s="10" t="s">
        <v>534</v>
      </c>
      <c r="C948" s="8">
        <v>14256</v>
      </c>
      <c r="D948" s="8"/>
      <c r="E948" s="44">
        <f t="shared" si="14"/>
        <v>4724834.5400000084</v>
      </c>
    </row>
    <row r="949" spans="1:5" ht="25.5">
      <c r="A949" s="19">
        <v>42299</v>
      </c>
      <c r="B949" s="10" t="s">
        <v>518</v>
      </c>
      <c r="C949" s="8"/>
      <c r="D949" s="8">
        <v>16592</v>
      </c>
      <c r="E949" s="44">
        <f t="shared" si="14"/>
        <v>4708242.5400000084</v>
      </c>
    </row>
    <row r="950" spans="1:5" ht="25.5">
      <c r="A950" s="19">
        <v>42302</v>
      </c>
      <c r="B950" s="10" t="s">
        <v>431</v>
      </c>
      <c r="C950" s="8"/>
      <c r="D950" s="8">
        <v>17103</v>
      </c>
      <c r="E950" s="44">
        <f t="shared" si="14"/>
        <v>4691139.5400000084</v>
      </c>
    </row>
    <row r="951" spans="1:5">
      <c r="A951" s="19">
        <v>42308</v>
      </c>
      <c r="B951" s="10" t="s">
        <v>156</v>
      </c>
      <c r="C951" s="8"/>
      <c r="D951" s="8"/>
      <c r="E951" s="44">
        <f t="shared" si="14"/>
        <v>4691139.5400000084</v>
      </c>
    </row>
    <row r="952" spans="1:5">
      <c r="A952" s="19">
        <v>42309</v>
      </c>
      <c r="B952" s="10" t="s">
        <v>466</v>
      </c>
      <c r="C952" s="8"/>
      <c r="D952" s="8">
        <v>834595</v>
      </c>
      <c r="E952" s="44">
        <f t="shared" si="14"/>
        <v>3856544.5400000084</v>
      </c>
    </row>
    <row r="953" spans="1:5">
      <c r="A953" s="19">
        <v>42309</v>
      </c>
      <c r="B953" s="10" t="s">
        <v>535</v>
      </c>
      <c r="C953" s="8">
        <f>991835*2%</f>
        <v>19836.7</v>
      </c>
      <c r="D953" s="8"/>
      <c r="E953" s="44">
        <f t="shared" si="14"/>
        <v>3876381.2400000086</v>
      </c>
    </row>
    <row r="954" spans="1:5" ht="25.5">
      <c r="A954" s="19">
        <v>42311</v>
      </c>
      <c r="B954" s="10" t="s">
        <v>456</v>
      </c>
      <c r="C954" s="8"/>
      <c r="D954" s="8">
        <v>15363</v>
      </c>
      <c r="E954" s="44">
        <f t="shared" si="14"/>
        <v>3861018.2400000086</v>
      </c>
    </row>
    <row r="955" spans="1:5">
      <c r="A955" s="19">
        <v>42313</v>
      </c>
      <c r="B955" s="7" t="s">
        <v>536</v>
      </c>
      <c r="C955" s="8">
        <v>81600</v>
      </c>
      <c r="D955" s="8"/>
      <c r="E955" s="44">
        <f t="shared" si="14"/>
        <v>3942618.2400000086</v>
      </c>
    </row>
    <row r="956" spans="1:5">
      <c r="A956" s="19">
        <v>42313</v>
      </c>
      <c r="B956" s="7" t="s">
        <v>537</v>
      </c>
      <c r="C956" s="8">
        <v>77167</v>
      </c>
      <c r="D956" s="8"/>
      <c r="E956" s="44">
        <f t="shared" si="14"/>
        <v>4019785.2400000086</v>
      </c>
    </row>
    <row r="957" spans="1:5">
      <c r="A957" s="19">
        <v>42313</v>
      </c>
      <c r="B957" s="7" t="s">
        <v>538</v>
      </c>
      <c r="C957" s="8">
        <v>45000</v>
      </c>
      <c r="D957" s="8"/>
      <c r="E957" s="44">
        <f t="shared" si="14"/>
        <v>4064785.2400000086</v>
      </c>
    </row>
    <row r="958" spans="1:5">
      <c r="A958" s="19">
        <v>42313</v>
      </c>
      <c r="B958" s="7" t="s">
        <v>336</v>
      </c>
      <c r="C958" s="8">
        <v>75000</v>
      </c>
      <c r="D958" s="8"/>
      <c r="E958" s="44">
        <f t="shared" si="14"/>
        <v>4139785.2400000086</v>
      </c>
    </row>
    <row r="959" spans="1:5">
      <c r="A959" s="19">
        <v>42313</v>
      </c>
      <c r="B959" s="7" t="s">
        <v>489</v>
      </c>
      <c r="C959" s="8">
        <v>75000</v>
      </c>
      <c r="D959" s="8"/>
      <c r="E959" s="44">
        <f t="shared" si="14"/>
        <v>4214785.2400000086</v>
      </c>
    </row>
    <row r="960" spans="1:5">
      <c r="A960" s="19">
        <v>42313</v>
      </c>
      <c r="B960" s="10" t="s">
        <v>517</v>
      </c>
      <c r="C960" s="8">
        <v>100000</v>
      </c>
      <c r="D960" s="8"/>
      <c r="E960" s="44">
        <f t="shared" si="14"/>
        <v>4314785.2400000086</v>
      </c>
    </row>
    <row r="961" spans="1:5">
      <c r="A961" s="19">
        <v>42313</v>
      </c>
      <c r="B961" s="10" t="s">
        <v>317</v>
      </c>
      <c r="C961" s="8">
        <v>50000</v>
      </c>
      <c r="D961" s="8"/>
      <c r="E961" s="44">
        <f t="shared" si="14"/>
        <v>4364785.2400000086</v>
      </c>
    </row>
    <row r="962" spans="1:5">
      <c r="A962" s="19">
        <v>42313</v>
      </c>
      <c r="B962" s="10" t="s">
        <v>421</v>
      </c>
      <c r="C962" s="8"/>
      <c r="D962" s="8">
        <v>5956</v>
      </c>
      <c r="E962" s="44">
        <f t="shared" si="14"/>
        <v>4358829.2400000086</v>
      </c>
    </row>
    <row r="963" spans="1:5">
      <c r="A963" s="19">
        <v>42314</v>
      </c>
      <c r="B963" s="10" t="s">
        <v>307</v>
      </c>
      <c r="C963" s="8">
        <v>200000</v>
      </c>
      <c r="D963" s="8"/>
      <c r="E963" s="44">
        <f t="shared" si="14"/>
        <v>4558829.2400000086</v>
      </c>
    </row>
    <row r="964" spans="1:5">
      <c r="A964" s="19">
        <v>42314</v>
      </c>
      <c r="B964" s="7" t="s">
        <v>227</v>
      </c>
      <c r="C964" s="8">
        <f>C963*2%</f>
        <v>4000</v>
      </c>
      <c r="D964" s="8"/>
      <c r="E964" s="44">
        <f t="shared" si="14"/>
        <v>4562829.2400000086</v>
      </c>
    </row>
    <row r="965" spans="1:5" ht="25.5">
      <c r="A965" s="19">
        <v>42316</v>
      </c>
      <c r="B965" s="10" t="s">
        <v>422</v>
      </c>
      <c r="C965" s="8"/>
      <c r="D965" s="8">
        <v>5956</v>
      </c>
      <c r="E965" s="44">
        <f t="shared" si="14"/>
        <v>4556873.2400000086</v>
      </c>
    </row>
    <row r="966" spans="1:5" ht="25.5">
      <c r="A966" s="19">
        <v>42316</v>
      </c>
      <c r="B966" s="10" t="s">
        <v>423</v>
      </c>
      <c r="C966" s="8"/>
      <c r="D966" s="8">
        <v>11544</v>
      </c>
      <c r="E966" s="44">
        <f t="shared" ref="E966:E1029" si="15">C966+E965-D966</f>
        <v>4545329.2400000086</v>
      </c>
    </row>
    <row r="967" spans="1:5" ht="25.5">
      <c r="A967" s="19">
        <v>42320</v>
      </c>
      <c r="B967" s="10" t="s">
        <v>393</v>
      </c>
      <c r="C967" s="8"/>
      <c r="D967" s="8">
        <v>44720</v>
      </c>
      <c r="E967" s="44">
        <f t="shared" si="15"/>
        <v>4500609.2400000086</v>
      </c>
    </row>
    <row r="968" spans="1:5" ht="25.5">
      <c r="A968" s="19">
        <v>42330</v>
      </c>
      <c r="B968" s="10" t="s">
        <v>518</v>
      </c>
      <c r="C968" s="8"/>
      <c r="D968" s="8">
        <v>16592</v>
      </c>
      <c r="E968" s="44">
        <f t="shared" si="15"/>
        <v>4484017.2400000086</v>
      </c>
    </row>
    <row r="969" spans="1:5" ht="25.5">
      <c r="A969" s="19">
        <v>42333</v>
      </c>
      <c r="B969" s="10" t="s">
        <v>431</v>
      </c>
      <c r="C969" s="8"/>
      <c r="D969" s="8">
        <v>17103</v>
      </c>
      <c r="E969" s="44">
        <f t="shared" si="15"/>
        <v>4466914.2400000086</v>
      </c>
    </row>
    <row r="970" spans="1:5">
      <c r="A970" s="19">
        <v>42336</v>
      </c>
      <c r="B970" s="10" t="s">
        <v>442</v>
      </c>
      <c r="C970" s="8"/>
      <c r="D970" s="8">
        <v>1133548</v>
      </c>
      <c r="E970" s="44">
        <f t="shared" si="15"/>
        <v>3333366.2400000086</v>
      </c>
    </row>
    <row r="971" spans="1:5">
      <c r="A971" s="19">
        <v>42336</v>
      </c>
      <c r="B971" s="10" t="s">
        <v>539</v>
      </c>
      <c r="C971" s="8">
        <v>26908</v>
      </c>
      <c r="D971" s="8"/>
      <c r="E971" s="44">
        <f t="shared" si="15"/>
        <v>3360274.2400000086</v>
      </c>
    </row>
    <row r="972" spans="1:5">
      <c r="A972" s="19">
        <v>42338</v>
      </c>
      <c r="B972" s="10" t="s">
        <v>156</v>
      </c>
      <c r="C972" s="8"/>
      <c r="D972" s="8"/>
      <c r="E972" s="44">
        <f t="shared" si="15"/>
        <v>3360274.2400000086</v>
      </c>
    </row>
    <row r="973" spans="1:5">
      <c r="A973" s="19">
        <v>42339</v>
      </c>
      <c r="B973" s="10" t="s">
        <v>540</v>
      </c>
      <c r="C973" s="8">
        <v>150000</v>
      </c>
      <c r="D973" s="8"/>
      <c r="E973" s="44">
        <f t="shared" si="15"/>
        <v>3510274.2400000086</v>
      </c>
    </row>
    <row r="974" spans="1:5">
      <c r="A974" s="19">
        <v>42339</v>
      </c>
      <c r="B974" s="10" t="s">
        <v>541</v>
      </c>
      <c r="C974" s="8">
        <v>100000</v>
      </c>
      <c r="D974" s="8"/>
      <c r="E974" s="44">
        <f t="shared" si="15"/>
        <v>3610274.2400000086</v>
      </c>
    </row>
    <row r="975" spans="1:5">
      <c r="A975" s="19">
        <v>42339</v>
      </c>
      <c r="B975" s="10" t="s">
        <v>529</v>
      </c>
      <c r="C975" s="8">
        <v>96000</v>
      </c>
      <c r="D975" s="8"/>
      <c r="E975" s="44">
        <f t="shared" si="15"/>
        <v>3706274.2400000086</v>
      </c>
    </row>
    <row r="976" spans="1:5">
      <c r="A976" s="19">
        <v>42339</v>
      </c>
      <c r="B976" s="10" t="s">
        <v>317</v>
      </c>
      <c r="C976" s="8">
        <v>75000</v>
      </c>
      <c r="D976" s="8"/>
      <c r="E976" s="44">
        <f t="shared" si="15"/>
        <v>3781274.2400000086</v>
      </c>
    </row>
    <row r="977" spans="1:5">
      <c r="A977" s="19">
        <v>42339</v>
      </c>
      <c r="B977" s="10" t="s">
        <v>336</v>
      </c>
      <c r="C977" s="8">
        <v>125000</v>
      </c>
      <c r="D977" s="8"/>
      <c r="E977" s="44">
        <f t="shared" si="15"/>
        <v>3906274.2400000086</v>
      </c>
    </row>
    <row r="978" spans="1:5">
      <c r="A978" s="19">
        <v>42339</v>
      </c>
      <c r="B978" s="10" t="s">
        <v>307</v>
      </c>
      <c r="C978" s="8">
        <v>100000</v>
      </c>
      <c r="D978" s="8"/>
      <c r="E978" s="44">
        <f t="shared" si="15"/>
        <v>4006274.2400000086</v>
      </c>
    </row>
    <row r="979" spans="1:5">
      <c r="A979" s="19">
        <v>42339</v>
      </c>
      <c r="B979" s="7" t="s">
        <v>227</v>
      </c>
      <c r="C979" s="8">
        <f>C978*2%</f>
        <v>2000</v>
      </c>
      <c r="D979" s="8"/>
      <c r="E979" s="44">
        <f t="shared" si="15"/>
        <v>4008274.2400000086</v>
      </c>
    </row>
    <row r="980" spans="1:5" ht="25.5">
      <c r="A980" s="19">
        <v>42341</v>
      </c>
      <c r="B980" s="10" t="s">
        <v>456</v>
      </c>
      <c r="C980" s="8"/>
      <c r="D980" s="8">
        <v>15363</v>
      </c>
      <c r="E980" s="44">
        <f t="shared" si="15"/>
        <v>3992911.2400000086</v>
      </c>
    </row>
    <row r="981" spans="1:5">
      <c r="A981" s="19">
        <v>42343</v>
      </c>
      <c r="B981" s="7" t="s">
        <v>542</v>
      </c>
      <c r="C981" s="8">
        <v>81600</v>
      </c>
      <c r="D981" s="8"/>
      <c r="E981" s="44">
        <f t="shared" si="15"/>
        <v>4074511.2400000086</v>
      </c>
    </row>
    <row r="982" spans="1:5">
      <c r="A982" s="19">
        <v>42343</v>
      </c>
      <c r="B982" s="7" t="s">
        <v>543</v>
      </c>
      <c r="C982" s="8">
        <v>77167</v>
      </c>
      <c r="D982" s="8"/>
      <c r="E982" s="44">
        <f t="shared" si="15"/>
        <v>4151678.2400000086</v>
      </c>
    </row>
    <row r="983" spans="1:5">
      <c r="A983" s="19">
        <v>42343</v>
      </c>
      <c r="B983" s="7" t="s">
        <v>544</v>
      </c>
      <c r="C983" s="8">
        <v>45000</v>
      </c>
      <c r="D983" s="8"/>
      <c r="E983" s="44">
        <f t="shared" si="15"/>
        <v>4196678.2400000086</v>
      </c>
    </row>
    <row r="984" spans="1:5">
      <c r="A984" s="19">
        <v>42343</v>
      </c>
      <c r="B984" s="7" t="s">
        <v>421</v>
      </c>
      <c r="C984" s="8"/>
      <c r="D984" s="8">
        <v>5956</v>
      </c>
      <c r="E984" s="44">
        <f t="shared" si="15"/>
        <v>4190722.2400000086</v>
      </c>
    </row>
    <row r="985" spans="1:5" ht="25.5">
      <c r="A985" s="19">
        <v>42346</v>
      </c>
      <c r="B985" s="10" t="s">
        <v>422</v>
      </c>
      <c r="C985" s="8"/>
      <c r="D985" s="8">
        <v>5956</v>
      </c>
      <c r="E985" s="44">
        <f t="shared" si="15"/>
        <v>4184766.2400000086</v>
      </c>
    </row>
    <row r="986" spans="1:5" ht="25.5">
      <c r="A986" s="19">
        <v>42346</v>
      </c>
      <c r="B986" s="10" t="s">
        <v>423</v>
      </c>
      <c r="C986" s="8"/>
      <c r="D986" s="8">
        <v>11544</v>
      </c>
      <c r="E986" s="44">
        <f t="shared" si="15"/>
        <v>4173222.2400000086</v>
      </c>
    </row>
    <row r="987" spans="1:5" ht="25.5">
      <c r="A987" s="19">
        <v>42350</v>
      </c>
      <c r="B987" s="10" t="s">
        <v>393</v>
      </c>
      <c r="C987" s="8"/>
      <c r="D987" s="8">
        <v>44720</v>
      </c>
      <c r="E987" s="44">
        <f t="shared" si="15"/>
        <v>4128502.2400000086</v>
      </c>
    </row>
    <row r="988" spans="1:5">
      <c r="A988" s="19">
        <v>42353</v>
      </c>
      <c r="B988" s="10" t="s">
        <v>468</v>
      </c>
      <c r="C988" s="8">
        <v>100000</v>
      </c>
      <c r="D988" s="8"/>
      <c r="E988" s="44">
        <f t="shared" si="15"/>
        <v>4228502.2400000086</v>
      </c>
    </row>
    <row r="989" spans="1:5" ht="25.5">
      <c r="A989" s="19">
        <v>42360</v>
      </c>
      <c r="B989" s="10" t="s">
        <v>518</v>
      </c>
      <c r="C989" s="8"/>
      <c r="D989" s="8">
        <v>16592</v>
      </c>
      <c r="E989" s="44">
        <f t="shared" si="15"/>
        <v>4211910.2400000086</v>
      </c>
    </row>
    <row r="990" spans="1:5" ht="25.5">
      <c r="A990" s="19">
        <v>42363</v>
      </c>
      <c r="B990" s="10" t="s">
        <v>431</v>
      </c>
      <c r="C990" s="8"/>
      <c r="D990" s="8">
        <v>17103</v>
      </c>
      <c r="E990" s="44">
        <f t="shared" si="15"/>
        <v>4194807.2400000086</v>
      </c>
    </row>
    <row r="991" spans="1:5">
      <c r="A991" s="19">
        <v>42369</v>
      </c>
      <c r="B991" s="10" t="s">
        <v>156</v>
      </c>
      <c r="C991" s="8"/>
      <c r="D991" s="8"/>
      <c r="E991" s="44">
        <f t="shared" si="15"/>
        <v>4194807.2400000086</v>
      </c>
    </row>
    <row r="992" spans="1:5">
      <c r="A992" s="19">
        <v>42371</v>
      </c>
      <c r="B992" s="7" t="s">
        <v>466</v>
      </c>
      <c r="C992" s="8"/>
      <c r="D992" s="8">
        <v>1087402</v>
      </c>
      <c r="E992" s="44">
        <f t="shared" si="15"/>
        <v>3107405.2400000086</v>
      </c>
    </row>
    <row r="993" spans="1:5">
      <c r="A993" s="19">
        <v>42371</v>
      </c>
      <c r="B993" s="10" t="s">
        <v>545</v>
      </c>
      <c r="C993" s="8">
        <v>25687</v>
      </c>
      <c r="D993" s="8"/>
      <c r="E993" s="44">
        <f t="shared" si="15"/>
        <v>3133092.2400000086</v>
      </c>
    </row>
    <row r="994" spans="1:5" ht="25.5">
      <c r="A994" s="19">
        <v>42372</v>
      </c>
      <c r="B994" s="10" t="s">
        <v>456</v>
      </c>
      <c r="C994" s="8"/>
      <c r="D994" s="8">
        <v>15363</v>
      </c>
      <c r="E994" s="44">
        <f t="shared" si="15"/>
        <v>3117729.2400000086</v>
      </c>
    </row>
    <row r="995" spans="1:5">
      <c r="A995" s="19">
        <v>42373</v>
      </c>
      <c r="B995" s="7" t="s">
        <v>317</v>
      </c>
      <c r="C995" s="8">
        <v>100000</v>
      </c>
      <c r="D995" s="8"/>
      <c r="E995" s="44">
        <f t="shared" si="15"/>
        <v>3217729.2400000086</v>
      </c>
    </row>
    <row r="996" spans="1:5">
      <c r="A996" s="19">
        <v>42373</v>
      </c>
      <c r="B996" s="7" t="s">
        <v>546</v>
      </c>
      <c r="C996" s="8">
        <v>200000</v>
      </c>
      <c r="D996" s="8"/>
      <c r="E996" s="44">
        <f t="shared" si="15"/>
        <v>3417729.2400000086</v>
      </c>
    </row>
    <row r="997" spans="1:5">
      <c r="A997" s="19">
        <v>42373</v>
      </c>
      <c r="B997" s="7" t="s">
        <v>319</v>
      </c>
      <c r="C997" s="8">
        <v>100000</v>
      </c>
      <c r="D997" s="8"/>
      <c r="E997" s="44">
        <f t="shared" si="15"/>
        <v>3517729.2400000086</v>
      </c>
    </row>
    <row r="998" spans="1:5">
      <c r="A998" s="19">
        <v>42373</v>
      </c>
      <c r="B998" s="7" t="s">
        <v>307</v>
      </c>
      <c r="C998" s="8">
        <v>300000</v>
      </c>
      <c r="D998" s="8"/>
      <c r="E998" s="44">
        <f t="shared" si="15"/>
        <v>3817729.2400000086</v>
      </c>
    </row>
    <row r="999" spans="1:5">
      <c r="A999" s="19">
        <v>42373</v>
      </c>
      <c r="B999" s="7" t="s">
        <v>547</v>
      </c>
      <c r="C999" s="8">
        <v>6000</v>
      </c>
      <c r="D999" s="8"/>
      <c r="E999" s="44">
        <f t="shared" si="15"/>
        <v>3823729.2400000086</v>
      </c>
    </row>
    <row r="1000" spans="1:5">
      <c r="A1000" s="19">
        <v>42373</v>
      </c>
      <c r="B1000" s="7" t="s">
        <v>548</v>
      </c>
      <c r="C1000" s="8">
        <v>300000</v>
      </c>
      <c r="D1000" s="8"/>
      <c r="E1000" s="44">
        <f t="shared" si="15"/>
        <v>4123729.2400000086</v>
      </c>
    </row>
    <row r="1001" spans="1:5">
      <c r="A1001" s="19">
        <v>42373</v>
      </c>
      <c r="B1001" s="7" t="s">
        <v>336</v>
      </c>
      <c r="C1001" s="8">
        <v>50000</v>
      </c>
      <c r="D1001" s="8"/>
      <c r="E1001" s="44">
        <f t="shared" si="15"/>
        <v>4173729.2400000086</v>
      </c>
    </row>
    <row r="1002" spans="1:5">
      <c r="A1002" s="19">
        <v>42374</v>
      </c>
      <c r="B1002" s="7" t="s">
        <v>549</v>
      </c>
      <c r="C1002" s="8">
        <v>81600</v>
      </c>
      <c r="D1002" s="8"/>
      <c r="E1002" s="44">
        <f t="shared" si="15"/>
        <v>4255329.2400000086</v>
      </c>
    </row>
    <row r="1003" spans="1:5">
      <c r="A1003" s="19">
        <v>42374</v>
      </c>
      <c r="B1003" s="7" t="s">
        <v>550</v>
      </c>
      <c r="C1003" s="8">
        <v>77167</v>
      </c>
      <c r="D1003" s="8"/>
      <c r="E1003" s="44">
        <f t="shared" si="15"/>
        <v>4332496.2400000086</v>
      </c>
    </row>
    <row r="1004" spans="1:5">
      <c r="A1004" s="19">
        <v>42374</v>
      </c>
      <c r="B1004" s="7" t="s">
        <v>551</v>
      </c>
      <c r="C1004" s="8">
        <v>45000</v>
      </c>
      <c r="D1004" s="8"/>
      <c r="E1004" s="44">
        <f t="shared" si="15"/>
        <v>4377496.2400000086</v>
      </c>
    </row>
    <row r="1005" spans="1:5">
      <c r="A1005" s="19">
        <v>42374</v>
      </c>
      <c r="B1005" s="7" t="s">
        <v>421</v>
      </c>
      <c r="C1005" s="8"/>
      <c r="D1005" s="8">
        <v>5956</v>
      </c>
      <c r="E1005" s="44">
        <f t="shared" si="15"/>
        <v>4371540.2400000086</v>
      </c>
    </row>
    <row r="1006" spans="1:5" ht="25.5">
      <c r="A1006" s="19">
        <v>42377</v>
      </c>
      <c r="B1006" s="10" t="s">
        <v>422</v>
      </c>
      <c r="C1006" s="8"/>
      <c r="D1006" s="8">
        <v>5956</v>
      </c>
      <c r="E1006" s="44">
        <f t="shared" si="15"/>
        <v>4365584.2400000086</v>
      </c>
    </row>
    <row r="1007" spans="1:5" ht="25.5">
      <c r="A1007" s="19">
        <v>42377</v>
      </c>
      <c r="B1007" s="10" t="s">
        <v>423</v>
      </c>
      <c r="C1007" s="8"/>
      <c r="D1007" s="8">
        <v>11544</v>
      </c>
      <c r="E1007" s="44">
        <f t="shared" si="15"/>
        <v>4354040.2400000086</v>
      </c>
    </row>
    <row r="1008" spans="1:5" ht="25.5">
      <c r="A1008" s="19">
        <v>42381</v>
      </c>
      <c r="B1008" s="10" t="s">
        <v>393</v>
      </c>
      <c r="C1008" s="8"/>
      <c r="D1008" s="8">
        <v>44720</v>
      </c>
      <c r="E1008" s="44">
        <f t="shared" si="15"/>
        <v>4309320.2400000086</v>
      </c>
    </row>
    <row r="1009" spans="1:5">
      <c r="A1009" s="19">
        <v>42385</v>
      </c>
      <c r="B1009" s="7" t="s">
        <v>307</v>
      </c>
      <c r="C1009" s="8">
        <v>200000</v>
      </c>
      <c r="D1009" s="8"/>
      <c r="E1009" s="44">
        <f t="shared" si="15"/>
        <v>4509320.2400000086</v>
      </c>
    </row>
    <row r="1010" spans="1:5">
      <c r="A1010" s="19">
        <v>42385</v>
      </c>
      <c r="B1010" s="7" t="s">
        <v>547</v>
      </c>
      <c r="C1010" s="8">
        <v>4000</v>
      </c>
      <c r="D1010" s="8"/>
      <c r="E1010" s="44">
        <f t="shared" si="15"/>
        <v>4513320.2400000086</v>
      </c>
    </row>
    <row r="1011" spans="1:5" ht="25.5">
      <c r="A1011" s="19">
        <v>42391</v>
      </c>
      <c r="B1011" s="10" t="s">
        <v>518</v>
      </c>
      <c r="C1011" s="8"/>
      <c r="D1011" s="8">
        <v>16592</v>
      </c>
      <c r="E1011" s="44">
        <f t="shared" si="15"/>
        <v>4496728.2400000086</v>
      </c>
    </row>
    <row r="1012" spans="1:5" ht="25.5">
      <c r="A1012" s="19">
        <v>42394</v>
      </c>
      <c r="B1012" s="10" t="s">
        <v>431</v>
      </c>
      <c r="C1012" s="8"/>
      <c r="D1012" s="8">
        <v>17103</v>
      </c>
      <c r="E1012" s="44">
        <f t="shared" si="15"/>
        <v>4479625.2400000086</v>
      </c>
    </row>
    <row r="1013" spans="1:5">
      <c r="A1013" s="19">
        <v>42396</v>
      </c>
      <c r="B1013" s="7" t="s">
        <v>552</v>
      </c>
      <c r="C1013" s="8">
        <v>150000</v>
      </c>
      <c r="D1013" s="8"/>
      <c r="E1013" s="44">
        <f t="shared" si="15"/>
        <v>4629625.2400000086</v>
      </c>
    </row>
    <row r="1014" spans="1:5">
      <c r="A1014" s="19">
        <v>42396</v>
      </c>
      <c r="B1014" s="18" t="s">
        <v>553</v>
      </c>
      <c r="C1014" s="8">
        <v>20000</v>
      </c>
      <c r="D1014" s="8"/>
      <c r="E1014" s="44">
        <f t="shared" si="15"/>
        <v>4649625.2400000086</v>
      </c>
    </row>
    <row r="1015" spans="1:5">
      <c r="A1015" s="19">
        <v>42400</v>
      </c>
      <c r="B1015" s="7" t="s">
        <v>156</v>
      </c>
      <c r="C1015" s="8"/>
      <c r="D1015" s="8"/>
      <c r="E1015" s="44">
        <f t="shared" si="15"/>
        <v>4649625.2400000086</v>
      </c>
    </row>
    <row r="1016" spans="1:5" ht="25.5">
      <c r="A1016" s="19">
        <v>42403</v>
      </c>
      <c r="B1016" s="10" t="s">
        <v>456</v>
      </c>
      <c r="C1016" s="8"/>
      <c r="D1016" s="8">
        <v>15363</v>
      </c>
      <c r="E1016" s="44">
        <f t="shared" si="15"/>
        <v>4634262.2400000086</v>
      </c>
    </row>
    <row r="1017" spans="1:5">
      <c r="A1017" s="19">
        <v>42404</v>
      </c>
      <c r="B1017" s="7" t="s">
        <v>554</v>
      </c>
      <c r="C1017" s="8">
        <v>34400</v>
      </c>
      <c r="D1017" s="8"/>
      <c r="E1017" s="44">
        <f t="shared" si="15"/>
        <v>4668662.2400000086</v>
      </c>
    </row>
    <row r="1018" spans="1:5">
      <c r="A1018" s="19">
        <v>42405</v>
      </c>
      <c r="B1018" s="7" t="s">
        <v>442</v>
      </c>
      <c r="C1018" s="8"/>
      <c r="D1018" s="8">
        <v>2841254</v>
      </c>
      <c r="E1018" s="44">
        <f t="shared" si="15"/>
        <v>1827408.2400000086</v>
      </c>
    </row>
    <row r="1019" spans="1:5">
      <c r="A1019" s="19">
        <v>42405</v>
      </c>
      <c r="B1019" s="10" t="s">
        <v>555</v>
      </c>
      <c r="C1019" s="8">
        <v>73813</v>
      </c>
      <c r="D1019" s="8"/>
      <c r="E1019" s="44">
        <f t="shared" si="15"/>
        <v>1901221.2400000086</v>
      </c>
    </row>
    <row r="1020" spans="1:5">
      <c r="A1020" s="19">
        <v>42405</v>
      </c>
      <c r="B1020" s="7" t="s">
        <v>556</v>
      </c>
      <c r="C1020" s="8">
        <v>81600</v>
      </c>
      <c r="D1020" s="8"/>
      <c r="E1020" s="44">
        <f t="shared" si="15"/>
        <v>1982821.2400000086</v>
      </c>
    </row>
    <row r="1021" spans="1:5">
      <c r="A1021" s="19">
        <v>42405</v>
      </c>
      <c r="B1021" s="7" t="s">
        <v>557</v>
      </c>
      <c r="C1021" s="8">
        <v>77167</v>
      </c>
      <c r="D1021" s="8"/>
      <c r="E1021" s="44">
        <f t="shared" si="15"/>
        <v>2059988.2400000086</v>
      </c>
    </row>
    <row r="1022" spans="1:5">
      <c r="A1022" s="19">
        <v>42405</v>
      </c>
      <c r="B1022" s="7" t="s">
        <v>558</v>
      </c>
      <c r="C1022" s="8">
        <v>45000</v>
      </c>
      <c r="D1022" s="8"/>
      <c r="E1022" s="44">
        <f t="shared" si="15"/>
        <v>2104988.2400000086</v>
      </c>
    </row>
    <row r="1023" spans="1:5">
      <c r="A1023" s="19">
        <v>42405</v>
      </c>
      <c r="B1023" s="7" t="s">
        <v>421</v>
      </c>
      <c r="C1023" s="8"/>
      <c r="D1023" s="8">
        <v>5956</v>
      </c>
      <c r="E1023" s="44">
        <f t="shared" si="15"/>
        <v>2099032.2400000086</v>
      </c>
    </row>
    <row r="1024" spans="1:5">
      <c r="A1024" s="19">
        <v>42406</v>
      </c>
      <c r="B1024" s="7" t="s">
        <v>489</v>
      </c>
      <c r="C1024" s="8">
        <v>400000</v>
      </c>
      <c r="D1024" s="8"/>
      <c r="E1024" s="44">
        <f t="shared" si="15"/>
        <v>2499032.2400000086</v>
      </c>
    </row>
    <row r="1025" spans="1:5">
      <c r="A1025" s="19">
        <v>42406</v>
      </c>
      <c r="B1025" s="7" t="s">
        <v>445</v>
      </c>
      <c r="C1025" s="8">
        <v>250000</v>
      </c>
      <c r="D1025" s="8"/>
      <c r="E1025" s="44">
        <f t="shared" si="15"/>
        <v>2749032.2400000086</v>
      </c>
    </row>
    <row r="1026" spans="1:5">
      <c r="A1026" s="19">
        <v>42406</v>
      </c>
      <c r="B1026" s="7" t="s">
        <v>317</v>
      </c>
      <c r="C1026" s="8">
        <v>200000</v>
      </c>
      <c r="D1026" s="8"/>
      <c r="E1026" s="44">
        <f t="shared" si="15"/>
        <v>2949032.2400000086</v>
      </c>
    </row>
    <row r="1027" spans="1:5">
      <c r="A1027" s="19">
        <v>42406</v>
      </c>
      <c r="B1027" s="7" t="s">
        <v>336</v>
      </c>
      <c r="C1027" s="8">
        <v>150000</v>
      </c>
      <c r="D1027" s="8"/>
      <c r="E1027" s="44">
        <f t="shared" si="15"/>
        <v>3099032.2400000086</v>
      </c>
    </row>
    <row r="1028" spans="1:5">
      <c r="A1028" s="19">
        <v>42406</v>
      </c>
      <c r="B1028" s="7" t="s">
        <v>307</v>
      </c>
      <c r="C1028" s="8">
        <v>400000</v>
      </c>
      <c r="D1028" s="8"/>
      <c r="E1028" s="44">
        <f t="shared" si="15"/>
        <v>3499032.2400000086</v>
      </c>
    </row>
    <row r="1029" spans="1:5">
      <c r="A1029" s="19">
        <v>42406</v>
      </c>
      <c r="B1029" s="7" t="s">
        <v>547</v>
      </c>
      <c r="C1029" s="8">
        <v>8000</v>
      </c>
      <c r="D1029" s="8"/>
      <c r="E1029" s="44">
        <f t="shared" si="15"/>
        <v>3507032.2400000086</v>
      </c>
    </row>
    <row r="1030" spans="1:5" ht="25.5">
      <c r="A1030" s="19">
        <v>42408</v>
      </c>
      <c r="B1030" s="10" t="s">
        <v>422</v>
      </c>
      <c r="C1030" s="8"/>
      <c r="D1030" s="8">
        <v>5956</v>
      </c>
      <c r="E1030" s="44">
        <f t="shared" ref="E1030:E1093" si="16">C1030+E1029-D1030</f>
        <v>3501076.2400000086</v>
      </c>
    </row>
    <row r="1031" spans="1:5" ht="25.5">
      <c r="A1031" s="19">
        <v>42408</v>
      </c>
      <c r="B1031" s="10" t="s">
        <v>423</v>
      </c>
      <c r="C1031" s="8"/>
      <c r="D1031" s="8">
        <v>11544</v>
      </c>
      <c r="E1031" s="44">
        <f t="shared" si="16"/>
        <v>3489532.2400000086</v>
      </c>
    </row>
    <row r="1032" spans="1:5" ht="25.5">
      <c r="A1032" s="19">
        <v>42412</v>
      </c>
      <c r="B1032" s="10" t="s">
        <v>393</v>
      </c>
      <c r="C1032" s="8"/>
      <c r="D1032" s="8">
        <v>44720</v>
      </c>
      <c r="E1032" s="44">
        <f t="shared" si="16"/>
        <v>3444812.2400000086</v>
      </c>
    </row>
    <row r="1033" spans="1:5">
      <c r="A1033" s="19">
        <v>42419</v>
      </c>
      <c r="B1033" s="7" t="s">
        <v>464</v>
      </c>
      <c r="C1033" s="8"/>
      <c r="D1033" s="8">
        <v>2071233</v>
      </c>
      <c r="E1033" s="44">
        <f t="shared" si="16"/>
        <v>1373579.2400000086</v>
      </c>
    </row>
    <row r="1034" spans="1:5">
      <c r="A1034" s="19">
        <v>42419</v>
      </c>
      <c r="B1034" s="10" t="s">
        <v>559</v>
      </c>
      <c r="C1034" s="8">
        <v>52161</v>
      </c>
      <c r="D1034" s="8"/>
      <c r="E1034" s="44">
        <f t="shared" si="16"/>
        <v>1425740.2400000086</v>
      </c>
    </row>
    <row r="1035" spans="1:5">
      <c r="A1035" s="19">
        <v>42419</v>
      </c>
      <c r="B1035" s="7" t="s">
        <v>560</v>
      </c>
      <c r="C1035" s="8">
        <v>2800</v>
      </c>
      <c r="D1035" s="8"/>
      <c r="E1035" s="44">
        <f t="shared" si="16"/>
        <v>1428540.2400000086</v>
      </c>
    </row>
    <row r="1036" spans="1:5">
      <c r="A1036" s="19">
        <v>42419</v>
      </c>
      <c r="B1036" s="7" t="s">
        <v>561</v>
      </c>
      <c r="C1036" s="8">
        <v>0</v>
      </c>
      <c r="D1036" s="8"/>
      <c r="E1036" s="44">
        <f t="shared" si="16"/>
        <v>1428540.2400000086</v>
      </c>
    </row>
    <row r="1037" spans="1:5">
      <c r="A1037" s="19">
        <v>42420</v>
      </c>
      <c r="B1037" s="7" t="s">
        <v>307</v>
      </c>
      <c r="C1037" s="8">
        <v>200000</v>
      </c>
      <c r="D1037" s="8"/>
      <c r="E1037" s="44">
        <f t="shared" si="16"/>
        <v>1628540.2400000086</v>
      </c>
    </row>
    <row r="1038" spans="1:5">
      <c r="A1038" s="19">
        <v>42420</v>
      </c>
      <c r="B1038" s="7" t="s">
        <v>547</v>
      </c>
      <c r="C1038" s="8">
        <v>4000</v>
      </c>
      <c r="D1038" s="8"/>
      <c r="E1038" s="44">
        <f t="shared" si="16"/>
        <v>1632540.2400000086</v>
      </c>
    </row>
    <row r="1039" spans="1:5" ht="25.5">
      <c r="A1039" s="19">
        <v>42422</v>
      </c>
      <c r="B1039" s="10" t="s">
        <v>518</v>
      </c>
      <c r="C1039" s="8"/>
      <c r="D1039" s="8">
        <v>16592</v>
      </c>
      <c r="E1039" s="44">
        <f t="shared" si="16"/>
        <v>1615948.2400000086</v>
      </c>
    </row>
    <row r="1040" spans="1:5" ht="25.5">
      <c r="A1040" s="19">
        <v>42425</v>
      </c>
      <c r="B1040" s="10" t="s">
        <v>431</v>
      </c>
      <c r="C1040" s="8"/>
      <c r="D1040" s="8">
        <v>17103</v>
      </c>
      <c r="E1040" s="44">
        <f t="shared" si="16"/>
        <v>1598845.2400000086</v>
      </c>
    </row>
    <row r="1041" spans="1:5">
      <c r="A1041" s="19">
        <v>42429</v>
      </c>
      <c r="B1041" s="7" t="s">
        <v>156</v>
      </c>
      <c r="C1041" s="8"/>
      <c r="D1041" s="8"/>
      <c r="E1041" s="44">
        <f t="shared" si="16"/>
        <v>1598845.2400000086</v>
      </c>
    </row>
    <row r="1042" spans="1:5">
      <c r="A1042" s="19">
        <v>42430</v>
      </c>
      <c r="B1042" s="7" t="s">
        <v>562</v>
      </c>
      <c r="C1042" s="8"/>
      <c r="D1042" s="8">
        <v>1260531</v>
      </c>
      <c r="E1042" s="44">
        <f t="shared" si="16"/>
        <v>338314.24000000861</v>
      </c>
    </row>
    <row r="1043" spans="1:5" ht="25.5">
      <c r="A1043" s="19">
        <v>42432</v>
      </c>
      <c r="B1043" s="10" t="s">
        <v>456</v>
      </c>
      <c r="C1043" s="8"/>
      <c r="D1043" s="8">
        <v>15363</v>
      </c>
      <c r="E1043" s="44">
        <f t="shared" si="16"/>
        <v>322951.24000000861</v>
      </c>
    </row>
    <row r="1044" spans="1:5">
      <c r="A1044" s="19">
        <v>42434</v>
      </c>
      <c r="B1044" s="7" t="s">
        <v>563</v>
      </c>
      <c r="C1044" s="8">
        <v>81600</v>
      </c>
      <c r="D1044" s="8"/>
      <c r="E1044" s="44">
        <f t="shared" si="16"/>
        <v>404551.24000000861</v>
      </c>
    </row>
    <row r="1045" spans="1:5">
      <c r="A1045" s="19">
        <v>42434</v>
      </c>
      <c r="B1045" s="7" t="s">
        <v>564</v>
      </c>
      <c r="C1045" s="8">
        <v>77167</v>
      </c>
      <c r="D1045" s="8"/>
      <c r="E1045" s="44">
        <f t="shared" si="16"/>
        <v>481718.24000000861</v>
      </c>
    </row>
    <row r="1046" spans="1:5">
      <c r="A1046" s="19">
        <v>42434</v>
      </c>
      <c r="B1046" s="7" t="s">
        <v>565</v>
      </c>
      <c r="C1046" s="8">
        <v>45000</v>
      </c>
      <c r="D1046" s="8"/>
      <c r="E1046" s="44">
        <f t="shared" si="16"/>
        <v>526718.24000000861</v>
      </c>
    </row>
    <row r="1047" spans="1:5">
      <c r="A1047" s="19">
        <v>42434</v>
      </c>
      <c r="B1047" s="7" t="s">
        <v>307</v>
      </c>
      <c r="C1047" s="8">
        <v>100000</v>
      </c>
      <c r="D1047" s="8"/>
      <c r="E1047" s="44">
        <f t="shared" si="16"/>
        <v>626718.24000000861</v>
      </c>
    </row>
    <row r="1048" spans="1:5">
      <c r="A1048" s="19">
        <v>42434</v>
      </c>
      <c r="B1048" s="7" t="s">
        <v>547</v>
      </c>
      <c r="C1048" s="8">
        <v>2000</v>
      </c>
      <c r="D1048" s="8"/>
      <c r="E1048" s="44">
        <f t="shared" si="16"/>
        <v>628718.24000000861</v>
      </c>
    </row>
    <row r="1049" spans="1:5">
      <c r="A1049" s="19">
        <v>42434</v>
      </c>
      <c r="B1049" s="7" t="s">
        <v>421</v>
      </c>
      <c r="C1049" s="8"/>
      <c r="D1049" s="8">
        <v>5956</v>
      </c>
      <c r="E1049" s="44">
        <f t="shared" si="16"/>
        <v>622762.24000000861</v>
      </c>
    </row>
    <row r="1050" spans="1:5" ht="25.5">
      <c r="A1050" s="19">
        <v>42437</v>
      </c>
      <c r="B1050" s="10" t="s">
        <v>422</v>
      </c>
      <c r="C1050" s="8"/>
      <c r="D1050" s="8">
        <v>5956</v>
      </c>
      <c r="E1050" s="44">
        <f t="shared" si="16"/>
        <v>616806.24000000861</v>
      </c>
    </row>
    <row r="1051" spans="1:5" ht="25.5">
      <c r="A1051" s="19">
        <v>42437</v>
      </c>
      <c r="B1051" s="10" t="s">
        <v>423</v>
      </c>
      <c r="C1051" s="8"/>
      <c r="D1051" s="8">
        <v>11544</v>
      </c>
      <c r="E1051" s="44">
        <f t="shared" si="16"/>
        <v>605262.24000000861</v>
      </c>
    </row>
    <row r="1052" spans="1:5" ht="25.5">
      <c r="A1052" s="19">
        <v>42441</v>
      </c>
      <c r="B1052" s="10" t="s">
        <v>393</v>
      </c>
      <c r="C1052" s="8"/>
      <c r="D1052" s="8">
        <v>44720</v>
      </c>
      <c r="E1052" s="44">
        <f t="shared" si="16"/>
        <v>560542.24000000861</v>
      </c>
    </row>
    <row r="1053" spans="1:5">
      <c r="A1053" s="19">
        <v>42450</v>
      </c>
      <c r="B1053" s="7" t="s">
        <v>566</v>
      </c>
      <c r="C1053" s="8">
        <v>28786</v>
      </c>
      <c r="D1053" s="8"/>
      <c r="E1053" s="44">
        <f t="shared" si="16"/>
        <v>589328.24000000861</v>
      </c>
    </row>
    <row r="1054" spans="1:5" ht="25.5">
      <c r="A1054" s="19">
        <v>42451</v>
      </c>
      <c r="B1054" s="10" t="s">
        <v>518</v>
      </c>
      <c r="C1054" s="8"/>
      <c r="D1054" s="8">
        <v>16592</v>
      </c>
      <c r="E1054" s="44">
        <f t="shared" si="16"/>
        <v>572736.24000000861</v>
      </c>
    </row>
    <row r="1055" spans="1:5" ht="25.5">
      <c r="A1055" s="19">
        <v>42454</v>
      </c>
      <c r="B1055" s="10" t="s">
        <v>431</v>
      </c>
      <c r="C1055" s="8"/>
      <c r="D1055" s="8">
        <v>17103</v>
      </c>
      <c r="E1055" s="44">
        <f t="shared" si="16"/>
        <v>555633.24000000861</v>
      </c>
    </row>
    <row r="1056" spans="1:5">
      <c r="A1056" s="19">
        <v>42460</v>
      </c>
      <c r="B1056" s="7" t="s">
        <v>567</v>
      </c>
      <c r="C1056" s="8">
        <v>23360</v>
      </c>
      <c r="D1056" s="8"/>
      <c r="E1056" s="44">
        <f t="shared" si="16"/>
        <v>578993.24000000861</v>
      </c>
    </row>
    <row r="1057" spans="1:5">
      <c r="A1057" s="19">
        <v>42460</v>
      </c>
      <c r="B1057" s="7" t="s">
        <v>156</v>
      </c>
      <c r="C1057" s="8"/>
      <c r="D1057" s="8"/>
      <c r="E1057" s="44">
        <f t="shared" si="16"/>
        <v>578993.24000000861</v>
      </c>
    </row>
    <row r="1058" spans="1:5" ht="25.5">
      <c r="A1058" s="19">
        <v>42463</v>
      </c>
      <c r="B1058" s="10" t="s">
        <v>456</v>
      </c>
      <c r="C1058" s="8"/>
      <c r="D1058" s="8">
        <v>15363</v>
      </c>
      <c r="E1058" s="44">
        <f t="shared" si="16"/>
        <v>563630.24000000861</v>
      </c>
    </row>
    <row r="1059" spans="1:5">
      <c r="A1059" s="19">
        <v>42465</v>
      </c>
      <c r="B1059" s="10" t="s">
        <v>421</v>
      </c>
      <c r="C1059" s="8"/>
      <c r="D1059" s="8">
        <v>5956</v>
      </c>
      <c r="E1059" s="44">
        <f t="shared" si="16"/>
        <v>557674.24000000861</v>
      </c>
    </row>
    <row r="1060" spans="1:5" ht="25.5">
      <c r="A1060" s="19">
        <v>42468</v>
      </c>
      <c r="B1060" s="10" t="s">
        <v>568</v>
      </c>
      <c r="C1060" s="8">
        <v>15443</v>
      </c>
      <c r="D1060" s="8"/>
      <c r="E1060" s="44">
        <f t="shared" si="16"/>
        <v>573117.24000000861</v>
      </c>
    </row>
    <row r="1061" spans="1:5" ht="25.5">
      <c r="A1061" s="19">
        <v>42468</v>
      </c>
      <c r="B1061" s="10" t="s">
        <v>422</v>
      </c>
      <c r="C1061" s="8"/>
      <c r="D1061" s="8">
        <v>5956</v>
      </c>
      <c r="E1061" s="44">
        <f t="shared" si="16"/>
        <v>567161.24000000861</v>
      </c>
    </row>
    <row r="1062" spans="1:5" ht="25.5">
      <c r="A1062" s="19">
        <v>42468</v>
      </c>
      <c r="B1062" s="10" t="s">
        <v>423</v>
      </c>
      <c r="C1062" s="8"/>
      <c r="D1062" s="8">
        <v>11544</v>
      </c>
      <c r="E1062" s="44">
        <f t="shared" si="16"/>
        <v>555617.24000000861</v>
      </c>
    </row>
    <row r="1063" spans="1:5" ht="25.5">
      <c r="A1063" s="19">
        <v>42472</v>
      </c>
      <c r="B1063" s="10" t="s">
        <v>393</v>
      </c>
      <c r="C1063" s="8"/>
      <c r="D1063" s="8">
        <v>44720</v>
      </c>
      <c r="E1063" s="44">
        <f t="shared" si="16"/>
        <v>510897.24000000861</v>
      </c>
    </row>
    <row r="1064" spans="1:5" ht="25.5">
      <c r="A1064" s="19">
        <v>42482</v>
      </c>
      <c r="B1064" s="10" t="s">
        <v>518</v>
      </c>
      <c r="C1064" s="8"/>
      <c r="D1064" s="8">
        <v>16592</v>
      </c>
      <c r="E1064" s="44">
        <f t="shared" si="16"/>
        <v>494305.24000000861</v>
      </c>
    </row>
    <row r="1065" spans="1:5" ht="25.5">
      <c r="A1065" s="19">
        <v>42485</v>
      </c>
      <c r="B1065" s="10" t="s">
        <v>431</v>
      </c>
      <c r="C1065" s="8"/>
      <c r="D1065" s="8">
        <v>17103</v>
      </c>
      <c r="E1065" s="44">
        <f t="shared" si="16"/>
        <v>477202.24000000861</v>
      </c>
    </row>
    <row r="1066" spans="1:5">
      <c r="A1066" s="19">
        <v>42490</v>
      </c>
      <c r="B1066" s="10" t="s">
        <v>156</v>
      </c>
      <c r="C1066" s="8"/>
      <c r="D1066" s="8"/>
      <c r="E1066" s="44">
        <f t="shared" si="16"/>
        <v>477202.24000000861</v>
      </c>
    </row>
    <row r="1067" spans="1:5" ht="25.5">
      <c r="A1067" s="19">
        <v>42493</v>
      </c>
      <c r="B1067" s="10" t="s">
        <v>456</v>
      </c>
      <c r="C1067" s="8"/>
      <c r="D1067" s="8">
        <v>15363</v>
      </c>
      <c r="E1067" s="44">
        <f t="shared" si="16"/>
        <v>461839.24000000861</v>
      </c>
    </row>
    <row r="1068" spans="1:5">
      <c r="A1068" s="19">
        <v>42495</v>
      </c>
      <c r="B1068" s="10" t="s">
        <v>421</v>
      </c>
      <c r="C1068" s="8"/>
      <c r="D1068" s="8">
        <v>5956</v>
      </c>
      <c r="E1068" s="44">
        <f t="shared" si="16"/>
        <v>455883.24000000861</v>
      </c>
    </row>
    <row r="1069" spans="1:5" ht="25.5">
      <c r="A1069" s="19">
        <v>42498</v>
      </c>
      <c r="B1069" s="10" t="s">
        <v>422</v>
      </c>
      <c r="C1069" s="8"/>
      <c r="D1069" s="8">
        <v>5956</v>
      </c>
      <c r="E1069" s="44">
        <f t="shared" si="16"/>
        <v>449927.24000000861</v>
      </c>
    </row>
    <row r="1070" spans="1:5" ht="25.5">
      <c r="A1070" s="19">
        <v>42498</v>
      </c>
      <c r="B1070" s="10" t="s">
        <v>423</v>
      </c>
      <c r="C1070" s="8"/>
      <c r="D1070" s="8">
        <v>11544</v>
      </c>
      <c r="E1070" s="44">
        <f t="shared" si="16"/>
        <v>438383.24000000861</v>
      </c>
    </row>
    <row r="1071" spans="1:5" ht="25.5">
      <c r="A1071" s="19">
        <v>42502</v>
      </c>
      <c r="B1071" s="10" t="s">
        <v>393</v>
      </c>
      <c r="C1071" s="8"/>
      <c r="D1071" s="8">
        <v>44720</v>
      </c>
      <c r="E1071" s="44">
        <f t="shared" si="16"/>
        <v>393663.24000000861</v>
      </c>
    </row>
    <row r="1072" spans="1:5" ht="25.5">
      <c r="A1072" s="19">
        <v>42512</v>
      </c>
      <c r="B1072" s="10" t="s">
        <v>518</v>
      </c>
      <c r="C1072" s="8"/>
      <c r="D1072" s="8">
        <v>16592</v>
      </c>
      <c r="E1072" s="44">
        <f t="shared" si="16"/>
        <v>377071.24000000861</v>
      </c>
    </row>
    <row r="1073" spans="1:5" ht="25.5">
      <c r="A1073" s="19">
        <v>42515</v>
      </c>
      <c r="B1073" s="10" t="s">
        <v>431</v>
      </c>
      <c r="C1073" s="8"/>
      <c r="D1073" s="8">
        <v>17103</v>
      </c>
      <c r="E1073" s="44">
        <f t="shared" si="16"/>
        <v>359968.24000000861</v>
      </c>
    </row>
    <row r="1074" spans="1:5">
      <c r="A1074" s="19">
        <v>42521</v>
      </c>
      <c r="B1074" s="10" t="s">
        <v>156</v>
      </c>
      <c r="C1074" s="8"/>
      <c r="D1074" s="8"/>
      <c r="E1074" s="44">
        <f t="shared" si="16"/>
        <v>359968.24000000861</v>
      </c>
    </row>
    <row r="1075" spans="1:5" ht="25.5">
      <c r="A1075" s="19">
        <v>42524</v>
      </c>
      <c r="B1075" s="10" t="s">
        <v>456</v>
      </c>
      <c r="C1075" s="8"/>
      <c r="D1075" s="8">
        <v>15363</v>
      </c>
      <c r="E1075" s="44">
        <f t="shared" si="16"/>
        <v>344605.24000000861</v>
      </c>
    </row>
    <row r="1076" spans="1:5">
      <c r="A1076" s="19">
        <v>42526</v>
      </c>
      <c r="B1076" s="10" t="s">
        <v>421</v>
      </c>
      <c r="C1076" s="8"/>
      <c r="D1076" s="8">
        <v>5956</v>
      </c>
      <c r="E1076" s="44">
        <f t="shared" si="16"/>
        <v>338649.24000000861</v>
      </c>
    </row>
    <row r="1077" spans="1:5" ht="25.5">
      <c r="A1077" s="19">
        <v>42529</v>
      </c>
      <c r="B1077" s="10" t="s">
        <v>422</v>
      </c>
      <c r="C1077" s="8"/>
      <c r="D1077" s="8">
        <v>5956</v>
      </c>
      <c r="E1077" s="44">
        <f t="shared" si="16"/>
        <v>332693.24000000861</v>
      </c>
    </row>
    <row r="1078" spans="1:5" ht="25.5">
      <c r="A1078" s="19">
        <v>42529</v>
      </c>
      <c r="B1078" s="10" t="s">
        <v>423</v>
      </c>
      <c r="C1078" s="8"/>
      <c r="D1078" s="8">
        <v>11544</v>
      </c>
      <c r="E1078" s="44">
        <f t="shared" si="16"/>
        <v>321149.24000000861</v>
      </c>
    </row>
    <row r="1079" spans="1:5" ht="25.5">
      <c r="A1079" s="19">
        <v>42533</v>
      </c>
      <c r="B1079" s="10" t="s">
        <v>393</v>
      </c>
      <c r="C1079" s="8"/>
      <c r="D1079" s="8">
        <v>44720</v>
      </c>
      <c r="E1079" s="44">
        <f t="shared" si="16"/>
        <v>276429.24000000861</v>
      </c>
    </row>
    <row r="1080" spans="1:5" ht="25.5">
      <c r="A1080" s="19">
        <v>42543</v>
      </c>
      <c r="B1080" s="10" t="s">
        <v>518</v>
      </c>
      <c r="C1080" s="8"/>
      <c r="D1080" s="8">
        <v>16592</v>
      </c>
      <c r="E1080" s="44">
        <f t="shared" si="16"/>
        <v>259837.24000000861</v>
      </c>
    </row>
    <row r="1081" spans="1:5" ht="25.5">
      <c r="A1081" s="19">
        <v>42546</v>
      </c>
      <c r="B1081" s="10" t="s">
        <v>431</v>
      </c>
      <c r="C1081" s="8"/>
      <c r="D1081" s="8">
        <v>17103</v>
      </c>
      <c r="E1081" s="44">
        <f t="shared" si="16"/>
        <v>242734.24000000861</v>
      </c>
    </row>
    <row r="1082" spans="1:5">
      <c r="A1082" s="19">
        <v>42551</v>
      </c>
      <c r="B1082" s="10" t="s">
        <v>156</v>
      </c>
      <c r="C1082" s="8"/>
      <c r="D1082" s="8"/>
      <c r="E1082" s="44">
        <f t="shared" si="16"/>
        <v>242734.24000000861</v>
      </c>
    </row>
    <row r="1083" spans="1:5" ht="25.5">
      <c r="A1083" s="19">
        <v>42554</v>
      </c>
      <c r="B1083" s="10" t="s">
        <v>456</v>
      </c>
      <c r="C1083" s="8"/>
      <c r="D1083" s="8">
        <v>15363</v>
      </c>
      <c r="E1083" s="44">
        <f t="shared" si="16"/>
        <v>227371.24000000861</v>
      </c>
    </row>
    <row r="1084" spans="1:5">
      <c r="A1084" s="19">
        <v>42556</v>
      </c>
      <c r="B1084" s="10" t="s">
        <v>421</v>
      </c>
      <c r="C1084" s="8"/>
      <c r="D1084" s="8">
        <v>5956</v>
      </c>
      <c r="E1084" s="44">
        <f t="shared" si="16"/>
        <v>221415.24000000861</v>
      </c>
    </row>
    <row r="1085" spans="1:5" ht="25.5">
      <c r="A1085" s="19">
        <v>42559</v>
      </c>
      <c r="B1085" s="10" t="s">
        <v>422</v>
      </c>
      <c r="C1085" s="8"/>
      <c r="D1085" s="8">
        <v>5956</v>
      </c>
      <c r="E1085" s="44">
        <f t="shared" si="16"/>
        <v>215459.24000000861</v>
      </c>
    </row>
    <row r="1086" spans="1:5" ht="25.5">
      <c r="A1086" s="19">
        <v>42559</v>
      </c>
      <c r="B1086" s="10" t="s">
        <v>569</v>
      </c>
      <c r="C1086" s="8">
        <v>15443</v>
      </c>
      <c r="D1086" s="8"/>
      <c r="E1086" s="44">
        <f t="shared" si="16"/>
        <v>230902.24000000861</v>
      </c>
    </row>
    <row r="1087" spans="1:5" ht="25.5">
      <c r="A1087" s="19">
        <v>42559</v>
      </c>
      <c r="B1087" s="10" t="s">
        <v>423</v>
      </c>
      <c r="C1087" s="8"/>
      <c r="D1087" s="8">
        <v>11544</v>
      </c>
      <c r="E1087" s="44">
        <f t="shared" si="16"/>
        <v>219358.24000000861</v>
      </c>
    </row>
    <row r="1088" spans="1:5">
      <c r="A1088" s="19">
        <v>42562</v>
      </c>
      <c r="B1088" s="10" t="s">
        <v>442</v>
      </c>
      <c r="C1088" s="8"/>
      <c r="D1088" s="8">
        <v>1657850</v>
      </c>
      <c r="E1088" s="44">
        <f t="shared" si="16"/>
        <v>-1438491.7599999914</v>
      </c>
    </row>
    <row r="1089" spans="1:5" ht="25.5">
      <c r="A1089" s="19">
        <v>42563</v>
      </c>
      <c r="B1089" s="10" t="s">
        <v>393</v>
      </c>
      <c r="C1089" s="8"/>
      <c r="D1089" s="8">
        <v>44720</v>
      </c>
      <c r="E1089" s="44">
        <f t="shared" si="16"/>
        <v>-1483211.7599999914</v>
      </c>
    </row>
    <row r="1090" spans="1:5">
      <c r="A1090" s="19">
        <v>42564</v>
      </c>
      <c r="B1090" s="7" t="s">
        <v>307</v>
      </c>
      <c r="C1090" s="8">
        <v>200000</v>
      </c>
      <c r="D1090" s="8"/>
      <c r="E1090" s="44">
        <f t="shared" si="16"/>
        <v>-1283211.7599999914</v>
      </c>
    </row>
    <row r="1091" spans="1:5">
      <c r="A1091" s="19">
        <v>42564</v>
      </c>
      <c r="B1091" s="7" t="s">
        <v>547</v>
      </c>
      <c r="C1091" s="8">
        <v>4000</v>
      </c>
      <c r="D1091" s="8"/>
      <c r="E1091" s="44">
        <f t="shared" si="16"/>
        <v>-1279211.7599999914</v>
      </c>
    </row>
    <row r="1092" spans="1:5">
      <c r="A1092" s="19">
        <v>42564</v>
      </c>
      <c r="B1092" s="10" t="s">
        <v>383</v>
      </c>
      <c r="C1092" s="8">
        <v>1500000</v>
      </c>
      <c r="D1092" s="8"/>
      <c r="E1092" s="44">
        <f t="shared" si="16"/>
        <v>220788.24000000861</v>
      </c>
    </row>
    <row r="1093" spans="1:5">
      <c r="A1093" s="19">
        <v>42572</v>
      </c>
      <c r="B1093" s="7" t="s">
        <v>307</v>
      </c>
      <c r="C1093" s="8">
        <v>200000</v>
      </c>
      <c r="D1093" s="8"/>
      <c r="E1093" s="44">
        <f t="shared" si="16"/>
        <v>420788.24000000861</v>
      </c>
    </row>
    <row r="1094" spans="1:5">
      <c r="A1094" s="19">
        <v>42572</v>
      </c>
      <c r="B1094" s="7" t="s">
        <v>547</v>
      </c>
      <c r="C1094" s="8">
        <v>4000</v>
      </c>
      <c r="D1094" s="8"/>
      <c r="E1094" s="44">
        <f t="shared" ref="E1094:E1157" si="17">C1094+E1093-D1094</f>
        <v>424788.24000000861</v>
      </c>
    </row>
    <row r="1095" spans="1:5">
      <c r="A1095" s="19">
        <v>42573</v>
      </c>
      <c r="B1095" s="10" t="s">
        <v>570</v>
      </c>
      <c r="C1095" s="8"/>
      <c r="D1095" s="8">
        <v>200000</v>
      </c>
      <c r="E1095" s="44">
        <f t="shared" si="17"/>
        <v>224788.24000000861</v>
      </c>
    </row>
    <row r="1096" spans="1:5">
      <c r="A1096" s="19">
        <v>42573</v>
      </c>
      <c r="B1096" s="10" t="s">
        <v>571</v>
      </c>
      <c r="C1096" s="8"/>
      <c r="D1096" s="8">
        <v>1286684</v>
      </c>
      <c r="E1096" s="44">
        <f t="shared" si="17"/>
        <v>-1061895.7599999914</v>
      </c>
    </row>
    <row r="1097" spans="1:5" ht="25.5">
      <c r="A1097" s="19">
        <v>42573</v>
      </c>
      <c r="B1097" s="10" t="s">
        <v>518</v>
      </c>
      <c r="C1097" s="8"/>
      <c r="D1097" s="8">
        <v>16592</v>
      </c>
      <c r="E1097" s="44">
        <f t="shared" si="17"/>
        <v>-1078487.7599999914</v>
      </c>
    </row>
    <row r="1098" spans="1:5" ht="25.5">
      <c r="A1098" s="19">
        <v>42576</v>
      </c>
      <c r="B1098" s="10" t="s">
        <v>431</v>
      </c>
      <c r="C1098" s="8"/>
      <c r="D1098" s="8">
        <v>17103</v>
      </c>
      <c r="E1098" s="44">
        <f t="shared" si="17"/>
        <v>-1095590.7599999914</v>
      </c>
    </row>
    <row r="1099" spans="1:5">
      <c r="A1099" s="19">
        <v>42581</v>
      </c>
      <c r="B1099" s="10" t="s">
        <v>572</v>
      </c>
      <c r="C1099" s="8"/>
      <c r="D1099" s="8">
        <v>1000000</v>
      </c>
      <c r="E1099" s="44">
        <f t="shared" si="17"/>
        <v>-2095590.7599999914</v>
      </c>
    </row>
    <row r="1100" spans="1:5" ht="25.5">
      <c r="A1100" s="19">
        <v>42581</v>
      </c>
      <c r="B1100" s="10" t="s">
        <v>573</v>
      </c>
      <c r="C1100" s="8"/>
      <c r="D1100" s="8">
        <v>312816</v>
      </c>
      <c r="E1100" s="44">
        <f t="shared" si="17"/>
        <v>-2408406.7599999914</v>
      </c>
    </row>
    <row r="1101" spans="1:5" ht="38.25">
      <c r="A1101" s="19">
        <v>42582</v>
      </c>
      <c r="B1101" s="10" t="s">
        <v>574</v>
      </c>
      <c r="C1101" s="8"/>
      <c r="D1101" s="8">
        <v>1546037</v>
      </c>
      <c r="E1101" s="44">
        <f t="shared" si="17"/>
        <v>-3954443.7599999914</v>
      </c>
    </row>
    <row r="1102" spans="1:5">
      <c r="A1102" s="19">
        <v>42582</v>
      </c>
      <c r="B1102" s="10" t="s">
        <v>156</v>
      </c>
      <c r="C1102" s="8"/>
      <c r="D1102" s="8"/>
      <c r="E1102" s="44">
        <f t="shared" si="17"/>
        <v>-3954443.7599999914</v>
      </c>
    </row>
    <row r="1103" spans="1:5" ht="25.5">
      <c r="A1103" s="19">
        <v>42585</v>
      </c>
      <c r="B1103" s="10" t="s">
        <v>456</v>
      </c>
      <c r="C1103" s="8"/>
      <c r="D1103" s="8">
        <v>15363</v>
      </c>
      <c r="E1103" s="44">
        <f t="shared" si="17"/>
        <v>-3969806.7599999914</v>
      </c>
    </row>
    <row r="1104" spans="1:5">
      <c r="A1104" s="19">
        <v>42587</v>
      </c>
      <c r="B1104" s="10" t="s">
        <v>421</v>
      </c>
      <c r="C1104" s="8"/>
      <c r="D1104" s="8">
        <v>5956</v>
      </c>
      <c r="E1104" s="44">
        <f t="shared" si="17"/>
        <v>-3975762.7599999914</v>
      </c>
    </row>
    <row r="1105" spans="1:5" ht="25.5">
      <c r="A1105" s="19">
        <v>42590</v>
      </c>
      <c r="B1105" s="10" t="s">
        <v>422</v>
      </c>
      <c r="C1105" s="8"/>
      <c r="D1105" s="8">
        <v>5956</v>
      </c>
      <c r="E1105" s="44">
        <f t="shared" si="17"/>
        <v>-3981718.7599999914</v>
      </c>
    </row>
    <row r="1106" spans="1:5" ht="25.5">
      <c r="A1106" s="19">
        <v>42590</v>
      </c>
      <c r="B1106" s="10" t="s">
        <v>423</v>
      </c>
      <c r="C1106" s="8"/>
      <c r="D1106" s="8">
        <v>11544</v>
      </c>
      <c r="E1106" s="44">
        <f t="shared" si="17"/>
        <v>-3993262.7599999914</v>
      </c>
    </row>
    <row r="1107" spans="1:5" ht="25.5">
      <c r="A1107" s="19">
        <v>42594</v>
      </c>
      <c r="B1107" s="10" t="s">
        <v>393</v>
      </c>
      <c r="C1107" s="8"/>
      <c r="D1107" s="8">
        <v>44720</v>
      </c>
      <c r="E1107" s="44">
        <f t="shared" si="17"/>
        <v>-4037982.7599999914</v>
      </c>
    </row>
    <row r="1108" spans="1:5" ht="25.5">
      <c r="A1108" s="19">
        <v>42595</v>
      </c>
      <c r="B1108" s="10" t="s">
        <v>575</v>
      </c>
      <c r="C1108" s="8"/>
      <c r="D1108" s="8">
        <v>8385</v>
      </c>
      <c r="E1108" s="44">
        <f t="shared" si="17"/>
        <v>-4046367.7599999914</v>
      </c>
    </row>
    <row r="1109" spans="1:5">
      <c r="A1109" s="19">
        <v>42601</v>
      </c>
      <c r="B1109" s="10" t="s">
        <v>576</v>
      </c>
      <c r="C1109" s="8">
        <v>6002</v>
      </c>
      <c r="D1109" s="8"/>
      <c r="E1109" s="44">
        <f t="shared" si="17"/>
        <v>-4040365.7599999914</v>
      </c>
    </row>
    <row r="1110" spans="1:5" ht="25.5">
      <c r="A1110" s="19">
        <v>42604</v>
      </c>
      <c r="B1110" s="10" t="s">
        <v>518</v>
      </c>
      <c r="C1110" s="8"/>
      <c r="D1110" s="8">
        <v>16592</v>
      </c>
      <c r="E1110" s="44">
        <f t="shared" si="17"/>
        <v>-4056957.7599999914</v>
      </c>
    </row>
    <row r="1111" spans="1:5" ht="25.5">
      <c r="A1111" s="19">
        <v>42607</v>
      </c>
      <c r="B1111" s="10" t="s">
        <v>431</v>
      </c>
      <c r="C1111" s="8"/>
      <c r="D1111" s="8">
        <v>17103</v>
      </c>
      <c r="E1111" s="44">
        <f t="shared" si="17"/>
        <v>-4074060.7599999914</v>
      </c>
    </row>
    <row r="1112" spans="1:5">
      <c r="A1112" s="19">
        <v>42613</v>
      </c>
      <c r="B1112" s="10" t="s">
        <v>156</v>
      </c>
      <c r="C1112" s="8"/>
      <c r="D1112" s="8"/>
      <c r="E1112" s="44">
        <f t="shared" si="17"/>
        <v>-4074060.7599999914</v>
      </c>
    </row>
    <row r="1113" spans="1:5" ht="25.5">
      <c r="A1113" s="19">
        <v>42616</v>
      </c>
      <c r="B1113" s="10" t="s">
        <v>456</v>
      </c>
      <c r="C1113" s="8"/>
      <c r="D1113" s="8">
        <v>15363</v>
      </c>
      <c r="E1113" s="44">
        <f t="shared" si="17"/>
        <v>-4089423.7599999914</v>
      </c>
    </row>
    <row r="1114" spans="1:5">
      <c r="A1114" s="19">
        <v>42618</v>
      </c>
      <c r="B1114" s="10" t="s">
        <v>421</v>
      </c>
      <c r="C1114" s="8"/>
      <c r="D1114" s="8">
        <v>5956</v>
      </c>
      <c r="E1114" s="44">
        <f t="shared" si="17"/>
        <v>-4095379.7599999914</v>
      </c>
    </row>
    <row r="1115" spans="1:5" ht="25.5">
      <c r="A1115" s="19">
        <v>42621</v>
      </c>
      <c r="B1115" s="10" t="s">
        <v>422</v>
      </c>
      <c r="C1115" s="8"/>
      <c r="D1115" s="8">
        <v>5956</v>
      </c>
      <c r="E1115" s="44">
        <f t="shared" si="17"/>
        <v>-4101335.7599999914</v>
      </c>
    </row>
    <row r="1116" spans="1:5" ht="25.5">
      <c r="A1116" s="19">
        <v>42621</v>
      </c>
      <c r="B1116" s="10" t="s">
        <v>423</v>
      </c>
      <c r="C1116" s="8"/>
      <c r="D1116" s="8">
        <v>11544</v>
      </c>
      <c r="E1116" s="44">
        <f t="shared" si="17"/>
        <v>-4112879.7599999914</v>
      </c>
    </row>
    <row r="1117" spans="1:5" ht="25.5">
      <c r="A1117" s="19">
        <v>42625</v>
      </c>
      <c r="B1117" s="10" t="s">
        <v>393</v>
      </c>
      <c r="C1117" s="8"/>
      <c r="D1117" s="8">
        <v>44720</v>
      </c>
      <c r="E1117" s="44">
        <f t="shared" si="17"/>
        <v>-4157599.7599999914</v>
      </c>
    </row>
    <row r="1118" spans="1:5" ht="25.5">
      <c r="A1118" s="19">
        <v>42626</v>
      </c>
      <c r="B1118" s="10" t="s">
        <v>575</v>
      </c>
      <c r="C1118" s="8"/>
      <c r="D1118" s="8">
        <v>8385</v>
      </c>
      <c r="E1118" s="44">
        <f t="shared" si="17"/>
        <v>-4165984.7599999914</v>
      </c>
    </row>
    <row r="1119" spans="1:5" ht="25.5">
      <c r="A1119" s="19">
        <v>42635</v>
      </c>
      <c r="B1119" s="10" t="s">
        <v>518</v>
      </c>
      <c r="C1119" s="8"/>
      <c r="D1119" s="8">
        <v>16592</v>
      </c>
      <c r="E1119" s="44">
        <f t="shared" si="17"/>
        <v>-4182576.7599999914</v>
      </c>
    </row>
    <row r="1120" spans="1:5" ht="25.5">
      <c r="A1120" s="19">
        <v>42638</v>
      </c>
      <c r="B1120" s="10" t="s">
        <v>431</v>
      </c>
      <c r="C1120" s="8"/>
      <c r="D1120" s="7">
        <v>17103</v>
      </c>
      <c r="E1120" s="44">
        <f t="shared" si="17"/>
        <v>-4199679.7599999914</v>
      </c>
    </row>
    <row r="1121" spans="1:5">
      <c r="A1121" s="19">
        <v>42640</v>
      </c>
      <c r="B1121" s="10" t="s">
        <v>513</v>
      </c>
      <c r="C1121" s="8">
        <v>300000</v>
      </c>
      <c r="D1121" s="8"/>
      <c r="E1121" s="44">
        <f t="shared" si="17"/>
        <v>-3899679.7599999914</v>
      </c>
    </row>
    <row r="1122" spans="1:5">
      <c r="A1122" s="19">
        <v>42640</v>
      </c>
      <c r="B1122" s="10" t="s">
        <v>547</v>
      </c>
      <c r="C1122" s="8">
        <v>6000</v>
      </c>
      <c r="D1122" s="8"/>
      <c r="E1122" s="44">
        <f t="shared" si="17"/>
        <v>-3893679.7599999914</v>
      </c>
    </row>
    <row r="1123" spans="1:5">
      <c r="A1123" s="19">
        <v>42643</v>
      </c>
      <c r="B1123" s="10" t="s">
        <v>156</v>
      </c>
      <c r="C1123" s="8"/>
      <c r="D1123" s="8"/>
      <c r="E1123" s="44">
        <f t="shared" si="17"/>
        <v>-3893679.7599999914</v>
      </c>
    </row>
    <row r="1124" spans="1:5" ht="25.5">
      <c r="A1124" s="19">
        <v>42646</v>
      </c>
      <c r="B1124" s="10" t="s">
        <v>456</v>
      </c>
      <c r="C1124" s="8"/>
      <c r="D1124" s="8">
        <v>15363</v>
      </c>
      <c r="E1124" s="44">
        <f t="shared" si="17"/>
        <v>-3909042.7599999914</v>
      </c>
    </row>
    <row r="1125" spans="1:5">
      <c r="A1125" s="19">
        <v>42648</v>
      </c>
      <c r="B1125" s="10" t="s">
        <v>421</v>
      </c>
      <c r="C1125" s="8"/>
      <c r="D1125" s="8">
        <v>5956</v>
      </c>
      <c r="E1125" s="44">
        <f t="shared" si="17"/>
        <v>-3914998.7599999914</v>
      </c>
    </row>
    <row r="1126" spans="1:5" ht="25.5">
      <c r="A1126" s="19">
        <v>42651</v>
      </c>
      <c r="B1126" s="10" t="s">
        <v>422</v>
      </c>
      <c r="C1126" s="8"/>
      <c r="D1126" s="8">
        <v>5956</v>
      </c>
      <c r="E1126" s="44">
        <f t="shared" si="17"/>
        <v>-3920954.7599999914</v>
      </c>
    </row>
    <row r="1127" spans="1:5" ht="25.5">
      <c r="A1127" s="19">
        <v>42651</v>
      </c>
      <c r="B1127" s="10" t="s">
        <v>423</v>
      </c>
      <c r="C1127" s="8"/>
      <c r="D1127" s="8">
        <v>11544</v>
      </c>
      <c r="E1127" s="44">
        <f t="shared" si="17"/>
        <v>-3932498.7599999914</v>
      </c>
    </row>
    <row r="1128" spans="1:5" ht="25.5">
      <c r="A1128" s="19">
        <v>42655</v>
      </c>
      <c r="B1128" s="10" t="s">
        <v>393</v>
      </c>
      <c r="C1128" s="8"/>
      <c r="D1128" s="8">
        <v>44720</v>
      </c>
      <c r="E1128" s="44">
        <f t="shared" si="17"/>
        <v>-3977218.7599999914</v>
      </c>
    </row>
    <row r="1129" spans="1:5" ht="25.5">
      <c r="A1129" s="19">
        <v>42656</v>
      </c>
      <c r="B1129" s="10" t="s">
        <v>575</v>
      </c>
      <c r="C1129" s="8"/>
      <c r="D1129" s="8">
        <v>8385</v>
      </c>
      <c r="E1129" s="44">
        <f t="shared" si="17"/>
        <v>-3985603.7599999914</v>
      </c>
    </row>
    <row r="1130" spans="1:5" ht="25.5">
      <c r="A1130" s="19">
        <v>42665</v>
      </c>
      <c r="B1130" s="10" t="s">
        <v>518</v>
      </c>
      <c r="C1130" s="8"/>
      <c r="D1130" s="8">
        <v>16592</v>
      </c>
      <c r="E1130" s="44">
        <f t="shared" si="17"/>
        <v>-4002195.7599999914</v>
      </c>
    </row>
    <row r="1131" spans="1:5" ht="25.5">
      <c r="A1131" s="19">
        <v>42668</v>
      </c>
      <c r="B1131" s="10" t="s">
        <v>431</v>
      </c>
      <c r="C1131" s="8"/>
      <c r="D1131" s="7">
        <v>17103</v>
      </c>
      <c r="E1131" s="44">
        <f t="shared" si="17"/>
        <v>-4019298.7599999914</v>
      </c>
    </row>
    <row r="1132" spans="1:5">
      <c r="A1132" s="19">
        <v>42673</v>
      </c>
      <c r="B1132" s="10" t="s">
        <v>577</v>
      </c>
      <c r="C1132" s="8">
        <v>11000</v>
      </c>
      <c r="D1132" s="8"/>
      <c r="E1132" s="44">
        <f t="shared" si="17"/>
        <v>-4008298.7599999914</v>
      </c>
    </row>
    <row r="1133" spans="1:5">
      <c r="A1133" s="19">
        <v>42673</v>
      </c>
      <c r="B1133" s="10" t="s">
        <v>578</v>
      </c>
      <c r="C1133" s="8">
        <v>1415</v>
      </c>
      <c r="D1133" s="8"/>
      <c r="E1133" s="44">
        <f t="shared" si="17"/>
        <v>-4006883.7599999914</v>
      </c>
    </row>
    <row r="1134" spans="1:5">
      <c r="A1134" s="19">
        <v>42674</v>
      </c>
      <c r="B1134" s="10" t="s">
        <v>156</v>
      </c>
      <c r="C1134" s="8"/>
      <c r="D1134" s="8"/>
      <c r="E1134" s="44">
        <f t="shared" si="17"/>
        <v>-4006883.7599999914</v>
      </c>
    </row>
    <row r="1135" spans="1:5">
      <c r="A1135" s="19">
        <v>42676</v>
      </c>
      <c r="B1135" s="10" t="s">
        <v>579</v>
      </c>
      <c r="C1135" s="8"/>
      <c r="D1135" s="8">
        <v>1493250</v>
      </c>
      <c r="E1135" s="44">
        <f t="shared" si="17"/>
        <v>-5500133.7599999914</v>
      </c>
    </row>
    <row r="1136" spans="1:5">
      <c r="A1136" s="19">
        <v>42676</v>
      </c>
      <c r="B1136" s="10" t="s">
        <v>580</v>
      </c>
      <c r="C1136" s="8"/>
      <c r="D1136" s="8">
        <v>637400</v>
      </c>
      <c r="E1136" s="44">
        <f t="shared" si="17"/>
        <v>-6137533.7599999914</v>
      </c>
    </row>
    <row r="1137" spans="1:5">
      <c r="A1137" s="19">
        <v>42676</v>
      </c>
      <c r="B1137" s="10" t="s">
        <v>581</v>
      </c>
      <c r="C1137" s="8"/>
      <c r="D1137" s="8">
        <v>637400</v>
      </c>
      <c r="E1137" s="44">
        <f t="shared" si="17"/>
        <v>-6774933.7599999914</v>
      </c>
    </row>
    <row r="1138" spans="1:5">
      <c r="A1138" s="19">
        <v>42676</v>
      </c>
      <c r="B1138" s="10" t="s">
        <v>582</v>
      </c>
      <c r="C1138" s="8"/>
      <c r="D1138" s="8">
        <v>985530</v>
      </c>
      <c r="E1138" s="44">
        <f t="shared" si="17"/>
        <v>-7760463.7599999914</v>
      </c>
    </row>
    <row r="1139" spans="1:5" ht="25.5">
      <c r="A1139" s="19">
        <v>42677</v>
      </c>
      <c r="B1139" s="10" t="s">
        <v>456</v>
      </c>
      <c r="C1139" s="8"/>
      <c r="D1139" s="8">
        <v>15363</v>
      </c>
      <c r="E1139" s="44">
        <f t="shared" si="17"/>
        <v>-7775826.7599999914</v>
      </c>
    </row>
    <row r="1140" spans="1:5">
      <c r="A1140" s="19">
        <v>42679</v>
      </c>
      <c r="B1140" s="10" t="s">
        <v>421</v>
      </c>
      <c r="C1140" s="8"/>
      <c r="D1140" s="8">
        <v>5956</v>
      </c>
      <c r="E1140" s="44">
        <f t="shared" si="17"/>
        <v>-7781782.7599999914</v>
      </c>
    </row>
    <row r="1141" spans="1:5" ht="25.5">
      <c r="A1141" s="19">
        <v>42682</v>
      </c>
      <c r="B1141" s="10" t="s">
        <v>422</v>
      </c>
      <c r="C1141" s="8"/>
      <c r="D1141" s="8">
        <v>5956</v>
      </c>
      <c r="E1141" s="44">
        <f t="shared" si="17"/>
        <v>-7787738.7599999914</v>
      </c>
    </row>
    <row r="1142" spans="1:5" ht="25.5">
      <c r="A1142" s="19">
        <v>42682</v>
      </c>
      <c r="B1142" s="10" t="s">
        <v>423</v>
      </c>
      <c r="C1142" s="8"/>
      <c r="D1142" s="8">
        <v>11544</v>
      </c>
      <c r="E1142" s="44">
        <f t="shared" si="17"/>
        <v>-7799282.7599999914</v>
      </c>
    </row>
    <row r="1143" spans="1:5" ht="25.5">
      <c r="A1143" s="19">
        <v>42686</v>
      </c>
      <c r="B1143" s="10" t="s">
        <v>393</v>
      </c>
      <c r="C1143" s="8"/>
      <c r="D1143" s="8">
        <v>44720</v>
      </c>
      <c r="E1143" s="44">
        <f t="shared" si="17"/>
        <v>-7844002.7599999914</v>
      </c>
    </row>
    <row r="1144" spans="1:5" ht="25.5">
      <c r="A1144" s="19">
        <v>42687</v>
      </c>
      <c r="B1144" s="10" t="s">
        <v>575</v>
      </c>
      <c r="C1144" s="8"/>
      <c r="D1144" s="8">
        <v>8385</v>
      </c>
      <c r="E1144" s="44">
        <f t="shared" si="17"/>
        <v>-7852387.7599999914</v>
      </c>
    </row>
    <row r="1145" spans="1:5" ht="25.5">
      <c r="A1145" s="19">
        <v>42696</v>
      </c>
      <c r="B1145" s="10" t="s">
        <v>518</v>
      </c>
      <c r="C1145" s="8"/>
      <c r="D1145" s="8">
        <v>16592</v>
      </c>
      <c r="E1145" s="44">
        <f t="shared" si="17"/>
        <v>-7868979.7599999914</v>
      </c>
    </row>
    <row r="1146" spans="1:5" ht="25.5">
      <c r="A1146" s="19">
        <v>42699</v>
      </c>
      <c r="B1146" s="10" t="s">
        <v>431</v>
      </c>
      <c r="C1146" s="8"/>
      <c r="D1146" s="7">
        <v>17103</v>
      </c>
      <c r="E1146" s="44">
        <f t="shared" si="17"/>
        <v>-7886082.7599999914</v>
      </c>
    </row>
    <row r="1147" spans="1:5">
      <c r="A1147" s="19">
        <v>42702</v>
      </c>
      <c r="B1147" s="10" t="s">
        <v>583</v>
      </c>
      <c r="C1147" s="8">
        <v>2800</v>
      </c>
      <c r="D1147" s="8"/>
      <c r="E1147" s="44">
        <f t="shared" si="17"/>
        <v>-7883282.7599999914</v>
      </c>
    </row>
    <row r="1148" spans="1:5" ht="25.5">
      <c r="A1148" s="19">
        <v>42702</v>
      </c>
      <c r="B1148" s="10" t="s">
        <v>584</v>
      </c>
      <c r="C1148" s="8">
        <v>2000</v>
      </c>
      <c r="D1148" s="8"/>
      <c r="E1148" s="44">
        <f t="shared" si="17"/>
        <v>-7881282.7599999914</v>
      </c>
    </row>
    <row r="1149" spans="1:5">
      <c r="A1149" s="19">
        <v>42704</v>
      </c>
      <c r="B1149" s="10" t="s">
        <v>156</v>
      </c>
      <c r="C1149" s="8"/>
      <c r="D1149" s="8"/>
      <c r="E1149" s="44">
        <f t="shared" si="17"/>
        <v>-7881282.7599999914</v>
      </c>
    </row>
    <row r="1150" spans="1:5" ht="25.5">
      <c r="A1150" s="19">
        <v>42707</v>
      </c>
      <c r="B1150" s="10" t="s">
        <v>456</v>
      </c>
      <c r="C1150" s="8"/>
      <c r="D1150" s="8">
        <v>15363</v>
      </c>
      <c r="E1150" s="44">
        <f t="shared" si="17"/>
        <v>-7896645.7599999914</v>
      </c>
    </row>
    <row r="1151" spans="1:5">
      <c r="A1151" s="19">
        <v>42709</v>
      </c>
      <c r="B1151" s="10" t="s">
        <v>421</v>
      </c>
      <c r="C1151" s="8"/>
      <c r="D1151" s="8">
        <v>5956</v>
      </c>
      <c r="E1151" s="44">
        <f t="shared" si="17"/>
        <v>-7902601.7599999914</v>
      </c>
    </row>
    <row r="1152" spans="1:5">
      <c r="A1152" s="19">
        <v>42709</v>
      </c>
      <c r="B1152" s="10" t="s">
        <v>585</v>
      </c>
      <c r="C1152" s="8">
        <v>174670</v>
      </c>
      <c r="D1152" s="8"/>
      <c r="E1152" s="44">
        <f t="shared" si="17"/>
        <v>-7727931.7599999914</v>
      </c>
    </row>
    <row r="1153" spans="1:5" ht="25.5">
      <c r="A1153" s="19">
        <v>42712</v>
      </c>
      <c r="B1153" s="10" t="s">
        <v>422</v>
      </c>
      <c r="C1153" s="8"/>
      <c r="D1153" s="8">
        <v>5956</v>
      </c>
      <c r="E1153" s="44">
        <f t="shared" si="17"/>
        <v>-7733887.7599999914</v>
      </c>
    </row>
    <row r="1154" spans="1:5" ht="25.5">
      <c r="A1154" s="19">
        <v>42712</v>
      </c>
      <c r="B1154" s="10" t="s">
        <v>423</v>
      </c>
      <c r="C1154" s="8"/>
      <c r="D1154" s="8">
        <v>11544</v>
      </c>
      <c r="E1154" s="44">
        <f t="shared" si="17"/>
        <v>-7745431.7599999914</v>
      </c>
    </row>
    <row r="1155" spans="1:5" ht="25.5">
      <c r="A1155" s="19">
        <v>42716</v>
      </c>
      <c r="B1155" s="10" t="s">
        <v>393</v>
      </c>
      <c r="C1155" s="8"/>
      <c r="D1155" s="8">
        <v>44720</v>
      </c>
      <c r="E1155" s="44">
        <f t="shared" si="17"/>
        <v>-7790151.7599999914</v>
      </c>
    </row>
    <row r="1156" spans="1:5" ht="25.5">
      <c r="A1156" s="19">
        <v>42717</v>
      </c>
      <c r="B1156" s="10" t="s">
        <v>575</v>
      </c>
      <c r="C1156" s="8"/>
      <c r="D1156" s="8">
        <v>8385</v>
      </c>
      <c r="E1156" s="44">
        <f t="shared" si="17"/>
        <v>-7798536.7599999914</v>
      </c>
    </row>
    <row r="1157" spans="1:5" ht="25.5">
      <c r="A1157" s="19">
        <v>42726</v>
      </c>
      <c r="B1157" s="10" t="s">
        <v>518</v>
      </c>
      <c r="C1157" s="8"/>
      <c r="D1157" s="8">
        <v>16592</v>
      </c>
      <c r="E1157" s="44">
        <f t="shared" si="17"/>
        <v>-7815128.7599999914</v>
      </c>
    </row>
    <row r="1158" spans="1:5" ht="25.5">
      <c r="A1158" s="19">
        <v>42729</v>
      </c>
      <c r="B1158" s="10" t="s">
        <v>431</v>
      </c>
      <c r="C1158" s="8"/>
      <c r="D1158" s="7">
        <v>17103</v>
      </c>
      <c r="E1158" s="44">
        <f t="shared" ref="E1158:E1221" si="18">C1158+E1157-D1158</f>
        <v>-7832231.7599999914</v>
      </c>
    </row>
    <row r="1159" spans="1:5">
      <c r="A1159" s="19">
        <v>42735</v>
      </c>
      <c r="B1159" s="10" t="s">
        <v>156</v>
      </c>
      <c r="C1159" s="8"/>
      <c r="D1159" s="8"/>
      <c r="E1159" s="44">
        <f t="shared" si="18"/>
        <v>-7832231.7599999914</v>
      </c>
    </row>
    <row r="1160" spans="1:5" ht="25.5">
      <c r="A1160" s="19">
        <v>42738</v>
      </c>
      <c r="B1160" s="10" t="s">
        <v>456</v>
      </c>
      <c r="C1160" s="8"/>
      <c r="D1160" s="8">
        <v>15363</v>
      </c>
      <c r="E1160" s="44">
        <f t="shared" si="18"/>
        <v>-7847594.7599999914</v>
      </c>
    </row>
    <row r="1161" spans="1:5">
      <c r="A1161" s="19">
        <v>42740</v>
      </c>
      <c r="B1161" s="10" t="s">
        <v>421</v>
      </c>
      <c r="C1161" s="8"/>
      <c r="D1161" s="8">
        <v>5956</v>
      </c>
      <c r="E1161" s="44">
        <f t="shared" si="18"/>
        <v>-7853550.7599999914</v>
      </c>
    </row>
    <row r="1162" spans="1:5">
      <c r="A1162" s="19">
        <v>42740</v>
      </c>
      <c r="B1162" s="10" t="s">
        <v>585</v>
      </c>
      <c r="C1162" s="8">
        <v>174670</v>
      </c>
      <c r="D1162" s="8"/>
      <c r="E1162" s="44">
        <f t="shared" si="18"/>
        <v>-7678880.7599999914</v>
      </c>
    </row>
    <row r="1163" spans="1:5" ht="25.5">
      <c r="A1163" s="19">
        <v>42743</v>
      </c>
      <c r="B1163" s="10" t="s">
        <v>422</v>
      </c>
      <c r="C1163" s="8"/>
      <c r="D1163" s="8">
        <v>5956</v>
      </c>
      <c r="E1163" s="44">
        <f t="shared" si="18"/>
        <v>-7684836.7599999914</v>
      </c>
    </row>
    <row r="1164" spans="1:5" ht="25.5">
      <c r="A1164" s="19">
        <v>42743</v>
      </c>
      <c r="B1164" s="10" t="s">
        <v>423</v>
      </c>
      <c r="C1164" s="8"/>
      <c r="D1164" s="8">
        <v>11544</v>
      </c>
      <c r="E1164" s="44">
        <f t="shared" si="18"/>
        <v>-7696380.7599999914</v>
      </c>
    </row>
    <row r="1165" spans="1:5" ht="25.5">
      <c r="A1165" s="19">
        <v>42747</v>
      </c>
      <c r="B1165" s="10" t="s">
        <v>393</v>
      </c>
      <c r="C1165" s="8"/>
      <c r="D1165" s="8">
        <v>44720</v>
      </c>
      <c r="E1165" s="44">
        <f t="shared" si="18"/>
        <v>-7741100.7599999914</v>
      </c>
    </row>
    <row r="1166" spans="1:5" ht="25.5">
      <c r="A1166" s="19">
        <v>42748</v>
      </c>
      <c r="B1166" s="10" t="s">
        <v>575</v>
      </c>
      <c r="C1166" s="8"/>
      <c r="D1166" s="8">
        <v>8385</v>
      </c>
      <c r="E1166" s="44">
        <f t="shared" si="18"/>
        <v>-7749485.7599999914</v>
      </c>
    </row>
    <row r="1167" spans="1:5" ht="25.5">
      <c r="A1167" s="19">
        <v>42757</v>
      </c>
      <c r="B1167" s="10" t="s">
        <v>518</v>
      </c>
      <c r="C1167" s="8"/>
      <c r="D1167" s="8">
        <v>16592</v>
      </c>
      <c r="E1167" s="44">
        <f t="shared" si="18"/>
        <v>-7766077.7599999914</v>
      </c>
    </row>
    <row r="1168" spans="1:5" ht="25.5">
      <c r="A1168" s="19">
        <v>42760</v>
      </c>
      <c r="B1168" s="10" t="s">
        <v>431</v>
      </c>
      <c r="C1168" s="8"/>
      <c r="D1168" s="7">
        <v>17103</v>
      </c>
      <c r="E1168" s="44">
        <f t="shared" si="18"/>
        <v>-7783180.7599999914</v>
      </c>
    </row>
    <row r="1169" spans="1:5">
      <c r="A1169" s="19">
        <v>42766</v>
      </c>
      <c r="B1169" s="10" t="s">
        <v>156</v>
      </c>
      <c r="C1169" s="8"/>
      <c r="D1169" s="8"/>
      <c r="E1169" s="44">
        <f t="shared" si="18"/>
        <v>-7783180.7599999914</v>
      </c>
    </row>
    <row r="1170" spans="1:5" ht="25.5">
      <c r="A1170" s="19">
        <v>42769</v>
      </c>
      <c r="B1170" s="10" t="s">
        <v>456</v>
      </c>
      <c r="C1170" s="8"/>
      <c r="D1170" s="8">
        <v>15363</v>
      </c>
      <c r="E1170" s="44">
        <f t="shared" si="18"/>
        <v>-7798543.7599999914</v>
      </c>
    </row>
    <row r="1171" spans="1:5">
      <c r="A1171" s="19">
        <v>42771</v>
      </c>
      <c r="B1171" s="10" t="s">
        <v>421</v>
      </c>
      <c r="C1171" s="8"/>
      <c r="D1171" s="8">
        <v>5956</v>
      </c>
      <c r="E1171" s="44">
        <f t="shared" si="18"/>
        <v>-7804499.7599999914</v>
      </c>
    </row>
    <row r="1172" spans="1:5">
      <c r="A1172" s="19">
        <v>42771</v>
      </c>
      <c r="B1172" s="10" t="s">
        <v>585</v>
      </c>
      <c r="C1172" s="8">
        <v>174670</v>
      </c>
      <c r="D1172" s="8"/>
      <c r="E1172" s="44">
        <f t="shared" si="18"/>
        <v>-7629829.7599999914</v>
      </c>
    </row>
    <row r="1173" spans="1:5" ht="25.5">
      <c r="A1173" s="19">
        <v>42774</v>
      </c>
      <c r="B1173" s="10" t="s">
        <v>422</v>
      </c>
      <c r="C1173" s="8"/>
      <c r="D1173" s="8">
        <v>5956</v>
      </c>
      <c r="E1173" s="44">
        <f t="shared" si="18"/>
        <v>-7635785.7599999914</v>
      </c>
    </row>
    <row r="1174" spans="1:5" ht="25.5">
      <c r="A1174" s="19">
        <v>42774</v>
      </c>
      <c r="B1174" s="10" t="s">
        <v>423</v>
      </c>
      <c r="C1174" s="8"/>
      <c r="D1174" s="8">
        <v>11544</v>
      </c>
      <c r="E1174" s="44">
        <f t="shared" si="18"/>
        <v>-7647329.7599999914</v>
      </c>
    </row>
    <row r="1175" spans="1:5" ht="25.5">
      <c r="A1175" s="19">
        <v>42778</v>
      </c>
      <c r="B1175" s="10" t="s">
        <v>393</v>
      </c>
      <c r="C1175" s="8"/>
      <c r="D1175" s="8">
        <v>44720</v>
      </c>
      <c r="E1175" s="44">
        <f t="shared" si="18"/>
        <v>-7692049.7599999914</v>
      </c>
    </row>
    <row r="1176" spans="1:5" ht="25.5">
      <c r="A1176" s="19">
        <v>42779</v>
      </c>
      <c r="B1176" s="10" t="s">
        <v>575</v>
      </c>
      <c r="C1176" s="8"/>
      <c r="D1176" s="8">
        <v>8385</v>
      </c>
      <c r="E1176" s="44">
        <f t="shared" si="18"/>
        <v>-7700434.7599999914</v>
      </c>
    </row>
    <row r="1177" spans="1:5" ht="25.5">
      <c r="A1177" s="19">
        <v>42788</v>
      </c>
      <c r="B1177" s="10" t="s">
        <v>518</v>
      </c>
      <c r="C1177" s="8"/>
      <c r="D1177" s="8">
        <v>16592</v>
      </c>
      <c r="E1177" s="44">
        <f t="shared" si="18"/>
        <v>-7717026.7599999914</v>
      </c>
    </row>
    <row r="1178" spans="1:5" ht="25.5">
      <c r="A1178" s="19">
        <v>42791</v>
      </c>
      <c r="B1178" s="10" t="s">
        <v>431</v>
      </c>
      <c r="C1178" s="8"/>
      <c r="D1178" s="7">
        <v>17103</v>
      </c>
      <c r="E1178" s="44">
        <f t="shared" si="18"/>
        <v>-7734129.7599999914</v>
      </c>
    </row>
    <row r="1179" spans="1:5">
      <c r="A1179" s="19">
        <v>42794</v>
      </c>
      <c r="B1179" s="10" t="s">
        <v>156</v>
      </c>
      <c r="C1179" s="8"/>
      <c r="D1179" s="8"/>
      <c r="E1179" s="44">
        <f t="shared" si="18"/>
        <v>-7734129.7599999914</v>
      </c>
    </row>
    <row r="1180" spans="1:5" ht="25.5">
      <c r="A1180" s="19">
        <v>42797</v>
      </c>
      <c r="B1180" s="10" t="s">
        <v>456</v>
      </c>
      <c r="C1180" s="8"/>
      <c r="D1180" s="8">
        <v>15363</v>
      </c>
      <c r="E1180" s="44">
        <f t="shared" si="18"/>
        <v>-7749492.7599999914</v>
      </c>
    </row>
    <row r="1181" spans="1:5">
      <c r="A1181" s="19">
        <v>42799</v>
      </c>
      <c r="B1181" s="10" t="s">
        <v>421</v>
      </c>
      <c r="C1181" s="8"/>
      <c r="D1181" s="8">
        <v>5956</v>
      </c>
      <c r="E1181" s="44">
        <f t="shared" si="18"/>
        <v>-7755448.7599999914</v>
      </c>
    </row>
    <row r="1182" spans="1:5">
      <c r="A1182" s="19">
        <v>42799</v>
      </c>
      <c r="B1182" s="10" t="s">
        <v>585</v>
      </c>
      <c r="C1182" s="8">
        <v>174670</v>
      </c>
      <c r="D1182" s="8"/>
      <c r="E1182" s="44">
        <f t="shared" si="18"/>
        <v>-7580778.7599999914</v>
      </c>
    </row>
    <row r="1183" spans="1:5" ht="25.5">
      <c r="A1183" s="19">
        <v>42802</v>
      </c>
      <c r="B1183" s="10" t="s">
        <v>422</v>
      </c>
      <c r="C1183" s="8"/>
      <c r="D1183" s="8">
        <v>5956</v>
      </c>
      <c r="E1183" s="44">
        <f t="shared" si="18"/>
        <v>-7586734.7599999914</v>
      </c>
    </row>
    <row r="1184" spans="1:5" ht="25.5">
      <c r="A1184" s="19">
        <v>42802</v>
      </c>
      <c r="B1184" s="10" t="s">
        <v>423</v>
      </c>
      <c r="C1184" s="8"/>
      <c r="D1184" s="8">
        <v>11544</v>
      </c>
      <c r="E1184" s="44">
        <f t="shared" si="18"/>
        <v>-7598278.7599999914</v>
      </c>
    </row>
    <row r="1185" spans="1:5" ht="25.5">
      <c r="A1185" s="19">
        <v>42806</v>
      </c>
      <c r="B1185" s="10" t="s">
        <v>393</v>
      </c>
      <c r="C1185" s="8"/>
      <c r="D1185" s="8">
        <v>44720</v>
      </c>
      <c r="E1185" s="44">
        <f t="shared" si="18"/>
        <v>-7642998.7599999914</v>
      </c>
    </row>
    <row r="1186" spans="1:5" ht="25.5">
      <c r="A1186" s="19">
        <v>42807</v>
      </c>
      <c r="B1186" s="10" t="s">
        <v>575</v>
      </c>
      <c r="C1186" s="8"/>
      <c r="D1186" s="8">
        <v>8385</v>
      </c>
      <c r="E1186" s="44">
        <f t="shared" si="18"/>
        <v>-7651383.7599999914</v>
      </c>
    </row>
    <row r="1187" spans="1:5" ht="25.5">
      <c r="A1187" s="19">
        <v>42816</v>
      </c>
      <c r="B1187" s="10" t="s">
        <v>518</v>
      </c>
      <c r="C1187" s="8"/>
      <c r="D1187" s="8">
        <v>16592</v>
      </c>
      <c r="E1187" s="44">
        <f t="shared" si="18"/>
        <v>-7667975.7599999914</v>
      </c>
    </row>
    <row r="1188" spans="1:5" ht="25.5">
      <c r="A1188" s="19">
        <v>42819</v>
      </c>
      <c r="B1188" s="10" t="s">
        <v>431</v>
      </c>
      <c r="C1188" s="8"/>
      <c r="D1188" s="7">
        <v>17103</v>
      </c>
      <c r="E1188" s="44">
        <f t="shared" si="18"/>
        <v>-7685078.7599999914</v>
      </c>
    </row>
    <row r="1189" spans="1:5">
      <c r="A1189" s="19">
        <v>42823</v>
      </c>
      <c r="B1189" s="10" t="s">
        <v>586</v>
      </c>
      <c r="C1189" s="8">
        <v>16052</v>
      </c>
      <c r="D1189" s="8"/>
      <c r="E1189" s="44">
        <f t="shared" si="18"/>
        <v>-7669026.7599999914</v>
      </c>
    </row>
    <row r="1190" spans="1:5">
      <c r="A1190" s="19">
        <v>42823</v>
      </c>
      <c r="B1190" s="10" t="s">
        <v>587</v>
      </c>
      <c r="C1190" s="8">
        <v>13818</v>
      </c>
      <c r="D1190" s="8"/>
      <c r="E1190" s="44">
        <f t="shared" si="18"/>
        <v>-7655208.7599999914</v>
      </c>
    </row>
    <row r="1191" spans="1:5">
      <c r="A1191" s="19">
        <v>42823</v>
      </c>
      <c r="B1191" s="10" t="s">
        <v>588</v>
      </c>
      <c r="C1191" s="8">
        <v>21788</v>
      </c>
      <c r="D1191" s="8"/>
      <c r="E1191" s="44">
        <f t="shared" si="18"/>
        <v>-7633420.7599999914</v>
      </c>
    </row>
    <row r="1192" spans="1:5">
      <c r="A1192" s="19">
        <v>42825</v>
      </c>
      <c r="B1192" s="10" t="s">
        <v>156</v>
      </c>
      <c r="C1192" s="8"/>
      <c r="D1192" s="8"/>
      <c r="E1192" s="44">
        <f t="shared" si="18"/>
        <v>-7633420.7599999914</v>
      </c>
    </row>
    <row r="1193" spans="1:5" ht="25.5">
      <c r="A1193" s="19">
        <v>42828</v>
      </c>
      <c r="B1193" s="10" t="s">
        <v>456</v>
      </c>
      <c r="C1193" s="8"/>
      <c r="D1193" s="8">
        <v>15363</v>
      </c>
      <c r="E1193" s="44">
        <f t="shared" si="18"/>
        <v>-7648783.7599999914</v>
      </c>
    </row>
    <row r="1194" spans="1:5">
      <c r="A1194" s="19">
        <v>42830</v>
      </c>
      <c r="B1194" s="10" t="s">
        <v>421</v>
      </c>
      <c r="C1194" s="8"/>
      <c r="D1194" s="8">
        <v>5956</v>
      </c>
      <c r="E1194" s="44">
        <f t="shared" si="18"/>
        <v>-7654739.7599999914</v>
      </c>
    </row>
    <row r="1195" spans="1:5">
      <c r="A1195" s="19">
        <v>42830</v>
      </c>
      <c r="B1195" s="10" t="s">
        <v>585</v>
      </c>
      <c r="C1195" s="8">
        <v>174670</v>
      </c>
      <c r="D1195" s="8"/>
      <c r="E1195" s="44">
        <f t="shared" si="18"/>
        <v>-7480069.7599999914</v>
      </c>
    </row>
    <row r="1196" spans="1:5" ht="25.5">
      <c r="A1196" s="19">
        <v>42833</v>
      </c>
      <c r="B1196" s="10" t="s">
        <v>422</v>
      </c>
      <c r="C1196" s="8"/>
      <c r="D1196" s="8">
        <v>5956</v>
      </c>
      <c r="E1196" s="44">
        <f t="shared" si="18"/>
        <v>-7486025.7599999914</v>
      </c>
    </row>
    <row r="1197" spans="1:5" ht="25.5">
      <c r="A1197" s="19">
        <v>42833</v>
      </c>
      <c r="B1197" s="10" t="s">
        <v>423</v>
      </c>
      <c r="C1197" s="8"/>
      <c r="D1197" s="8">
        <v>11544</v>
      </c>
      <c r="E1197" s="44">
        <f t="shared" si="18"/>
        <v>-7497569.7599999914</v>
      </c>
    </row>
    <row r="1198" spans="1:5">
      <c r="A1198" s="19">
        <v>42835</v>
      </c>
      <c r="B1198" s="10" t="s">
        <v>589</v>
      </c>
      <c r="C1198" s="8">
        <v>59693</v>
      </c>
      <c r="D1198" s="8"/>
      <c r="E1198" s="44">
        <f t="shared" si="18"/>
        <v>-7437876.7599999914</v>
      </c>
    </row>
    <row r="1199" spans="1:5" ht="25.5">
      <c r="A1199" s="19">
        <v>42837</v>
      </c>
      <c r="B1199" s="10" t="s">
        <v>393</v>
      </c>
      <c r="C1199" s="8"/>
      <c r="D1199" s="8">
        <v>44720</v>
      </c>
      <c r="E1199" s="44">
        <f t="shared" si="18"/>
        <v>-7482596.7599999914</v>
      </c>
    </row>
    <row r="1200" spans="1:5" ht="25.5">
      <c r="A1200" s="19">
        <v>42838</v>
      </c>
      <c r="B1200" s="10" t="s">
        <v>575</v>
      </c>
      <c r="C1200" s="8"/>
      <c r="D1200" s="8">
        <v>8385</v>
      </c>
      <c r="E1200" s="44">
        <f t="shared" si="18"/>
        <v>-7490981.7599999914</v>
      </c>
    </row>
    <row r="1201" spans="1:5" ht="25.5">
      <c r="A1201" s="19">
        <v>42847</v>
      </c>
      <c r="B1201" s="10" t="s">
        <v>518</v>
      </c>
      <c r="C1201" s="8"/>
      <c r="D1201" s="8">
        <v>16592</v>
      </c>
      <c r="E1201" s="44">
        <f t="shared" si="18"/>
        <v>-7507573.7599999914</v>
      </c>
    </row>
    <row r="1202" spans="1:5" ht="25.5">
      <c r="A1202" s="19">
        <v>42850</v>
      </c>
      <c r="B1202" s="10" t="s">
        <v>431</v>
      </c>
      <c r="C1202" s="8"/>
      <c r="D1202" s="8">
        <v>17103</v>
      </c>
      <c r="E1202" s="44">
        <f t="shared" si="18"/>
        <v>-7524676.7599999914</v>
      </c>
    </row>
    <row r="1203" spans="1:5">
      <c r="A1203" s="19">
        <v>42855</v>
      </c>
      <c r="B1203" s="10" t="s">
        <v>156</v>
      </c>
      <c r="C1203" s="8"/>
      <c r="D1203" s="8"/>
      <c r="E1203" s="44">
        <f t="shared" si="18"/>
        <v>-7524676.7599999914</v>
      </c>
    </row>
    <row r="1204" spans="1:5" ht="25.5">
      <c r="A1204" s="19">
        <v>42858</v>
      </c>
      <c r="B1204" s="10" t="s">
        <v>456</v>
      </c>
      <c r="C1204" s="8"/>
      <c r="D1204" s="8">
        <v>15363</v>
      </c>
      <c r="E1204" s="44">
        <f t="shared" si="18"/>
        <v>-7540039.7599999914</v>
      </c>
    </row>
    <row r="1205" spans="1:5">
      <c r="A1205" s="19">
        <v>42860</v>
      </c>
      <c r="B1205" s="10" t="s">
        <v>421</v>
      </c>
      <c r="C1205" s="8"/>
      <c r="D1205" s="8">
        <v>5956</v>
      </c>
      <c r="E1205" s="44">
        <f t="shared" si="18"/>
        <v>-7545995.7599999914</v>
      </c>
    </row>
    <row r="1206" spans="1:5">
      <c r="A1206" s="19">
        <v>42860</v>
      </c>
      <c r="B1206" s="10" t="s">
        <v>585</v>
      </c>
      <c r="C1206" s="8">
        <v>174670</v>
      </c>
      <c r="D1206" s="8"/>
      <c r="E1206" s="44">
        <f t="shared" si="18"/>
        <v>-7371325.7599999914</v>
      </c>
    </row>
    <row r="1207" spans="1:5" ht="25.5">
      <c r="A1207" s="19">
        <v>42863</v>
      </c>
      <c r="B1207" s="10" t="s">
        <v>422</v>
      </c>
      <c r="C1207" s="8"/>
      <c r="D1207" s="8">
        <v>5956</v>
      </c>
      <c r="E1207" s="44">
        <f t="shared" si="18"/>
        <v>-7377281.7599999914</v>
      </c>
    </row>
    <row r="1208" spans="1:5" ht="25.5">
      <c r="A1208" s="19">
        <v>42863</v>
      </c>
      <c r="B1208" s="10" t="s">
        <v>423</v>
      </c>
      <c r="C1208" s="8"/>
      <c r="D1208" s="8">
        <v>11544</v>
      </c>
      <c r="E1208" s="44">
        <f t="shared" si="18"/>
        <v>-7388825.7599999914</v>
      </c>
    </row>
    <row r="1209" spans="1:5" ht="25.5">
      <c r="A1209" s="19">
        <v>42867</v>
      </c>
      <c r="B1209" s="10" t="s">
        <v>393</v>
      </c>
      <c r="C1209" s="8"/>
      <c r="D1209" s="8">
        <v>44720</v>
      </c>
      <c r="E1209" s="44">
        <f t="shared" si="18"/>
        <v>-7433545.7599999914</v>
      </c>
    </row>
    <row r="1210" spans="1:5" ht="25.5">
      <c r="A1210" s="19">
        <v>42868</v>
      </c>
      <c r="B1210" s="10" t="s">
        <v>575</v>
      </c>
      <c r="C1210" s="8"/>
      <c r="D1210" s="8">
        <v>8385</v>
      </c>
      <c r="E1210" s="44">
        <f t="shared" si="18"/>
        <v>-7441930.7599999914</v>
      </c>
    </row>
    <row r="1211" spans="1:5" ht="25.5">
      <c r="A1211" s="19">
        <v>42877</v>
      </c>
      <c r="B1211" s="10" t="s">
        <v>518</v>
      </c>
      <c r="C1211" s="8"/>
      <c r="D1211" s="8">
        <v>16592</v>
      </c>
      <c r="E1211" s="44">
        <f t="shared" si="18"/>
        <v>-7458522.7599999914</v>
      </c>
    </row>
    <row r="1212" spans="1:5" ht="25.5">
      <c r="A1212" s="19">
        <v>42880</v>
      </c>
      <c r="B1212" s="10" t="s">
        <v>431</v>
      </c>
      <c r="C1212" s="8"/>
      <c r="D1212" s="7">
        <v>17103</v>
      </c>
      <c r="E1212" s="44">
        <f t="shared" si="18"/>
        <v>-7475625.7599999914</v>
      </c>
    </row>
    <row r="1213" spans="1:5">
      <c r="A1213" s="19">
        <v>42886</v>
      </c>
      <c r="B1213" s="10" t="s">
        <v>156</v>
      </c>
      <c r="C1213" s="8"/>
      <c r="D1213" s="8"/>
      <c r="E1213" s="44">
        <f t="shared" si="18"/>
        <v>-7475625.7599999914</v>
      </c>
    </row>
    <row r="1214" spans="1:5" ht="25.5">
      <c r="A1214" s="19">
        <v>42889</v>
      </c>
      <c r="B1214" s="10" t="s">
        <v>456</v>
      </c>
      <c r="C1214" s="8"/>
      <c r="D1214" s="8">
        <v>15363</v>
      </c>
      <c r="E1214" s="44">
        <f t="shared" si="18"/>
        <v>-7490988.7599999914</v>
      </c>
    </row>
    <row r="1215" spans="1:5">
      <c r="A1215" s="19">
        <v>42891</v>
      </c>
      <c r="B1215" s="10" t="s">
        <v>421</v>
      </c>
      <c r="C1215" s="8"/>
      <c r="D1215" s="8">
        <v>5956</v>
      </c>
      <c r="E1215" s="44">
        <f t="shared" si="18"/>
        <v>-7496944.7599999914</v>
      </c>
    </row>
    <row r="1216" spans="1:5">
      <c r="A1216" s="19">
        <v>42891</v>
      </c>
      <c r="B1216" s="10" t="s">
        <v>585</v>
      </c>
      <c r="C1216" s="8">
        <v>174670</v>
      </c>
      <c r="D1216" s="8"/>
      <c r="E1216" s="44">
        <f t="shared" si="18"/>
        <v>-7322274.7599999914</v>
      </c>
    </row>
    <row r="1217" spans="1:5" ht="25.5">
      <c r="A1217" s="19">
        <v>42894</v>
      </c>
      <c r="B1217" s="10" t="s">
        <v>422</v>
      </c>
      <c r="C1217" s="8"/>
      <c r="D1217" s="8">
        <v>5956</v>
      </c>
      <c r="E1217" s="44">
        <f t="shared" si="18"/>
        <v>-7328230.7599999914</v>
      </c>
    </row>
    <row r="1218" spans="1:5" ht="25.5">
      <c r="A1218" s="19">
        <v>42894</v>
      </c>
      <c r="B1218" s="10" t="s">
        <v>423</v>
      </c>
      <c r="C1218" s="8"/>
      <c r="D1218" s="8">
        <v>11544</v>
      </c>
      <c r="E1218" s="44">
        <f t="shared" si="18"/>
        <v>-7339774.7599999914</v>
      </c>
    </row>
    <row r="1219" spans="1:5" ht="25.5">
      <c r="A1219" s="19">
        <v>42898</v>
      </c>
      <c r="B1219" s="10" t="s">
        <v>393</v>
      </c>
      <c r="C1219" s="8"/>
      <c r="D1219" s="8">
        <v>44720</v>
      </c>
      <c r="E1219" s="44">
        <f t="shared" si="18"/>
        <v>-7384494.7599999914</v>
      </c>
    </row>
    <row r="1220" spans="1:5" ht="25.5">
      <c r="A1220" s="19">
        <v>42899</v>
      </c>
      <c r="B1220" s="10" t="s">
        <v>575</v>
      </c>
      <c r="C1220" s="8"/>
      <c r="D1220" s="8">
        <v>8385</v>
      </c>
      <c r="E1220" s="44">
        <f t="shared" si="18"/>
        <v>-7392879.7599999914</v>
      </c>
    </row>
    <row r="1221" spans="1:5" ht="25.5">
      <c r="A1221" s="19">
        <v>42908</v>
      </c>
      <c r="B1221" s="10" t="s">
        <v>518</v>
      </c>
      <c r="C1221" s="8"/>
      <c r="D1221" s="8">
        <v>16592</v>
      </c>
      <c r="E1221" s="44">
        <f t="shared" si="18"/>
        <v>-7409471.7599999914</v>
      </c>
    </row>
    <row r="1222" spans="1:5" ht="25.5">
      <c r="A1222" s="19">
        <v>42911</v>
      </c>
      <c r="B1222" s="10" t="s">
        <v>431</v>
      </c>
      <c r="C1222" s="8"/>
      <c r="D1222" s="7">
        <v>17103</v>
      </c>
      <c r="E1222" s="44">
        <f t="shared" ref="E1222:E1285" si="19">C1222+E1221-D1222</f>
        <v>-7426574.7599999914</v>
      </c>
    </row>
    <row r="1223" spans="1:5">
      <c r="A1223" s="19">
        <v>42916</v>
      </c>
      <c r="B1223" s="10" t="s">
        <v>156</v>
      </c>
      <c r="C1223" s="8"/>
      <c r="D1223" s="8"/>
      <c r="E1223" s="44">
        <f t="shared" si="19"/>
        <v>-7426574.7599999914</v>
      </c>
    </row>
    <row r="1224" spans="1:5" ht="25.5">
      <c r="A1224" s="19">
        <v>42919</v>
      </c>
      <c r="B1224" s="10" t="s">
        <v>456</v>
      </c>
      <c r="C1224" s="8"/>
      <c r="D1224" s="8">
        <v>15363</v>
      </c>
      <c r="E1224" s="44">
        <f t="shared" si="19"/>
        <v>-7441937.7599999914</v>
      </c>
    </row>
    <row r="1225" spans="1:5">
      <c r="A1225" s="19">
        <v>42921</v>
      </c>
      <c r="B1225" s="10" t="s">
        <v>421</v>
      </c>
      <c r="C1225" s="8"/>
      <c r="D1225" s="8">
        <v>5956</v>
      </c>
      <c r="E1225" s="44">
        <f t="shared" si="19"/>
        <v>-7447893.7599999914</v>
      </c>
    </row>
    <row r="1226" spans="1:5">
      <c r="A1226" s="19">
        <v>42921</v>
      </c>
      <c r="B1226" s="10" t="s">
        <v>585</v>
      </c>
      <c r="C1226" s="8">
        <v>174670</v>
      </c>
      <c r="D1226" s="8"/>
      <c r="E1226" s="44">
        <f t="shared" si="19"/>
        <v>-7273223.7599999914</v>
      </c>
    </row>
    <row r="1227" spans="1:5" ht="25.5">
      <c r="A1227" s="19">
        <v>42924</v>
      </c>
      <c r="B1227" s="10" t="s">
        <v>422</v>
      </c>
      <c r="C1227" s="8"/>
      <c r="D1227" s="8">
        <v>5956</v>
      </c>
      <c r="E1227" s="44">
        <f t="shared" si="19"/>
        <v>-7279179.7599999914</v>
      </c>
    </row>
    <row r="1228" spans="1:5" ht="25.5">
      <c r="A1228" s="19">
        <v>42924</v>
      </c>
      <c r="B1228" s="10" t="s">
        <v>423</v>
      </c>
      <c r="C1228" s="8"/>
      <c r="D1228" s="8">
        <v>11544</v>
      </c>
      <c r="E1228" s="44">
        <f t="shared" si="19"/>
        <v>-7290723.7599999914</v>
      </c>
    </row>
    <row r="1229" spans="1:5" ht="25.5">
      <c r="A1229" s="19">
        <v>42928</v>
      </c>
      <c r="B1229" s="10" t="s">
        <v>393</v>
      </c>
      <c r="C1229" s="8"/>
      <c r="D1229" s="8">
        <v>44720</v>
      </c>
      <c r="E1229" s="44">
        <f t="shared" si="19"/>
        <v>-7335443.7599999914</v>
      </c>
    </row>
    <row r="1230" spans="1:5" ht="25.5">
      <c r="A1230" s="19">
        <v>42929</v>
      </c>
      <c r="B1230" s="10" t="s">
        <v>575</v>
      </c>
      <c r="C1230" s="8"/>
      <c r="D1230" s="8">
        <v>8385</v>
      </c>
      <c r="E1230" s="44">
        <f t="shared" si="19"/>
        <v>-7343828.7599999914</v>
      </c>
    </row>
    <row r="1231" spans="1:5" ht="25.5">
      <c r="A1231" s="19">
        <v>42938</v>
      </c>
      <c r="B1231" s="10" t="s">
        <v>518</v>
      </c>
      <c r="C1231" s="8"/>
      <c r="D1231" s="8">
        <v>16592</v>
      </c>
      <c r="E1231" s="44">
        <f t="shared" si="19"/>
        <v>-7360420.7599999914</v>
      </c>
    </row>
    <row r="1232" spans="1:5" ht="25.5">
      <c r="A1232" s="19">
        <v>42941</v>
      </c>
      <c r="B1232" s="10" t="s">
        <v>431</v>
      </c>
      <c r="C1232" s="8"/>
      <c r="D1232" s="7">
        <v>17103</v>
      </c>
      <c r="E1232" s="44">
        <f t="shared" si="19"/>
        <v>-7377523.7599999914</v>
      </c>
    </row>
    <row r="1233" spans="1:5">
      <c r="A1233" s="19">
        <v>42947</v>
      </c>
      <c r="B1233" s="10" t="s">
        <v>156</v>
      </c>
      <c r="C1233" s="8"/>
      <c r="D1233" s="8"/>
      <c r="E1233" s="44">
        <f t="shared" si="19"/>
        <v>-7377523.7599999914</v>
      </c>
    </row>
    <row r="1234" spans="1:5" ht="25.5">
      <c r="A1234" s="19">
        <v>42950</v>
      </c>
      <c r="B1234" s="10" t="s">
        <v>456</v>
      </c>
      <c r="C1234" s="8"/>
      <c r="D1234" s="8">
        <v>15363</v>
      </c>
      <c r="E1234" s="44">
        <f t="shared" si="19"/>
        <v>-7392886.7599999914</v>
      </c>
    </row>
    <row r="1235" spans="1:5">
      <c r="A1235" s="19">
        <v>42952</v>
      </c>
      <c r="B1235" s="10" t="s">
        <v>421</v>
      </c>
      <c r="C1235" s="8"/>
      <c r="D1235" s="8">
        <v>5956</v>
      </c>
      <c r="E1235" s="44">
        <f t="shared" si="19"/>
        <v>-7398842.7599999914</v>
      </c>
    </row>
    <row r="1236" spans="1:5">
      <c r="A1236" s="19">
        <v>42952</v>
      </c>
      <c r="B1236" s="10" t="s">
        <v>585</v>
      </c>
      <c r="C1236" s="8">
        <v>174670</v>
      </c>
      <c r="D1236" s="8"/>
      <c r="E1236" s="44">
        <f t="shared" si="19"/>
        <v>-7224172.7599999914</v>
      </c>
    </row>
    <row r="1237" spans="1:5" ht="25.5">
      <c r="A1237" s="19">
        <v>42955</v>
      </c>
      <c r="B1237" s="10" t="s">
        <v>422</v>
      </c>
      <c r="C1237" s="8"/>
      <c r="D1237" s="8">
        <v>5956</v>
      </c>
      <c r="E1237" s="44">
        <f t="shared" si="19"/>
        <v>-7230128.7599999914</v>
      </c>
    </row>
    <row r="1238" spans="1:5" ht="25.5">
      <c r="A1238" s="19">
        <v>42955</v>
      </c>
      <c r="B1238" s="10" t="s">
        <v>423</v>
      </c>
      <c r="C1238" s="8"/>
      <c r="D1238" s="8">
        <v>11544</v>
      </c>
      <c r="E1238" s="44">
        <f t="shared" si="19"/>
        <v>-7241672.7599999914</v>
      </c>
    </row>
    <row r="1239" spans="1:5" ht="25.5">
      <c r="A1239" s="19">
        <v>42959</v>
      </c>
      <c r="B1239" s="10" t="s">
        <v>393</v>
      </c>
      <c r="C1239" s="8"/>
      <c r="D1239" s="8">
        <v>44720</v>
      </c>
      <c r="E1239" s="44">
        <f t="shared" si="19"/>
        <v>-7286392.7599999914</v>
      </c>
    </row>
    <row r="1240" spans="1:5" ht="25.5">
      <c r="A1240" s="19">
        <v>42960</v>
      </c>
      <c r="B1240" s="10" t="s">
        <v>575</v>
      </c>
      <c r="C1240" s="8"/>
      <c r="D1240" s="8">
        <v>8385</v>
      </c>
      <c r="E1240" s="44">
        <f t="shared" si="19"/>
        <v>-7294777.7599999914</v>
      </c>
    </row>
    <row r="1241" spans="1:5" ht="25.5">
      <c r="A1241" s="19">
        <v>42969</v>
      </c>
      <c r="B1241" s="10" t="s">
        <v>518</v>
      </c>
      <c r="C1241" s="8"/>
      <c r="D1241" s="8">
        <v>16592</v>
      </c>
      <c r="E1241" s="44">
        <f t="shared" si="19"/>
        <v>-7311369.7599999914</v>
      </c>
    </row>
    <row r="1242" spans="1:5" ht="25.5">
      <c r="A1242" s="19">
        <v>42972</v>
      </c>
      <c r="B1242" s="10" t="s">
        <v>431</v>
      </c>
      <c r="C1242" s="8"/>
      <c r="D1242" s="7">
        <v>17103</v>
      </c>
      <c r="E1242" s="44">
        <f t="shared" si="19"/>
        <v>-7328472.7599999914</v>
      </c>
    </row>
    <row r="1243" spans="1:5">
      <c r="A1243" s="19">
        <v>42978</v>
      </c>
      <c r="B1243" s="10" t="s">
        <v>156</v>
      </c>
      <c r="C1243" s="8"/>
      <c r="D1243" s="8"/>
      <c r="E1243" s="44">
        <f t="shared" si="19"/>
        <v>-7328472.7599999914</v>
      </c>
    </row>
    <row r="1244" spans="1:5" ht="25.5">
      <c r="A1244" s="19">
        <v>42981</v>
      </c>
      <c r="B1244" s="10" t="s">
        <v>456</v>
      </c>
      <c r="C1244" s="8"/>
      <c r="D1244" s="8">
        <v>15363</v>
      </c>
      <c r="E1244" s="44">
        <f t="shared" si="19"/>
        <v>-7343835.7599999914</v>
      </c>
    </row>
    <row r="1245" spans="1:5">
      <c r="A1245" s="19">
        <v>42983</v>
      </c>
      <c r="B1245" s="10" t="s">
        <v>421</v>
      </c>
      <c r="C1245" s="8"/>
      <c r="D1245" s="8">
        <v>5956</v>
      </c>
      <c r="E1245" s="44">
        <f t="shared" si="19"/>
        <v>-7349791.7599999914</v>
      </c>
    </row>
    <row r="1246" spans="1:5">
      <c r="A1246" s="19">
        <v>42983</v>
      </c>
      <c r="B1246" s="10" t="s">
        <v>585</v>
      </c>
      <c r="C1246" s="8">
        <v>174670</v>
      </c>
      <c r="D1246" s="8"/>
      <c r="E1246" s="44">
        <f t="shared" si="19"/>
        <v>-7175121.7599999914</v>
      </c>
    </row>
    <row r="1247" spans="1:5" ht="25.5">
      <c r="A1247" s="19">
        <v>42986</v>
      </c>
      <c r="B1247" s="10" t="s">
        <v>422</v>
      </c>
      <c r="C1247" s="8"/>
      <c r="D1247" s="8">
        <v>5956</v>
      </c>
      <c r="E1247" s="44">
        <f t="shared" si="19"/>
        <v>-7181077.7599999914</v>
      </c>
    </row>
    <row r="1248" spans="1:5" ht="25.5">
      <c r="A1248" s="19">
        <v>42986</v>
      </c>
      <c r="B1248" s="10" t="s">
        <v>423</v>
      </c>
      <c r="C1248" s="8"/>
      <c r="D1248" s="8">
        <v>11544</v>
      </c>
      <c r="E1248" s="44">
        <f t="shared" si="19"/>
        <v>-7192621.7599999914</v>
      </c>
    </row>
    <row r="1249" spans="1:5" ht="25.5">
      <c r="A1249" s="19">
        <v>42990</v>
      </c>
      <c r="B1249" s="10" t="s">
        <v>393</v>
      </c>
      <c r="C1249" s="8"/>
      <c r="D1249" s="8">
        <v>44720</v>
      </c>
      <c r="E1249" s="44">
        <f t="shared" si="19"/>
        <v>-7237341.7599999914</v>
      </c>
    </row>
    <row r="1250" spans="1:5" ht="25.5">
      <c r="A1250" s="19">
        <v>42991</v>
      </c>
      <c r="B1250" s="10" t="s">
        <v>575</v>
      </c>
      <c r="C1250" s="8"/>
      <c r="D1250" s="8">
        <v>8385</v>
      </c>
      <c r="E1250" s="44">
        <f t="shared" si="19"/>
        <v>-7245726.7599999914</v>
      </c>
    </row>
    <row r="1251" spans="1:5" ht="25.5">
      <c r="A1251" s="19">
        <v>43000</v>
      </c>
      <c r="B1251" s="10" t="s">
        <v>518</v>
      </c>
      <c r="C1251" s="8"/>
      <c r="D1251" s="8">
        <v>16592</v>
      </c>
      <c r="E1251" s="44">
        <f t="shared" si="19"/>
        <v>-7262318.7599999914</v>
      </c>
    </row>
    <row r="1252" spans="1:5" ht="25.5">
      <c r="A1252" s="19">
        <v>43003</v>
      </c>
      <c r="B1252" s="10" t="s">
        <v>431</v>
      </c>
      <c r="C1252" s="8"/>
      <c r="D1252" s="7">
        <v>17103</v>
      </c>
      <c r="E1252" s="44">
        <f t="shared" si="19"/>
        <v>-7279421.7599999914</v>
      </c>
    </row>
    <row r="1253" spans="1:5" ht="25.5">
      <c r="A1253" s="19">
        <v>43007</v>
      </c>
      <c r="B1253" s="10" t="s">
        <v>590</v>
      </c>
      <c r="C1253" s="8">
        <v>6000</v>
      </c>
      <c r="D1253" s="8"/>
      <c r="E1253" s="44">
        <f t="shared" si="19"/>
        <v>-7273421.7599999914</v>
      </c>
    </row>
    <row r="1254" spans="1:5">
      <c r="A1254" s="19">
        <v>43008</v>
      </c>
      <c r="B1254" s="10" t="s">
        <v>156</v>
      </c>
      <c r="C1254" s="8"/>
      <c r="D1254" s="8"/>
      <c r="E1254" s="44">
        <f t="shared" si="19"/>
        <v>-7273421.7599999914</v>
      </c>
    </row>
    <row r="1255" spans="1:5" ht="25.5">
      <c r="A1255" s="19">
        <v>43011</v>
      </c>
      <c r="B1255" s="10" t="s">
        <v>456</v>
      </c>
      <c r="C1255" s="8"/>
      <c r="D1255" s="8">
        <v>15363</v>
      </c>
      <c r="E1255" s="44">
        <f t="shared" si="19"/>
        <v>-7288784.7599999914</v>
      </c>
    </row>
    <row r="1256" spans="1:5">
      <c r="A1256" s="19">
        <v>43013</v>
      </c>
      <c r="B1256" s="10" t="s">
        <v>421</v>
      </c>
      <c r="C1256" s="8"/>
      <c r="D1256" s="8">
        <v>5956</v>
      </c>
      <c r="E1256" s="44">
        <f t="shared" si="19"/>
        <v>-7294740.7599999914</v>
      </c>
    </row>
    <row r="1257" spans="1:5">
      <c r="A1257" s="19">
        <v>43013</v>
      </c>
      <c r="B1257" s="10" t="s">
        <v>585</v>
      </c>
      <c r="C1257" s="8">
        <v>174670</v>
      </c>
      <c r="D1257" s="8"/>
      <c r="E1257" s="44">
        <f t="shared" si="19"/>
        <v>-7120070.7599999914</v>
      </c>
    </row>
    <row r="1258" spans="1:5" ht="25.5">
      <c r="A1258" s="19">
        <v>43016</v>
      </c>
      <c r="B1258" s="10" t="s">
        <v>422</v>
      </c>
      <c r="C1258" s="8"/>
      <c r="D1258" s="8">
        <v>5956</v>
      </c>
      <c r="E1258" s="44">
        <f t="shared" si="19"/>
        <v>-7126026.7599999914</v>
      </c>
    </row>
    <row r="1259" spans="1:5" ht="25.5">
      <c r="A1259" s="19">
        <v>43016</v>
      </c>
      <c r="B1259" s="10" t="s">
        <v>423</v>
      </c>
      <c r="C1259" s="8"/>
      <c r="D1259" s="8">
        <v>11544</v>
      </c>
      <c r="E1259" s="44">
        <f t="shared" si="19"/>
        <v>-7137570.7599999914</v>
      </c>
    </row>
    <row r="1260" spans="1:5" ht="25.5">
      <c r="A1260" s="19">
        <v>43020</v>
      </c>
      <c r="B1260" s="10" t="s">
        <v>393</v>
      </c>
      <c r="C1260" s="8"/>
      <c r="D1260" s="8">
        <v>44720</v>
      </c>
      <c r="E1260" s="44">
        <f t="shared" si="19"/>
        <v>-7182290.7599999914</v>
      </c>
    </row>
    <row r="1261" spans="1:5" ht="25.5">
      <c r="A1261" s="19">
        <v>43021</v>
      </c>
      <c r="B1261" s="10" t="s">
        <v>575</v>
      </c>
      <c r="C1261" s="8"/>
      <c r="D1261" s="8">
        <v>8385</v>
      </c>
      <c r="E1261" s="44">
        <f t="shared" si="19"/>
        <v>-7190675.7599999914</v>
      </c>
    </row>
    <row r="1262" spans="1:5" ht="25.5">
      <c r="A1262" s="19">
        <v>43030</v>
      </c>
      <c r="B1262" s="10" t="s">
        <v>518</v>
      </c>
      <c r="C1262" s="8"/>
      <c r="D1262" s="8">
        <v>16592</v>
      </c>
      <c r="E1262" s="44">
        <f t="shared" si="19"/>
        <v>-7207267.7599999914</v>
      </c>
    </row>
    <row r="1263" spans="1:5" ht="25.5">
      <c r="A1263" s="19">
        <v>43033</v>
      </c>
      <c r="B1263" s="10" t="s">
        <v>431</v>
      </c>
      <c r="C1263" s="8"/>
      <c r="D1263" s="7">
        <v>17103</v>
      </c>
      <c r="E1263" s="44">
        <f t="shared" si="19"/>
        <v>-7224370.7599999914</v>
      </c>
    </row>
    <row r="1264" spans="1:5">
      <c r="A1264" s="19">
        <v>43039</v>
      </c>
      <c r="B1264" s="10" t="s">
        <v>156</v>
      </c>
      <c r="C1264" s="8"/>
      <c r="D1264" s="8"/>
      <c r="E1264" s="44">
        <f t="shared" si="19"/>
        <v>-7224370.7599999914</v>
      </c>
    </row>
    <row r="1265" spans="1:5" ht="25.5">
      <c r="A1265" s="19">
        <v>43042</v>
      </c>
      <c r="B1265" s="10" t="s">
        <v>456</v>
      </c>
      <c r="C1265" s="8"/>
      <c r="D1265" s="8">
        <v>15363</v>
      </c>
      <c r="E1265" s="44">
        <f t="shared" si="19"/>
        <v>-7239733.7599999914</v>
      </c>
    </row>
    <row r="1266" spans="1:5">
      <c r="A1266" s="19">
        <v>43044</v>
      </c>
      <c r="B1266" s="10" t="s">
        <v>421</v>
      </c>
      <c r="C1266" s="8"/>
      <c r="D1266" s="8">
        <v>5956</v>
      </c>
      <c r="E1266" s="44">
        <f t="shared" si="19"/>
        <v>-7245689.7599999914</v>
      </c>
    </row>
    <row r="1267" spans="1:5">
      <c r="A1267" s="19">
        <v>43044</v>
      </c>
      <c r="B1267" s="10" t="s">
        <v>585</v>
      </c>
      <c r="C1267" s="8">
        <v>174670</v>
      </c>
      <c r="D1267" s="8"/>
      <c r="E1267" s="44">
        <f t="shared" si="19"/>
        <v>-7071019.7599999914</v>
      </c>
    </row>
    <row r="1268" spans="1:5" ht="25.5">
      <c r="A1268" s="19">
        <v>43047</v>
      </c>
      <c r="B1268" s="10" t="s">
        <v>422</v>
      </c>
      <c r="C1268" s="8"/>
      <c r="D1268" s="8">
        <v>5956</v>
      </c>
      <c r="E1268" s="44">
        <f t="shared" si="19"/>
        <v>-7076975.7599999914</v>
      </c>
    </row>
    <row r="1269" spans="1:5" ht="25.5">
      <c r="A1269" s="19">
        <v>43047</v>
      </c>
      <c r="B1269" s="10" t="s">
        <v>423</v>
      </c>
      <c r="C1269" s="8"/>
      <c r="D1269" s="8">
        <v>11544</v>
      </c>
      <c r="E1269" s="44">
        <f t="shared" si="19"/>
        <v>-7088519.7599999914</v>
      </c>
    </row>
    <row r="1270" spans="1:5" ht="25.5">
      <c r="A1270" s="19">
        <v>43051</v>
      </c>
      <c r="B1270" s="10" t="s">
        <v>393</v>
      </c>
      <c r="C1270" s="8"/>
      <c r="D1270" s="8">
        <v>44720</v>
      </c>
      <c r="E1270" s="44">
        <f t="shared" si="19"/>
        <v>-7133239.7599999914</v>
      </c>
    </row>
    <row r="1271" spans="1:5" ht="25.5">
      <c r="A1271" s="19">
        <v>43052</v>
      </c>
      <c r="B1271" s="10" t="s">
        <v>575</v>
      </c>
      <c r="C1271" s="8"/>
      <c r="D1271" s="8">
        <v>8385</v>
      </c>
      <c r="E1271" s="44">
        <f t="shared" si="19"/>
        <v>-7141624.7599999914</v>
      </c>
    </row>
    <row r="1272" spans="1:5" ht="25.5">
      <c r="A1272" s="19">
        <v>43061</v>
      </c>
      <c r="B1272" s="10" t="s">
        <v>518</v>
      </c>
      <c r="C1272" s="8"/>
      <c r="D1272" s="8">
        <v>16592</v>
      </c>
      <c r="E1272" s="44">
        <f t="shared" si="19"/>
        <v>-7158216.7599999914</v>
      </c>
    </row>
    <row r="1273" spans="1:5" ht="25.5">
      <c r="A1273" s="19">
        <v>43064</v>
      </c>
      <c r="B1273" s="10" t="s">
        <v>431</v>
      </c>
      <c r="C1273" s="8"/>
      <c r="D1273" s="7">
        <v>17103</v>
      </c>
      <c r="E1273" s="44">
        <f t="shared" si="19"/>
        <v>-7175319.7599999914</v>
      </c>
    </row>
    <row r="1274" spans="1:5">
      <c r="A1274" s="19">
        <v>43069</v>
      </c>
      <c r="B1274" s="10" t="s">
        <v>156</v>
      </c>
      <c r="C1274" s="8"/>
      <c r="D1274" s="8"/>
      <c r="E1274" s="44">
        <f t="shared" si="19"/>
        <v>-7175319.7599999914</v>
      </c>
    </row>
    <row r="1275" spans="1:5" ht="25.5">
      <c r="A1275" s="19">
        <v>43072</v>
      </c>
      <c r="B1275" s="10" t="s">
        <v>456</v>
      </c>
      <c r="C1275" s="8"/>
      <c r="D1275" s="8">
        <v>15363</v>
      </c>
      <c r="E1275" s="44">
        <f t="shared" si="19"/>
        <v>-7190682.7599999914</v>
      </c>
    </row>
    <row r="1276" spans="1:5">
      <c r="A1276" s="19">
        <v>43074</v>
      </c>
      <c r="B1276" s="10" t="s">
        <v>421</v>
      </c>
      <c r="C1276" s="8"/>
      <c r="D1276" s="8">
        <v>5956</v>
      </c>
      <c r="E1276" s="44">
        <f t="shared" si="19"/>
        <v>-7196638.7599999914</v>
      </c>
    </row>
    <row r="1277" spans="1:5">
      <c r="A1277" s="19">
        <v>43074</v>
      </c>
      <c r="B1277" s="10" t="s">
        <v>585</v>
      </c>
      <c r="C1277" s="8">
        <v>174670</v>
      </c>
      <c r="D1277" s="8"/>
      <c r="E1277" s="44">
        <f t="shared" si="19"/>
        <v>-7021968.7599999914</v>
      </c>
    </row>
    <row r="1278" spans="1:5" ht="25.5">
      <c r="A1278" s="19">
        <v>43077</v>
      </c>
      <c r="B1278" s="10" t="s">
        <v>422</v>
      </c>
      <c r="C1278" s="8"/>
      <c r="D1278" s="8">
        <v>5956</v>
      </c>
      <c r="E1278" s="44">
        <f t="shared" si="19"/>
        <v>-7027924.7599999914</v>
      </c>
    </row>
    <row r="1279" spans="1:5" ht="25.5">
      <c r="A1279" s="19">
        <v>43077</v>
      </c>
      <c r="B1279" s="10" t="s">
        <v>423</v>
      </c>
      <c r="C1279" s="8"/>
      <c r="D1279" s="8">
        <v>11544</v>
      </c>
      <c r="E1279" s="44">
        <f t="shared" si="19"/>
        <v>-7039468.7599999914</v>
      </c>
    </row>
    <row r="1280" spans="1:5" ht="25.5">
      <c r="A1280" s="19">
        <v>43081</v>
      </c>
      <c r="B1280" s="10" t="s">
        <v>393</v>
      </c>
      <c r="C1280" s="8"/>
      <c r="D1280" s="8">
        <v>44720</v>
      </c>
      <c r="E1280" s="44">
        <f t="shared" si="19"/>
        <v>-7084188.7599999914</v>
      </c>
    </row>
    <row r="1281" spans="1:5" ht="25.5">
      <c r="A1281" s="19">
        <v>43082</v>
      </c>
      <c r="B1281" s="10" t="s">
        <v>575</v>
      </c>
      <c r="C1281" s="8"/>
      <c r="D1281" s="8">
        <v>8385</v>
      </c>
      <c r="E1281" s="44">
        <f t="shared" si="19"/>
        <v>-7092573.7599999914</v>
      </c>
    </row>
    <row r="1282" spans="1:5" ht="25.5">
      <c r="A1282" s="19">
        <v>43091</v>
      </c>
      <c r="B1282" s="10" t="s">
        <v>518</v>
      </c>
      <c r="C1282" s="8"/>
      <c r="D1282" s="8">
        <v>16592</v>
      </c>
      <c r="E1282" s="44">
        <f t="shared" si="19"/>
        <v>-7109165.7599999914</v>
      </c>
    </row>
    <row r="1283" spans="1:5" ht="25.5">
      <c r="A1283" s="19">
        <v>43094</v>
      </c>
      <c r="B1283" s="10" t="s">
        <v>431</v>
      </c>
      <c r="C1283" s="8"/>
      <c r="D1283" s="8">
        <v>17103</v>
      </c>
      <c r="E1283" s="44">
        <f t="shared" si="19"/>
        <v>-7126268.7599999914</v>
      </c>
    </row>
    <row r="1284" spans="1:5">
      <c r="A1284" s="19">
        <v>43100</v>
      </c>
      <c r="B1284" s="10" t="s">
        <v>156</v>
      </c>
      <c r="C1284" s="8"/>
      <c r="D1284" s="8"/>
      <c r="E1284" s="44">
        <f t="shared" si="19"/>
        <v>-7126268.7599999914</v>
      </c>
    </row>
    <row r="1285" spans="1:5" ht="25.5">
      <c r="A1285" s="19">
        <v>43103</v>
      </c>
      <c r="B1285" s="10" t="s">
        <v>456</v>
      </c>
      <c r="C1285" s="8"/>
      <c r="D1285" s="8">
        <v>15363</v>
      </c>
      <c r="E1285" s="44">
        <f t="shared" si="19"/>
        <v>-7141631.7599999914</v>
      </c>
    </row>
    <row r="1286" spans="1:5">
      <c r="A1286" s="19">
        <v>43105</v>
      </c>
      <c r="B1286" s="10" t="s">
        <v>421</v>
      </c>
      <c r="C1286" s="8"/>
      <c r="D1286" s="8">
        <v>5956</v>
      </c>
      <c r="E1286" s="44">
        <f t="shared" ref="E1286:E1310" si="20">C1286+E1285-D1286</f>
        <v>-7147587.7599999914</v>
      </c>
    </row>
    <row r="1287" spans="1:5">
      <c r="A1287" s="19">
        <v>43105</v>
      </c>
      <c r="B1287" s="10" t="s">
        <v>585</v>
      </c>
      <c r="C1287" s="8">
        <v>174670</v>
      </c>
      <c r="D1287" s="8"/>
      <c r="E1287" s="44">
        <f t="shared" si="20"/>
        <v>-6972917.7599999914</v>
      </c>
    </row>
    <row r="1288" spans="1:5" ht="25.5">
      <c r="A1288" s="19">
        <v>43108</v>
      </c>
      <c r="B1288" s="10" t="s">
        <v>422</v>
      </c>
      <c r="C1288" s="8"/>
      <c r="D1288" s="8">
        <v>5956</v>
      </c>
      <c r="E1288" s="44">
        <f t="shared" si="20"/>
        <v>-6978873.7599999914</v>
      </c>
    </row>
    <row r="1289" spans="1:5" ht="25.5">
      <c r="A1289" s="19">
        <v>43108</v>
      </c>
      <c r="B1289" s="10" t="s">
        <v>423</v>
      </c>
      <c r="C1289" s="8"/>
      <c r="D1289" s="8">
        <v>11544</v>
      </c>
      <c r="E1289" s="44">
        <f t="shared" si="20"/>
        <v>-6990417.7599999914</v>
      </c>
    </row>
    <row r="1290" spans="1:5" ht="25.5">
      <c r="A1290" s="19">
        <v>43112</v>
      </c>
      <c r="B1290" s="10" t="s">
        <v>393</v>
      </c>
      <c r="C1290" s="8"/>
      <c r="D1290" s="8">
        <v>44720</v>
      </c>
      <c r="E1290" s="44">
        <f t="shared" si="20"/>
        <v>-7035137.7599999914</v>
      </c>
    </row>
    <row r="1291" spans="1:5" ht="25.5">
      <c r="A1291" s="19">
        <v>43113</v>
      </c>
      <c r="B1291" s="10" t="s">
        <v>575</v>
      </c>
      <c r="C1291" s="8"/>
      <c r="D1291" s="8">
        <v>8385</v>
      </c>
      <c r="E1291" s="44">
        <f t="shared" si="20"/>
        <v>-7043522.7599999914</v>
      </c>
    </row>
    <row r="1292" spans="1:5" ht="25.5">
      <c r="A1292" s="19">
        <v>43122</v>
      </c>
      <c r="B1292" s="10" t="s">
        <v>518</v>
      </c>
      <c r="C1292" s="8"/>
      <c r="D1292" s="8">
        <v>16592</v>
      </c>
      <c r="E1292" s="44">
        <f t="shared" si="20"/>
        <v>-7060114.7599999914</v>
      </c>
    </row>
    <row r="1293" spans="1:5" ht="25.5">
      <c r="A1293" s="19">
        <v>43125</v>
      </c>
      <c r="B1293" s="10" t="s">
        <v>431</v>
      </c>
      <c r="C1293" s="8"/>
      <c r="D1293" s="7">
        <v>17103</v>
      </c>
      <c r="E1293" s="44">
        <f t="shared" si="20"/>
        <v>-7077217.7599999914</v>
      </c>
    </row>
    <row r="1294" spans="1:5">
      <c r="A1294" s="19">
        <v>43131</v>
      </c>
      <c r="B1294" s="10" t="s">
        <v>156</v>
      </c>
      <c r="C1294" s="8"/>
      <c r="D1294" s="8"/>
      <c r="E1294" s="44">
        <f t="shared" si="20"/>
        <v>-7077217.7599999914</v>
      </c>
    </row>
    <row r="1295" spans="1:5" ht="25.5">
      <c r="A1295" s="19">
        <v>43134</v>
      </c>
      <c r="B1295" s="10" t="s">
        <v>456</v>
      </c>
      <c r="C1295" s="8"/>
      <c r="D1295" s="8">
        <v>15363</v>
      </c>
      <c r="E1295" s="44">
        <f t="shared" si="20"/>
        <v>-7092580.7599999914</v>
      </c>
    </row>
    <row r="1296" spans="1:5">
      <c r="A1296" s="19">
        <v>43136</v>
      </c>
      <c r="B1296" s="10" t="s">
        <v>585</v>
      </c>
      <c r="C1296" s="8">
        <v>174670</v>
      </c>
      <c r="D1296" s="8"/>
      <c r="E1296" s="44">
        <f t="shared" si="20"/>
        <v>-6917910.7599999914</v>
      </c>
    </row>
    <row r="1297" spans="1:5">
      <c r="A1297" s="19">
        <v>43136</v>
      </c>
      <c r="B1297" s="10" t="s">
        <v>421</v>
      </c>
      <c r="C1297" s="8"/>
      <c r="D1297" s="8">
        <v>5956</v>
      </c>
      <c r="E1297" s="44">
        <f t="shared" si="20"/>
        <v>-6923866.7599999914</v>
      </c>
    </row>
    <row r="1298" spans="1:5" ht="25.5">
      <c r="A1298" s="19">
        <v>43139</v>
      </c>
      <c r="B1298" s="10" t="s">
        <v>423</v>
      </c>
      <c r="C1298" s="8"/>
      <c r="D1298" s="8">
        <v>11544</v>
      </c>
      <c r="E1298" s="44">
        <f t="shared" si="20"/>
        <v>-6935410.7599999914</v>
      </c>
    </row>
    <row r="1299" spans="1:5" ht="25.5">
      <c r="A1299" s="19">
        <v>43139</v>
      </c>
      <c r="B1299" s="10" t="s">
        <v>422</v>
      </c>
      <c r="C1299" s="8"/>
      <c r="D1299" s="8">
        <v>5956</v>
      </c>
      <c r="E1299" s="44">
        <f t="shared" si="20"/>
        <v>-6941366.7599999914</v>
      </c>
    </row>
    <row r="1300" spans="1:5" ht="25.5">
      <c r="A1300" s="19">
        <v>43143</v>
      </c>
      <c r="B1300" s="10" t="s">
        <v>393</v>
      </c>
      <c r="C1300" s="8"/>
      <c r="D1300" s="8">
        <v>44720</v>
      </c>
      <c r="E1300" s="44">
        <f t="shared" si="20"/>
        <v>-6986086.7599999914</v>
      </c>
    </row>
    <row r="1301" spans="1:5" ht="25.5">
      <c r="A1301" s="19">
        <v>43144</v>
      </c>
      <c r="B1301" s="10" t="s">
        <v>575</v>
      </c>
      <c r="C1301" s="8"/>
      <c r="D1301" s="8">
        <v>8385</v>
      </c>
      <c r="E1301" s="44">
        <f t="shared" si="20"/>
        <v>-6994471.7599999914</v>
      </c>
    </row>
    <row r="1302" spans="1:5">
      <c r="A1302" s="19">
        <v>43146</v>
      </c>
      <c r="B1302" s="10" t="s">
        <v>591</v>
      </c>
      <c r="C1302" s="8">
        <v>98000</v>
      </c>
      <c r="D1302" s="8"/>
      <c r="E1302" s="44">
        <f t="shared" si="20"/>
        <v>-6896471.7599999914</v>
      </c>
    </row>
    <row r="1303" spans="1:5">
      <c r="A1303" s="19">
        <v>43146</v>
      </c>
      <c r="B1303" s="10" t="s">
        <v>592</v>
      </c>
      <c r="C1303" s="8">
        <v>40000</v>
      </c>
      <c r="D1303" s="8"/>
      <c r="E1303" s="44">
        <f t="shared" si="20"/>
        <v>-6856471.7599999914</v>
      </c>
    </row>
    <row r="1304" spans="1:5">
      <c r="A1304" s="19">
        <v>43146</v>
      </c>
      <c r="B1304" s="10" t="s">
        <v>593</v>
      </c>
      <c r="C1304" s="8">
        <v>0</v>
      </c>
      <c r="D1304" s="29"/>
      <c r="E1304" s="44">
        <f t="shared" si="20"/>
        <v>-6856471.7599999914</v>
      </c>
    </row>
    <row r="1305" spans="1:5" ht="25.5">
      <c r="A1305" s="19">
        <v>43150</v>
      </c>
      <c r="B1305" s="10" t="s">
        <v>594</v>
      </c>
      <c r="C1305" s="8"/>
      <c r="D1305" s="8">
        <v>8990000</v>
      </c>
      <c r="E1305" s="44">
        <f t="shared" si="20"/>
        <v>-15846471.75999999</v>
      </c>
    </row>
    <row r="1306" spans="1:5">
      <c r="A1306" s="19">
        <v>43152</v>
      </c>
      <c r="B1306" s="10" t="s">
        <v>595</v>
      </c>
      <c r="C1306" s="8">
        <v>500000</v>
      </c>
      <c r="D1306" s="8"/>
      <c r="E1306" s="44">
        <f t="shared" si="20"/>
        <v>-15346471.75999999</v>
      </c>
    </row>
    <row r="1307" spans="1:5">
      <c r="A1307" s="19">
        <v>43152</v>
      </c>
      <c r="B1307" s="10" t="s">
        <v>547</v>
      </c>
      <c r="C1307" s="8">
        <v>10000</v>
      </c>
      <c r="D1307" s="8"/>
      <c r="E1307" s="44">
        <f t="shared" si="20"/>
        <v>-15336471.75999999</v>
      </c>
    </row>
    <row r="1308" spans="1:5" ht="25.5">
      <c r="A1308" s="19">
        <v>43153</v>
      </c>
      <c r="B1308" s="10" t="s">
        <v>518</v>
      </c>
      <c r="C1308" s="8"/>
      <c r="D1308" s="8">
        <v>16592</v>
      </c>
      <c r="E1308" s="44">
        <f t="shared" si="20"/>
        <v>-15353063.75999999</v>
      </c>
    </row>
    <row r="1309" spans="1:5" ht="25.5">
      <c r="A1309" s="19">
        <v>43153</v>
      </c>
      <c r="B1309" s="10" t="s">
        <v>431</v>
      </c>
      <c r="C1309" s="8"/>
      <c r="D1309" s="8">
        <v>17103</v>
      </c>
      <c r="E1309" s="44">
        <f t="shared" si="20"/>
        <v>-15370166.75999999</v>
      </c>
    </row>
    <row r="1310" spans="1:5">
      <c r="A1310" s="19">
        <v>43159</v>
      </c>
      <c r="B1310" s="10" t="s">
        <v>156</v>
      </c>
      <c r="C1310" s="8"/>
      <c r="D1310" s="8"/>
      <c r="E1310" s="44">
        <f t="shared" si="20"/>
        <v>-15370166.75999999</v>
      </c>
    </row>
    <row r="1311" spans="1:5">
      <c r="A1311" s="19">
        <v>43159</v>
      </c>
      <c r="B1311" s="10" t="s">
        <v>628</v>
      </c>
      <c r="C1311" s="8"/>
      <c r="D1311" s="8"/>
      <c r="E1311" s="44"/>
    </row>
  </sheetData>
  <autoFilter ref="A3:I1311"/>
  <mergeCells count="1">
    <mergeCell ref="A1:E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9"/>
  <sheetViews>
    <sheetView showGridLines="0" topLeftCell="A422" workbookViewId="0">
      <selection activeCell="E6" sqref="E6:E446"/>
    </sheetView>
  </sheetViews>
  <sheetFormatPr defaultRowHeight="15"/>
  <cols>
    <col min="1" max="1" width="11.42578125" style="1" bestFit="1" customWidth="1"/>
    <col min="2" max="2" width="37.140625" style="1" bestFit="1" customWidth="1"/>
    <col min="3" max="3" width="10.5703125" style="35" bestFit="1" customWidth="1"/>
    <col min="4" max="4" width="11.140625" style="1" bestFit="1" customWidth="1"/>
    <col min="5" max="5" width="13.140625" style="47" bestFit="1" customWidth="1"/>
    <col min="6" max="6" width="9" style="1" bestFit="1" customWidth="1"/>
    <col min="7" max="16384" width="9.140625" style="1"/>
  </cols>
  <sheetData>
    <row r="1" spans="1:8">
      <c r="A1" s="58"/>
      <c r="B1" s="58"/>
      <c r="C1" s="58"/>
      <c r="D1" s="58"/>
      <c r="E1" s="58"/>
    </row>
    <row r="2" spans="1:8">
      <c r="A2" s="58"/>
      <c r="B2" s="58"/>
      <c r="C2" s="58"/>
      <c r="D2" s="58"/>
      <c r="E2" s="58"/>
    </row>
    <row r="3" spans="1:8">
      <c r="A3" s="58"/>
      <c r="B3" s="58"/>
      <c r="C3" s="58"/>
      <c r="D3" s="58"/>
      <c r="E3" s="58"/>
    </row>
    <row r="4" spans="1:8" s="32" customFormat="1" ht="12.75">
      <c r="A4" s="42" t="s">
        <v>0</v>
      </c>
      <c r="B4" s="42" t="s">
        <v>1</v>
      </c>
      <c r="C4" s="42" t="s">
        <v>2</v>
      </c>
      <c r="D4" s="42" t="s">
        <v>3</v>
      </c>
      <c r="E4" s="45" t="s">
        <v>8</v>
      </c>
    </row>
    <row r="5" spans="1:8" s="32" customFormat="1" ht="12.75">
      <c r="A5" s="2">
        <v>43158</v>
      </c>
      <c r="B5" s="33" t="s">
        <v>12</v>
      </c>
      <c r="C5" s="31">
        <v>17400</v>
      </c>
      <c r="D5" s="30"/>
      <c r="E5" s="46">
        <f>C5</f>
        <v>17400</v>
      </c>
    </row>
    <row r="6" spans="1:8" s="32" customFormat="1" ht="12.75">
      <c r="A6" s="2">
        <v>43158</v>
      </c>
      <c r="B6" s="33" t="s">
        <v>13</v>
      </c>
      <c r="C6" s="31">
        <v>515500</v>
      </c>
      <c r="D6" s="30"/>
      <c r="E6" s="46">
        <f>C6+E5-D6</f>
        <v>532900</v>
      </c>
    </row>
    <row r="7" spans="1:8">
      <c r="A7" s="50">
        <v>43159</v>
      </c>
      <c r="B7" s="51" t="s">
        <v>596</v>
      </c>
      <c r="C7" s="52"/>
      <c r="D7" s="52">
        <v>19962.759999999998</v>
      </c>
      <c r="E7" s="46">
        <f t="shared" ref="E7:E70" si="0">C7+E6-D7</f>
        <v>512937.24</v>
      </c>
    </row>
    <row r="8" spans="1:8" ht="24">
      <c r="A8" s="19">
        <v>43162</v>
      </c>
      <c r="B8" s="33" t="s">
        <v>597</v>
      </c>
      <c r="C8" s="8"/>
      <c r="D8" s="8">
        <v>18365</v>
      </c>
      <c r="E8" s="46">
        <f t="shared" si="0"/>
        <v>494572.24</v>
      </c>
    </row>
    <row r="9" spans="1:8">
      <c r="A9" s="19">
        <v>43164</v>
      </c>
      <c r="B9" s="33" t="s">
        <v>421</v>
      </c>
      <c r="C9" s="8"/>
      <c r="D9" s="8">
        <v>5956</v>
      </c>
      <c r="E9" s="46">
        <f t="shared" si="0"/>
        <v>488616.24</v>
      </c>
    </row>
    <row r="10" spans="1:8">
      <c r="A10" s="19">
        <v>43164</v>
      </c>
      <c r="B10" s="33" t="s">
        <v>585</v>
      </c>
      <c r="C10" s="8">
        <v>174670</v>
      </c>
      <c r="D10" s="8"/>
      <c r="E10" s="46">
        <f t="shared" si="0"/>
        <v>663286.24</v>
      </c>
    </row>
    <row r="11" spans="1:8" ht="24">
      <c r="A11" s="19">
        <v>43167</v>
      </c>
      <c r="B11" s="33" t="s">
        <v>422</v>
      </c>
      <c r="C11" s="8"/>
      <c r="D11" s="8">
        <v>5956</v>
      </c>
      <c r="E11" s="46">
        <f t="shared" si="0"/>
        <v>657330.24</v>
      </c>
    </row>
    <row r="12" spans="1:8" ht="24">
      <c r="A12" s="19">
        <v>43167</v>
      </c>
      <c r="B12" s="33" t="s">
        <v>423</v>
      </c>
      <c r="C12" s="8"/>
      <c r="D12" s="8">
        <v>11544</v>
      </c>
      <c r="E12" s="46">
        <f t="shared" si="0"/>
        <v>645786.24</v>
      </c>
    </row>
    <row r="13" spans="1:8" ht="24">
      <c r="A13" s="19">
        <v>43181</v>
      </c>
      <c r="B13" s="33" t="s">
        <v>518</v>
      </c>
      <c r="C13" s="8"/>
      <c r="D13" s="8">
        <v>16592</v>
      </c>
      <c r="E13" s="46">
        <f t="shared" si="0"/>
        <v>629194.23999999999</v>
      </c>
    </row>
    <row r="14" spans="1:8" ht="24">
      <c r="A14" s="19">
        <v>43181</v>
      </c>
      <c r="B14" s="33" t="s">
        <v>431</v>
      </c>
      <c r="C14" s="8"/>
      <c r="D14" s="7">
        <v>17103</v>
      </c>
      <c r="E14" s="46">
        <f t="shared" si="0"/>
        <v>612091.24</v>
      </c>
    </row>
    <row r="15" spans="1:8">
      <c r="A15" s="19">
        <v>43190</v>
      </c>
      <c r="B15" s="33" t="s">
        <v>19</v>
      </c>
      <c r="C15" s="31"/>
      <c r="D15" s="30"/>
      <c r="E15" s="46">
        <f t="shared" si="0"/>
        <v>612091.24</v>
      </c>
      <c r="F15" s="32"/>
      <c r="G15" s="32"/>
      <c r="H15" s="32"/>
    </row>
    <row r="16" spans="1:8" ht="24">
      <c r="A16" s="19">
        <v>43193</v>
      </c>
      <c r="B16" s="33" t="s">
        <v>597</v>
      </c>
      <c r="C16" s="8"/>
      <c r="D16" s="8">
        <v>18365</v>
      </c>
      <c r="E16" s="46">
        <f t="shared" si="0"/>
        <v>593726.24</v>
      </c>
    </row>
    <row r="17" spans="1:5">
      <c r="A17" s="19">
        <v>43195</v>
      </c>
      <c r="B17" s="33" t="s">
        <v>585</v>
      </c>
      <c r="C17" s="8">
        <v>174670</v>
      </c>
      <c r="D17" s="8"/>
      <c r="E17" s="46">
        <f t="shared" si="0"/>
        <v>768396.24</v>
      </c>
    </row>
    <row r="18" spans="1:5" ht="24">
      <c r="A18" s="19">
        <v>43198</v>
      </c>
      <c r="B18" s="33" t="s">
        <v>422</v>
      </c>
      <c r="C18" s="8"/>
      <c r="D18" s="8">
        <v>5956</v>
      </c>
      <c r="E18" s="46">
        <f t="shared" si="0"/>
        <v>762440.24</v>
      </c>
    </row>
    <row r="19" spans="1:5" ht="24">
      <c r="A19" s="19">
        <v>43198</v>
      </c>
      <c r="B19" s="33" t="s">
        <v>423</v>
      </c>
      <c r="C19" s="8"/>
      <c r="D19" s="8">
        <v>11544</v>
      </c>
      <c r="E19" s="46">
        <f t="shared" si="0"/>
        <v>750896.24</v>
      </c>
    </row>
    <row r="20" spans="1:5" ht="24">
      <c r="A20" s="19">
        <v>43212</v>
      </c>
      <c r="B20" s="33" t="s">
        <v>518</v>
      </c>
      <c r="C20" s="8"/>
      <c r="D20" s="8">
        <v>16592</v>
      </c>
      <c r="E20" s="46">
        <f t="shared" si="0"/>
        <v>734304.24</v>
      </c>
    </row>
    <row r="21" spans="1:5" ht="24">
      <c r="A21" s="19">
        <v>43212</v>
      </c>
      <c r="B21" s="33" t="s">
        <v>431</v>
      </c>
      <c r="C21" s="8"/>
      <c r="D21" s="7">
        <v>17103</v>
      </c>
      <c r="E21" s="46">
        <f t="shared" si="0"/>
        <v>717201.24</v>
      </c>
    </row>
    <row r="22" spans="1:5">
      <c r="A22" s="19">
        <v>43220</v>
      </c>
      <c r="B22" s="33" t="s">
        <v>4</v>
      </c>
      <c r="C22" s="20">
        <v>2726500</v>
      </c>
      <c r="D22" s="21"/>
      <c r="E22" s="46">
        <f t="shared" si="0"/>
        <v>3443701.24</v>
      </c>
    </row>
    <row r="23" spans="1:5">
      <c r="A23" s="19">
        <v>43220</v>
      </c>
      <c r="B23" s="33" t="s">
        <v>5</v>
      </c>
      <c r="C23" s="20">
        <v>25000</v>
      </c>
      <c r="D23" s="21"/>
      <c r="E23" s="46">
        <f t="shared" si="0"/>
        <v>3468701.24</v>
      </c>
    </row>
    <row r="24" spans="1:5">
      <c r="A24" s="19">
        <v>43220</v>
      </c>
      <c r="B24" s="33" t="s">
        <v>19</v>
      </c>
      <c r="C24" s="20"/>
      <c r="D24" s="21"/>
      <c r="E24" s="46">
        <f t="shared" si="0"/>
        <v>3468701.24</v>
      </c>
    </row>
    <row r="25" spans="1:5" ht="24">
      <c r="A25" s="2">
        <v>43221</v>
      </c>
      <c r="B25" s="33" t="s">
        <v>6</v>
      </c>
      <c r="C25" s="20">
        <v>200000</v>
      </c>
      <c r="D25" s="21"/>
      <c r="E25" s="46">
        <f t="shared" si="0"/>
        <v>3668701.24</v>
      </c>
    </row>
    <row r="26" spans="1:5">
      <c r="A26" s="2">
        <v>43222</v>
      </c>
      <c r="B26" s="33" t="s">
        <v>7</v>
      </c>
      <c r="C26" s="20">
        <v>1400</v>
      </c>
      <c r="D26" s="21"/>
      <c r="E26" s="46">
        <f t="shared" si="0"/>
        <v>3670101.24</v>
      </c>
    </row>
    <row r="27" spans="1:5" ht="24">
      <c r="A27" s="19">
        <v>43223</v>
      </c>
      <c r="B27" s="33" t="s">
        <v>597</v>
      </c>
      <c r="C27" s="8"/>
      <c r="D27" s="8">
        <v>18365</v>
      </c>
      <c r="E27" s="46">
        <f t="shared" si="0"/>
        <v>3651736.24</v>
      </c>
    </row>
    <row r="28" spans="1:5">
      <c r="A28" s="19">
        <v>43225</v>
      </c>
      <c r="B28" s="33" t="s">
        <v>421</v>
      </c>
      <c r="C28" s="8"/>
      <c r="D28" s="8">
        <v>5956</v>
      </c>
      <c r="E28" s="46">
        <f t="shared" si="0"/>
        <v>3645780.24</v>
      </c>
    </row>
    <row r="29" spans="1:5">
      <c r="A29" s="19">
        <v>43225</v>
      </c>
      <c r="B29" s="33" t="s">
        <v>585</v>
      </c>
      <c r="C29" s="8">
        <v>174670</v>
      </c>
      <c r="D29" s="8"/>
      <c r="E29" s="46">
        <f t="shared" si="0"/>
        <v>3820450.24</v>
      </c>
    </row>
    <row r="30" spans="1:5">
      <c r="A30" s="2">
        <v>43227</v>
      </c>
      <c r="B30" s="33" t="s">
        <v>39</v>
      </c>
      <c r="C30" s="20">
        <v>300000</v>
      </c>
      <c r="D30" s="21"/>
      <c r="E30" s="46">
        <f t="shared" si="0"/>
        <v>4120450.24</v>
      </c>
    </row>
    <row r="31" spans="1:5">
      <c r="A31" s="2">
        <v>43228</v>
      </c>
      <c r="B31" s="33" t="s">
        <v>9</v>
      </c>
      <c r="C31" s="20">
        <v>150</v>
      </c>
      <c r="D31" s="21"/>
      <c r="E31" s="46">
        <f t="shared" si="0"/>
        <v>4120600.24</v>
      </c>
    </row>
    <row r="32" spans="1:5" ht="24">
      <c r="A32" s="19">
        <v>43228</v>
      </c>
      <c r="B32" s="33" t="s">
        <v>422</v>
      </c>
      <c r="C32" s="8"/>
      <c r="D32" s="8">
        <v>5956</v>
      </c>
      <c r="E32" s="46">
        <f t="shared" si="0"/>
        <v>4114644.24</v>
      </c>
    </row>
    <row r="33" spans="1:5" ht="24">
      <c r="A33" s="19">
        <v>43228</v>
      </c>
      <c r="B33" s="33" t="s">
        <v>423</v>
      </c>
      <c r="C33" s="8"/>
      <c r="D33" s="8">
        <v>11544</v>
      </c>
      <c r="E33" s="46">
        <f t="shared" si="0"/>
        <v>4103100.24</v>
      </c>
    </row>
    <row r="34" spans="1:5">
      <c r="A34" s="2">
        <v>43238</v>
      </c>
      <c r="B34" s="33" t="s">
        <v>10</v>
      </c>
      <c r="C34" s="20">
        <v>200000</v>
      </c>
      <c r="D34" s="21"/>
      <c r="E34" s="46">
        <f t="shared" si="0"/>
        <v>4303100.24</v>
      </c>
    </row>
    <row r="35" spans="1:5" ht="24">
      <c r="A35" s="19">
        <v>43242</v>
      </c>
      <c r="B35" s="33" t="s">
        <v>518</v>
      </c>
      <c r="C35" s="8"/>
      <c r="D35" s="8">
        <v>16592</v>
      </c>
      <c r="E35" s="46">
        <f t="shared" si="0"/>
        <v>4286508.24</v>
      </c>
    </row>
    <row r="36" spans="1:5" ht="24">
      <c r="A36" s="19">
        <v>43242</v>
      </c>
      <c r="B36" s="33" t="s">
        <v>431</v>
      </c>
      <c r="C36" s="8"/>
      <c r="D36" s="7">
        <v>17103</v>
      </c>
      <c r="E36" s="46">
        <f t="shared" si="0"/>
        <v>4269405.24</v>
      </c>
    </row>
    <row r="37" spans="1:5">
      <c r="A37" s="2">
        <v>43244</v>
      </c>
      <c r="B37" s="33" t="s">
        <v>30</v>
      </c>
      <c r="C37" s="20">
        <v>5000</v>
      </c>
      <c r="D37" s="21"/>
      <c r="E37" s="46">
        <f t="shared" si="0"/>
        <v>4274405.24</v>
      </c>
    </row>
    <row r="38" spans="1:5">
      <c r="A38" s="2">
        <v>43248</v>
      </c>
      <c r="B38" s="33" t="s">
        <v>11</v>
      </c>
      <c r="C38" s="20">
        <v>300000</v>
      </c>
      <c r="D38" s="21"/>
      <c r="E38" s="46">
        <f t="shared" si="0"/>
        <v>4574405.24</v>
      </c>
    </row>
    <row r="39" spans="1:5" ht="15.75">
      <c r="A39" s="2">
        <v>43250</v>
      </c>
      <c r="B39" s="33" t="s">
        <v>132</v>
      </c>
      <c r="C39" s="22"/>
      <c r="D39" s="22">
        <v>16050</v>
      </c>
      <c r="E39" s="46">
        <f t="shared" si="0"/>
        <v>4558355.24</v>
      </c>
    </row>
    <row r="40" spans="1:5" ht="15.75">
      <c r="A40" s="2">
        <v>43251</v>
      </c>
      <c r="B40" s="33" t="s">
        <v>19</v>
      </c>
      <c r="C40" s="22"/>
      <c r="D40" s="21"/>
      <c r="E40" s="46">
        <f t="shared" si="0"/>
        <v>4558355.24</v>
      </c>
    </row>
    <row r="41" spans="1:5">
      <c r="A41" s="2">
        <v>43254</v>
      </c>
      <c r="B41" s="33" t="s">
        <v>14</v>
      </c>
      <c r="C41" s="20"/>
      <c r="D41" s="21">
        <v>515500</v>
      </c>
      <c r="E41" s="46">
        <f t="shared" si="0"/>
        <v>4042855.24</v>
      </c>
    </row>
    <row r="42" spans="1:5" ht="24">
      <c r="A42" s="19">
        <v>43254</v>
      </c>
      <c r="B42" s="33" t="s">
        <v>597</v>
      </c>
      <c r="C42" s="8"/>
      <c r="D42" s="8">
        <v>18365</v>
      </c>
      <c r="E42" s="46">
        <f t="shared" si="0"/>
        <v>4024490.24</v>
      </c>
    </row>
    <row r="43" spans="1:5">
      <c r="A43" s="19">
        <v>43256</v>
      </c>
      <c r="B43" s="33" t="s">
        <v>421</v>
      </c>
      <c r="C43" s="8"/>
      <c r="D43" s="8">
        <v>5956</v>
      </c>
      <c r="E43" s="46">
        <f t="shared" si="0"/>
        <v>4018534.24</v>
      </c>
    </row>
    <row r="44" spans="1:5">
      <c r="A44" s="19">
        <v>43256</v>
      </c>
      <c r="B44" s="33" t="s">
        <v>585</v>
      </c>
      <c r="C44" s="8">
        <v>174670</v>
      </c>
      <c r="D44" s="8"/>
      <c r="E44" s="46">
        <f t="shared" si="0"/>
        <v>4193204.24</v>
      </c>
    </row>
    <row r="45" spans="1:5">
      <c r="A45" s="2">
        <v>43257</v>
      </c>
      <c r="B45" s="33" t="s">
        <v>39</v>
      </c>
      <c r="C45" s="20">
        <v>500000</v>
      </c>
      <c r="D45" s="21"/>
      <c r="E45" s="46">
        <f t="shared" si="0"/>
        <v>4693204.24</v>
      </c>
    </row>
    <row r="46" spans="1:5" ht="24">
      <c r="A46" s="19">
        <v>43259</v>
      </c>
      <c r="B46" s="33" t="s">
        <v>423</v>
      </c>
      <c r="C46" s="8"/>
      <c r="D46" s="8">
        <v>11544</v>
      </c>
      <c r="E46" s="46">
        <f t="shared" si="0"/>
        <v>4681660.24</v>
      </c>
    </row>
    <row r="47" spans="1:5" ht="24">
      <c r="A47" s="19">
        <v>43259</v>
      </c>
      <c r="B47" s="33" t="s">
        <v>422</v>
      </c>
      <c r="C47" s="8"/>
      <c r="D47" s="8">
        <v>5956</v>
      </c>
      <c r="E47" s="46">
        <f t="shared" si="0"/>
        <v>4675704.24</v>
      </c>
    </row>
    <row r="48" spans="1:5">
      <c r="A48" s="2">
        <v>43262</v>
      </c>
      <c r="B48" s="33" t="s">
        <v>39</v>
      </c>
      <c r="C48" s="20">
        <v>500000</v>
      </c>
      <c r="D48" s="21"/>
      <c r="E48" s="46">
        <f t="shared" si="0"/>
        <v>5175704.24</v>
      </c>
    </row>
    <row r="49" spans="1:6">
      <c r="A49" s="2">
        <v>43273</v>
      </c>
      <c r="B49" s="33" t="s">
        <v>39</v>
      </c>
      <c r="C49" s="20">
        <v>300000</v>
      </c>
      <c r="D49" s="21"/>
      <c r="E49" s="46">
        <f t="shared" si="0"/>
        <v>5475704.2400000002</v>
      </c>
      <c r="F49" s="1">
        <f>8900000*15%</f>
        <v>1335000</v>
      </c>
    </row>
    <row r="50" spans="1:6">
      <c r="A50" s="2">
        <v>43273</v>
      </c>
      <c r="B50" s="33" t="s">
        <v>15</v>
      </c>
      <c r="C50" s="20">
        <v>1200</v>
      </c>
      <c r="D50" s="21"/>
      <c r="E50" s="46">
        <f t="shared" si="0"/>
        <v>5476904.2400000002</v>
      </c>
    </row>
    <row r="51" spans="1:6" ht="24">
      <c r="A51" s="19">
        <v>43273</v>
      </c>
      <c r="B51" s="33" t="s">
        <v>518</v>
      </c>
      <c r="C51" s="8"/>
      <c r="D51" s="8">
        <v>16592</v>
      </c>
      <c r="E51" s="46">
        <f t="shared" si="0"/>
        <v>5460312.2400000002</v>
      </c>
    </row>
    <row r="52" spans="1:6" ht="24">
      <c r="A52" s="19">
        <v>43273</v>
      </c>
      <c r="B52" s="33" t="s">
        <v>431</v>
      </c>
      <c r="C52" s="8"/>
      <c r="D52" s="7">
        <v>17103</v>
      </c>
      <c r="E52" s="46">
        <f t="shared" si="0"/>
        <v>5443209.2400000002</v>
      </c>
    </row>
    <row r="53" spans="1:6">
      <c r="A53" s="2">
        <v>43275</v>
      </c>
      <c r="B53" s="33" t="s">
        <v>31</v>
      </c>
      <c r="C53" s="20">
        <v>5000</v>
      </c>
      <c r="D53" s="21"/>
      <c r="E53" s="46">
        <f t="shared" si="0"/>
        <v>5448209.2400000002</v>
      </c>
    </row>
    <row r="54" spans="1:6" ht="15.75">
      <c r="A54" s="2">
        <v>43281</v>
      </c>
      <c r="B54" s="33" t="s">
        <v>132</v>
      </c>
      <c r="C54" s="22"/>
      <c r="D54" s="22">
        <v>16050</v>
      </c>
      <c r="E54" s="46">
        <f t="shared" si="0"/>
        <v>5432159.2400000002</v>
      </c>
    </row>
    <row r="55" spans="1:6" ht="15.75">
      <c r="A55" s="2">
        <v>43281</v>
      </c>
      <c r="B55" s="33" t="s">
        <v>19</v>
      </c>
      <c r="C55" s="22"/>
      <c r="D55" s="21"/>
      <c r="E55" s="46">
        <f t="shared" si="0"/>
        <v>5432159.2400000002</v>
      </c>
    </row>
    <row r="56" spans="1:6" ht="24">
      <c r="A56" s="19">
        <v>43284</v>
      </c>
      <c r="B56" s="33" t="s">
        <v>597</v>
      </c>
      <c r="C56" s="8"/>
      <c r="D56" s="8">
        <v>18365</v>
      </c>
      <c r="E56" s="46">
        <f t="shared" si="0"/>
        <v>5413794.2400000002</v>
      </c>
    </row>
    <row r="57" spans="1:6">
      <c r="A57" s="2">
        <v>43286</v>
      </c>
      <c r="B57" s="33" t="s">
        <v>23</v>
      </c>
      <c r="C57" s="20">
        <v>1500000</v>
      </c>
      <c r="D57" s="21"/>
      <c r="E57" s="46">
        <f t="shared" si="0"/>
        <v>6913794.2400000002</v>
      </c>
    </row>
    <row r="58" spans="1:6">
      <c r="A58" s="2">
        <v>43286</v>
      </c>
      <c r="B58" s="33" t="s">
        <v>24</v>
      </c>
      <c r="C58" s="20">
        <v>15151</v>
      </c>
      <c r="D58" s="21"/>
      <c r="E58" s="46">
        <f t="shared" si="0"/>
        <v>6928945.2400000002</v>
      </c>
    </row>
    <row r="59" spans="1:6">
      <c r="A59" s="19">
        <v>43286</v>
      </c>
      <c r="B59" s="33" t="s">
        <v>585</v>
      </c>
      <c r="C59" s="8">
        <v>174670</v>
      </c>
      <c r="D59" s="8"/>
      <c r="E59" s="46">
        <f t="shared" si="0"/>
        <v>7103615.2400000002</v>
      </c>
    </row>
    <row r="60" spans="1:6">
      <c r="A60" s="19">
        <v>43286</v>
      </c>
      <c r="B60" s="33" t="s">
        <v>421</v>
      </c>
      <c r="C60" s="8"/>
      <c r="D60" s="8">
        <v>5956</v>
      </c>
      <c r="E60" s="46">
        <f t="shared" si="0"/>
        <v>7097659.2400000002</v>
      </c>
    </row>
    <row r="61" spans="1:6" ht="24">
      <c r="A61" s="19">
        <v>43289</v>
      </c>
      <c r="B61" s="33" t="s">
        <v>423</v>
      </c>
      <c r="C61" s="8"/>
      <c r="D61" s="8">
        <v>11544</v>
      </c>
      <c r="E61" s="46">
        <f t="shared" si="0"/>
        <v>7086115.2400000002</v>
      </c>
    </row>
    <row r="62" spans="1:6" ht="24">
      <c r="A62" s="19">
        <v>43289</v>
      </c>
      <c r="B62" s="33" t="s">
        <v>422</v>
      </c>
      <c r="C62" s="8"/>
      <c r="D62" s="8">
        <v>5956</v>
      </c>
      <c r="E62" s="46">
        <f t="shared" si="0"/>
        <v>7080159.2400000002</v>
      </c>
    </row>
    <row r="63" spans="1:6">
      <c r="A63" s="2">
        <v>43300</v>
      </c>
      <c r="B63" s="33" t="s">
        <v>16</v>
      </c>
      <c r="C63" s="20">
        <v>52500</v>
      </c>
      <c r="D63" s="21"/>
      <c r="E63" s="46">
        <f t="shared" si="0"/>
        <v>7132659.2400000002</v>
      </c>
    </row>
    <row r="64" spans="1:6">
      <c r="A64" s="2">
        <v>43300</v>
      </c>
      <c r="B64" s="33" t="s">
        <v>17</v>
      </c>
      <c r="C64" s="20">
        <v>1104000</v>
      </c>
      <c r="D64" s="21"/>
      <c r="E64" s="46">
        <f t="shared" si="0"/>
        <v>8236659.2400000002</v>
      </c>
    </row>
    <row r="65" spans="1:6">
      <c r="A65" s="2">
        <v>43302</v>
      </c>
      <c r="B65" s="33" t="s">
        <v>20</v>
      </c>
      <c r="C65" s="20"/>
      <c r="D65" s="21">
        <v>146664</v>
      </c>
      <c r="E65" s="46">
        <f t="shared" si="0"/>
        <v>8089995.2400000002</v>
      </c>
    </row>
    <row r="66" spans="1:6">
      <c r="A66" s="2">
        <v>43303</v>
      </c>
      <c r="B66" s="33" t="s">
        <v>18</v>
      </c>
      <c r="C66" s="20">
        <v>100</v>
      </c>
      <c r="D66" s="21"/>
      <c r="E66" s="46">
        <f t="shared" si="0"/>
        <v>8090095.2400000002</v>
      </c>
    </row>
    <row r="67" spans="1:6" ht="24">
      <c r="A67" s="19">
        <v>43303</v>
      </c>
      <c r="B67" s="33" t="s">
        <v>518</v>
      </c>
      <c r="C67" s="8"/>
      <c r="D67" s="8">
        <v>16592</v>
      </c>
      <c r="E67" s="46">
        <f t="shared" si="0"/>
        <v>8073503.2400000002</v>
      </c>
    </row>
    <row r="68" spans="1:6" ht="24">
      <c r="A68" s="19">
        <v>43303</v>
      </c>
      <c r="B68" s="33" t="s">
        <v>431</v>
      </c>
      <c r="C68" s="8"/>
      <c r="D68" s="7">
        <v>17103</v>
      </c>
      <c r="E68" s="46">
        <f t="shared" si="0"/>
        <v>8056400.2400000002</v>
      </c>
    </row>
    <row r="69" spans="1:6">
      <c r="A69" s="2">
        <v>43305</v>
      </c>
      <c r="B69" s="33" t="s">
        <v>32</v>
      </c>
      <c r="C69" s="20">
        <v>5000</v>
      </c>
      <c r="D69" s="21"/>
      <c r="E69" s="46">
        <f t="shared" si="0"/>
        <v>8061400.2400000002</v>
      </c>
    </row>
    <row r="70" spans="1:6" ht="15.75">
      <c r="A70" s="2">
        <v>43311</v>
      </c>
      <c r="B70" s="33" t="s">
        <v>132</v>
      </c>
      <c r="C70" s="22"/>
      <c r="D70" s="22">
        <v>16050</v>
      </c>
      <c r="E70" s="46">
        <f t="shared" si="0"/>
        <v>8045350.2400000002</v>
      </c>
    </row>
    <row r="71" spans="1:6" ht="15.75">
      <c r="A71" s="2">
        <v>43312</v>
      </c>
      <c r="B71" s="33" t="s">
        <v>19</v>
      </c>
      <c r="C71" s="22"/>
      <c r="D71" s="21"/>
      <c r="E71" s="46">
        <f t="shared" ref="E71:E134" si="1">C71+E70-D71</f>
        <v>8045350.2400000002</v>
      </c>
      <c r="F71" s="1" t="e">
        <f>#REF!*15%</f>
        <v>#REF!</v>
      </c>
    </row>
    <row r="72" spans="1:6" ht="24">
      <c r="A72" s="19">
        <v>43315</v>
      </c>
      <c r="B72" s="33" t="s">
        <v>597</v>
      </c>
      <c r="C72" s="8"/>
      <c r="D72" s="8">
        <v>18365</v>
      </c>
      <c r="E72" s="46">
        <f t="shared" si="1"/>
        <v>8026985.2400000002</v>
      </c>
    </row>
    <row r="73" spans="1:6">
      <c r="A73" s="19">
        <v>43317</v>
      </c>
      <c r="B73" s="33" t="s">
        <v>585</v>
      </c>
      <c r="C73" s="8">
        <v>174670</v>
      </c>
      <c r="D73" s="8"/>
      <c r="E73" s="46">
        <f t="shared" si="1"/>
        <v>8201655.2400000002</v>
      </c>
    </row>
    <row r="74" spans="1:6">
      <c r="A74" s="19">
        <v>43317</v>
      </c>
      <c r="B74" s="33" t="s">
        <v>421</v>
      </c>
      <c r="C74" s="8"/>
      <c r="D74" s="8">
        <v>5956</v>
      </c>
      <c r="E74" s="46">
        <f t="shared" si="1"/>
        <v>8195699.2400000002</v>
      </c>
    </row>
    <row r="75" spans="1:6">
      <c r="A75" s="2">
        <v>43318</v>
      </c>
      <c r="B75" s="33" t="s">
        <v>21</v>
      </c>
      <c r="C75" s="20"/>
      <c r="D75" s="21">
        <v>3777840</v>
      </c>
      <c r="E75" s="46">
        <f t="shared" si="1"/>
        <v>4417859.24</v>
      </c>
    </row>
    <row r="76" spans="1:6">
      <c r="A76" s="2">
        <v>43318</v>
      </c>
      <c r="B76" s="33" t="s">
        <v>25</v>
      </c>
      <c r="C76" s="20">
        <v>82736</v>
      </c>
      <c r="D76" s="21"/>
      <c r="E76" s="46">
        <f t="shared" si="1"/>
        <v>4500595.24</v>
      </c>
    </row>
    <row r="77" spans="1:6">
      <c r="A77" s="2">
        <v>43319</v>
      </c>
      <c r="B77" s="33" t="s">
        <v>39</v>
      </c>
      <c r="C77" s="20">
        <v>600000</v>
      </c>
      <c r="D77" s="21"/>
      <c r="E77" s="46">
        <f t="shared" si="1"/>
        <v>5100595.24</v>
      </c>
    </row>
    <row r="78" spans="1:6">
      <c r="A78" s="2">
        <v>43320</v>
      </c>
      <c r="B78" s="33" t="s">
        <v>22</v>
      </c>
      <c r="C78" s="20">
        <v>500000</v>
      </c>
      <c r="D78" s="21"/>
      <c r="E78" s="46">
        <f t="shared" si="1"/>
        <v>5600595.2400000002</v>
      </c>
    </row>
    <row r="79" spans="1:6" ht="24">
      <c r="A79" s="19">
        <v>43320</v>
      </c>
      <c r="B79" s="33" t="s">
        <v>423</v>
      </c>
      <c r="C79" s="8"/>
      <c r="D79" s="8">
        <v>11544</v>
      </c>
      <c r="E79" s="46">
        <f t="shared" si="1"/>
        <v>5589051.2400000002</v>
      </c>
    </row>
    <row r="80" spans="1:6" ht="24">
      <c r="A80" s="19">
        <v>43320</v>
      </c>
      <c r="B80" s="33" t="s">
        <v>422</v>
      </c>
      <c r="C80" s="8"/>
      <c r="D80" s="8">
        <v>5956</v>
      </c>
      <c r="E80" s="46">
        <f t="shared" si="1"/>
        <v>5583095.2400000002</v>
      </c>
    </row>
    <row r="81" spans="1:5" ht="24">
      <c r="A81" s="19">
        <v>43334</v>
      </c>
      <c r="B81" s="33" t="s">
        <v>518</v>
      </c>
      <c r="C81" s="8"/>
      <c r="D81" s="8">
        <v>16592</v>
      </c>
      <c r="E81" s="46">
        <f t="shared" si="1"/>
        <v>5566503.2400000002</v>
      </c>
    </row>
    <row r="82" spans="1:5" ht="24">
      <c r="A82" s="19">
        <v>43334</v>
      </c>
      <c r="B82" s="33" t="s">
        <v>431</v>
      </c>
      <c r="C82" s="8"/>
      <c r="D82" s="7">
        <v>17103</v>
      </c>
      <c r="E82" s="46">
        <f t="shared" si="1"/>
        <v>5549400.2400000002</v>
      </c>
    </row>
    <row r="83" spans="1:5">
      <c r="A83" s="2">
        <v>43336</v>
      </c>
      <c r="B83" s="33" t="s">
        <v>33</v>
      </c>
      <c r="C83" s="20">
        <v>5000</v>
      </c>
      <c r="D83" s="21"/>
      <c r="E83" s="46">
        <f t="shared" si="1"/>
        <v>5554400.2400000002</v>
      </c>
    </row>
    <row r="84" spans="1:5" ht="15.75">
      <c r="A84" s="2">
        <v>43342</v>
      </c>
      <c r="B84" s="33" t="s">
        <v>132</v>
      </c>
      <c r="C84" s="22"/>
      <c r="D84" s="22">
        <v>16050</v>
      </c>
      <c r="E84" s="46">
        <f t="shared" si="1"/>
        <v>5538350.2400000002</v>
      </c>
    </row>
    <row r="85" spans="1:5" ht="15.75">
      <c r="A85" s="2">
        <v>43343</v>
      </c>
      <c r="B85" s="33" t="s">
        <v>19</v>
      </c>
      <c r="C85" s="22"/>
      <c r="D85" s="21"/>
      <c r="E85" s="46">
        <f t="shared" si="1"/>
        <v>5538350.2400000002</v>
      </c>
    </row>
    <row r="86" spans="1:5" ht="24">
      <c r="A86" s="19">
        <v>43346</v>
      </c>
      <c r="B86" s="33" t="s">
        <v>597</v>
      </c>
      <c r="C86" s="8"/>
      <c r="D86" s="8">
        <v>18365</v>
      </c>
      <c r="E86" s="46">
        <f t="shared" si="1"/>
        <v>5519985.2400000002</v>
      </c>
    </row>
    <row r="87" spans="1:5">
      <c r="A87" s="2">
        <v>43347</v>
      </c>
      <c r="B87" s="33" t="s">
        <v>26</v>
      </c>
      <c r="C87" s="20">
        <v>500000</v>
      </c>
      <c r="D87" s="21"/>
      <c r="E87" s="46">
        <f t="shared" si="1"/>
        <v>6019985.2400000002</v>
      </c>
    </row>
    <row r="88" spans="1:5">
      <c r="A88" s="19">
        <v>43348</v>
      </c>
      <c r="B88" s="33" t="s">
        <v>585</v>
      </c>
      <c r="C88" s="8">
        <v>174670</v>
      </c>
      <c r="D88" s="8"/>
      <c r="E88" s="46">
        <f t="shared" si="1"/>
        <v>6194655.2400000002</v>
      </c>
    </row>
    <row r="89" spans="1:5">
      <c r="A89" s="19">
        <v>43348</v>
      </c>
      <c r="B89" s="33" t="s">
        <v>421</v>
      </c>
      <c r="C89" s="8"/>
      <c r="D89" s="8">
        <v>5956</v>
      </c>
      <c r="E89" s="46">
        <f t="shared" si="1"/>
        <v>6188699.2400000002</v>
      </c>
    </row>
    <row r="90" spans="1:5">
      <c r="A90" s="2">
        <v>43351</v>
      </c>
      <c r="B90" s="33" t="s">
        <v>27</v>
      </c>
      <c r="C90" s="20">
        <v>52000</v>
      </c>
      <c r="D90" s="21"/>
      <c r="E90" s="46">
        <f t="shared" si="1"/>
        <v>6240699.2400000002</v>
      </c>
    </row>
    <row r="91" spans="1:5">
      <c r="A91" s="2">
        <v>43351</v>
      </c>
      <c r="B91" s="33" t="s">
        <v>28</v>
      </c>
      <c r="C91" s="20">
        <v>1168000</v>
      </c>
      <c r="D91" s="21"/>
      <c r="E91" s="46">
        <f t="shared" si="1"/>
        <v>7408699.2400000002</v>
      </c>
    </row>
    <row r="92" spans="1:5" ht="24">
      <c r="A92" s="19">
        <v>43351</v>
      </c>
      <c r="B92" s="33" t="s">
        <v>423</v>
      </c>
      <c r="C92" s="8"/>
      <c r="D92" s="8">
        <v>11544</v>
      </c>
      <c r="E92" s="46">
        <f t="shared" si="1"/>
        <v>7397155.2400000002</v>
      </c>
    </row>
    <row r="93" spans="1:5" ht="24">
      <c r="A93" s="19">
        <v>43351</v>
      </c>
      <c r="B93" s="33" t="s">
        <v>422</v>
      </c>
      <c r="C93" s="8"/>
      <c r="D93" s="8">
        <v>5956</v>
      </c>
      <c r="E93" s="46">
        <f t="shared" si="1"/>
        <v>7391199.2400000002</v>
      </c>
    </row>
    <row r="94" spans="1:5">
      <c r="A94" s="2">
        <v>43353</v>
      </c>
      <c r="B94" s="33" t="s">
        <v>29</v>
      </c>
      <c r="C94" s="20"/>
      <c r="D94" s="21">
        <v>1104000</v>
      </c>
      <c r="E94" s="46">
        <f t="shared" si="1"/>
        <v>6287199.2400000002</v>
      </c>
    </row>
    <row r="95" spans="1:5" ht="24">
      <c r="A95" s="19">
        <v>43365</v>
      </c>
      <c r="B95" s="33" t="s">
        <v>518</v>
      </c>
      <c r="C95" s="8"/>
      <c r="D95" s="8">
        <v>16592</v>
      </c>
      <c r="E95" s="46">
        <f t="shared" si="1"/>
        <v>6270607.2400000002</v>
      </c>
    </row>
    <row r="96" spans="1:5" ht="24">
      <c r="A96" s="19">
        <v>43365</v>
      </c>
      <c r="B96" s="33" t="s">
        <v>431</v>
      </c>
      <c r="C96" s="8"/>
      <c r="D96" s="7">
        <v>17103</v>
      </c>
      <c r="E96" s="46">
        <f t="shared" si="1"/>
        <v>6253504.2400000002</v>
      </c>
    </row>
    <row r="97" spans="1:5">
      <c r="A97" s="2">
        <v>43367</v>
      </c>
      <c r="B97" s="33" t="s">
        <v>34</v>
      </c>
      <c r="C97" s="20">
        <v>5000</v>
      </c>
      <c r="D97" s="21"/>
      <c r="E97" s="46">
        <f t="shared" si="1"/>
        <v>6258504.2400000002</v>
      </c>
    </row>
    <row r="98" spans="1:5" ht="15.75">
      <c r="A98" s="2">
        <v>43373</v>
      </c>
      <c r="B98" s="33" t="s">
        <v>132</v>
      </c>
      <c r="C98" s="22"/>
      <c r="D98" s="22">
        <v>16050</v>
      </c>
      <c r="E98" s="46">
        <f t="shared" si="1"/>
        <v>6242454.2400000002</v>
      </c>
    </row>
    <row r="99" spans="1:5" ht="15.75">
      <c r="A99" s="2">
        <v>43373</v>
      </c>
      <c r="B99" s="33" t="s">
        <v>19</v>
      </c>
      <c r="C99" s="22"/>
      <c r="D99" s="21"/>
      <c r="E99" s="46">
        <f t="shared" si="1"/>
        <v>6242454.2400000002</v>
      </c>
    </row>
    <row r="100" spans="1:5" ht="24">
      <c r="A100" s="19">
        <v>43376</v>
      </c>
      <c r="B100" s="33" t="s">
        <v>597</v>
      </c>
      <c r="C100" s="8"/>
      <c r="D100" s="8">
        <v>18365</v>
      </c>
      <c r="E100" s="46">
        <f t="shared" si="1"/>
        <v>6224089.2400000002</v>
      </c>
    </row>
    <row r="101" spans="1:5">
      <c r="A101" s="19">
        <v>43378</v>
      </c>
      <c r="B101" s="33" t="s">
        <v>585</v>
      </c>
      <c r="C101" s="8">
        <v>174670</v>
      </c>
      <c r="D101" s="8"/>
      <c r="E101" s="46">
        <f t="shared" si="1"/>
        <v>6398759.2400000002</v>
      </c>
    </row>
    <row r="102" spans="1:5">
      <c r="A102" s="19">
        <v>43378</v>
      </c>
      <c r="B102" s="33" t="s">
        <v>421</v>
      </c>
      <c r="C102" s="8"/>
      <c r="D102" s="8">
        <v>5956</v>
      </c>
      <c r="E102" s="46">
        <f t="shared" si="1"/>
        <v>6392803.2400000002</v>
      </c>
    </row>
    <row r="103" spans="1:5" ht="24">
      <c r="A103" s="19">
        <v>43381</v>
      </c>
      <c r="B103" s="33" t="s">
        <v>423</v>
      </c>
      <c r="C103" s="8"/>
      <c r="D103" s="8">
        <v>11544</v>
      </c>
      <c r="E103" s="46">
        <f t="shared" si="1"/>
        <v>6381259.2400000002</v>
      </c>
    </row>
    <row r="104" spans="1:5" ht="24">
      <c r="A104" s="19">
        <v>43381</v>
      </c>
      <c r="B104" s="33" t="s">
        <v>422</v>
      </c>
      <c r="C104" s="8"/>
      <c r="D104" s="8">
        <v>5956</v>
      </c>
      <c r="E104" s="46">
        <f t="shared" si="1"/>
        <v>6375303.2400000002</v>
      </c>
    </row>
    <row r="105" spans="1:5">
      <c r="A105" s="2">
        <v>43382</v>
      </c>
      <c r="B105" s="33" t="s">
        <v>26</v>
      </c>
      <c r="C105" s="20">
        <v>500000</v>
      </c>
      <c r="D105" s="21"/>
      <c r="E105" s="46">
        <f t="shared" si="1"/>
        <v>6875303.2400000002</v>
      </c>
    </row>
    <row r="106" spans="1:5">
      <c r="A106" s="2">
        <v>43382</v>
      </c>
      <c r="B106" s="33" t="s">
        <v>36</v>
      </c>
      <c r="C106" s="20"/>
      <c r="D106" s="21">
        <v>1168000</v>
      </c>
      <c r="E106" s="46">
        <f t="shared" si="1"/>
        <v>5707303.2400000002</v>
      </c>
    </row>
    <row r="107" spans="1:5" ht="24">
      <c r="A107" s="19">
        <v>43395</v>
      </c>
      <c r="B107" s="33" t="s">
        <v>518</v>
      </c>
      <c r="C107" s="8"/>
      <c r="D107" s="8">
        <v>16592</v>
      </c>
      <c r="E107" s="46">
        <f t="shared" si="1"/>
        <v>5690711.2400000002</v>
      </c>
    </row>
    <row r="108" spans="1:5" ht="24">
      <c r="A108" s="19">
        <v>43395</v>
      </c>
      <c r="B108" s="33" t="s">
        <v>431</v>
      </c>
      <c r="C108" s="8"/>
      <c r="D108" s="7">
        <v>17103</v>
      </c>
      <c r="E108" s="46">
        <f t="shared" si="1"/>
        <v>5673608.2400000002</v>
      </c>
    </row>
    <row r="109" spans="1:5">
      <c r="A109" s="2">
        <v>43397</v>
      </c>
      <c r="B109" s="33" t="s">
        <v>35</v>
      </c>
      <c r="C109" s="20">
        <v>5000</v>
      </c>
      <c r="D109" s="21"/>
      <c r="E109" s="46">
        <f t="shared" si="1"/>
        <v>5678608.2400000002</v>
      </c>
    </row>
    <row r="110" spans="1:5">
      <c r="A110" s="2">
        <v>43398</v>
      </c>
      <c r="B110" s="33" t="s">
        <v>37</v>
      </c>
      <c r="C110" s="20">
        <v>400000</v>
      </c>
      <c r="D110" s="21"/>
      <c r="E110" s="46">
        <f t="shared" si="1"/>
        <v>6078608.2400000002</v>
      </c>
    </row>
    <row r="111" spans="1:5">
      <c r="A111" s="2">
        <v>43398</v>
      </c>
      <c r="B111" s="33" t="s">
        <v>38</v>
      </c>
      <c r="C111" s="20">
        <v>4040</v>
      </c>
      <c r="D111" s="21"/>
      <c r="E111" s="46">
        <f t="shared" si="1"/>
        <v>6082648.2400000002</v>
      </c>
    </row>
    <row r="112" spans="1:5" ht="15.75">
      <c r="A112" s="2">
        <v>43403</v>
      </c>
      <c r="B112" s="33" t="s">
        <v>132</v>
      </c>
      <c r="C112" s="22"/>
      <c r="D112" s="22">
        <v>16050</v>
      </c>
      <c r="E112" s="46">
        <f t="shared" si="1"/>
        <v>6066598.2400000002</v>
      </c>
    </row>
    <row r="113" spans="1:5" ht="15.75">
      <c r="A113" s="2">
        <v>43404</v>
      </c>
      <c r="B113" s="33" t="s">
        <v>19</v>
      </c>
      <c r="C113" s="22"/>
      <c r="D113" s="21"/>
      <c r="E113" s="46">
        <f t="shared" si="1"/>
        <v>6066598.2400000002</v>
      </c>
    </row>
    <row r="114" spans="1:5">
      <c r="A114" s="2">
        <v>43407</v>
      </c>
      <c r="B114" s="33" t="s">
        <v>39</v>
      </c>
      <c r="C114" s="20">
        <v>100000</v>
      </c>
      <c r="D114" s="21"/>
      <c r="E114" s="46">
        <f t="shared" si="1"/>
        <v>6166598.2400000002</v>
      </c>
    </row>
    <row r="115" spans="1:5" ht="24">
      <c r="A115" s="19">
        <v>43407</v>
      </c>
      <c r="B115" s="33" t="s">
        <v>597</v>
      </c>
      <c r="C115" s="8"/>
      <c r="D115" s="8">
        <v>18365</v>
      </c>
      <c r="E115" s="46">
        <f t="shared" si="1"/>
        <v>6148233.2400000002</v>
      </c>
    </row>
    <row r="116" spans="1:5">
      <c r="A116" s="19">
        <v>43409</v>
      </c>
      <c r="B116" s="33" t="s">
        <v>585</v>
      </c>
      <c r="C116" s="8">
        <v>174670</v>
      </c>
      <c r="D116" s="8"/>
      <c r="E116" s="46">
        <f t="shared" si="1"/>
        <v>6322903.2400000002</v>
      </c>
    </row>
    <row r="117" spans="1:5">
      <c r="A117" s="19">
        <v>43409</v>
      </c>
      <c r="B117" s="33" t="s">
        <v>421</v>
      </c>
      <c r="C117" s="8"/>
      <c r="D117" s="8">
        <v>5956</v>
      </c>
      <c r="E117" s="46">
        <f t="shared" si="1"/>
        <v>6316947.2400000002</v>
      </c>
    </row>
    <row r="118" spans="1:5" ht="24">
      <c r="A118" s="19">
        <v>43412</v>
      </c>
      <c r="B118" s="33" t="s">
        <v>423</v>
      </c>
      <c r="C118" s="8"/>
      <c r="D118" s="8">
        <v>11544</v>
      </c>
      <c r="E118" s="46">
        <f t="shared" si="1"/>
        <v>6305403.2400000002</v>
      </c>
    </row>
    <row r="119" spans="1:5" ht="24">
      <c r="A119" s="19">
        <v>43412</v>
      </c>
      <c r="B119" s="33" t="s">
        <v>422</v>
      </c>
      <c r="C119" s="8"/>
      <c r="D119" s="8">
        <v>5956</v>
      </c>
      <c r="E119" s="46">
        <f t="shared" si="1"/>
        <v>6299447.2400000002</v>
      </c>
    </row>
    <row r="120" spans="1:5">
      <c r="A120" s="2">
        <v>43416</v>
      </c>
      <c r="B120" s="33" t="s">
        <v>41</v>
      </c>
      <c r="C120" s="20">
        <v>1300</v>
      </c>
      <c r="D120" s="21"/>
      <c r="E120" s="46">
        <f t="shared" si="1"/>
        <v>6300747.2400000002</v>
      </c>
    </row>
    <row r="121" spans="1:5">
      <c r="A121" s="2">
        <v>43419</v>
      </c>
      <c r="B121" s="33" t="s">
        <v>39</v>
      </c>
      <c r="C121" s="20">
        <v>100000</v>
      </c>
      <c r="D121" s="21"/>
      <c r="E121" s="46">
        <f t="shared" si="1"/>
        <v>6400747.2400000002</v>
      </c>
    </row>
    <row r="122" spans="1:5">
      <c r="A122" s="2">
        <v>43423</v>
      </c>
      <c r="B122" s="33" t="s">
        <v>39</v>
      </c>
      <c r="C122" s="20">
        <v>100000</v>
      </c>
      <c r="D122" s="21"/>
      <c r="E122" s="46">
        <f t="shared" si="1"/>
        <v>6500747.2400000002</v>
      </c>
    </row>
    <row r="123" spans="1:5" ht="24">
      <c r="A123" s="19">
        <v>43426</v>
      </c>
      <c r="B123" s="33" t="s">
        <v>518</v>
      </c>
      <c r="C123" s="8"/>
      <c r="D123" s="8">
        <v>16592</v>
      </c>
      <c r="E123" s="46">
        <f t="shared" si="1"/>
        <v>6484155.2400000002</v>
      </c>
    </row>
    <row r="124" spans="1:5" ht="24">
      <c r="A124" s="19">
        <v>43426</v>
      </c>
      <c r="B124" s="33" t="s">
        <v>431</v>
      </c>
      <c r="C124" s="8"/>
      <c r="D124" s="7">
        <v>17103</v>
      </c>
      <c r="E124" s="46">
        <f t="shared" si="1"/>
        <v>6467052.2400000002</v>
      </c>
    </row>
    <row r="125" spans="1:5">
      <c r="A125" s="2">
        <v>43428</v>
      </c>
      <c r="B125" s="33" t="s">
        <v>40</v>
      </c>
      <c r="C125" s="20">
        <v>5000</v>
      </c>
      <c r="D125" s="21"/>
      <c r="E125" s="46">
        <f t="shared" si="1"/>
        <v>6472052.2400000002</v>
      </c>
    </row>
    <row r="126" spans="1:5">
      <c r="A126" s="2">
        <v>43431</v>
      </c>
      <c r="B126" s="33" t="s">
        <v>26</v>
      </c>
      <c r="C126" s="20">
        <v>200000</v>
      </c>
      <c r="D126" s="21"/>
      <c r="E126" s="46">
        <f t="shared" si="1"/>
        <v>6672052.2400000002</v>
      </c>
    </row>
    <row r="127" spans="1:5" ht="15.75">
      <c r="A127" s="2">
        <v>43434</v>
      </c>
      <c r="B127" s="33" t="s">
        <v>132</v>
      </c>
      <c r="C127" s="22"/>
      <c r="D127" s="22">
        <v>16050</v>
      </c>
      <c r="E127" s="46">
        <f t="shared" si="1"/>
        <v>6656002.2400000002</v>
      </c>
    </row>
    <row r="128" spans="1:5" ht="15.75">
      <c r="A128" s="2">
        <v>43434</v>
      </c>
      <c r="B128" s="33" t="s">
        <v>19</v>
      </c>
      <c r="C128" s="22"/>
      <c r="D128" s="21"/>
      <c r="E128" s="46">
        <f t="shared" si="1"/>
        <v>6656002.2400000002</v>
      </c>
    </row>
    <row r="129" spans="1:5">
      <c r="A129" s="2">
        <v>43437</v>
      </c>
      <c r="B129" s="33" t="s">
        <v>43</v>
      </c>
      <c r="C129" s="20">
        <v>0</v>
      </c>
      <c r="D129" s="21"/>
      <c r="E129" s="46">
        <f t="shared" si="1"/>
        <v>6656002.2400000002</v>
      </c>
    </row>
    <row r="130" spans="1:5">
      <c r="A130" s="2">
        <v>43437</v>
      </c>
      <c r="B130" s="33" t="s">
        <v>39</v>
      </c>
      <c r="C130" s="20">
        <v>100000</v>
      </c>
      <c r="D130" s="21"/>
      <c r="E130" s="46">
        <f t="shared" si="1"/>
        <v>6756002.2400000002</v>
      </c>
    </row>
    <row r="131" spans="1:5" ht="24">
      <c r="A131" s="19">
        <v>43437</v>
      </c>
      <c r="B131" s="33" t="s">
        <v>597</v>
      </c>
      <c r="C131" s="8"/>
      <c r="D131" s="8">
        <v>18365</v>
      </c>
      <c r="E131" s="46">
        <f t="shared" si="1"/>
        <v>6737637.2400000002</v>
      </c>
    </row>
    <row r="132" spans="1:5">
      <c r="A132" s="2">
        <v>43437</v>
      </c>
      <c r="B132" s="33" t="s">
        <v>42</v>
      </c>
      <c r="C132" s="20">
        <v>2521000</v>
      </c>
      <c r="D132" s="20"/>
      <c r="E132" s="46">
        <f t="shared" si="1"/>
        <v>9258637.2400000002</v>
      </c>
    </row>
    <row r="133" spans="1:5">
      <c r="A133" s="2">
        <v>43437</v>
      </c>
      <c r="B133" s="33" t="s">
        <v>43</v>
      </c>
      <c r="C133" s="20">
        <v>284545</v>
      </c>
      <c r="D133" s="20"/>
      <c r="E133" s="46">
        <f t="shared" si="1"/>
        <v>9543182.2400000002</v>
      </c>
    </row>
    <row r="134" spans="1:5">
      <c r="A134" s="19">
        <v>43439</v>
      </c>
      <c r="B134" s="33" t="s">
        <v>421</v>
      </c>
      <c r="C134" s="8"/>
      <c r="D134" s="8">
        <v>5956</v>
      </c>
      <c r="E134" s="46">
        <f t="shared" si="1"/>
        <v>9537226.2400000002</v>
      </c>
    </row>
    <row r="135" spans="1:5" ht="24">
      <c r="A135" s="19">
        <v>43442</v>
      </c>
      <c r="B135" s="33" t="s">
        <v>423</v>
      </c>
      <c r="C135" s="8"/>
      <c r="D135" s="8">
        <v>11544</v>
      </c>
      <c r="E135" s="46">
        <f t="shared" ref="E135:E198" si="2">C135+E134-D135</f>
        <v>9525682.2400000002</v>
      </c>
    </row>
    <row r="136" spans="1:5" ht="24">
      <c r="A136" s="19">
        <v>43442</v>
      </c>
      <c r="B136" s="33" t="s">
        <v>422</v>
      </c>
      <c r="C136" s="8"/>
      <c r="D136" s="8">
        <v>5956</v>
      </c>
      <c r="E136" s="46">
        <f t="shared" si="2"/>
        <v>9519726.2400000002</v>
      </c>
    </row>
    <row r="137" spans="1:5">
      <c r="A137" s="2">
        <v>43444</v>
      </c>
      <c r="B137" s="33" t="s">
        <v>39</v>
      </c>
      <c r="C137" s="20">
        <v>2000000</v>
      </c>
      <c r="D137" s="21"/>
      <c r="E137" s="46">
        <f t="shared" si="2"/>
        <v>11519726.24</v>
      </c>
    </row>
    <row r="138" spans="1:5">
      <c r="A138" s="2">
        <v>43447</v>
      </c>
      <c r="B138" s="33" t="s">
        <v>44</v>
      </c>
      <c r="C138" s="20"/>
      <c r="D138" s="21">
        <v>2911795</v>
      </c>
      <c r="E138" s="46">
        <f t="shared" si="2"/>
        <v>8607931.2400000002</v>
      </c>
    </row>
    <row r="139" spans="1:5">
      <c r="A139" s="2">
        <v>43447</v>
      </c>
      <c r="B139" s="33" t="s">
        <v>52</v>
      </c>
      <c r="C139" s="20">
        <v>72846</v>
      </c>
      <c r="D139" s="21"/>
      <c r="E139" s="46">
        <f t="shared" si="2"/>
        <v>8680777.2400000002</v>
      </c>
    </row>
    <row r="140" spans="1:5">
      <c r="A140" s="19">
        <v>43447</v>
      </c>
      <c r="B140" s="33" t="s">
        <v>46</v>
      </c>
      <c r="C140" s="4"/>
      <c r="D140" s="8">
        <v>945000</v>
      </c>
      <c r="E140" s="46">
        <f t="shared" si="2"/>
        <v>7735777.2400000002</v>
      </c>
    </row>
    <row r="141" spans="1:5">
      <c r="A141" s="19">
        <v>43447</v>
      </c>
      <c r="B141" s="33" t="s">
        <v>47</v>
      </c>
      <c r="C141" s="4"/>
      <c r="D141" s="8">
        <v>945000</v>
      </c>
      <c r="E141" s="46">
        <f t="shared" si="2"/>
        <v>6790777.2400000002</v>
      </c>
    </row>
    <row r="142" spans="1:5">
      <c r="A142" s="19">
        <v>43447</v>
      </c>
      <c r="B142" s="33" t="s">
        <v>48</v>
      </c>
      <c r="C142" s="4"/>
      <c r="D142" s="8">
        <v>1890000</v>
      </c>
      <c r="E142" s="46">
        <f t="shared" si="2"/>
        <v>4900777.24</v>
      </c>
    </row>
    <row r="143" spans="1:5">
      <c r="A143" s="2">
        <v>43448</v>
      </c>
      <c r="B143" s="33" t="s">
        <v>45</v>
      </c>
      <c r="C143" s="20">
        <v>300000</v>
      </c>
      <c r="D143" s="21"/>
      <c r="E143" s="46">
        <f t="shared" si="2"/>
        <v>5200777.24</v>
      </c>
    </row>
    <row r="144" spans="1:5" ht="24">
      <c r="A144" s="19">
        <v>43456</v>
      </c>
      <c r="B144" s="33" t="s">
        <v>518</v>
      </c>
      <c r="C144" s="8"/>
      <c r="D144" s="8">
        <v>16592</v>
      </c>
      <c r="E144" s="46">
        <f t="shared" si="2"/>
        <v>5184185.24</v>
      </c>
    </row>
    <row r="145" spans="1:5" ht="24">
      <c r="A145" s="19">
        <v>43456</v>
      </c>
      <c r="B145" s="33" t="s">
        <v>431</v>
      </c>
      <c r="C145" s="8"/>
      <c r="D145" s="7">
        <v>17103</v>
      </c>
      <c r="E145" s="46">
        <f t="shared" si="2"/>
        <v>5167082.24</v>
      </c>
    </row>
    <row r="146" spans="1:5">
      <c r="A146" s="2">
        <v>43458</v>
      </c>
      <c r="B146" s="33" t="s">
        <v>49</v>
      </c>
      <c r="C146" s="20">
        <v>5000</v>
      </c>
      <c r="D146" s="21"/>
      <c r="E146" s="46">
        <f t="shared" si="2"/>
        <v>5172082.24</v>
      </c>
    </row>
    <row r="147" spans="1:5">
      <c r="A147" s="2">
        <v>43462</v>
      </c>
      <c r="B147" s="33" t="s">
        <v>39</v>
      </c>
      <c r="C147" s="20">
        <v>1500000</v>
      </c>
      <c r="D147" s="21"/>
      <c r="E147" s="46">
        <f t="shared" si="2"/>
        <v>6672082.2400000002</v>
      </c>
    </row>
    <row r="148" spans="1:5">
      <c r="A148" s="2">
        <v>43464</v>
      </c>
      <c r="B148" s="33" t="s">
        <v>50</v>
      </c>
      <c r="C148" s="20"/>
      <c r="D148" s="21">
        <v>1763895</v>
      </c>
      <c r="E148" s="46">
        <f t="shared" si="2"/>
        <v>4908187.24</v>
      </c>
    </row>
    <row r="149" spans="1:5">
      <c r="A149" s="2">
        <v>43464</v>
      </c>
      <c r="B149" s="33" t="s">
        <v>51</v>
      </c>
      <c r="C149" s="20">
        <v>43561</v>
      </c>
      <c r="D149" s="21"/>
      <c r="E149" s="46">
        <f t="shared" si="2"/>
        <v>4951748.24</v>
      </c>
    </row>
    <row r="150" spans="1:5" ht="15.75">
      <c r="A150" s="2">
        <v>43464</v>
      </c>
      <c r="B150" s="33" t="s">
        <v>132</v>
      </c>
      <c r="C150" s="22"/>
      <c r="D150" s="22">
        <v>16050</v>
      </c>
      <c r="E150" s="46">
        <f t="shared" si="2"/>
        <v>4935698.24</v>
      </c>
    </row>
    <row r="151" spans="1:5" ht="15.75">
      <c r="A151" s="2">
        <v>43465</v>
      </c>
      <c r="B151" s="33" t="s">
        <v>19</v>
      </c>
      <c r="C151" s="22"/>
      <c r="D151" s="21"/>
      <c r="E151" s="46">
        <f t="shared" si="2"/>
        <v>4935698.24</v>
      </c>
    </row>
    <row r="152" spans="1:5" ht="24">
      <c r="A152" s="19">
        <v>43468</v>
      </c>
      <c r="B152" s="33" t="s">
        <v>597</v>
      </c>
      <c r="C152" s="8"/>
      <c r="D152" s="8">
        <v>18365</v>
      </c>
      <c r="E152" s="46">
        <f t="shared" si="2"/>
        <v>4917333.24</v>
      </c>
    </row>
    <row r="153" spans="1:5">
      <c r="A153" s="19">
        <v>43468</v>
      </c>
      <c r="B153" s="33" t="s">
        <v>598</v>
      </c>
      <c r="C153" s="8"/>
      <c r="D153" s="8">
        <v>14840</v>
      </c>
      <c r="E153" s="46">
        <f t="shared" si="2"/>
        <v>4902493.24</v>
      </c>
    </row>
    <row r="154" spans="1:5">
      <c r="A154" s="2">
        <v>43480</v>
      </c>
      <c r="B154" s="33" t="s">
        <v>39</v>
      </c>
      <c r="C154" s="20">
        <v>300000</v>
      </c>
      <c r="D154" s="21"/>
      <c r="E154" s="46">
        <f t="shared" si="2"/>
        <v>5202493.24</v>
      </c>
    </row>
    <row r="155" spans="1:5">
      <c r="A155" s="2">
        <v>43486</v>
      </c>
      <c r="B155" s="33" t="s">
        <v>39</v>
      </c>
      <c r="C155" s="20">
        <v>300000</v>
      </c>
      <c r="D155" s="21"/>
      <c r="E155" s="46">
        <f t="shared" si="2"/>
        <v>5502493.2400000002</v>
      </c>
    </row>
    <row r="156" spans="1:5" ht="24">
      <c r="A156" s="19">
        <v>43487</v>
      </c>
      <c r="B156" s="33" t="s">
        <v>518</v>
      </c>
      <c r="C156" s="8"/>
      <c r="D156" s="8">
        <v>16592</v>
      </c>
      <c r="E156" s="46">
        <f t="shared" si="2"/>
        <v>5485901.2400000002</v>
      </c>
    </row>
    <row r="157" spans="1:5" ht="24">
      <c r="A157" s="19">
        <v>43487</v>
      </c>
      <c r="B157" s="33" t="s">
        <v>431</v>
      </c>
      <c r="C157" s="8"/>
      <c r="D157" s="7">
        <v>17103</v>
      </c>
      <c r="E157" s="46">
        <f t="shared" si="2"/>
        <v>5468798.2400000002</v>
      </c>
    </row>
    <row r="158" spans="1:5">
      <c r="A158" s="2">
        <v>43488</v>
      </c>
      <c r="B158" s="33" t="s">
        <v>39</v>
      </c>
      <c r="C158" s="20">
        <v>200000</v>
      </c>
      <c r="D158" s="21"/>
      <c r="E158" s="46">
        <f t="shared" si="2"/>
        <v>5668798.2400000002</v>
      </c>
    </row>
    <row r="159" spans="1:5">
      <c r="A159" s="2">
        <v>43489</v>
      </c>
      <c r="B159" s="33" t="s">
        <v>53</v>
      </c>
      <c r="C159" s="20">
        <v>5000</v>
      </c>
      <c r="D159" s="21"/>
      <c r="E159" s="46">
        <f t="shared" si="2"/>
        <v>5673798.2400000002</v>
      </c>
    </row>
    <row r="160" spans="1:5" ht="15.75">
      <c r="A160" s="2">
        <v>43495</v>
      </c>
      <c r="B160" s="33" t="s">
        <v>132</v>
      </c>
      <c r="C160" s="22"/>
      <c r="D160" s="22">
        <v>16050</v>
      </c>
      <c r="E160" s="46">
        <f t="shared" si="2"/>
        <v>5657748.2400000002</v>
      </c>
    </row>
    <row r="161" spans="1:5" ht="15.75">
      <c r="A161" s="2">
        <v>43496</v>
      </c>
      <c r="B161" s="33" t="s">
        <v>19</v>
      </c>
      <c r="C161" s="22"/>
      <c r="D161" s="21"/>
      <c r="E161" s="46">
        <f t="shared" si="2"/>
        <v>5657748.2400000002</v>
      </c>
    </row>
    <row r="162" spans="1:5" ht="24">
      <c r="A162" s="19">
        <v>43499</v>
      </c>
      <c r="B162" s="33" t="s">
        <v>597</v>
      </c>
      <c r="C162" s="8"/>
      <c r="D162" s="8">
        <v>18365</v>
      </c>
      <c r="E162" s="46">
        <f t="shared" si="2"/>
        <v>5639383.2400000002</v>
      </c>
    </row>
    <row r="163" spans="1:5">
      <c r="A163" s="19">
        <v>43499</v>
      </c>
      <c r="B163" s="33" t="s">
        <v>598</v>
      </c>
      <c r="C163" s="8"/>
      <c r="D163" s="8">
        <v>14840</v>
      </c>
      <c r="E163" s="46">
        <f t="shared" si="2"/>
        <v>5624543.2400000002</v>
      </c>
    </row>
    <row r="164" spans="1:5">
      <c r="A164" s="2">
        <v>43503</v>
      </c>
      <c r="B164" s="33" t="s">
        <v>39</v>
      </c>
      <c r="C164" s="20">
        <v>300000</v>
      </c>
      <c r="D164" s="21"/>
      <c r="E164" s="46">
        <f t="shared" si="2"/>
        <v>5924543.2400000002</v>
      </c>
    </row>
    <row r="165" spans="1:5">
      <c r="A165" s="2">
        <v>43514</v>
      </c>
      <c r="B165" s="33" t="s">
        <v>37</v>
      </c>
      <c r="C165" s="20">
        <v>200000</v>
      </c>
      <c r="D165" s="21"/>
      <c r="E165" s="46">
        <f t="shared" si="2"/>
        <v>6124543.2400000002</v>
      </c>
    </row>
    <row r="166" spans="1:5" ht="24">
      <c r="A166" s="2">
        <v>43514</v>
      </c>
      <c r="B166" s="33" t="s">
        <v>54</v>
      </c>
      <c r="C166" s="20">
        <v>2020</v>
      </c>
      <c r="D166" s="21"/>
      <c r="E166" s="46">
        <f t="shared" si="2"/>
        <v>6126563.2400000002</v>
      </c>
    </row>
    <row r="167" spans="1:5" ht="24">
      <c r="A167" s="19">
        <v>43518</v>
      </c>
      <c r="B167" s="33" t="s">
        <v>518</v>
      </c>
      <c r="C167" s="8"/>
      <c r="D167" s="8">
        <v>16592</v>
      </c>
      <c r="E167" s="46">
        <f t="shared" si="2"/>
        <v>6109971.2400000002</v>
      </c>
    </row>
    <row r="168" spans="1:5" ht="24">
      <c r="A168" s="19">
        <v>43518</v>
      </c>
      <c r="B168" s="33" t="s">
        <v>431</v>
      </c>
      <c r="C168" s="8"/>
      <c r="D168" s="7">
        <v>17103</v>
      </c>
      <c r="E168" s="46">
        <f t="shared" si="2"/>
        <v>6092868.2400000002</v>
      </c>
    </row>
    <row r="169" spans="1:5">
      <c r="A169" s="2">
        <v>43519</v>
      </c>
      <c r="B169" s="33" t="s">
        <v>55</v>
      </c>
      <c r="C169" s="20">
        <v>201000</v>
      </c>
      <c r="D169" s="21"/>
      <c r="E169" s="46">
        <f t="shared" si="2"/>
        <v>6293868.2400000002</v>
      </c>
    </row>
    <row r="170" spans="1:5">
      <c r="A170" s="2">
        <v>43520</v>
      </c>
      <c r="B170" s="33" t="s">
        <v>56</v>
      </c>
      <c r="C170" s="20">
        <v>5000</v>
      </c>
      <c r="D170" s="21"/>
      <c r="E170" s="46">
        <f t="shared" si="2"/>
        <v>6298868.2400000002</v>
      </c>
    </row>
    <row r="171" spans="1:5" ht="15.75">
      <c r="A171" s="2">
        <v>43524</v>
      </c>
      <c r="B171" s="33" t="s">
        <v>132</v>
      </c>
      <c r="C171" s="22"/>
      <c r="D171" s="22">
        <v>16050</v>
      </c>
      <c r="E171" s="46">
        <f t="shared" si="2"/>
        <v>6282818.2400000002</v>
      </c>
    </row>
    <row r="172" spans="1:5" ht="15.75">
      <c r="A172" s="2">
        <v>43524</v>
      </c>
      <c r="B172" s="33" t="s">
        <v>19</v>
      </c>
      <c r="C172" s="22"/>
      <c r="D172" s="21"/>
      <c r="E172" s="46">
        <f t="shared" si="2"/>
        <v>6282818.2400000002</v>
      </c>
    </row>
    <row r="173" spans="1:5" ht="24">
      <c r="A173" s="19">
        <v>43527</v>
      </c>
      <c r="B173" s="33" t="s">
        <v>597</v>
      </c>
      <c r="C173" s="8"/>
      <c r="D173" s="8">
        <v>18365</v>
      </c>
      <c r="E173" s="46">
        <f t="shared" si="2"/>
        <v>6264453.2400000002</v>
      </c>
    </row>
    <row r="174" spans="1:5">
      <c r="A174" s="19">
        <v>43527</v>
      </c>
      <c r="B174" s="33" t="s">
        <v>598</v>
      </c>
      <c r="C174" s="8"/>
      <c r="D174" s="8">
        <v>14840</v>
      </c>
      <c r="E174" s="46">
        <f t="shared" si="2"/>
        <v>6249613.2400000002</v>
      </c>
    </row>
    <row r="175" spans="1:5">
      <c r="A175" s="2">
        <v>43529</v>
      </c>
      <c r="B175" s="33" t="s">
        <v>39</v>
      </c>
      <c r="C175" s="20">
        <v>200000</v>
      </c>
      <c r="D175" s="21"/>
      <c r="E175" s="46">
        <f t="shared" si="2"/>
        <v>6449613.2400000002</v>
      </c>
    </row>
    <row r="176" spans="1:5" ht="24">
      <c r="A176" s="2">
        <v>43531</v>
      </c>
      <c r="B176" s="33" t="s">
        <v>58</v>
      </c>
      <c r="C176" s="20"/>
      <c r="D176" s="21">
        <v>558652</v>
      </c>
      <c r="E176" s="46">
        <f t="shared" si="2"/>
        <v>5890961.2400000002</v>
      </c>
    </row>
    <row r="177" spans="1:5">
      <c r="A177" s="2">
        <v>43532</v>
      </c>
      <c r="B177" s="33" t="s">
        <v>39</v>
      </c>
      <c r="C177" s="20">
        <v>1000000</v>
      </c>
      <c r="D177" s="21"/>
      <c r="E177" s="46">
        <f t="shared" si="2"/>
        <v>6890961.2400000002</v>
      </c>
    </row>
    <row r="178" spans="1:5">
      <c r="A178" s="19">
        <v>43532</v>
      </c>
      <c r="B178" s="33" t="s">
        <v>599</v>
      </c>
      <c r="C178" s="8"/>
      <c r="D178" s="8">
        <v>8990000</v>
      </c>
      <c r="E178" s="46">
        <f t="shared" si="2"/>
        <v>-2099038.7599999998</v>
      </c>
    </row>
    <row r="179" spans="1:5">
      <c r="A179" s="2">
        <v>43537</v>
      </c>
      <c r="B179" s="33" t="s">
        <v>39</v>
      </c>
      <c r="C179" s="20">
        <v>500000</v>
      </c>
      <c r="D179" s="21"/>
      <c r="E179" s="46">
        <f t="shared" si="2"/>
        <v>-1599038.7599999998</v>
      </c>
    </row>
    <row r="180" spans="1:5">
      <c r="A180" s="2">
        <v>43544</v>
      </c>
      <c r="B180" s="33" t="s">
        <v>39</v>
      </c>
      <c r="C180" s="20">
        <v>500000</v>
      </c>
      <c r="D180" s="21"/>
      <c r="E180" s="46">
        <f t="shared" si="2"/>
        <v>-1099038.7599999998</v>
      </c>
    </row>
    <row r="181" spans="1:5">
      <c r="A181" s="2">
        <v>43545</v>
      </c>
      <c r="B181" s="33" t="s">
        <v>39</v>
      </c>
      <c r="C181" s="20">
        <v>1000000</v>
      </c>
      <c r="D181" s="21"/>
      <c r="E181" s="46">
        <f t="shared" si="2"/>
        <v>-99038.759999999776</v>
      </c>
    </row>
    <row r="182" spans="1:5">
      <c r="A182" s="2">
        <v>43545</v>
      </c>
      <c r="B182" s="33" t="s">
        <v>21</v>
      </c>
      <c r="C182" s="20"/>
      <c r="D182" s="21">
        <v>2116319</v>
      </c>
      <c r="E182" s="46">
        <f t="shared" si="2"/>
        <v>-2215357.7599999998</v>
      </c>
    </row>
    <row r="183" spans="1:5">
      <c r="A183" s="2">
        <v>43545</v>
      </c>
      <c r="B183" s="33" t="s">
        <v>57</v>
      </c>
      <c r="C183" s="20">
        <v>47569</v>
      </c>
      <c r="D183" s="21"/>
      <c r="E183" s="46">
        <f t="shared" si="2"/>
        <v>-2167788.7599999998</v>
      </c>
    </row>
    <row r="184" spans="1:5">
      <c r="A184" s="2">
        <v>43548</v>
      </c>
      <c r="B184" s="33" t="s">
        <v>59</v>
      </c>
      <c r="C184" s="20">
        <v>5000</v>
      </c>
      <c r="D184" s="21"/>
      <c r="E184" s="46">
        <f t="shared" si="2"/>
        <v>-2162788.7599999998</v>
      </c>
    </row>
    <row r="185" spans="1:5">
      <c r="A185" s="2">
        <v>43552</v>
      </c>
      <c r="B185" s="33" t="s">
        <v>39</v>
      </c>
      <c r="C185" s="20">
        <v>500000</v>
      </c>
      <c r="D185" s="21"/>
      <c r="E185" s="46">
        <f t="shared" si="2"/>
        <v>-1662788.7599999998</v>
      </c>
    </row>
    <row r="186" spans="1:5" ht="15.75">
      <c r="A186" s="2">
        <v>43554</v>
      </c>
      <c r="B186" s="33" t="s">
        <v>132</v>
      </c>
      <c r="C186" s="22"/>
      <c r="D186" s="22">
        <v>16050</v>
      </c>
      <c r="E186" s="46">
        <f t="shared" si="2"/>
        <v>-1678838.7599999998</v>
      </c>
    </row>
    <row r="187" spans="1:5" ht="15.75">
      <c r="A187" s="2">
        <v>43555</v>
      </c>
      <c r="B187" s="33" t="s">
        <v>19</v>
      </c>
      <c r="C187" s="22"/>
      <c r="D187" s="21"/>
      <c r="E187" s="46">
        <f t="shared" si="2"/>
        <v>-1678838.7599999998</v>
      </c>
    </row>
    <row r="188" spans="1:5">
      <c r="A188" s="19">
        <v>43558</v>
      </c>
      <c r="B188" s="33" t="s">
        <v>598</v>
      </c>
      <c r="C188" s="8"/>
      <c r="D188" s="8">
        <v>14840</v>
      </c>
      <c r="E188" s="46">
        <f t="shared" si="2"/>
        <v>-1693678.7599999998</v>
      </c>
    </row>
    <row r="189" spans="1:5">
      <c r="A189" s="2">
        <v>43561</v>
      </c>
      <c r="B189" s="33" t="s">
        <v>62</v>
      </c>
      <c r="C189" s="20"/>
      <c r="D189" s="21">
        <v>39669</v>
      </c>
      <c r="E189" s="46">
        <f t="shared" si="2"/>
        <v>-1733347.7599999998</v>
      </c>
    </row>
    <row r="190" spans="1:5">
      <c r="A190" s="2">
        <v>43570</v>
      </c>
      <c r="B190" s="33" t="s">
        <v>39</v>
      </c>
      <c r="C190" s="20">
        <v>500000</v>
      </c>
      <c r="D190" s="21"/>
      <c r="E190" s="46">
        <f t="shared" si="2"/>
        <v>-1233347.7599999998</v>
      </c>
    </row>
    <row r="191" spans="1:5">
      <c r="A191" s="2">
        <v>43579</v>
      </c>
      <c r="B191" s="33" t="s">
        <v>60</v>
      </c>
      <c r="C191" s="20">
        <v>5000</v>
      </c>
      <c r="D191" s="21"/>
      <c r="E191" s="46">
        <f t="shared" si="2"/>
        <v>-1228347.7599999998</v>
      </c>
    </row>
    <row r="192" spans="1:5" ht="15.75">
      <c r="A192" s="2">
        <v>43585</v>
      </c>
      <c r="B192" s="33" t="s">
        <v>132</v>
      </c>
      <c r="C192" s="22"/>
      <c r="D192" s="22">
        <v>16050</v>
      </c>
      <c r="E192" s="46">
        <f t="shared" si="2"/>
        <v>-1244397.7599999998</v>
      </c>
    </row>
    <row r="193" spans="1:5" ht="15.75">
      <c r="A193" s="2">
        <v>43585</v>
      </c>
      <c r="B193" s="33" t="s">
        <v>629</v>
      </c>
      <c r="C193" s="22"/>
      <c r="D193" s="21"/>
      <c r="E193" s="46">
        <f t="shared" si="2"/>
        <v>-1244397.7599999998</v>
      </c>
    </row>
    <row r="194" spans="1:5">
      <c r="A194" s="19">
        <v>43588</v>
      </c>
      <c r="B194" s="33" t="s">
        <v>598</v>
      </c>
      <c r="C194" s="8"/>
      <c r="D194" s="8">
        <v>14840</v>
      </c>
      <c r="E194" s="46">
        <f t="shared" si="2"/>
        <v>-1259237.7599999998</v>
      </c>
    </row>
    <row r="195" spans="1:5">
      <c r="A195" s="2">
        <v>43593</v>
      </c>
      <c r="B195" s="33" t="s">
        <v>45</v>
      </c>
      <c r="C195" s="20">
        <v>200000</v>
      </c>
      <c r="D195" s="21"/>
      <c r="E195" s="46">
        <f t="shared" si="2"/>
        <v>-1059237.7599999998</v>
      </c>
    </row>
    <row r="196" spans="1:5">
      <c r="A196" s="2">
        <v>43598</v>
      </c>
      <c r="B196" s="33" t="s">
        <v>21</v>
      </c>
      <c r="C196" s="20"/>
      <c r="D196" s="21">
        <v>2504416</v>
      </c>
      <c r="E196" s="46">
        <f t="shared" si="2"/>
        <v>-3563653.76</v>
      </c>
    </row>
    <row r="197" spans="1:5">
      <c r="A197" s="2">
        <v>43598</v>
      </c>
      <c r="B197" s="33" t="s">
        <v>69</v>
      </c>
      <c r="C197" s="20">
        <v>55877</v>
      </c>
      <c r="D197" s="21"/>
      <c r="E197" s="46">
        <f t="shared" si="2"/>
        <v>-3507776.76</v>
      </c>
    </row>
    <row r="198" spans="1:5">
      <c r="A198" s="2">
        <v>43605</v>
      </c>
      <c r="B198" s="33" t="s">
        <v>39</v>
      </c>
      <c r="C198" s="20">
        <v>300000</v>
      </c>
      <c r="D198" s="21"/>
      <c r="E198" s="46">
        <f t="shared" si="2"/>
        <v>-3207776.76</v>
      </c>
    </row>
    <row r="199" spans="1:5">
      <c r="A199" s="2">
        <v>43607</v>
      </c>
      <c r="B199" s="33" t="s">
        <v>39</v>
      </c>
      <c r="C199" s="20">
        <v>300000</v>
      </c>
      <c r="D199" s="21"/>
      <c r="E199" s="46">
        <f t="shared" ref="E199:E262" si="3">C199+E198-D199</f>
        <v>-2907776.76</v>
      </c>
    </row>
    <row r="200" spans="1:5">
      <c r="A200" s="2">
        <v>43608</v>
      </c>
      <c r="B200" s="33" t="s">
        <v>39</v>
      </c>
      <c r="C200" s="20">
        <v>1000000</v>
      </c>
      <c r="D200" s="21"/>
      <c r="E200" s="46">
        <f t="shared" si="3"/>
        <v>-1907776.7599999998</v>
      </c>
    </row>
    <row r="201" spans="1:5">
      <c r="A201" s="2">
        <v>43609</v>
      </c>
      <c r="B201" s="33" t="s">
        <v>30</v>
      </c>
      <c r="C201" s="20">
        <v>5000</v>
      </c>
      <c r="D201" s="21"/>
      <c r="E201" s="46">
        <f t="shared" si="3"/>
        <v>-1902776.7599999998</v>
      </c>
    </row>
    <row r="202" spans="1:5">
      <c r="A202" s="2">
        <v>43613</v>
      </c>
      <c r="B202" s="33" t="s">
        <v>39</v>
      </c>
      <c r="C202" s="20">
        <v>200000</v>
      </c>
      <c r="D202" s="21"/>
      <c r="E202" s="46">
        <f t="shared" si="3"/>
        <v>-1702776.7599999998</v>
      </c>
    </row>
    <row r="203" spans="1:5" ht="15.75">
      <c r="A203" s="2">
        <v>43615</v>
      </c>
      <c r="B203" s="33" t="s">
        <v>132</v>
      </c>
      <c r="C203" s="22"/>
      <c r="D203" s="22">
        <v>16050</v>
      </c>
      <c r="E203" s="46">
        <f t="shared" si="3"/>
        <v>-1718826.7599999998</v>
      </c>
    </row>
    <row r="204" spans="1:5" ht="15.75">
      <c r="A204" s="2">
        <v>43616</v>
      </c>
      <c r="B204" s="33" t="s">
        <v>603</v>
      </c>
      <c r="C204" s="22"/>
      <c r="D204" s="22">
        <v>920000</v>
      </c>
      <c r="E204" s="46">
        <f t="shared" si="3"/>
        <v>-2638826.7599999998</v>
      </c>
    </row>
    <row r="205" spans="1:5" ht="15.75">
      <c r="A205" s="2">
        <v>43616</v>
      </c>
      <c r="B205" s="33" t="s">
        <v>629</v>
      </c>
      <c r="C205" s="22"/>
      <c r="D205" s="21"/>
      <c r="E205" s="46">
        <f t="shared" si="3"/>
        <v>-2638826.7599999998</v>
      </c>
    </row>
    <row r="206" spans="1:5">
      <c r="A206" s="19">
        <v>43619</v>
      </c>
      <c r="B206" s="33" t="s">
        <v>598</v>
      </c>
      <c r="C206" s="8"/>
      <c r="D206" s="8">
        <v>14840</v>
      </c>
      <c r="E206" s="46">
        <f t="shared" si="3"/>
        <v>-2653666.7599999998</v>
      </c>
    </row>
    <row r="207" spans="1:5">
      <c r="A207" s="2">
        <v>43640</v>
      </c>
      <c r="B207" s="33" t="s">
        <v>39</v>
      </c>
      <c r="C207" s="20">
        <v>200000</v>
      </c>
      <c r="D207" s="21"/>
      <c r="E207" s="46">
        <f t="shared" si="3"/>
        <v>-2453666.7599999998</v>
      </c>
    </row>
    <row r="208" spans="1:5">
      <c r="A208" s="2">
        <v>43640</v>
      </c>
      <c r="B208" s="33" t="s">
        <v>31</v>
      </c>
      <c r="C208" s="20">
        <v>5000</v>
      </c>
      <c r="D208" s="21"/>
      <c r="E208" s="46">
        <f t="shared" si="3"/>
        <v>-2448666.7599999998</v>
      </c>
    </row>
    <row r="209" spans="1:5">
      <c r="A209" s="2">
        <v>43645</v>
      </c>
      <c r="B209" s="33" t="s">
        <v>39</v>
      </c>
      <c r="C209" s="20">
        <v>202020</v>
      </c>
      <c r="D209" s="21"/>
      <c r="E209" s="46">
        <f t="shared" si="3"/>
        <v>-2246646.7599999998</v>
      </c>
    </row>
    <row r="210" spans="1:5" ht="15.75">
      <c r="A210" s="2">
        <v>43646</v>
      </c>
      <c r="B210" s="33" t="s">
        <v>132</v>
      </c>
      <c r="C210" s="22"/>
      <c r="D210" s="22">
        <v>16050</v>
      </c>
      <c r="E210" s="46">
        <f t="shared" si="3"/>
        <v>-2262696.7599999998</v>
      </c>
    </row>
    <row r="211" spans="1:5" ht="15.75">
      <c r="A211" s="2">
        <v>43646</v>
      </c>
      <c r="B211" s="33" t="s">
        <v>629</v>
      </c>
      <c r="C211" s="22"/>
      <c r="D211" s="21"/>
      <c r="E211" s="46">
        <f t="shared" si="3"/>
        <v>-2262696.7599999998</v>
      </c>
    </row>
    <row r="212" spans="1:5">
      <c r="A212" s="19">
        <v>43649</v>
      </c>
      <c r="B212" s="33" t="s">
        <v>598</v>
      </c>
      <c r="C212" s="8"/>
      <c r="D212" s="8">
        <v>14840</v>
      </c>
      <c r="E212" s="46">
        <f t="shared" si="3"/>
        <v>-2277536.7599999998</v>
      </c>
    </row>
    <row r="213" spans="1:5">
      <c r="A213" s="2">
        <v>43657</v>
      </c>
      <c r="B213" s="33" t="s">
        <v>37</v>
      </c>
      <c r="C213" s="20">
        <v>300000</v>
      </c>
      <c r="D213" s="21"/>
      <c r="E213" s="46">
        <f t="shared" si="3"/>
        <v>-1977536.7599999998</v>
      </c>
    </row>
    <row r="214" spans="1:5" ht="24">
      <c r="A214" s="2">
        <v>43657</v>
      </c>
      <c r="B214" s="33" t="s">
        <v>63</v>
      </c>
      <c r="C214" s="20"/>
      <c r="D214" s="21">
        <v>200000</v>
      </c>
      <c r="E214" s="46">
        <f t="shared" si="3"/>
        <v>-2177536.7599999998</v>
      </c>
    </row>
    <row r="215" spans="1:5">
      <c r="A215" s="2">
        <v>43661</v>
      </c>
      <c r="B215" s="33" t="s">
        <v>604</v>
      </c>
      <c r="C215" s="20">
        <v>42380</v>
      </c>
      <c r="D215" s="21"/>
      <c r="E215" s="46">
        <f t="shared" si="3"/>
        <v>-2135156.7599999998</v>
      </c>
    </row>
    <row r="216" spans="1:5">
      <c r="A216" s="2">
        <v>43663</v>
      </c>
      <c r="B216" s="33" t="s">
        <v>64</v>
      </c>
      <c r="C216" s="20">
        <v>2639620</v>
      </c>
      <c r="D216" s="21"/>
      <c r="E216" s="46">
        <f t="shared" si="3"/>
        <v>504463.24000000022</v>
      </c>
    </row>
    <row r="217" spans="1:5">
      <c r="A217" s="2">
        <v>43664</v>
      </c>
      <c r="B217" s="33" t="s">
        <v>39</v>
      </c>
      <c r="C217" s="20">
        <v>300000</v>
      </c>
      <c r="D217" s="21"/>
      <c r="E217" s="46">
        <f t="shared" si="3"/>
        <v>804463.24000000022</v>
      </c>
    </row>
    <row r="218" spans="1:5">
      <c r="A218" s="2">
        <v>43670</v>
      </c>
      <c r="B218" s="33" t="s">
        <v>32</v>
      </c>
      <c r="C218" s="20">
        <v>5000</v>
      </c>
      <c r="D218" s="21"/>
      <c r="E218" s="46">
        <f t="shared" si="3"/>
        <v>809463.24000000022</v>
      </c>
    </row>
    <row r="219" spans="1:5">
      <c r="A219" s="2">
        <v>43672</v>
      </c>
      <c r="B219" s="33" t="s">
        <v>39</v>
      </c>
      <c r="C219" s="20">
        <v>1000000</v>
      </c>
      <c r="D219" s="21"/>
      <c r="E219" s="46">
        <f t="shared" si="3"/>
        <v>1809463.2400000002</v>
      </c>
    </row>
    <row r="220" spans="1:5" ht="15.75">
      <c r="A220" s="2">
        <v>43676</v>
      </c>
      <c r="B220" s="33" t="s">
        <v>132</v>
      </c>
      <c r="C220" s="22"/>
      <c r="D220" s="22">
        <v>16050</v>
      </c>
      <c r="E220" s="46">
        <f t="shared" si="3"/>
        <v>1793413.2400000002</v>
      </c>
    </row>
    <row r="221" spans="1:5" ht="15.75">
      <c r="A221" s="2">
        <v>43677</v>
      </c>
      <c r="B221" s="33" t="s">
        <v>19</v>
      </c>
      <c r="C221" s="22"/>
      <c r="D221" s="21"/>
      <c r="E221" s="46">
        <f t="shared" si="3"/>
        <v>1793413.2400000002</v>
      </c>
    </row>
    <row r="222" spans="1:5">
      <c r="A222" s="19">
        <v>43680</v>
      </c>
      <c r="B222" s="33" t="s">
        <v>598</v>
      </c>
      <c r="C222" s="8"/>
      <c r="D222" s="8">
        <v>14840</v>
      </c>
      <c r="E222" s="46">
        <f t="shared" si="3"/>
        <v>1778573.2400000002</v>
      </c>
    </row>
    <row r="223" spans="1:5">
      <c r="A223" s="2">
        <v>43692</v>
      </c>
      <c r="B223" s="33" t="s">
        <v>605</v>
      </c>
      <c r="C223" s="20">
        <v>42380</v>
      </c>
      <c r="D223" s="8"/>
      <c r="E223" s="46">
        <f t="shared" si="3"/>
        <v>1820953.2400000002</v>
      </c>
    </row>
    <row r="224" spans="1:5">
      <c r="A224" s="2">
        <v>43693</v>
      </c>
      <c r="B224" s="33" t="s">
        <v>65</v>
      </c>
      <c r="C224" s="20"/>
      <c r="D224" s="20">
        <v>2444392</v>
      </c>
      <c r="E224" s="46">
        <f t="shared" si="3"/>
        <v>-623438.75999999978</v>
      </c>
    </row>
    <row r="225" spans="1:5">
      <c r="A225" s="2">
        <v>43693</v>
      </c>
      <c r="B225" s="33" t="s">
        <v>70</v>
      </c>
      <c r="C225" s="20">
        <v>55800</v>
      </c>
      <c r="D225" s="21"/>
      <c r="E225" s="46">
        <f t="shared" si="3"/>
        <v>-567638.75999999978</v>
      </c>
    </row>
    <row r="226" spans="1:5">
      <c r="A226" s="2">
        <v>43696</v>
      </c>
      <c r="B226" s="33" t="s">
        <v>66</v>
      </c>
      <c r="C226" s="20">
        <v>500000</v>
      </c>
      <c r="D226" s="21"/>
      <c r="E226" s="46">
        <f t="shared" si="3"/>
        <v>-67638.759999999776</v>
      </c>
    </row>
    <row r="227" spans="1:5">
      <c r="A227" s="2">
        <v>43696</v>
      </c>
      <c r="B227" s="33" t="s">
        <v>67</v>
      </c>
      <c r="C227" s="20">
        <v>500000</v>
      </c>
      <c r="D227" s="21"/>
      <c r="E227" s="46">
        <f t="shared" si="3"/>
        <v>432361.24000000022</v>
      </c>
    </row>
    <row r="228" spans="1:5">
      <c r="A228" s="2">
        <v>43701</v>
      </c>
      <c r="B228" s="33" t="s">
        <v>68</v>
      </c>
      <c r="C228" s="20">
        <v>5000</v>
      </c>
      <c r="D228" s="21"/>
      <c r="E228" s="46">
        <f t="shared" si="3"/>
        <v>437361.24000000022</v>
      </c>
    </row>
    <row r="229" spans="1:5">
      <c r="A229" s="2">
        <v>43705</v>
      </c>
      <c r="B229" s="33" t="s">
        <v>67</v>
      </c>
      <c r="C229" s="20">
        <v>500000</v>
      </c>
      <c r="D229" s="21"/>
      <c r="E229" s="46">
        <f t="shared" si="3"/>
        <v>937361.24000000022</v>
      </c>
    </row>
    <row r="230" spans="1:5" ht="15.75">
      <c r="A230" s="2">
        <v>43707</v>
      </c>
      <c r="B230" s="33" t="s">
        <v>132</v>
      </c>
      <c r="C230" s="22"/>
      <c r="D230" s="21">
        <v>16050</v>
      </c>
      <c r="E230" s="46">
        <f t="shared" si="3"/>
        <v>921311.24000000022</v>
      </c>
    </row>
    <row r="231" spans="1:5" ht="15.75">
      <c r="A231" s="2">
        <v>43708</v>
      </c>
      <c r="B231" s="33" t="s">
        <v>19</v>
      </c>
      <c r="C231" s="22"/>
      <c r="D231" s="21"/>
      <c r="E231" s="46">
        <f t="shared" si="3"/>
        <v>921311.24000000022</v>
      </c>
    </row>
    <row r="232" spans="1:5">
      <c r="A232" s="19">
        <v>43711</v>
      </c>
      <c r="B232" s="33" t="s">
        <v>598</v>
      </c>
      <c r="C232" s="8"/>
      <c r="D232" s="8">
        <v>14840</v>
      </c>
      <c r="E232" s="46">
        <f t="shared" si="3"/>
        <v>906471.24000000022</v>
      </c>
    </row>
    <row r="233" spans="1:5">
      <c r="A233" s="2">
        <v>43723</v>
      </c>
      <c r="B233" s="33" t="s">
        <v>606</v>
      </c>
      <c r="C233" s="20">
        <v>42380</v>
      </c>
      <c r="D233" s="8"/>
      <c r="E233" s="46">
        <f t="shared" si="3"/>
        <v>948851.24000000022</v>
      </c>
    </row>
    <row r="234" spans="1:5">
      <c r="A234" s="2">
        <v>43724</v>
      </c>
      <c r="B234" s="33" t="s">
        <v>67</v>
      </c>
      <c r="C234" s="20">
        <v>500000</v>
      </c>
      <c r="D234" s="21"/>
      <c r="E234" s="46">
        <f t="shared" si="3"/>
        <v>1448851.2400000002</v>
      </c>
    </row>
    <row r="235" spans="1:5">
      <c r="A235" s="2">
        <v>43732</v>
      </c>
      <c r="B235" s="33" t="s">
        <v>34</v>
      </c>
      <c r="C235" s="20">
        <v>5000</v>
      </c>
      <c r="D235" s="21"/>
      <c r="E235" s="46">
        <f t="shared" si="3"/>
        <v>1453851.2400000002</v>
      </c>
    </row>
    <row r="236" spans="1:5">
      <c r="A236" s="2">
        <v>43734</v>
      </c>
      <c r="B236" s="33" t="s">
        <v>67</v>
      </c>
      <c r="C236" s="20">
        <v>100000</v>
      </c>
      <c r="D236" s="21"/>
      <c r="E236" s="46">
        <f t="shared" si="3"/>
        <v>1553851.2400000002</v>
      </c>
    </row>
    <row r="237" spans="1:5" ht="15.75">
      <c r="A237" s="2">
        <v>43738</v>
      </c>
      <c r="B237" s="33" t="s">
        <v>132</v>
      </c>
      <c r="C237" s="22"/>
      <c r="D237" s="21">
        <v>16050</v>
      </c>
      <c r="E237" s="46">
        <f t="shared" si="3"/>
        <v>1537801.2400000002</v>
      </c>
    </row>
    <row r="238" spans="1:5" ht="15.75">
      <c r="A238" s="2">
        <v>43738</v>
      </c>
      <c r="B238" s="33" t="s">
        <v>19</v>
      </c>
      <c r="C238" s="22"/>
      <c r="D238" s="21"/>
      <c r="E238" s="46">
        <f t="shared" si="3"/>
        <v>1537801.2400000002</v>
      </c>
    </row>
    <row r="239" spans="1:5" ht="15.75">
      <c r="A239" s="2">
        <v>43738</v>
      </c>
      <c r="B239" s="33"/>
      <c r="C239" s="22"/>
      <c r="D239" s="21"/>
      <c r="E239" s="46">
        <f t="shared" si="3"/>
        <v>1537801.2400000002</v>
      </c>
    </row>
    <row r="240" spans="1:5">
      <c r="A240" s="19">
        <v>43741</v>
      </c>
      <c r="B240" s="33" t="s">
        <v>598</v>
      </c>
      <c r="C240" s="8"/>
      <c r="D240" s="8">
        <v>14840</v>
      </c>
      <c r="E240" s="46">
        <f t="shared" si="3"/>
        <v>1522961.2400000002</v>
      </c>
    </row>
    <row r="241" spans="1:5">
      <c r="A241" s="2">
        <v>43743</v>
      </c>
      <c r="B241" s="33" t="s">
        <v>71</v>
      </c>
      <c r="C241" s="20"/>
      <c r="D241" s="21">
        <v>2639620</v>
      </c>
      <c r="E241" s="46">
        <f t="shared" si="3"/>
        <v>-1116658.7599999998</v>
      </c>
    </row>
    <row r="242" spans="1:5">
      <c r="A242" s="2">
        <v>43748</v>
      </c>
      <c r="B242" s="33" t="s">
        <v>67</v>
      </c>
      <c r="C242" s="20">
        <v>100000</v>
      </c>
      <c r="D242" s="21"/>
      <c r="E242" s="46">
        <f t="shared" si="3"/>
        <v>-1016658.7599999998</v>
      </c>
    </row>
    <row r="243" spans="1:5">
      <c r="A243" s="2">
        <v>43753</v>
      </c>
      <c r="B243" s="33" t="s">
        <v>67</v>
      </c>
      <c r="C243" s="20">
        <v>100000</v>
      </c>
      <c r="D243" s="21"/>
      <c r="E243" s="46">
        <f t="shared" si="3"/>
        <v>-916658.75999999978</v>
      </c>
    </row>
    <row r="244" spans="1:5">
      <c r="A244" s="2">
        <v>43753</v>
      </c>
      <c r="B244" s="33" t="s">
        <v>607</v>
      </c>
      <c r="C244" s="20">
        <v>42380</v>
      </c>
      <c r="D244" s="21"/>
      <c r="E244" s="46">
        <f t="shared" si="3"/>
        <v>-874278.75999999978</v>
      </c>
    </row>
    <row r="245" spans="1:5">
      <c r="A245" s="2">
        <v>43755</v>
      </c>
      <c r="B245" s="33" t="s">
        <v>67</v>
      </c>
      <c r="C245" s="20">
        <v>300000</v>
      </c>
      <c r="D245" s="21"/>
      <c r="E245" s="46">
        <f t="shared" si="3"/>
        <v>-574278.75999999978</v>
      </c>
    </row>
    <row r="246" spans="1:5">
      <c r="A246" s="2">
        <v>43755</v>
      </c>
      <c r="B246" s="33" t="s">
        <v>65</v>
      </c>
      <c r="C246" s="20"/>
      <c r="D246" s="21">
        <v>2177961</v>
      </c>
      <c r="E246" s="46">
        <f t="shared" si="3"/>
        <v>-2752239.76</v>
      </c>
    </row>
    <row r="247" spans="1:5">
      <c r="A247" s="2">
        <v>43755</v>
      </c>
      <c r="B247" s="33" t="s">
        <v>72</v>
      </c>
      <c r="C247" s="20">
        <v>47830</v>
      </c>
      <c r="D247" s="21"/>
      <c r="E247" s="46">
        <f t="shared" si="3"/>
        <v>-2704409.76</v>
      </c>
    </row>
    <row r="248" spans="1:5">
      <c r="A248" s="2">
        <v>43756</v>
      </c>
      <c r="B248" s="33" t="s">
        <v>67</v>
      </c>
      <c r="C248" s="20">
        <v>1000000</v>
      </c>
      <c r="D248" s="21"/>
      <c r="E248" s="46">
        <f t="shared" si="3"/>
        <v>-1704409.7599999998</v>
      </c>
    </row>
    <row r="249" spans="1:5">
      <c r="A249" s="2">
        <v>43762</v>
      </c>
      <c r="B249" s="33" t="s">
        <v>73</v>
      </c>
      <c r="C249" s="20">
        <v>5000</v>
      </c>
      <c r="D249" s="21"/>
      <c r="E249" s="46">
        <f t="shared" si="3"/>
        <v>-1699409.7599999998</v>
      </c>
    </row>
    <row r="250" spans="1:5" ht="15.75">
      <c r="A250" s="2">
        <v>43768</v>
      </c>
      <c r="B250" s="33" t="s">
        <v>132</v>
      </c>
      <c r="C250" s="22"/>
      <c r="D250" s="21">
        <v>16050</v>
      </c>
      <c r="E250" s="46">
        <f t="shared" si="3"/>
        <v>-1715459.7599999998</v>
      </c>
    </row>
    <row r="251" spans="1:5" ht="15.75">
      <c r="A251" s="2">
        <v>43769</v>
      </c>
      <c r="B251" s="33" t="s">
        <v>19</v>
      </c>
      <c r="C251" s="22"/>
      <c r="D251" s="21"/>
      <c r="E251" s="46">
        <f t="shared" si="3"/>
        <v>-1715459.7599999998</v>
      </c>
    </row>
    <row r="252" spans="1:5">
      <c r="A252" s="2">
        <v>43770</v>
      </c>
      <c r="B252" s="33" t="s">
        <v>67</v>
      </c>
      <c r="C252" s="20">
        <v>200000</v>
      </c>
      <c r="D252" s="21"/>
      <c r="E252" s="46">
        <f t="shared" si="3"/>
        <v>-1515459.7599999998</v>
      </c>
    </row>
    <row r="253" spans="1:5">
      <c r="A253" s="19">
        <v>43772</v>
      </c>
      <c r="B253" s="33" t="s">
        <v>598</v>
      </c>
      <c r="C253" s="8"/>
      <c r="D253" s="8">
        <v>14840</v>
      </c>
      <c r="E253" s="46">
        <f t="shared" si="3"/>
        <v>-1530299.7599999998</v>
      </c>
    </row>
    <row r="254" spans="1:5">
      <c r="A254" s="19">
        <v>43784</v>
      </c>
      <c r="B254" s="33" t="s">
        <v>608</v>
      </c>
      <c r="C254" s="20">
        <v>42380</v>
      </c>
      <c r="D254" s="8"/>
      <c r="E254" s="46">
        <f t="shared" si="3"/>
        <v>-1487919.7599999998</v>
      </c>
    </row>
    <row r="255" spans="1:5">
      <c r="A255" s="2">
        <v>43789</v>
      </c>
      <c r="B255" s="33" t="s">
        <v>67</v>
      </c>
      <c r="C255" s="20">
        <v>100000</v>
      </c>
      <c r="D255" s="21"/>
      <c r="E255" s="46">
        <f t="shared" si="3"/>
        <v>-1387919.7599999998</v>
      </c>
    </row>
    <row r="256" spans="1:5">
      <c r="A256" s="2">
        <v>43793</v>
      </c>
      <c r="B256" s="33" t="s">
        <v>74</v>
      </c>
      <c r="C256" s="20">
        <v>5000</v>
      </c>
      <c r="D256" s="21"/>
      <c r="E256" s="46">
        <f t="shared" si="3"/>
        <v>-1382919.7599999998</v>
      </c>
    </row>
    <row r="257" spans="1:5" ht="15.75">
      <c r="A257" s="2">
        <v>43799</v>
      </c>
      <c r="B257" s="33" t="s">
        <v>132</v>
      </c>
      <c r="C257" s="22"/>
      <c r="D257" s="21">
        <v>16050</v>
      </c>
      <c r="E257" s="46">
        <f t="shared" si="3"/>
        <v>-1398969.7599999998</v>
      </c>
    </row>
    <row r="258" spans="1:5" ht="15.75">
      <c r="A258" s="2">
        <v>43799</v>
      </c>
      <c r="B258" s="33" t="s">
        <v>629</v>
      </c>
      <c r="C258" s="22"/>
      <c r="D258" s="21"/>
      <c r="E258" s="46">
        <f t="shared" si="3"/>
        <v>-1398969.7599999998</v>
      </c>
    </row>
    <row r="259" spans="1:5">
      <c r="A259" s="2">
        <v>43802</v>
      </c>
      <c r="B259" s="33" t="s">
        <v>67</v>
      </c>
      <c r="C259" s="20">
        <v>200000</v>
      </c>
      <c r="D259" s="21"/>
      <c r="E259" s="46">
        <f t="shared" si="3"/>
        <v>-1198969.7599999998</v>
      </c>
    </row>
    <row r="260" spans="1:5">
      <c r="A260" s="19">
        <v>43802</v>
      </c>
      <c r="B260" s="33" t="s">
        <v>598</v>
      </c>
      <c r="C260" s="8"/>
      <c r="D260" s="8">
        <v>14840</v>
      </c>
      <c r="E260" s="46">
        <f t="shared" si="3"/>
        <v>-1213809.7599999998</v>
      </c>
    </row>
    <row r="261" spans="1:5">
      <c r="A261" s="2">
        <v>43814</v>
      </c>
      <c r="B261" s="33" t="s">
        <v>609</v>
      </c>
      <c r="C261" s="20">
        <v>42380</v>
      </c>
      <c r="D261" s="8"/>
      <c r="E261" s="46">
        <f t="shared" si="3"/>
        <v>-1171429.7599999998</v>
      </c>
    </row>
    <row r="262" spans="1:5">
      <c r="A262" s="2">
        <v>43816</v>
      </c>
      <c r="B262" s="33" t="s">
        <v>67</v>
      </c>
      <c r="C262" s="20">
        <v>200000</v>
      </c>
      <c r="D262" s="21"/>
      <c r="E262" s="46">
        <f t="shared" si="3"/>
        <v>-971429.75999999978</v>
      </c>
    </row>
    <row r="263" spans="1:5">
      <c r="A263" s="2">
        <v>43820</v>
      </c>
      <c r="B263" s="33" t="s">
        <v>67</v>
      </c>
      <c r="C263" s="20">
        <v>300000</v>
      </c>
      <c r="D263" s="21"/>
      <c r="E263" s="46">
        <f t="shared" ref="E263:E326" si="4">C263+E262-D263</f>
        <v>-671429.75999999978</v>
      </c>
    </row>
    <row r="264" spans="1:5">
      <c r="A264" s="2">
        <v>43823</v>
      </c>
      <c r="B264" s="33" t="s">
        <v>75</v>
      </c>
      <c r="C264" s="20">
        <v>5000</v>
      </c>
      <c r="D264" s="21"/>
      <c r="E264" s="46">
        <f t="shared" si="4"/>
        <v>-666429.75999999978</v>
      </c>
    </row>
    <row r="265" spans="1:5" ht="15.75">
      <c r="A265" s="2">
        <v>43829</v>
      </c>
      <c r="B265" s="33" t="s">
        <v>132</v>
      </c>
      <c r="C265" s="22"/>
      <c r="D265" s="21">
        <v>16050</v>
      </c>
      <c r="E265" s="46">
        <f t="shared" si="4"/>
        <v>-682479.75999999978</v>
      </c>
    </row>
    <row r="266" spans="1:5" ht="15.75">
      <c r="A266" s="2">
        <v>43830</v>
      </c>
      <c r="B266" s="33" t="s">
        <v>19</v>
      </c>
      <c r="C266" s="22"/>
      <c r="D266" s="21"/>
      <c r="E266" s="46">
        <f t="shared" si="4"/>
        <v>-682479.75999999978</v>
      </c>
    </row>
    <row r="267" spans="1:5">
      <c r="A267" s="19">
        <v>43833</v>
      </c>
      <c r="B267" s="33" t="s">
        <v>598</v>
      </c>
      <c r="C267" s="8"/>
      <c r="D267" s="8">
        <v>14840</v>
      </c>
      <c r="E267" s="46">
        <f t="shared" si="4"/>
        <v>-697319.75999999978</v>
      </c>
    </row>
    <row r="268" spans="1:5">
      <c r="A268" s="2">
        <v>43834</v>
      </c>
      <c r="B268" s="33" t="s">
        <v>67</v>
      </c>
      <c r="C268" s="20">
        <v>500000</v>
      </c>
      <c r="D268" s="21"/>
      <c r="E268" s="46">
        <f t="shared" si="4"/>
        <v>-197319.75999999978</v>
      </c>
    </row>
    <row r="269" spans="1:5">
      <c r="A269" s="2">
        <v>43840</v>
      </c>
      <c r="B269" s="33" t="s">
        <v>67</v>
      </c>
      <c r="C269" s="20">
        <v>100000</v>
      </c>
      <c r="D269" s="21"/>
      <c r="E269" s="46">
        <f t="shared" si="4"/>
        <v>-97319.759999999776</v>
      </c>
    </row>
    <row r="270" spans="1:5">
      <c r="A270" s="2">
        <v>43845</v>
      </c>
      <c r="B270" s="33" t="s">
        <v>76</v>
      </c>
      <c r="C270" s="20"/>
      <c r="D270" s="21">
        <v>3415119</v>
      </c>
      <c r="E270" s="46">
        <f t="shared" si="4"/>
        <v>-3512438.76</v>
      </c>
    </row>
    <row r="271" spans="1:5">
      <c r="A271" s="2">
        <v>43845</v>
      </c>
      <c r="B271" s="33" t="s">
        <v>77</v>
      </c>
      <c r="C271" s="20">
        <v>76585</v>
      </c>
      <c r="D271" s="21"/>
      <c r="E271" s="46">
        <f t="shared" si="4"/>
        <v>-3435853.76</v>
      </c>
    </row>
    <row r="272" spans="1:5">
      <c r="A272" s="2">
        <v>43845</v>
      </c>
      <c r="B272" s="33" t="s">
        <v>67</v>
      </c>
      <c r="C272" s="20">
        <v>2500000</v>
      </c>
      <c r="D272" s="21"/>
      <c r="E272" s="46">
        <f t="shared" si="4"/>
        <v>-935853.75999999978</v>
      </c>
    </row>
    <row r="273" spans="1:5">
      <c r="A273" s="2">
        <v>43845</v>
      </c>
      <c r="B273" s="33" t="s">
        <v>610</v>
      </c>
      <c r="C273" s="20">
        <v>42380</v>
      </c>
      <c r="D273" s="21"/>
      <c r="E273" s="46">
        <f t="shared" si="4"/>
        <v>-893473.75999999978</v>
      </c>
    </row>
    <row r="274" spans="1:5">
      <c r="A274" s="2">
        <v>43852</v>
      </c>
      <c r="B274" s="33" t="s">
        <v>67</v>
      </c>
      <c r="C274" s="20">
        <v>100000</v>
      </c>
      <c r="D274" s="21"/>
      <c r="E274" s="46">
        <f t="shared" si="4"/>
        <v>-793473.75999999978</v>
      </c>
    </row>
    <row r="275" spans="1:5">
      <c r="A275" s="2">
        <v>43854</v>
      </c>
      <c r="B275" s="33" t="s">
        <v>78</v>
      </c>
      <c r="C275" s="20">
        <v>5000</v>
      </c>
      <c r="D275" s="21"/>
      <c r="E275" s="46">
        <f t="shared" si="4"/>
        <v>-788473.75999999978</v>
      </c>
    </row>
    <row r="276" spans="1:5">
      <c r="A276" s="2">
        <v>43858</v>
      </c>
      <c r="B276" s="33" t="s">
        <v>67</v>
      </c>
      <c r="C276" s="20">
        <v>400000</v>
      </c>
      <c r="D276" s="21"/>
      <c r="E276" s="46">
        <f t="shared" si="4"/>
        <v>-388473.75999999978</v>
      </c>
    </row>
    <row r="277" spans="1:5" ht="15.75">
      <c r="A277" s="2">
        <v>43860</v>
      </c>
      <c r="B277" s="33" t="s">
        <v>132</v>
      </c>
      <c r="C277" s="22"/>
      <c r="D277" s="21">
        <v>16050</v>
      </c>
      <c r="E277" s="46">
        <f t="shared" si="4"/>
        <v>-404523.75999999978</v>
      </c>
    </row>
    <row r="278" spans="1:5" ht="15.75">
      <c r="A278" s="2">
        <v>43861</v>
      </c>
      <c r="B278" s="33" t="s">
        <v>19</v>
      </c>
      <c r="C278" s="22"/>
      <c r="D278" s="21"/>
      <c r="E278" s="46">
        <f t="shared" si="4"/>
        <v>-404523.75999999978</v>
      </c>
    </row>
    <row r="279" spans="1:5">
      <c r="A279" s="19">
        <v>43864</v>
      </c>
      <c r="B279" s="33" t="s">
        <v>598</v>
      </c>
      <c r="C279" s="8"/>
      <c r="D279" s="8">
        <v>14840</v>
      </c>
      <c r="E279" s="46">
        <f t="shared" si="4"/>
        <v>-419363.75999999978</v>
      </c>
    </row>
    <row r="280" spans="1:5">
      <c r="A280" s="2">
        <v>43867</v>
      </c>
      <c r="B280" s="33" t="s">
        <v>67</v>
      </c>
      <c r="C280" s="20">
        <v>300000</v>
      </c>
      <c r="D280" s="21"/>
      <c r="E280" s="46">
        <f t="shared" si="4"/>
        <v>-119363.75999999978</v>
      </c>
    </row>
    <row r="281" spans="1:5">
      <c r="A281" s="2">
        <v>43874</v>
      </c>
      <c r="B281" s="33" t="s">
        <v>79</v>
      </c>
      <c r="C281" s="20"/>
      <c r="D281" s="21">
        <v>1370204</v>
      </c>
      <c r="E281" s="46">
        <f t="shared" si="4"/>
        <v>-1489567.7599999998</v>
      </c>
    </row>
    <row r="282" spans="1:5">
      <c r="A282" s="2">
        <v>43874</v>
      </c>
      <c r="B282" s="33" t="s">
        <v>80</v>
      </c>
      <c r="C282" s="20">
        <v>30996</v>
      </c>
      <c r="D282" s="21"/>
      <c r="E282" s="46">
        <f t="shared" si="4"/>
        <v>-1458571.7599999998</v>
      </c>
    </row>
    <row r="283" spans="1:5">
      <c r="A283" s="2">
        <v>43875</v>
      </c>
      <c r="B283" s="33" t="s">
        <v>67</v>
      </c>
      <c r="C283" s="20">
        <v>500000</v>
      </c>
      <c r="D283" s="21"/>
      <c r="E283" s="46">
        <f t="shared" si="4"/>
        <v>-958571.75999999978</v>
      </c>
    </row>
    <row r="284" spans="1:5">
      <c r="A284" s="2">
        <v>43876</v>
      </c>
      <c r="B284" s="33" t="s">
        <v>611</v>
      </c>
      <c r="C284" s="20">
        <v>42380</v>
      </c>
      <c r="D284" s="21"/>
      <c r="E284" s="46">
        <f t="shared" si="4"/>
        <v>-916191.75999999978</v>
      </c>
    </row>
    <row r="285" spans="1:5">
      <c r="A285" s="2">
        <v>43879</v>
      </c>
      <c r="B285" s="33" t="s">
        <v>67</v>
      </c>
      <c r="C285" s="20">
        <v>100000</v>
      </c>
      <c r="D285" s="21"/>
      <c r="E285" s="46">
        <f t="shared" si="4"/>
        <v>-816191.75999999978</v>
      </c>
    </row>
    <row r="286" spans="1:5">
      <c r="A286" s="2">
        <v>43885</v>
      </c>
      <c r="B286" s="33" t="s">
        <v>81</v>
      </c>
      <c r="C286" s="20">
        <v>5000</v>
      </c>
      <c r="D286" s="21"/>
      <c r="E286" s="46">
        <f t="shared" si="4"/>
        <v>-811191.75999999978</v>
      </c>
    </row>
    <row r="287" spans="1:5">
      <c r="A287" s="2">
        <v>43886</v>
      </c>
      <c r="B287" s="33" t="s">
        <v>67</v>
      </c>
      <c r="C287" s="20">
        <v>500000</v>
      </c>
      <c r="D287" s="21"/>
      <c r="E287" s="46">
        <f t="shared" si="4"/>
        <v>-311191.75999999978</v>
      </c>
    </row>
    <row r="288" spans="1:5">
      <c r="A288" s="2">
        <v>43889</v>
      </c>
      <c r="B288" s="33" t="s">
        <v>67</v>
      </c>
      <c r="C288" s="20">
        <v>300000</v>
      </c>
      <c r="D288" s="21"/>
      <c r="E288" s="46">
        <f t="shared" si="4"/>
        <v>-11191.759999999776</v>
      </c>
    </row>
    <row r="289" spans="1:5" ht="15.75">
      <c r="A289" s="2">
        <v>43890</v>
      </c>
      <c r="B289" s="33" t="s">
        <v>132</v>
      </c>
      <c r="C289" s="22"/>
      <c r="D289" s="21">
        <v>16050</v>
      </c>
      <c r="E289" s="46">
        <f t="shared" si="4"/>
        <v>-27241.759999999776</v>
      </c>
    </row>
    <row r="290" spans="1:5" ht="15.75">
      <c r="A290" s="2">
        <v>43890</v>
      </c>
      <c r="B290" s="33" t="s">
        <v>19</v>
      </c>
      <c r="C290" s="22"/>
      <c r="D290" s="21"/>
      <c r="E290" s="46">
        <f t="shared" si="4"/>
        <v>-27241.759999999776</v>
      </c>
    </row>
    <row r="291" spans="1:5">
      <c r="A291" s="2">
        <v>43892</v>
      </c>
      <c r="B291" s="33" t="s">
        <v>67</v>
      </c>
      <c r="C291" s="20">
        <v>200000</v>
      </c>
      <c r="D291" s="21"/>
      <c r="E291" s="46">
        <f t="shared" si="4"/>
        <v>172758.24000000022</v>
      </c>
    </row>
    <row r="292" spans="1:5">
      <c r="A292" s="19">
        <v>43893</v>
      </c>
      <c r="B292" s="33" t="s">
        <v>598</v>
      </c>
      <c r="C292" s="8"/>
      <c r="D292" s="8">
        <v>14840</v>
      </c>
      <c r="E292" s="46">
        <f t="shared" si="4"/>
        <v>157918.24000000022</v>
      </c>
    </row>
    <row r="293" spans="1:5">
      <c r="A293" s="2">
        <v>43896</v>
      </c>
      <c r="B293" s="33" t="s">
        <v>67</v>
      </c>
      <c r="C293" s="20">
        <v>100000</v>
      </c>
      <c r="D293" s="21"/>
      <c r="E293" s="46">
        <f t="shared" si="4"/>
        <v>257918.24000000022</v>
      </c>
    </row>
    <row r="294" spans="1:5">
      <c r="A294" s="2">
        <v>43897</v>
      </c>
      <c r="B294" s="33" t="s">
        <v>82</v>
      </c>
      <c r="C294" s="20"/>
      <c r="D294" s="21">
        <v>4120627</v>
      </c>
      <c r="E294" s="46">
        <f t="shared" si="4"/>
        <v>-3862708.76</v>
      </c>
    </row>
    <row r="295" spans="1:5">
      <c r="A295" s="2">
        <v>43897</v>
      </c>
      <c r="B295" s="33" t="s">
        <v>83</v>
      </c>
      <c r="C295" s="20">
        <v>92469</v>
      </c>
      <c r="D295" s="21"/>
      <c r="E295" s="46">
        <f t="shared" si="4"/>
        <v>-3770239.76</v>
      </c>
    </row>
    <row r="296" spans="1:5">
      <c r="A296" s="2">
        <v>43899</v>
      </c>
      <c r="B296" s="33" t="s">
        <v>67</v>
      </c>
      <c r="C296" s="20">
        <v>2800000</v>
      </c>
      <c r="D296" s="21"/>
      <c r="E296" s="46">
        <f t="shared" si="4"/>
        <v>-970239.75999999978</v>
      </c>
    </row>
    <row r="297" spans="1:5">
      <c r="A297" s="2">
        <v>43905</v>
      </c>
      <c r="B297" s="33" t="s">
        <v>612</v>
      </c>
      <c r="C297" s="20">
        <v>42380</v>
      </c>
      <c r="D297" s="21"/>
      <c r="E297" s="46">
        <f t="shared" si="4"/>
        <v>-927859.75999999978</v>
      </c>
    </row>
    <row r="298" spans="1:5">
      <c r="A298" s="2">
        <v>43914</v>
      </c>
      <c r="B298" s="33" t="s">
        <v>84</v>
      </c>
      <c r="C298" s="20">
        <v>5000</v>
      </c>
      <c r="D298" s="21"/>
      <c r="E298" s="46">
        <f t="shared" si="4"/>
        <v>-922859.75999999978</v>
      </c>
    </row>
    <row r="299" spans="1:5" ht="15.75">
      <c r="A299" s="2">
        <v>43920</v>
      </c>
      <c r="B299" s="33" t="s">
        <v>132</v>
      </c>
      <c r="C299" s="22"/>
      <c r="D299" s="21">
        <v>16050</v>
      </c>
      <c r="E299" s="46">
        <f t="shared" si="4"/>
        <v>-938909.75999999978</v>
      </c>
    </row>
    <row r="300" spans="1:5" ht="15.75">
      <c r="A300" s="2">
        <v>43921</v>
      </c>
      <c r="B300" s="33" t="s">
        <v>19</v>
      </c>
      <c r="C300" s="22"/>
      <c r="D300" s="21"/>
      <c r="E300" s="46">
        <f t="shared" si="4"/>
        <v>-938909.75999999978</v>
      </c>
    </row>
    <row r="301" spans="1:5">
      <c r="A301" s="19">
        <v>43924</v>
      </c>
      <c r="B301" s="33" t="s">
        <v>598</v>
      </c>
      <c r="C301" s="8"/>
      <c r="D301" s="8">
        <v>14840</v>
      </c>
      <c r="E301" s="46">
        <f t="shared" si="4"/>
        <v>-953749.75999999978</v>
      </c>
    </row>
    <row r="302" spans="1:5">
      <c r="A302" s="2">
        <v>43936</v>
      </c>
      <c r="B302" s="33" t="s">
        <v>613</v>
      </c>
      <c r="C302" s="20">
        <v>42380</v>
      </c>
      <c r="D302" s="8"/>
      <c r="E302" s="46">
        <f t="shared" si="4"/>
        <v>-911369.75999999978</v>
      </c>
    </row>
    <row r="303" spans="1:5">
      <c r="A303" s="2">
        <v>43942</v>
      </c>
      <c r="B303" s="33" t="s">
        <v>67</v>
      </c>
      <c r="C303" s="20">
        <v>300000</v>
      </c>
      <c r="D303" s="21"/>
      <c r="E303" s="46">
        <f t="shared" si="4"/>
        <v>-611369.75999999978</v>
      </c>
    </row>
    <row r="304" spans="1:5">
      <c r="A304" s="2">
        <v>43945</v>
      </c>
      <c r="B304" s="33" t="s">
        <v>85</v>
      </c>
      <c r="C304" s="20">
        <v>5000</v>
      </c>
      <c r="D304" s="21"/>
      <c r="E304" s="46">
        <f t="shared" si="4"/>
        <v>-606369.75999999978</v>
      </c>
    </row>
    <row r="305" spans="1:5" ht="15.75">
      <c r="A305" s="2">
        <v>43951</v>
      </c>
      <c r="B305" s="33" t="s">
        <v>132</v>
      </c>
      <c r="C305" s="22"/>
      <c r="D305" s="21">
        <v>16050</v>
      </c>
      <c r="E305" s="46">
        <f t="shared" si="4"/>
        <v>-622419.75999999978</v>
      </c>
    </row>
    <row r="306" spans="1:5" ht="15.75">
      <c r="A306" s="2">
        <v>43951</v>
      </c>
      <c r="B306" s="33" t="s">
        <v>19</v>
      </c>
      <c r="C306" s="22"/>
      <c r="D306" s="21"/>
      <c r="E306" s="46">
        <f t="shared" si="4"/>
        <v>-622419.75999999978</v>
      </c>
    </row>
    <row r="307" spans="1:5">
      <c r="A307" s="2">
        <v>43952</v>
      </c>
      <c r="B307" s="33" t="s">
        <v>67</v>
      </c>
      <c r="C307" s="20">
        <v>1500000</v>
      </c>
      <c r="D307" s="21"/>
      <c r="E307" s="46">
        <f t="shared" si="4"/>
        <v>877580.24000000022</v>
      </c>
    </row>
    <row r="308" spans="1:5">
      <c r="A308" s="19">
        <v>43954</v>
      </c>
      <c r="B308" s="33" t="s">
        <v>598</v>
      </c>
      <c r="C308" s="8"/>
      <c r="D308" s="8">
        <v>14840</v>
      </c>
      <c r="E308" s="46">
        <f t="shared" si="4"/>
        <v>862740.24000000022</v>
      </c>
    </row>
    <row r="309" spans="1:5">
      <c r="A309" s="2">
        <v>43962</v>
      </c>
      <c r="B309" s="33" t="s">
        <v>67</v>
      </c>
      <c r="C309" s="20">
        <v>1000000</v>
      </c>
      <c r="D309" s="21"/>
      <c r="E309" s="46">
        <f t="shared" si="4"/>
        <v>1862740.2400000002</v>
      </c>
    </row>
    <row r="310" spans="1:5">
      <c r="A310" s="2">
        <v>43966</v>
      </c>
      <c r="B310" s="33" t="s">
        <v>614</v>
      </c>
      <c r="C310" s="20">
        <v>42380</v>
      </c>
      <c r="D310" s="8"/>
      <c r="E310" s="46">
        <f t="shared" si="4"/>
        <v>1905120.2400000002</v>
      </c>
    </row>
    <row r="311" spans="1:5">
      <c r="A311" s="2">
        <v>43975</v>
      </c>
      <c r="B311" s="33" t="s">
        <v>87</v>
      </c>
      <c r="C311" s="20">
        <v>5000</v>
      </c>
      <c r="D311" s="21"/>
      <c r="E311" s="46">
        <f t="shared" si="4"/>
        <v>1910120.2400000002</v>
      </c>
    </row>
    <row r="312" spans="1:5">
      <c r="A312" s="2">
        <v>43977</v>
      </c>
      <c r="B312" s="33" t="s">
        <v>86</v>
      </c>
      <c r="C312" s="20">
        <v>400000</v>
      </c>
      <c r="D312" s="21"/>
      <c r="E312" s="46">
        <f t="shared" si="4"/>
        <v>2310120.2400000002</v>
      </c>
    </row>
    <row r="313" spans="1:5">
      <c r="A313" s="2">
        <v>43981</v>
      </c>
      <c r="B313" s="33" t="s">
        <v>82</v>
      </c>
      <c r="C313" s="20"/>
      <c r="D313" s="21">
        <v>2782483</v>
      </c>
      <c r="E313" s="46">
        <f t="shared" si="4"/>
        <v>-472362.75999999978</v>
      </c>
    </row>
    <row r="314" spans="1:5">
      <c r="A314" s="2">
        <v>43981</v>
      </c>
      <c r="B314" s="33" t="s">
        <v>88</v>
      </c>
      <c r="C314" s="20">
        <v>61991</v>
      </c>
      <c r="D314" s="21"/>
      <c r="E314" s="46">
        <f t="shared" si="4"/>
        <v>-410371.75999999978</v>
      </c>
    </row>
    <row r="315" spans="1:5">
      <c r="A315" s="2">
        <v>43981</v>
      </c>
      <c r="B315" s="33" t="s">
        <v>86</v>
      </c>
      <c r="C315" s="20">
        <v>200000</v>
      </c>
      <c r="D315" s="21"/>
      <c r="E315" s="46">
        <f t="shared" si="4"/>
        <v>-210371.75999999978</v>
      </c>
    </row>
    <row r="316" spans="1:5" ht="15.75">
      <c r="A316" s="2">
        <v>43981</v>
      </c>
      <c r="B316" s="33" t="s">
        <v>132</v>
      </c>
      <c r="C316" s="22"/>
      <c r="D316" s="21">
        <v>16050</v>
      </c>
      <c r="E316" s="46">
        <f t="shared" si="4"/>
        <v>-226421.75999999978</v>
      </c>
    </row>
    <row r="317" spans="1:5" ht="15.75">
      <c r="A317" s="2">
        <v>43982</v>
      </c>
      <c r="B317" s="33" t="s">
        <v>19</v>
      </c>
      <c r="C317" s="22"/>
      <c r="D317" s="21"/>
      <c r="E317" s="46">
        <f t="shared" si="4"/>
        <v>-226421.75999999978</v>
      </c>
    </row>
    <row r="318" spans="1:5">
      <c r="A318" s="2">
        <v>43984</v>
      </c>
      <c r="B318" s="33" t="s">
        <v>86</v>
      </c>
      <c r="C318" s="20">
        <v>750000</v>
      </c>
      <c r="D318" s="21"/>
      <c r="E318" s="46">
        <f t="shared" si="4"/>
        <v>523578.24000000022</v>
      </c>
    </row>
    <row r="319" spans="1:5">
      <c r="A319" s="2">
        <v>43984</v>
      </c>
      <c r="B319" s="33" t="s">
        <v>86</v>
      </c>
      <c r="C319" s="20">
        <v>1157753</v>
      </c>
      <c r="D319" s="21"/>
      <c r="E319" s="46">
        <f t="shared" si="4"/>
        <v>1681331.2400000002</v>
      </c>
    </row>
    <row r="320" spans="1:5">
      <c r="A320" s="19">
        <v>43985</v>
      </c>
      <c r="B320" s="33" t="s">
        <v>598</v>
      </c>
      <c r="C320" s="8"/>
      <c r="D320" s="8">
        <v>14840</v>
      </c>
      <c r="E320" s="46">
        <f t="shared" si="4"/>
        <v>1666491.2400000002</v>
      </c>
    </row>
    <row r="321" spans="1:5">
      <c r="A321" s="2">
        <v>43997</v>
      </c>
      <c r="B321" s="33" t="s">
        <v>615</v>
      </c>
      <c r="C321" s="20">
        <v>42380</v>
      </c>
      <c r="D321" s="8"/>
      <c r="E321" s="46">
        <f t="shared" si="4"/>
        <v>1708871.2400000002</v>
      </c>
    </row>
    <row r="322" spans="1:5">
      <c r="A322" s="2">
        <v>43998</v>
      </c>
      <c r="B322" s="33" t="s">
        <v>86</v>
      </c>
      <c r="C322" s="20">
        <v>500000</v>
      </c>
      <c r="D322" s="21"/>
      <c r="E322" s="46">
        <f t="shared" si="4"/>
        <v>2208871.2400000002</v>
      </c>
    </row>
    <row r="323" spans="1:5">
      <c r="A323" s="2">
        <v>44004</v>
      </c>
      <c r="B323" s="33" t="s">
        <v>86</v>
      </c>
      <c r="C323" s="20">
        <v>200000</v>
      </c>
      <c r="D323" s="21"/>
      <c r="E323" s="46">
        <f t="shared" si="4"/>
        <v>2408871.2400000002</v>
      </c>
    </row>
    <row r="324" spans="1:5">
      <c r="A324" s="2">
        <v>44005</v>
      </c>
      <c r="B324" s="33" t="s">
        <v>90</v>
      </c>
      <c r="C324" s="20"/>
      <c r="D324" s="21">
        <v>3439036</v>
      </c>
      <c r="E324" s="46">
        <f t="shared" si="4"/>
        <v>-1030164.7599999998</v>
      </c>
    </row>
    <row r="325" spans="1:5">
      <c r="A325" s="2">
        <v>44005</v>
      </c>
      <c r="B325" s="33" t="s">
        <v>91</v>
      </c>
      <c r="C325" s="20">
        <v>77230</v>
      </c>
      <c r="D325" s="21"/>
      <c r="E325" s="46">
        <f t="shared" si="4"/>
        <v>-952934.75999999978</v>
      </c>
    </row>
    <row r="326" spans="1:5">
      <c r="A326" s="2">
        <v>44006</v>
      </c>
      <c r="B326" s="33" t="s">
        <v>86</v>
      </c>
      <c r="C326" s="20">
        <v>1600000</v>
      </c>
      <c r="D326" s="21"/>
      <c r="E326" s="46">
        <f t="shared" si="4"/>
        <v>647065.24000000022</v>
      </c>
    </row>
    <row r="327" spans="1:5">
      <c r="A327" s="2">
        <v>44006</v>
      </c>
      <c r="B327" s="33" t="s">
        <v>89</v>
      </c>
      <c r="C327" s="20">
        <v>5000</v>
      </c>
      <c r="D327" s="21"/>
      <c r="E327" s="46">
        <f t="shared" ref="E327:E390" si="5">C327+E326-D327</f>
        <v>652065.24000000022</v>
      </c>
    </row>
    <row r="328" spans="1:5" ht="15.75">
      <c r="A328" s="2">
        <v>44012</v>
      </c>
      <c r="B328" s="33" t="s">
        <v>132</v>
      </c>
      <c r="C328" s="22"/>
      <c r="D328" s="21">
        <v>16050</v>
      </c>
      <c r="E328" s="46">
        <f t="shared" si="5"/>
        <v>636015.24000000022</v>
      </c>
    </row>
    <row r="329" spans="1:5" ht="15.75">
      <c r="A329" s="2">
        <v>44012</v>
      </c>
      <c r="B329" s="33" t="s">
        <v>19</v>
      </c>
      <c r="C329" s="22"/>
      <c r="D329" s="21"/>
      <c r="E329" s="46">
        <f t="shared" si="5"/>
        <v>636015.24000000022</v>
      </c>
    </row>
    <row r="330" spans="1:5">
      <c r="A330" s="19">
        <v>44015</v>
      </c>
      <c r="B330" s="33" t="s">
        <v>598</v>
      </c>
      <c r="C330" s="8"/>
      <c r="D330" s="8">
        <v>14840</v>
      </c>
      <c r="E330" s="46">
        <f t="shared" si="5"/>
        <v>621175.24000000022</v>
      </c>
    </row>
    <row r="331" spans="1:5">
      <c r="A331" s="2">
        <v>44025</v>
      </c>
      <c r="B331" s="33" t="s">
        <v>86</v>
      </c>
      <c r="C331" s="20">
        <v>800000</v>
      </c>
      <c r="D331" s="21"/>
      <c r="E331" s="46">
        <f t="shared" si="5"/>
        <v>1421175.2400000002</v>
      </c>
    </row>
    <row r="332" spans="1:5">
      <c r="A332" s="2">
        <v>44027</v>
      </c>
      <c r="B332" s="33" t="s">
        <v>616</v>
      </c>
      <c r="C332" s="20">
        <v>42380</v>
      </c>
      <c r="D332" s="8"/>
      <c r="E332" s="46">
        <f t="shared" si="5"/>
        <v>1463555.2400000002</v>
      </c>
    </row>
    <row r="333" spans="1:5">
      <c r="A333" s="2">
        <v>44036</v>
      </c>
      <c r="B333" s="33" t="s">
        <v>86</v>
      </c>
      <c r="C333" s="20">
        <v>200000</v>
      </c>
      <c r="D333" s="21"/>
      <c r="E333" s="46">
        <f t="shared" si="5"/>
        <v>1663555.2400000002</v>
      </c>
    </row>
    <row r="334" spans="1:5">
      <c r="A334" s="2">
        <v>44036</v>
      </c>
      <c r="B334" s="33" t="s">
        <v>92</v>
      </c>
      <c r="C334" s="20">
        <v>5000</v>
      </c>
      <c r="D334" s="21"/>
      <c r="E334" s="46">
        <f t="shared" si="5"/>
        <v>1668555.2400000002</v>
      </c>
    </row>
    <row r="335" spans="1:5">
      <c r="A335" s="2">
        <v>44040</v>
      </c>
      <c r="B335" s="33" t="s">
        <v>86</v>
      </c>
      <c r="C335" s="20">
        <v>200000</v>
      </c>
      <c r="D335" s="21"/>
      <c r="E335" s="46">
        <f t="shared" si="5"/>
        <v>1868555.2400000002</v>
      </c>
    </row>
    <row r="336" spans="1:5">
      <c r="A336" s="2">
        <v>44042</v>
      </c>
      <c r="B336" s="33" t="s">
        <v>86</v>
      </c>
      <c r="C336" s="20">
        <v>200000</v>
      </c>
      <c r="D336" s="21"/>
      <c r="E336" s="46">
        <f t="shared" si="5"/>
        <v>2068555.2400000002</v>
      </c>
    </row>
    <row r="337" spans="1:5" ht="15.75">
      <c r="A337" s="2">
        <v>44042</v>
      </c>
      <c r="B337" s="33" t="s">
        <v>132</v>
      </c>
      <c r="C337" s="22"/>
      <c r="D337" s="21">
        <v>16050</v>
      </c>
      <c r="E337" s="46">
        <f t="shared" si="5"/>
        <v>2052505.2400000002</v>
      </c>
    </row>
    <row r="338" spans="1:5" ht="15.75">
      <c r="A338" s="2">
        <v>44043</v>
      </c>
      <c r="B338" s="33" t="s">
        <v>19</v>
      </c>
      <c r="C338" s="22"/>
      <c r="D338" s="21"/>
      <c r="E338" s="46">
        <f t="shared" si="5"/>
        <v>2052505.2400000002</v>
      </c>
    </row>
    <row r="339" spans="1:5">
      <c r="A339" s="19">
        <v>44046</v>
      </c>
      <c r="B339" s="33" t="s">
        <v>598</v>
      </c>
      <c r="C339" s="8"/>
      <c r="D339" s="8">
        <v>14840</v>
      </c>
      <c r="E339" s="46">
        <f t="shared" si="5"/>
        <v>2037665.2400000002</v>
      </c>
    </row>
    <row r="340" spans="1:5">
      <c r="A340" s="2">
        <v>44047</v>
      </c>
      <c r="B340" s="33" t="s">
        <v>86</v>
      </c>
      <c r="C340" s="20">
        <v>100000</v>
      </c>
      <c r="D340" s="21"/>
      <c r="E340" s="46">
        <f t="shared" si="5"/>
        <v>2137665.2400000002</v>
      </c>
    </row>
    <row r="341" spans="1:5">
      <c r="A341" s="2">
        <v>44053</v>
      </c>
      <c r="B341" s="33" t="s">
        <v>86</v>
      </c>
      <c r="C341" s="20">
        <v>200000</v>
      </c>
      <c r="D341" s="21"/>
      <c r="E341" s="46">
        <f t="shared" si="5"/>
        <v>2337665.2400000002</v>
      </c>
    </row>
    <row r="342" spans="1:5">
      <c r="A342" s="2">
        <v>44058</v>
      </c>
      <c r="B342" s="33" t="s">
        <v>617</v>
      </c>
      <c r="C342" s="20">
        <v>42380</v>
      </c>
      <c r="D342" s="8"/>
      <c r="E342" s="46">
        <f t="shared" si="5"/>
        <v>2380045.2400000002</v>
      </c>
    </row>
    <row r="343" spans="1:5">
      <c r="A343" s="2">
        <v>44067</v>
      </c>
      <c r="B343" s="33" t="s">
        <v>93</v>
      </c>
      <c r="C343" s="20">
        <v>5000</v>
      </c>
      <c r="D343" s="21"/>
      <c r="E343" s="46">
        <f t="shared" si="5"/>
        <v>2385045.2400000002</v>
      </c>
    </row>
    <row r="344" spans="1:5">
      <c r="A344" s="2">
        <v>44069</v>
      </c>
      <c r="B344" s="33" t="s">
        <v>86</v>
      </c>
      <c r="C344" s="20">
        <v>200000</v>
      </c>
      <c r="D344" s="21"/>
      <c r="E344" s="46">
        <f t="shared" si="5"/>
        <v>2585045.2400000002</v>
      </c>
    </row>
    <row r="345" spans="1:5" ht="15.75">
      <c r="A345" s="2">
        <v>44073</v>
      </c>
      <c r="B345" s="33" t="s">
        <v>132</v>
      </c>
      <c r="C345" s="22"/>
      <c r="D345" s="21">
        <v>16050</v>
      </c>
      <c r="E345" s="46">
        <f t="shared" si="5"/>
        <v>2568995.2400000002</v>
      </c>
    </row>
    <row r="346" spans="1:5" ht="15.75">
      <c r="A346" s="2">
        <v>44074</v>
      </c>
      <c r="B346" s="33" t="s">
        <v>19</v>
      </c>
      <c r="C346" s="22"/>
      <c r="D346" s="21"/>
      <c r="E346" s="46">
        <f t="shared" si="5"/>
        <v>2568995.2400000002</v>
      </c>
    </row>
    <row r="347" spans="1:5">
      <c r="A347" s="19">
        <v>44077</v>
      </c>
      <c r="B347" s="33" t="s">
        <v>598</v>
      </c>
      <c r="C347" s="8"/>
      <c r="D347" s="8">
        <v>14840</v>
      </c>
      <c r="E347" s="46">
        <f t="shared" si="5"/>
        <v>2554155.2400000002</v>
      </c>
    </row>
    <row r="348" spans="1:5">
      <c r="A348" s="2">
        <v>44081</v>
      </c>
      <c r="B348" s="33" t="s">
        <v>86</v>
      </c>
      <c r="C348" s="20">
        <v>500000</v>
      </c>
      <c r="D348" s="21"/>
      <c r="E348" s="46">
        <f t="shared" si="5"/>
        <v>3054155.24</v>
      </c>
    </row>
    <row r="349" spans="1:5">
      <c r="A349" s="2">
        <v>44089</v>
      </c>
      <c r="B349" s="33" t="s">
        <v>618</v>
      </c>
      <c r="C349" s="20">
        <v>42380</v>
      </c>
      <c r="D349" s="8"/>
      <c r="E349" s="46">
        <f t="shared" si="5"/>
        <v>3096535.24</v>
      </c>
    </row>
    <row r="350" spans="1:5">
      <c r="A350" s="2">
        <v>44098</v>
      </c>
      <c r="B350" s="33" t="s">
        <v>94</v>
      </c>
      <c r="C350" s="20">
        <v>5000</v>
      </c>
      <c r="D350" s="21"/>
      <c r="E350" s="46">
        <f t="shared" si="5"/>
        <v>3101535.24</v>
      </c>
    </row>
    <row r="351" spans="1:5">
      <c r="A351" s="2">
        <v>44104</v>
      </c>
      <c r="B351" s="33" t="s">
        <v>86</v>
      </c>
      <c r="C351" s="20">
        <v>330000</v>
      </c>
      <c r="D351" s="21"/>
      <c r="E351" s="46">
        <f t="shared" si="5"/>
        <v>3431535.24</v>
      </c>
    </row>
    <row r="352" spans="1:5" ht="15.75">
      <c r="A352" s="2">
        <v>44104</v>
      </c>
      <c r="B352" s="33" t="s">
        <v>132</v>
      </c>
      <c r="C352" s="22"/>
      <c r="D352" s="21">
        <v>16050</v>
      </c>
      <c r="E352" s="46">
        <f t="shared" si="5"/>
        <v>3415485.24</v>
      </c>
    </row>
    <row r="353" spans="1:5" ht="15.75">
      <c r="A353" s="2">
        <v>44104</v>
      </c>
      <c r="B353" s="33" t="s">
        <v>19</v>
      </c>
      <c r="C353" s="22"/>
      <c r="D353" s="21"/>
      <c r="E353" s="46">
        <f t="shared" si="5"/>
        <v>3415485.24</v>
      </c>
    </row>
    <row r="354" spans="1:5">
      <c r="A354" s="19">
        <v>44107</v>
      </c>
      <c r="B354" s="33" t="s">
        <v>598</v>
      </c>
      <c r="C354" s="8"/>
      <c r="D354" s="8">
        <v>14840</v>
      </c>
      <c r="E354" s="46">
        <f t="shared" si="5"/>
        <v>3400645.24</v>
      </c>
    </row>
    <row r="355" spans="1:5">
      <c r="A355" s="2">
        <v>44119</v>
      </c>
      <c r="B355" s="33" t="s">
        <v>619</v>
      </c>
      <c r="C355" s="20">
        <v>42380</v>
      </c>
      <c r="D355" s="8"/>
      <c r="E355" s="46">
        <f t="shared" si="5"/>
        <v>3443025.24</v>
      </c>
    </row>
    <row r="356" spans="1:5">
      <c r="A356" s="2">
        <v>44128</v>
      </c>
      <c r="B356" s="33" t="s">
        <v>95</v>
      </c>
      <c r="C356" s="20">
        <v>5000</v>
      </c>
      <c r="D356" s="21"/>
      <c r="E356" s="46">
        <f t="shared" si="5"/>
        <v>3448025.24</v>
      </c>
    </row>
    <row r="357" spans="1:5">
      <c r="A357" s="2">
        <v>44132</v>
      </c>
      <c r="B357" s="33" t="s">
        <v>96</v>
      </c>
      <c r="C357" s="20"/>
      <c r="D357" s="21">
        <v>1996555</v>
      </c>
      <c r="E357" s="46">
        <f t="shared" si="5"/>
        <v>1451470.2400000002</v>
      </c>
    </row>
    <row r="358" spans="1:5">
      <c r="A358" s="2">
        <v>44132</v>
      </c>
      <c r="B358" s="33" t="s">
        <v>97</v>
      </c>
      <c r="C358" s="20">
        <v>46017</v>
      </c>
      <c r="D358" s="21"/>
      <c r="E358" s="46">
        <f t="shared" si="5"/>
        <v>1497487.2400000002</v>
      </c>
    </row>
    <row r="359" spans="1:5">
      <c r="A359" s="2">
        <v>44132</v>
      </c>
      <c r="B359" s="33" t="s">
        <v>98</v>
      </c>
      <c r="C359" s="20"/>
      <c r="D359" s="21">
        <v>1741833</v>
      </c>
      <c r="E359" s="46">
        <f t="shared" si="5"/>
        <v>-244345.75999999978</v>
      </c>
    </row>
    <row r="360" spans="1:5">
      <c r="A360" s="2">
        <v>44132</v>
      </c>
      <c r="B360" s="33" t="s">
        <v>99</v>
      </c>
      <c r="C360" s="20">
        <v>39535</v>
      </c>
      <c r="D360" s="21"/>
      <c r="E360" s="46">
        <f t="shared" si="5"/>
        <v>-204810.75999999978</v>
      </c>
    </row>
    <row r="361" spans="1:5">
      <c r="A361" s="2">
        <v>44133</v>
      </c>
      <c r="B361" s="33" t="s">
        <v>86</v>
      </c>
      <c r="C361" s="20">
        <v>300000</v>
      </c>
      <c r="D361" s="21"/>
      <c r="E361" s="46">
        <f t="shared" si="5"/>
        <v>95189.240000000224</v>
      </c>
    </row>
    <row r="362" spans="1:5" ht="15.75">
      <c r="A362" s="2">
        <v>44134</v>
      </c>
      <c r="B362" s="33" t="s">
        <v>132</v>
      </c>
      <c r="C362" s="22"/>
      <c r="D362" s="21">
        <v>16050</v>
      </c>
      <c r="E362" s="46">
        <f t="shared" si="5"/>
        <v>79139.240000000224</v>
      </c>
    </row>
    <row r="363" spans="1:5" ht="15.75">
      <c r="A363" s="2">
        <v>44135</v>
      </c>
      <c r="B363" s="33" t="s">
        <v>19</v>
      </c>
      <c r="C363" s="22"/>
      <c r="D363" s="21"/>
      <c r="E363" s="46">
        <f t="shared" si="5"/>
        <v>79139.240000000224</v>
      </c>
    </row>
    <row r="364" spans="1:5" ht="15.75">
      <c r="A364" s="2">
        <v>44138</v>
      </c>
      <c r="B364" s="33" t="s">
        <v>135</v>
      </c>
      <c r="C364" s="22"/>
      <c r="D364" s="21"/>
      <c r="E364" s="46">
        <f t="shared" si="5"/>
        <v>79139.240000000224</v>
      </c>
    </row>
    <row r="365" spans="1:5">
      <c r="A365" s="19">
        <v>44138</v>
      </c>
      <c r="B365" s="33" t="s">
        <v>598</v>
      </c>
      <c r="C365" s="8"/>
      <c r="D365" s="8">
        <v>14840</v>
      </c>
      <c r="E365" s="46">
        <f t="shared" si="5"/>
        <v>64299.240000000224</v>
      </c>
    </row>
    <row r="366" spans="1:5">
      <c r="A366" s="2">
        <v>44146</v>
      </c>
      <c r="B366" s="3" t="s">
        <v>100</v>
      </c>
      <c r="C366" s="20"/>
      <c r="D366" s="21">
        <v>2521000</v>
      </c>
      <c r="E366" s="46">
        <f t="shared" si="5"/>
        <v>-2456700.7599999998</v>
      </c>
    </row>
    <row r="367" spans="1:5" ht="24.75">
      <c r="A367" s="2">
        <v>44147</v>
      </c>
      <c r="B367" s="3" t="s">
        <v>101</v>
      </c>
      <c r="C367" s="20"/>
      <c r="D367" s="21">
        <v>240660</v>
      </c>
      <c r="E367" s="46">
        <f t="shared" si="5"/>
        <v>-2697360.76</v>
      </c>
    </row>
    <row r="368" spans="1:5">
      <c r="A368" s="2">
        <v>44147</v>
      </c>
      <c r="B368" s="3" t="s">
        <v>102</v>
      </c>
      <c r="C368" s="20">
        <v>5040</v>
      </c>
      <c r="D368" s="21"/>
      <c r="E368" s="46">
        <f t="shared" si="5"/>
        <v>-2692320.76</v>
      </c>
    </row>
    <row r="369" spans="1:5">
      <c r="A369" s="2">
        <v>44148</v>
      </c>
      <c r="B369" s="3" t="s">
        <v>103</v>
      </c>
      <c r="C369" s="20">
        <v>240000</v>
      </c>
      <c r="D369" s="21"/>
      <c r="E369" s="46">
        <f t="shared" si="5"/>
        <v>-2452320.7599999998</v>
      </c>
    </row>
    <row r="370" spans="1:5" ht="15.75">
      <c r="A370" s="2">
        <v>44150</v>
      </c>
      <c r="B370" s="39" t="s">
        <v>620</v>
      </c>
      <c r="C370" s="20">
        <v>42380</v>
      </c>
      <c r="D370" s="8"/>
      <c r="E370" s="46">
        <f t="shared" si="5"/>
        <v>-2409940.7599999998</v>
      </c>
    </row>
    <row r="371" spans="1:5">
      <c r="A371" s="2">
        <v>44154</v>
      </c>
      <c r="B371" s="3" t="s">
        <v>104</v>
      </c>
      <c r="C371" s="20">
        <v>100000</v>
      </c>
      <c r="D371" s="21"/>
      <c r="E371" s="46">
        <f t="shared" si="5"/>
        <v>-2309940.7599999998</v>
      </c>
    </row>
    <row r="372" spans="1:5">
      <c r="A372" s="2">
        <v>44160</v>
      </c>
      <c r="B372" s="3" t="s">
        <v>106</v>
      </c>
      <c r="C372" s="20">
        <v>2521000</v>
      </c>
      <c r="D372" s="21"/>
      <c r="E372" s="46">
        <f t="shared" si="5"/>
        <v>211059.24000000022</v>
      </c>
    </row>
    <row r="373" spans="1:5">
      <c r="A373" s="2">
        <v>44160</v>
      </c>
      <c r="B373" s="3" t="s">
        <v>107</v>
      </c>
      <c r="C373" s="20"/>
      <c r="D373" s="21">
        <v>2521000</v>
      </c>
      <c r="E373" s="46">
        <f t="shared" si="5"/>
        <v>-2309940.7599999998</v>
      </c>
    </row>
    <row r="374" spans="1:5">
      <c r="A374" s="2">
        <v>44162</v>
      </c>
      <c r="B374" s="3" t="s">
        <v>105</v>
      </c>
      <c r="C374" s="20">
        <v>500000</v>
      </c>
      <c r="D374" s="21"/>
      <c r="E374" s="46">
        <f t="shared" si="5"/>
        <v>-1809940.7599999998</v>
      </c>
    </row>
    <row r="375" spans="1:5" ht="15.75">
      <c r="A375" s="2">
        <v>44165</v>
      </c>
      <c r="B375" s="3" t="s">
        <v>132</v>
      </c>
      <c r="C375" s="22"/>
      <c r="D375" s="21">
        <v>16050</v>
      </c>
      <c r="E375" s="46">
        <f t="shared" si="5"/>
        <v>-1825990.7599999998</v>
      </c>
    </row>
    <row r="376" spans="1:5" ht="15.75">
      <c r="A376" s="2">
        <v>44165</v>
      </c>
      <c r="B376" s="33" t="s">
        <v>19</v>
      </c>
      <c r="C376" s="22"/>
      <c r="D376" s="21"/>
      <c r="E376" s="46">
        <f t="shared" si="5"/>
        <v>-1825990.7599999998</v>
      </c>
    </row>
    <row r="377" spans="1:5">
      <c r="A377" s="2">
        <v>44172</v>
      </c>
      <c r="B377" s="3" t="s">
        <v>108</v>
      </c>
      <c r="C377" s="20">
        <v>250000</v>
      </c>
      <c r="D377" s="21"/>
      <c r="E377" s="46">
        <f t="shared" si="5"/>
        <v>-1575990.7599999998</v>
      </c>
    </row>
    <row r="378" spans="1:5">
      <c r="A378" s="2">
        <v>44180</v>
      </c>
      <c r="B378" s="3" t="s">
        <v>108</v>
      </c>
      <c r="C378" s="20">
        <v>250000</v>
      </c>
      <c r="D378" s="21"/>
      <c r="E378" s="46">
        <f t="shared" si="5"/>
        <v>-1325990.7599999998</v>
      </c>
    </row>
    <row r="379" spans="1:5" ht="15.75">
      <c r="A379" s="2">
        <v>44180</v>
      </c>
      <c r="B379" s="39" t="s">
        <v>621</v>
      </c>
      <c r="C379" s="20">
        <v>42380</v>
      </c>
      <c r="D379" s="21"/>
      <c r="E379" s="46">
        <f t="shared" si="5"/>
        <v>-1283610.7599999998</v>
      </c>
    </row>
    <row r="380" spans="1:5">
      <c r="A380" s="2">
        <v>44188</v>
      </c>
      <c r="B380" s="3" t="s">
        <v>109</v>
      </c>
      <c r="C380" s="20">
        <v>200000</v>
      </c>
      <c r="D380" s="21"/>
      <c r="E380" s="46">
        <f t="shared" si="5"/>
        <v>-1083610.7599999998</v>
      </c>
    </row>
    <row r="381" spans="1:5" ht="15.75">
      <c r="A381" s="2">
        <v>44195</v>
      </c>
      <c r="B381" s="3" t="s">
        <v>132</v>
      </c>
      <c r="C381" s="22"/>
      <c r="D381" s="21">
        <v>16050</v>
      </c>
      <c r="E381" s="46">
        <f t="shared" si="5"/>
        <v>-1099660.7599999998</v>
      </c>
    </row>
    <row r="382" spans="1:5">
      <c r="A382" s="2">
        <v>44196</v>
      </c>
      <c r="B382" s="3" t="s">
        <v>104</v>
      </c>
      <c r="C382" s="20">
        <v>100000</v>
      </c>
      <c r="D382" s="21"/>
      <c r="E382" s="46">
        <f t="shared" si="5"/>
        <v>-999660.75999999978</v>
      </c>
    </row>
    <row r="383" spans="1:5" ht="15.75">
      <c r="A383" s="2">
        <v>44196</v>
      </c>
      <c r="B383" s="33" t="s">
        <v>19</v>
      </c>
      <c r="C383" s="22"/>
      <c r="D383" s="21"/>
      <c r="E383" s="46">
        <f t="shared" si="5"/>
        <v>-999660.75999999978</v>
      </c>
    </row>
    <row r="384" spans="1:5">
      <c r="A384" s="2">
        <v>44201</v>
      </c>
      <c r="B384" s="3" t="s">
        <v>104</v>
      </c>
      <c r="C384" s="20">
        <v>100000</v>
      </c>
      <c r="D384" s="21"/>
      <c r="E384" s="46">
        <f t="shared" si="5"/>
        <v>-899660.75999999978</v>
      </c>
    </row>
    <row r="385" spans="1:5">
      <c r="A385" s="2">
        <v>44208</v>
      </c>
      <c r="B385" s="3" t="s">
        <v>104</v>
      </c>
      <c r="C385" s="20">
        <v>100000</v>
      </c>
      <c r="D385" s="21"/>
      <c r="E385" s="46">
        <f t="shared" si="5"/>
        <v>-799660.75999999978</v>
      </c>
    </row>
    <row r="386" spans="1:5">
      <c r="A386" s="2">
        <v>44211</v>
      </c>
      <c r="B386" s="3" t="s">
        <v>110</v>
      </c>
      <c r="C386" s="20">
        <v>200000</v>
      </c>
      <c r="D386" s="21"/>
      <c r="E386" s="46">
        <f t="shared" si="5"/>
        <v>-599660.75999999978</v>
      </c>
    </row>
    <row r="387" spans="1:5" ht="15.75">
      <c r="A387" s="2">
        <v>44211</v>
      </c>
      <c r="B387" s="39" t="s">
        <v>622</v>
      </c>
      <c r="C387" s="20">
        <v>42380</v>
      </c>
      <c r="D387" s="21"/>
      <c r="E387" s="46">
        <f t="shared" si="5"/>
        <v>-557280.75999999978</v>
      </c>
    </row>
    <row r="388" spans="1:5" ht="15.75">
      <c r="A388" s="2">
        <v>44226</v>
      </c>
      <c r="B388" s="3" t="s">
        <v>132</v>
      </c>
      <c r="C388" s="22"/>
      <c r="D388" s="21">
        <v>16050</v>
      </c>
      <c r="E388" s="46">
        <f t="shared" si="5"/>
        <v>-573330.75999999978</v>
      </c>
    </row>
    <row r="389" spans="1:5" ht="15.75">
      <c r="A389" s="2">
        <v>44227</v>
      </c>
      <c r="B389" s="33" t="s">
        <v>19</v>
      </c>
      <c r="C389" s="22"/>
      <c r="D389" s="21"/>
      <c r="E389" s="46">
        <f t="shared" si="5"/>
        <v>-573330.75999999978</v>
      </c>
    </row>
    <row r="390" spans="1:5">
      <c r="A390" s="2">
        <v>44229</v>
      </c>
      <c r="B390" s="3" t="s">
        <v>110</v>
      </c>
      <c r="C390" s="20">
        <v>200000</v>
      </c>
      <c r="D390" s="21"/>
      <c r="E390" s="46">
        <f t="shared" si="5"/>
        <v>-373330.75999999978</v>
      </c>
    </row>
    <row r="391" spans="1:5">
      <c r="A391" s="2">
        <v>44236</v>
      </c>
      <c r="B391" s="3" t="s">
        <v>111</v>
      </c>
      <c r="C391" s="20">
        <v>500000</v>
      </c>
      <c r="D391" s="21"/>
      <c r="E391" s="46">
        <f t="shared" ref="E391:E446" si="6">C391+E390-D391</f>
        <v>126669.24000000022</v>
      </c>
    </row>
    <row r="392" spans="1:5">
      <c r="A392" s="2">
        <v>44239</v>
      </c>
      <c r="B392" s="3" t="s">
        <v>110</v>
      </c>
      <c r="C392" s="20">
        <v>200000</v>
      </c>
      <c r="D392" s="21"/>
      <c r="E392" s="46">
        <f t="shared" si="6"/>
        <v>326669.24000000022</v>
      </c>
    </row>
    <row r="393" spans="1:5">
      <c r="A393" s="2">
        <v>44242</v>
      </c>
      <c r="B393" s="3" t="s">
        <v>110</v>
      </c>
      <c r="C393" s="20">
        <v>200000</v>
      </c>
      <c r="D393" s="21"/>
      <c r="E393" s="46">
        <f t="shared" si="6"/>
        <v>526669.24000000022</v>
      </c>
    </row>
    <row r="394" spans="1:5" ht="15.75">
      <c r="A394" s="2">
        <v>44242</v>
      </c>
      <c r="B394" s="39" t="s">
        <v>623</v>
      </c>
      <c r="C394" s="20">
        <v>42380</v>
      </c>
      <c r="D394" s="21"/>
      <c r="E394" s="46">
        <f t="shared" si="6"/>
        <v>569049.24000000022</v>
      </c>
    </row>
    <row r="395" spans="1:5" ht="15.75">
      <c r="A395" s="2">
        <v>44255</v>
      </c>
      <c r="B395" s="3" t="s">
        <v>132</v>
      </c>
      <c r="C395" s="22"/>
      <c r="D395" s="21">
        <v>16050</v>
      </c>
      <c r="E395" s="46">
        <f t="shared" si="6"/>
        <v>552999.24000000022</v>
      </c>
    </row>
    <row r="396" spans="1:5" ht="15.75">
      <c r="A396" s="2">
        <v>44255</v>
      </c>
      <c r="B396" s="33" t="s">
        <v>19</v>
      </c>
      <c r="C396" s="22"/>
      <c r="D396" s="21"/>
      <c r="E396" s="46">
        <f t="shared" si="6"/>
        <v>552999.24000000022</v>
      </c>
    </row>
    <row r="397" spans="1:5">
      <c r="A397" s="2">
        <v>44256</v>
      </c>
      <c r="B397" s="3" t="s">
        <v>112</v>
      </c>
      <c r="C397" s="20"/>
      <c r="D397" s="21">
        <v>910709</v>
      </c>
      <c r="E397" s="46">
        <f t="shared" si="6"/>
        <v>-357709.75999999978</v>
      </c>
    </row>
    <row r="398" spans="1:5">
      <c r="A398" s="2">
        <v>44256</v>
      </c>
      <c r="B398" s="3" t="s">
        <v>114</v>
      </c>
      <c r="C398" s="20">
        <v>20000</v>
      </c>
      <c r="D398" s="21"/>
      <c r="E398" s="46">
        <f t="shared" si="6"/>
        <v>-337709.75999999978</v>
      </c>
    </row>
    <row r="399" spans="1:5">
      <c r="A399" s="2">
        <v>44257</v>
      </c>
      <c r="B399" s="3" t="s">
        <v>113</v>
      </c>
      <c r="C399" s="20">
        <v>900000</v>
      </c>
      <c r="D399" s="21"/>
      <c r="E399" s="46">
        <f t="shared" si="6"/>
        <v>562290.24000000022</v>
      </c>
    </row>
    <row r="400" spans="1:5">
      <c r="A400" s="2">
        <v>44266</v>
      </c>
      <c r="B400" s="3" t="s">
        <v>115</v>
      </c>
      <c r="C400" s="20">
        <v>300000</v>
      </c>
      <c r="D400" s="21"/>
      <c r="E400" s="46">
        <f t="shared" si="6"/>
        <v>862290.24000000022</v>
      </c>
    </row>
    <row r="401" spans="1:5" ht="15.75">
      <c r="A401" s="2">
        <v>44270</v>
      </c>
      <c r="B401" s="39" t="s">
        <v>624</v>
      </c>
      <c r="C401" s="20">
        <v>42380</v>
      </c>
      <c r="D401" s="21"/>
      <c r="E401" s="46">
        <f t="shared" si="6"/>
        <v>904670.24000000022</v>
      </c>
    </row>
    <row r="402" spans="1:5">
      <c r="A402" s="2">
        <v>44275</v>
      </c>
      <c r="B402" s="3" t="s">
        <v>110</v>
      </c>
      <c r="C402" s="20">
        <v>200000</v>
      </c>
      <c r="D402" s="21"/>
      <c r="E402" s="46">
        <f t="shared" si="6"/>
        <v>1104670.2400000002</v>
      </c>
    </row>
    <row r="403" spans="1:5">
      <c r="A403" s="2">
        <v>44277</v>
      </c>
      <c r="B403" s="3" t="s">
        <v>110</v>
      </c>
      <c r="C403" s="20">
        <v>200000</v>
      </c>
      <c r="D403" s="21"/>
      <c r="E403" s="46">
        <f t="shared" si="6"/>
        <v>1304670.2400000002</v>
      </c>
    </row>
    <row r="404" spans="1:5">
      <c r="A404" s="2">
        <v>44277</v>
      </c>
      <c r="B404" s="3" t="s">
        <v>116</v>
      </c>
      <c r="C404" s="20"/>
      <c r="D404" s="21">
        <v>3948495</v>
      </c>
      <c r="E404" s="46">
        <f t="shared" si="6"/>
        <v>-2643824.7599999998</v>
      </c>
    </row>
    <row r="405" spans="1:5">
      <c r="A405" s="2">
        <v>44277</v>
      </c>
      <c r="B405" s="3" t="s">
        <v>117</v>
      </c>
      <c r="C405" s="20">
        <v>90565</v>
      </c>
      <c r="D405" s="21"/>
      <c r="E405" s="46">
        <f t="shared" si="6"/>
        <v>-2553259.7599999998</v>
      </c>
    </row>
    <row r="406" spans="1:5">
      <c r="A406" s="2">
        <v>44279</v>
      </c>
      <c r="B406" s="3" t="s">
        <v>118</v>
      </c>
      <c r="C406" s="20">
        <v>600000</v>
      </c>
      <c r="D406" s="21"/>
      <c r="E406" s="46">
        <f t="shared" si="6"/>
        <v>-1953259.7599999998</v>
      </c>
    </row>
    <row r="407" spans="1:5">
      <c r="A407" s="2">
        <v>44281</v>
      </c>
      <c r="B407" s="3" t="s">
        <v>115</v>
      </c>
      <c r="C407" s="20">
        <v>300000</v>
      </c>
      <c r="D407" s="21"/>
      <c r="E407" s="46">
        <f t="shared" si="6"/>
        <v>-1653259.7599999998</v>
      </c>
    </row>
    <row r="408" spans="1:5" ht="15.75">
      <c r="A408" s="2">
        <v>44285</v>
      </c>
      <c r="B408" s="3" t="s">
        <v>132</v>
      </c>
      <c r="C408" s="22"/>
      <c r="D408" s="21">
        <v>16050</v>
      </c>
      <c r="E408" s="46">
        <f t="shared" si="6"/>
        <v>-1669309.7599999998</v>
      </c>
    </row>
    <row r="409" spans="1:5">
      <c r="A409" s="2">
        <v>44286</v>
      </c>
      <c r="B409" s="3" t="s">
        <v>110</v>
      </c>
      <c r="C409" s="20">
        <v>200000</v>
      </c>
      <c r="D409" s="21"/>
      <c r="E409" s="46">
        <f t="shared" si="6"/>
        <v>-1469309.7599999998</v>
      </c>
    </row>
    <row r="410" spans="1:5" ht="15.75">
      <c r="A410" s="2">
        <v>44286</v>
      </c>
      <c r="B410" s="33" t="s">
        <v>19</v>
      </c>
      <c r="C410" s="22"/>
      <c r="D410" s="21"/>
      <c r="E410" s="46">
        <f t="shared" si="6"/>
        <v>-1469309.7599999998</v>
      </c>
    </row>
    <row r="411" spans="1:5" ht="15.75">
      <c r="A411" s="2">
        <v>44301</v>
      </c>
      <c r="B411" s="39" t="s">
        <v>625</v>
      </c>
      <c r="C411" s="20">
        <v>42380</v>
      </c>
      <c r="D411" s="21"/>
      <c r="E411" s="46">
        <f t="shared" si="6"/>
        <v>-1426929.7599999998</v>
      </c>
    </row>
    <row r="412" spans="1:5" ht="24.75">
      <c r="A412" s="2">
        <v>44302</v>
      </c>
      <c r="B412" s="3" t="s">
        <v>119</v>
      </c>
      <c r="C412" s="20"/>
      <c r="D412" s="21">
        <v>161492</v>
      </c>
      <c r="E412" s="46">
        <f t="shared" si="6"/>
        <v>-1588421.7599999998</v>
      </c>
    </row>
    <row r="413" spans="1:5">
      <c r="A413" s="2">
        <v>44302</v>
      </c>
      <c r="B413" s="3" t="s">
        <v>120</v>
      </c>
      <c r="C413" s="20">
        <v>3546</v>
      </c>
      <c r="D413" s="21"/>
      <c r="E413" s="46">
        <f t="shared" si="6"/>
        <v>-1584875.7599999998</v>
      </c>
    </row>
    <row r="414" spans="1:5" ht="15.75">
      <c r="A414" s="2">
        <v>44316</v>
      </c>
      <c r="B414" s="3" t="s">
        <v>132</v>
      </c>
      <c r="C414" s="22"/>
      <c r="D414" s="21">
        <v>16050</v>
      </c>
      <c r="E414" s="46">
        <f t="shared" si="6"/>
        <v>-1600925.7599999998</v>
      </c>
    </row>
    <row r="415" spans="1:5" ht="15.75">
      <c r="A415" s="2">
        <v>44316</v>
      </c>
      <c r="B415" s="33" t="s">
        <v>19</v>
      </c>
      <c r="C415" s="22"/>
      <c r="D415" s="21"/>
      <c r="E415" s="46">
        <f t="shared" si="6"/>
        <v>-1600925.7599999998</v>
      </c>
    </row>
    <row r="416" spans="1:5">
      <c r="A416" s="2">
        <v>44320</v>
      </c>
      <c r="B416" s="3" t="s">
        <v>104</v>
      </c>
      <c r="C416" s="20">
        <v>100000</v>
      </c>
      <c r="D416" s="21"/>
      <c r="E416" s="46">
        <f t="shared" si="6"/>
        <v>-1500925.7599999998</v>
      </c>
    </row>
    <row r="417" spans="1:6">
      <c r="A417" s="2">
        <v>44326</v>
      </c>
      <c r="B417" s="3" t="s">
        <v>123</v>
      </c>
      <c r="C417" s="20"/>
      <c r="D417" s="21">
        <v>161160</v>
      </c>
      <c r="E417" s="46">
        <f t="shared" si="6"/>
        <v>-1662085.7599999998</v>
      </c>
    </row>
    <row r="418" spans="1:6">
      <c r="A418" s="2">
        <v>44326</v>
      </c>
      <c r="B418" s="3" t="s">
        <v>122</v>
      </c>
      <c r="C418" s="20">
        <v>3538</v>
      </c>
      <c r="D418" s="21"/>
      <c r="E418" s="46">
        <f t="shared" si="6"/>
        <v>-1658547.7599999998</v>
      </c>
    </row>
    <row r="419" spans="1:6" ht="15.75">
      <c r="A419" s="2">
        <v>44331</v>
      </c>
      <c r="B419" s="39" t="s">
        <v>626</v>
      </c>
      <c r="C419" s="20">
        <v>42380</v>
      </c>
      <c r="D419" s="21"/>
      <c r="E419" s="46">
        <f t="shared" si="6"/>
        <v>-1616167.7599999998</v>
      </c>
    </row>
    <row r="420" spans="1:6">
      <c r="A420" s="2">
        <v>44333</v>
      </c>
      <c r="B420" s="3" t="s">
        <v>121</v>
      </c>
      <c r="C420" s="20">
        <v>200000</v>
      </c>
      <c r="D420" s="21"/>
      <c r="E420" s="46">
        <f t="shared" si="6"/>
        <v>-1416167.7599999998</v>
      </c>
      <c r="F420" s="34"/>
    </row>
    <row r="421" spans="1:6">
      <c r="A421" s="2">
        <v>44337</v>
      </c>
      <c r="B421" s="3" t="s">
        <v>124</v>
      </c>
      <c r="C421" s="20">
        <v>350000</v>
      </c>
      <c r="D421" s="21"/>
      <c r="E421" s="46">
        <f t="shared" si="6"/>
        <v>-1066167.7599999998</v>
      </c>
    </row>
    <row r="422" spans="1:6" ht="15.75">
      <c r="A422" s="2">
        <v>44346</v>
      </c>
      <c r="B422" s="3" t="s">
        <v>132</v>
      </c>
      <c r="C422" s="22"/>
      <c r="D422" s="21">
        <v>16050</v>
      </c>
      <c r="E422" s="46">
        <f t="shared" si="6"/>
        <v>-1082217.7599999998</v>
      </c>
    </row>
    <row r="423" spans="1:6" ht="15.75">
      <c r="A423" s="2">
        <v>44347</v>
      </c>
      <c r="B423" s="33" t="s">
        <v>19</v>
      </c>
      <c r="C423" s="22"/>
      <c r="D423" s="21"/>
      <c r="E423" s="46">
        <f t="shared" si="6"/>
        <v>-1082217.7599999998</v>
      </c>
    </row>
    <row r="424" spans="1:6">
      <c r="A424" s="2">
        <v>44348</v>
      </c>
      <c r="B424" s="3" t="s">
        <v>123</v>
      </c>
      <c r="C424" s="20"/>
      <c r="D424" s="21">
        <v>745620</v>
      </c>
      <c r="E424" s="46">
        <f t="shared" si="6"/>
        <v>-1827837.7599999998</v>
      </c>
    </row>
    <row r="425" spans="1:6">
      <c r="A425" s="2">
        <v>44348</v>
      </c>
      <c r="B425" s="3" t="s">
        <v>125</v>
      </c>
      <c r="C425" s="20">
        <v>16374</v>
      </c>
      <c r="D425" s="21"/>
      <c r="E425" s="46">
        <f t="shared" si="6"/>
        <v>-1811463.7599999998</v>
      </c>
    </row>
    <row r="426" spans="1:6">
      <c r="A426" s="2">
        <v>44348</v>
      </c>
      <c r="B426" s="3" t="s">
        <v>126</v>
      </c>
      <c r="C426" s="20">
        <v>500000</v>
      </c>
      <c r="D426" s="21"/>
      <c r="E426" s="46">
        <f t="shared" si="6"/>
        <v>-1311463.7599999998</v>
      </c>
    </row>
    <row r="427" spans="1:6" ht="15.75">
      <c r="A427" s="2">
        <v>44362</v>
      </c>
      <c r="B427" s="39" t="s">
        <v>627</v>
      </c>
      <c r="C427" s="20">
        <v>42380</v>
      </c>
      <c r="D427" s="21"/>
      <c r="E427" s="46">
        <f t="shared" si="6"/>
        <v>-1269083.7599999998</v>
      </c>
    </row>
    <row r="428" spans="1:6">
      <c r="A428" s="2">
        <v>44365</v>
      </c>
      <c r="B428" s="3" t="s">
        <v>127</v>
      </c>
      <c r="C428" s="20">
        <v>200000</v>
      </c>
      <c r="D428" s="21"/>
      <c r="E428" s="46">
        <f t="shared" si="6"/>
        <v>-1069083.7599999998</v>
      </c>
    </row>
    <row r="429" spans="1:6">
      <c r="A429" s="2">
        <v>44372</v>
      </c>
      <c r="B429" s="3" t="s">
        <v>128</v>
      </c>
      <c r="C429" s="20"/>
      <c r="D429" s="21">
        <v>84355</v>
      </c>
      <c r="E429" s="46">
        <f t="shared" si="6"/>
        <v>-1153438.7599999998</v>
      </c>
    </row>
    <row r="430" spans="1:6" ht="15.75">
      <c r="A430" s="2">
        <v>44377</v>
      </c>
      <c r="B430" s="3" t="s">
        <v>132</v>
      </c>
      <c r="C430" s="22"/>
      <c r="D430" s="21">
        <v>16050</v>
      </c>
      <c r="E430" s="46">
        <f t="shared" si="6"/>
        <v>-1169488.7599999998</v>
      </c>
    </row>
    <row r="431" spans="1:6">
      <c r="A431" s="2">
        <v>44377</v>
      </c>
      <c r="B431" s="33" t="s">
        <v>19</v>
      </c>
      <c r="C431" s="20"/>
      <c r="D431" s="21"/>
      <c r="E431" s="46">
        <f t="shared" si="6"/>
        <v>-1169488.7599999998</v>
      </c>
    </row>
    <row r="432" spans="1:6">
      <c r="A432" s="2">
        <v>44380</v>
      </c>
      <c r="B432" s="3" t="s">
        <v>129</v>
      </c>
      <c r="C432" s="20">
        <v>100000</v>
      </c>
      <c r="D432" s="21"/>
      <c r="E432" s="46">
        <f t="shared" si="6"/>
        <v>-1069488.7599999998</v>
      </c>
    </row>
    <row r="433" spans="1:5">
      <c r="A433" s="2">
        <v>44391</v>
      </c>
      <c r="B433" s="3" t="s">
        <v>127</v>
      </c>
      <c r="C433" s="20">
        <v>200000</v>
      </c>
      <c r="D433" s="21"/>
      <c r="E433" s="46">
        <f t="shared" si="6"/>
        <v>-869488.75999999978</v>
      </c>
    </row>
    <row r="434" spans="1:5" ht="60">
      <c r="A434" s="2">
        <v>44400</v>
      </c>
      <c r="B434" s="33" t="s">
        <v>130</v>
      </c>
      <c r="C434" s="53">
        <f>1450+65+1115</f>
        <v>2630</v>
      </c>
      <c r="D434" s="21"/>
      <c r="E434" s="46">
        <f t="shared" si="6"/>
        <v>-866858.75999999978</v>
      </c>
    </row>
    <row r="435" spans="1:5">
      <c r="A435" s="2">
        <v>44408</v>
      </c>
      <c r="B435" s="33" t="s">
        <v>19</v>
      </c>
      <c r="C435" s="20"/>
      <c r="D435" s="21"/>
      <c r="E435" s="46">
        <f t="shared" si="6"/>
        <v>-866858.75999999978</v>
      </c>
    </row>
    <row r="436" spans="1:5">
      <c r="A436" s="2">
        <v>44418</v>
      </c>
      <c r="B436" s="3" t="s">
        <v>127</v>
      </c>
      <c r="C436" s="20">
        <v>200000</v>
      </c>
      <c r="D436" s="21"/>
      <c r="E436" s="46">
        <f t="shared" si="6"/>
        <v>-666858.75999999978</v>
      </c>
    </row>
    <row r="437" spans="1:5">
      <c r="A437" s="2">
        <v>44427</v>
      </c>
      <c r="B437" s="3" t="s">
        <v>129</v>
      </c>
      <c r="C437" s="20">
        <v>100000</v>
      </c>
      <c r="D437" s="21"/>
      <c r="E437" s="46">
        <f t="shared" si="6"/>
        <v>-566858.75999999978</v>
      </c>
    </row>
    <row r="438" spans="1:5">
      <c r="A438" s="2">
        <v>44439</v>
      </c>
      <c r="B438" s="33" t="s">
        <v>19</v>
      </c>
      <c r="C438" s="20"/>
      <c r="D438" s="21"/>
      <c r="E438" s="46">
        <f t="shared" si="6"/>
        <v>-566858.75999999978</v>
      </c>
    </row>
    <row r="439" spans="1:5">
      <c r="A439" s="2">
        <v>44469</v>
      </c>
      <c r="B439" s="3" t="s">
        <v>131</v>
      </c>
      <c r="C439" s="20">
        <v>150000</v>
      </c>
      <c r="D439" s="21"/>
      <c r="E439" s="46">
        <f t="shared" si="6"/>
        <v>-416858.75999999978</v>
      </c>
    </row>
    <row r="440" spans="1:5">
      <c r="A440" s="2">
        <v>44469</v>
      </c>
      <c r="B440" s="33" t="s">
        <v>19</v>
      </c>
      <c r="C440" s="20"/>
      <c r="D440" s="21"/>
      <c r="E440" s="46">
        <f t="shared" si="6"/>
        <v>-416858.75999999978</v>
      </c>
    </row>
    <row r="441" spans="1:5">
      <c r="A441" s="2">
        <v>44482</v>
      </c>
      <c r="B441" s="3" t="s">
        <v>133</v>
      </c>
      <c r="C441" s="20"/>
      <c r="D441" s="21">
        <v>3475189</v>
      </c>
      <c r="E441" s="46">
        <f t="shared" si="6"/>
        <v>-3892047.76</v>
      </c>
    </row>
    <row r="442" spans="1:5">
      <c r="A442" s="2">
        <v>44482</v>
      </c>
      <c r="B442" s="3" t="s">
        <v>134</v>
      </c>
      <c r="C442" s="20">
        <v>82906</v>
      </c>
      <c r="D442" s="21"/>
      <c r="E442" s="46">
        <f t="shared" si="6"/>
        <v>-3809141.76</v>
      </c>
    </row>
    <row r="443" spans="1:5">
      <c r="A443" s="2">
        <v>44485</v>
      </c>
      <c r="B443" s="3" t="s">
        <v>127</v>
      </c>
      <c r="C443" s="20">
        <v>200000</v>
      </c>
      <c r="D443" s="21"/>
      <c r="E443" s="46">
        <f t="shared" si="6"/>
        <v>-3609141.76</v>
      </c>
    </row>
    <row r="444" spans="1:5">
      <c r="A444" s="2">
        <v>44494</v>
      </c>
      <c r="B444" s="3" t="s">
        <v>127</v>
      </c>
      <c r="C444" s="20">
        <v>200000</v>
      </c>
      <c r="D444" s="21"/>
      <c r="E444" s="46">
        <f t="shared" si="6"/>
        <v>-3409141.7599999998</v>
      </c>
    </row>
    <row r="445" spans="1:5">
      <c r="A445" s="2">
        <v>44500</v>
      </c>
      <c r="B445" s="33" t="s">
        <v>19</v>
      </c>
      <c r="C445" s="20"/>
      <c r="D445" s="21"/>
      <c r="E445" s="46">
        <f t="shared" si="6"/>
        <v>-3409141.7599999998</v>
      </c>
    </row>
    <row r="446" spans="1:5">
      <c r="A446" s="2">
        <v>44506</v>
      </c>
      <c r="B446" s="3" t="s">
        <v>600</v>
      </c>
      <c r="C446" s="20">
        <v>500000</v>
      </c>
      <c r="D446" s="21"/>
      <c r="E446" s="46">
        <f t="shared" si="6"/>
        <v>-2909141.76</v>
      </c>
    </row>
    <row r="447" spans="1:5">
      <c r="A447" s="2"/>
      <c r="B447" s="33"/>
      <c r="C447" s="20"/>
      <c r="D447" s="21"/>
      <c r="E447" s="46"/>
    </row>
    <row r="448" spans="1:5">
      <c r="A448" s="2"/>
      <c r="B448" s="20"/>
      <c r="C448" s="20"/>
      <c r="D448" s="21"/>
      <c r="E448" s="46"/>
    </row>
    <row r="449" spans="1:5">
      <c r="A449" s="2"/>
      <c r="B449" s="3"/>
      <c r="C449" s="20"/>
      <c r="D449" s="21"/>
      <c r="E449" s="46"/>
    </row>
  </sheetData>
  <autoFilter ref="A4:H447"/>
  <mergeCells count="1">
    <mergeCell ref="A1:E3"/>
  </mergeCells>
  <pageMargins left="0.32" right="0.23" top="0.36" bottom="0.34" header="0.19" footer="0.22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harda with interest </vt:lpstr>
      <vt:lpstr>Harsood with interest </vt:lpstr>
      <vt:lpstr>Current with Interest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Computer House</dc:creator>
  <cp:lastModifiedBy>Sai Computer House</cp:lastModifiedBy>
  <cp:lastPrinted>2021-11-15T10:36:54Z</cp:lastPrinted>
  <dcterms:created xsi:type="dcterms:W3CDTF">2018-05-08T09:55:53Z</dcterms:created>
  <dcterms:modified xsi:type="dcterms:W3CDTF">2021-11-21T08:31:26Z</dcterms:modified>
</cp:coreProperties>
</file>