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Title Page" sheetId="1" r:id="rId1"/>
    <sheet name="Project Report" sheetId="2" r:id="rId2"/>
    <sheet name="Depreciation" sheetId="3" r:id="rId3"/>
    <sheet name="Turnover Working" sheetId="5" r:id="rId4"/>
    <sheet name="Interest Calculator" sheetId="8" r:id="rId5"/>
    <sheet name="Projected Cash Flow Statement" sheetId="7" r:id="rId6"/>
  </sheets>
  <definedNames>
    <definedName name="ColumnTitle1">Loan[[#Headers],[Pmt No.]]</definedName>
    <definedName name="EndingBalance">-FV(InterestRate/12,PaymentNumber,-MonthlyPayment,LoanAmount)</definedName>
    <definedName name="HeaderRow">ROW('Interest Calculator'!$8:$8)</definedName>
    <definedName name="InterestAmt">-IPMT(InterestRate/12,PaymentNumber,NumberOfPayments,LoanAmount)</definedName>
    <definedName name="InterestRate">'Interest Calculator'!$D$4</definedName>
    <definedName name="LastCol">COUNTA('Interest Calculator'!$8:$8)</definedName>
    <definedName name="LastRow">MATCH(9.99E+307,'Interest Calculator'!$B:$B)</definedName>
    <definedName name="LoanAmount">'Interest Calculator'!$D$3</definedName>
    <definedName name="LoanIsGood">IF(LoanAmount*InterestRate*LoanYears*LoanStartDate&gt;0,1,0)</definedName>
    <definedName name="LoanIsNotPaid">IF(PaymentNumber&lt;=NumberOfPayments,1,0)</definedName>
    <definedName name="LoanStartDate">'Interest Calculator'!$D$6</definedName>
    <definedName name="LoanValue">-FV(InterestRate/12,PaymentNumber-1,-MonthlyPayment,LoanAmount)</definedName>
    <definedName name="LoanYears">'Interest Calculator'!$D$5</definedName>
    <definedName name="MonthlyPayment">-PMT(InterestRate/12,NumberOfPayments,LoanAmount)</definedName>
    <definedName name="NumberOfPayments">'Interest Calculator'!$H$4</definedName>
    <definedName name="PaymentDate">DATE(YEAR(LoanStartDate),MONTH(LoanStartDate)+PaymentNumber,DAY(LoanStartDate))</definedName>
    <definedName name="PaymentNumber">ROW()-HeaderRow</definedName>
    <definedName name="Principal">-PPMT(InterestRate/12,PaymentNumber,NumberOfPayments,LoanAmount)</definedName>
    <definedName name="_xlnm.Print_Area" localSheetId="2">Depreciation!$A$1:$H$40</definedName>
    <definedName name="_xlnm.Print_Area" localSheetId="1">'Project Report'!$A$1:$H$104</definedName>
    <definedName name="_xlnm.Print_Area" localSheetId="5">'Projected Cash Flow Statement'!$A$1:$G$44</definedName>
    <definedName name="_xlnm.Print_Area" localSheetId="0">'Title Page'!$A$1:$I$18</definedName>
    <definedName name="_xlnm.Print_Area" localSheetId="3">'Turnover Working'!$A$1:$H$19</definedName>
    <definedName name="_xlnm.Print_Titles" localSheetId="4">'Interest Calculator'!$8:$8</definedName>
    <definedName name="PrintArea_SET">OFFSET('Interest Calculator'!#REF!,,,LastRow,LastCol)</definedName>
    <definedName name="RowTitleRegion1..D6">'Interest Calculator'!$B$3</definedName>
    <definedName name="RowTitleRegion2..H6">'Interest Calculator'!$F$3</definedName>
    <definedName name="Total_Interest">'Interest Calculator'!$H$5</definedName>
    <definedName name="TotalLoanCost">'Interest Calculator'!$H$6</definedName>
  </definedNames>
  <calcPr calcId="144525"/>
</workbook>
</file>

<file path=xl/calcChain.xml><?xml version="1.0" encoding="utf-8"?>
<calcChain xmlns="http://schemas.openxmlformats.org/spreadsheetml/2006/main">
  <c r="H92" i="2" l="1"/>
  <c r="G92" i="2"/>
  <c r="F92" i="2"/>
  <c r="F79" i="2"/>
  <c r="G79" i="2"/>
  <c r="H79" i="2"/>
  <c r="F10" i="2"/>
  <c r="G88" i="2"/>
  <c r="H88" i="2" s="1"/>
  <c r="H76" i="2"/>
  <c r="G76" i="2"/>
  <c r="F76" i="2"/>
  <c r="H37" i="2"/>
  <c r="G37" i="2"/>
  <c r="F37" i="2"/>
  <c r="H35" i="3"/>
  <c r="G35" i="3"/>
  <c r="F35" i="3"/>
  <c r="E35" i="3"/>
  <c r="D35" i="3"/>
  <c r="H34" i="3"/>
  <c r="G34" i="3"/>
  <c r="F34" i="3"/>
  <c r="E34" i="3"/>
  <c r="D34" i="3"/>
  <c r="H8" i="5"/>
  <c r="G8" i="5"/>
  <c r="F8" i="5"/>
  <c r="E8" i="5"/>
  <c r="D8" i="5"/>
  <c r="D9" i="5"/>
  <c r="E9" i="5"/>
  <c r="F9" i="5"/>
  <c r="G9" i="5"/>
  <c r="H9" i="5"/>
  <c r="H7" i="5"/>
  <c r="G7" i="5"/>
  <c r="F7" i="5"/>
  <c r="E7" i="5"/>
  <c r="D7" i="5"/>
  <c r="D32" i="3"/>
  <c r="D31" i="3"/>
  <c r="E5" i="5"/>
  <c r="E10" i="5" s="1"/>
  <c r="E13" i="5" s="1"/>
  <c r="D5" i="5"/>
  <c r="D10" i="5" s="1"/>
  <c r="D13" i="5" s="1"/>
  <c r="F5" i="5" l="1"/>
  <c r="E27" i="3"/>
  <c r="E31" i="3" s="1"/>
  <c r="H4" i="8"/>
  <c r="F10" i="5" l="1"/>
  <c r="G5" i="5"/>
  <c r="H5" i="5" s="1"/>
  <c r="E32" i="3"/>
  <c r="F27" i="3" s="1"/>
  <c r="G368" i="8"/>
  <c r="E368" i="8"/>
  <c r="C368" i="8"/>
  <c r="H367" i="8"/>
  <c r="F367" i="8"/>
  <c r="D367" i="8"/>
  <c r="B367" i="8"/>
  <c r="G366" i="8"/>
  <c r="E366" i="8"/>
  <c r="C366" i="8"/>
  <c r="H365" i="8"/>
  <c r="F365" i="8"/>
  <c r="D365" i="8"/>
  <c r="B365" i="8"/>
  <c r="G364" i="8"/>
  <c r="E364" i="8"/>
  <c r="C364" i="8"/>
  <c r="H363" i="8"/>
  <c r="F363" i="8"/>
  <c r="D363" i="8"/>
  <c r="B363" i="8"/>
  <c r="G362" i="8"/>
  <c r="E362" i="8"/>
  <c r="C362" i="8"/>
  <c r="H361" i="8"/>
  <c r="F361" i="8"/>
  <c r="D361" i="8"/>
  <c r="B361" i="8"/>
  <c r="G360" i="8"/>
  <c r="E360" i="8"/>
  <c r="C360" i="8"/>
  <c r="H359" i="8"/>
  <c r="F359" i="8"/>
  <c r="D359" i="8"/>
  <c r="B359" i="8"/>
  <c r="G358" i="8"/>
  <c r="E358" i="8"/>
  <c r="C358" i="8"/>
  <c r="H357" i="8"/>
  <c r="F357" i="8"/>
  <c r="D357" i="8"/>
  <c r="B357" i="8"/>
  <c r="G356" i="8"/>
  <c r="E356" i="8"/>
  <c r="C356" i="8"/>
  <c r="H355" i="8"/>
  <c r="F355" i="8"/>
  <c r="D355" i="8"/>
  <c r="B355" i="8"/>
  <c r="G354" i="8"/>
  <c r="E354" i="8"/>
  <c r="C354" i="8"/>
  <c r="H353" i="8"/>
  <c r="F353" i="8"/>
  <c r="D353" i="8"/>
  <c r="B353" i="8"/>
  <c r="G352" i="8"/>
  <c r="E352" i="8"/>
  <c r="C352" i="8"/>
  <c r="H351" i="8"/>
  <c r="F351" i="8"/>
  <c r="D351" i="8"/>
  <c r="B351" i="8"/>
  <c r="G350" i="8"/>
  <c r="E350" i="8"/>
  <c r="C350" i="8"/>
  <c r="H349" i="8"/>
  <c r="F349" i="8"/>
  <c r="D349" i="8"/>
  <c r="B349" i="8"/>
  <c r="G348" i="8"/>
  <c r="E348" i="8"/>
  <c r="C348" i="8"/>
  <c r="H347" i="8"/>
  <c r="F347" i="8"/>
  <c r="D347" i="8"/>
  <c r="B347" i="8"/>
  <c r="G346" i="8"/>
  <c r="E346" i="8"/>
  <c r="C346" i="8"/>
  <c r="H345" i="8"/>
  <c r="F345" i="8"/>
  <c r="D345" i="8"/>
  <c r="B345" i="8"/>
  <c r="G344" i="8"/>
  <c r="H368" i="8"/>
  <c r="D368" i="8"/>
  <c r="G367" i="8"/>
  <c r="C367" i="8"/>
  <c r="F366" i="8"/>
  <c r="B366" i="8"/>
  <c r="E365" i="8"/>
  <c r="H364" i="8"/>
  <c r="D364" i="8"/>
  <c r="G363" i="8"/>
  <c r="C363" i="8"/>
  <c r="F362" i="8"/>
  <c r="B362" i="8"/>
  <c r="E361" i="8"/>
  <c r="H360" i="8"/>
  <c r="D360" i="8"/>
  <c r="G359" i="8"/>
  <c r="C359" i="8"/>
  <c r="F358" i="8"/>
  <c r="B358" i="8"/>
  <c r="E357" i="8"/>
  <c r="H356" i="8"/>
  <c r="D356" i="8"/>
  <c r="G355" i="8"/>
  <c r="C355" i="8"/>
  <c r="F354" i="8"/>
  <c r="B354" i="8"/>
  <c r="E353" i="8"/>
  <c r="H352" i="8"/>
  <c r="D352" i="8"/>
  <c r="G351" i="8"/>
  <c r="C351" i="8"/>
  <c r="F350" i="8"/>
  <c r="B350" i="8"/>
  <c r="E349" i="8"/>
  <c r="H348" i="8"/>
  <c r="D348" i="8"/>
  <c r="G347" i="8"/>
  <c r="C347" i="8"/>
  <c r="F346" i="8"/>
  <c r="B346" i="8"/>
  <c r="E345" i="8"/>
  <c r="H344" i="8"/>
  <c r="E344" i="8"/>
  <c r="C344" i="8"/>
  <c r="H343" i="8"/>
  <c r="F343" i="8"/>
  <c r="D343" i="8"/>
  <c r="B343" i="8"/>
  <c r="G342" i="8"/>
  <c r="E342" i="8"/>
  <c r="C342" i="8"/>
  <c r="H341" i="8"/>
  <c r="F341" i="8"/>
  <c r="D341" i="8"/>
  <c r="B341" i="8"/>
  <c r="G340" i="8"/>
  <c r="E340" i="8"/>
  <c r="C340" i="8"/>
  <c r="H339" i="8"/>
  <c r="F339" i="8"/>
  <c r="D339" i="8"/>
  <c r="B339" i="8"/>
  <c r="G338" i="8"/>
  <c r="E338" i="8"/>
  <c r="C338" i="8"/>
  <c r="H337" i="8"/>
  <c r="F337" i="8"/>
  <c r="D337" i="8"/>
  <c r="B337" i="8"/>
  <c r="G336" i="8"/>
  <c r="E336" i="8"/>
  <c r="C336" i="8"/>
  <c r="H335" i="8"/>
  <c r="F335" i="8"/>
  <c r="D335" i="8"/>
  <c r="B335" i="8"/>
  <c r="G334" i="8"/>
  <c r="E334" i="8"/>
  <c r="C334" i="8"/>
  <c r="H333" i="8"/>
  <c r="F333" i="8"/>
  <c r="D333" i="8"/>
  <c r="B333" i="8"/>
  <c r="G332" i="8"/>
  <c r="F368" i="8"/>
  <c r="B368" i="8"/>
  <c r="E367" i="8"/>
  <c r="H366" i="8"/>
  <c r="D366" i="8"/>
  <c r="G365" i="8"/>
  <c r="C365" i="8"/>
  <c r="F364" i="8"/>
  <c r="B364" i="8"/>
  <c r="E363" i="8"/>
  <c r="H362" i="8"/>
  <c r="D362" i="8"/>
  <c r="G361" i="8"/>
  <c r="C361" i="8"/>
  <c r="F360" i="8"/>
  <c r="B360" i="8"/>
  <c r="E359" i="8"/>
  <c r="H358" i="8"/>
  <c r="D358" i="8"/>
  <c r="G357" i="8"/>
  <c r="C357" i="8"/>
  <c r="F356" i="8"/>
  <c r="B356" i="8"/>
  <c r="E355" i="8"/>
  <c r="H354" i="8"/>
  <c r="D354" i="8"/>
  <c r="G353" i="8"/>
  <c r="C353" i="8"/>
  <c r="F352" i="8"/>
  <c r="B352" i="8"/>
  <c r="E351" i="8"/>
  <c r="H350" i="8"/>
  <c r="D350" i="8"/>
  <c r="G349" i="8"/>
  <c r="C349" i="8"/>
  <c r="F348" i="8"/>
  <c r="B348" i="8"/>
  <c r="E347" i="8"/>
  <c r="H346" i="8"/>
  <c r="D346" i="8"/>
  <c r="G345" i="8"/>
  <c r="C345" i="8"/>
  <c r="F344" i="8"/>
  <c r="D344" i="8"/>
  <c r="B344" i="8"/>
  <c r="G343" i="8"/>
  <c r="E343" i="8"/>
  <c r="C343" i="8"/>
  <c r="H342" i="8"/>
  <c r="F342" i="8"/>
  <c r="D342" i="8"/>
  <c r="B342" i="8"/>
  <c r="G341" i="8"/>
  <c r="E341" i="8"/>
  <c r="C341" i="8"/>
  <c r="H340" i="8"/>
  <c r="F340" i="8"/>
  <c r="D340" i="8"/>
  <c r="B340" i="8"/>
  <c r="G339" i="8"/>
  <c r="E339" i="8"/>
  <c r="C339" i="8"/>
  <c r="H338" i="8"/>
  <c r="F338" i="8"/>
  <c r="D338" i="8"/>
  <c r="B338" i="8"/>
  <c r="G337" i="8"/>
  <c r="E337" i="8"/>
  <c r="C337" i="8"/>
  <c r="H336" i="8"/>
  <c r="F336" i="8"/>
  <c r="D336" i="8"/>
  <c r="B336" i="8"/>
  <c r="G335" i="8"/>
  <c r="E335" i="8"/>
  <c r="C335" i="8"/>
  <c r="H334" i="8"/>
  <c r="F334" i="8"/>
  <c r="D334" i="8"/>
  <c r="B334" i="8"/>
  <c r="G333" i="8"/>
  <c r="E333" i="8"/>
  <c r="C333" i="8"/>
  <c r="H332" i="8"/>
  <c r="E332" i="8"/>
  <c r="C332" i="8"/>
  <c r="H331" i="8"/>
  <c r="F331" i="8"/>
  <c r="D331" i="8"/>
  <c r="B331" i="8"/>
  <c r="G330" i="8"/>
  <c r="E330" i="8"/>
  <c r="C330" i="8"/>
  <c r="H329" i="8"/>
  <c r="F329" i="8"/>
  <c r="D329" i="8"/>
  <c r="B329" i="8"/>
  <c r="G328" i="8"/>
  <c r="E328" i="8"/>
  <c r="C328" i="8"/>
  <c r="H327" i="8"/>
  <c r="F327" i="8"/>
  <c r="D327" i="8"/>
  <c r="B327" i="8"/>
  <c r="G326" i="8"/>
  <c r="E326" i="8"/>
  <c r="C326" i="8"/>
  <c r="H325" i="8"/>
  <c r="F325" i="8"/>
  <c r="D325" i="8"/>
  <c r="B325" i="8"/>
  <c r="G324" i="8"/>
  <c r="E324" i="8"/>
  <c r="C324" i="8"/>
  <c r="H323" i="8"/>
  <c r="F323" i="8"/>
  <c r="D323" i="8"/>
  <c r="B323" i="8"/>
  <c r="G322" i="8"/>
  <c r="E322" i="8"/>
  <c r="C322" i="8"/>
  <c r="H321" i="8"/>
  <c r="F321" i="8"/>
  <c r="D321" i="8"/>
  <c r="B321" i="8"/>
  <c r="G320" i="8"/>
  <c r="E320" i="8"/>
  <c r="C320" i="8"/>
  <c r="H319" i="8"/>
  <c r="F319" i="8"/>
  <c r="D319" i="8"/>
  <c r="B319" i="8"/>
  <c r="G318" i="8"/>
  <c r="E318" i="8"/>
  <c r="C318" i="8"/>
  <c r="H317" i="8"/>
  <c r="F317" i="8"/>
  <c r="D317" i="8"/>
  <c r="B317" i="8"/>
  <c r="G316" i="8"/>
  <c r="E316" i="8"/>
  <c r="C316" i="8"/>
  <c r="H315" i="8"/>
  <c r="F315" i="8"/>
  <c r="D315" i="8"/>
  <c r="B315" i="8"/>
  <c r="G314" i="8"/>
  <c r="E314" i="8"/>
  <c r="C314" i="8"/>
  <c r="H313" i="8"/>
  <c r="F313" i="8"/>
  <c r="D313" i="8"/>
  <c r="B313" i="8"/>
  <c r="G312" i="8"/>
  <c r="E312" i="8"/>
  <c r="C312" i="8"/>
  <c r="H311" i="8"/>
  <c r="F311" i="8"/>
  <c r="D311" i="8"/>
  <c r="B311" i="8"/>
  <c r="G310" i="8"/>
  <c r="E310" i="8"/>
  <c r="C310" i="8"/>
  <c r="H309" i="8"/>
  <c r="F309" i="8"/>
  <c r="D309" i="8"/>
  <c r="B309" i="8"/>
  <c r="G308" i="8"/>
  <c r="E308" i="8"/>
  <c r="C308" i="8"/>
  <c r="H307" i="8"/>
  <c r="F307" i="8"/>
  <c r="D307" i="8"/>
  <c r="B307" i="8"/>
  <c r="G306" i="8"/>
  <c r="E306" i="8"/>
  <c r="C306" i="8"/>
  <c r="H305" i="8"/>
  <c r="F305" i="8"/>
  <c r="D305" i="8"/>
  <c r="B305" i="8"/>
  <c r="G304" i="8"/>
  <c r="E304" i="8"/>
  <c r="C304" i="8"/>
  <c r="H303" i="8"/>
  <c r="F303" i="8"/>
  <c r="D303" i="8"/>
  <c r="B303" i="8"/>
  <c r="G302" i="8"/>
  <c r="E302" i="8"/>
  <c r="C302" i="8"/>
  <c r="H301" i="8"/>
  <c r="F301" i="8"/>
  <c r="D301" i="8"/>
  <c r="B301" i="8"/>
  <c r="G300" i="8"/>
  <c r="E300" i="8"/>
  <c r="C300" i="8"/>
  <c r="H299" i="8"/>
  <c r="F299" i="8"/>
  <c r="D299" i="8"/>
  <c r="B299" i="8"/>
  <c r="G298" i="8"/>
  <c r="E298" i="8"/>
  <c r="C298" i="8"/>
  <c r="H297" i="8"/>
  <c r="F297" i="8"/>
  <c r="D297" i="8"/>
  <c r="B297" i="8"/>
  <c r="G296" i="8"/>
  <c r="E296" i="8"/>
  <c r="C296" i="8"/>
  <c r="H295" i="8"/>
  <c r="F295" i="8"/>
  <c r="D295" i="8"/>
  <c r="B295" i="8"/>
  <c r="G294" i="8"/>
  <c r="E294" i="8"/>
  <c r="C294" i="8"/>
  <c r="H293" i="8"/>
  <c r="F293" i="8"/>
  <c r="D293" i="8"/>
  <c r="B293" i="8"/>
  <c r="G292" i="8"/>
  <c r="E292" i="8"/>
  <c r="C292" i="8"/>
  <c r="H291" i="8"/>
  <c r="F291" i="8"/>
  <c r="D291" i="8"/>
  <c r="B291" i="8"/>
  <c r="G290" i="8"/>
  <c r="E290" i="8"/>
  <c r="C290" i="8"/>
  <c r="H289" i="8"/>
  <c r="F289" i="8"/>
  <c r="D289" i="8"/>
  <c r="B289" i="8"/>
  <c r="G288" i="8"/>
  <c r="E288" i="8"/>
  <c r="C288" i="8"/>
  <c r="H287" i="8"/>
  <c r="F287" i="8"/>
  <c r="D287" i="8"/>
  <c r="B287" i="8"/>
  <c r="G286" i="8"/>
  <c r="E286" i="8"/>
  <c r="C286" i="8"/>
  <c r="H285" i="8"/>
  <c r="F285" i="8"/>
  <c r="D285" i="8"/>
  <c r="B285" i="8"/>
  <c r="G284" i="8"/>
  <c r="E284" i="8"/>
  <c r="F332" i="8"/>
  <c r="D332" i="8"/>
  <c r="B332" i="8"/>
  <c r="G331" i="8"/>
  <c r="E331" i="8"/>
  <c r="C331" i="8"/>
  <c r="H330" i="8"/>
  <c r="F330" i="8"/>
  <c r="D330" i="8"/>
  <c r="B330" i="8"/>
  <c r="G329" i="8"/>
  <c r="E329" i="8"/>
  <c r="C329" i="8"/>
  <c r="H328" i="8"/>
  <c r="F328" i="8"/>
  <c r="D328" i="8"/>
  <c r="B328" i="8"/>
  <c r="G327" i="8"/>
  <c r="E327" i="8"/>
  <c r="C327" i="8"/>
  <c r="H326" i="8"/>
  <c r="F326" i="8"/>
  <c r="D326" i="8"/>
  <c r="B326" i="8"/>
  <c r="G325" i="8"/>
  <c r="E325" i="8"/>
  <c r="C325" i="8"/>
  <c r="H324" i="8"/>
  <c r="F324" i="8"/>
  <c r="D324" i="8"/>
  <c r="B324" i="8"/>
  <c r="G323" i="8"/>
  <c r="E323" i="8"/>
  <c r="C323" i="8"/>
  <c r="H322" i="8"/>
  <c r="F322" i="8"/>
  <c r="D322" i="8"/>
  <c r="B322" i="8"/>
  <c r="G321" i="8"/>
  <c r="E321" i="8"/>
  <c r="C321" i="8"/>
  <c r="H320" i="8"/>
  <c r="F320" i="8"/>
  <c r="D320" i="8"/>
  <c r="B320" i="8"/>
  <c r="G319" i="8"/>
  <c r="E319" i="8"/>
  <c r="C319" i="8"/>
  <c r="H318" i="8"/>
  <c r="F318" i="8"/>
  <c r="D318" i="8"/>
  <c r="B318" i="8"/>
  <c r="G317" i="8"/>
  <c r="E317" i="8"/>
  <c r="C317" i="8"/>
  <c r="H316" i="8"/>
  <c r="F316" i="8"/>
  <c r="D316" i="8"/>
  <c r="B316" i="8"/>
  <c r="G315" i="8"/>
  <c r="E315" i="8"/>
  <c r="C315" i="8"/>
  <c r="H314" i="8"/>
  <c r="F314" i="8"/>
  <c r="D314" i="8"/>
  <c r="B314" i="8"/>
  <c r="G313" i="8"/>
  <c r="E313" i="8"/>
  <c r="C313" i="8"/>
  <c r="H312" i="8"/>
  <c r="F312" i="8"/>
  <c r="D312" i="8"/>
  <c r="B312" i="8"/>
  <c r="G311" i="8"/>
  <c r="E311" i="8"/>
  <c r="C311" i="8"/>
  <c r="H310" i="8"/>
  <c r="F310" i="8"/>
  <c r="D310" i="8"/>
  <c r="B310" i="8"/>
  <c r="G309" i="8"/>
  <c r="E309" i="8"/>
  <c r="C309" i="8"/>
  <c r="H308" i="8"/>
  <c r="F308" i="8"/>
  <c r="D308" i="8"/>
  <c r="B308" i="8"/>
  <c r="G307" i="8"/>
  <c r="E307" i="8"/>
  <c r="C307" i="8"/>
  <c r="H306" i="8"/>
  <c r="F306" i="8"/>
  <c r="D306" i="8"/>
  <c r="B306" i="8"/>
  <c r="G305" i="8"/>
  <c r="E305" i="8"/>
  <c r="C305" i="8"/>
  <c r="H304" i="8"/>
  <c r="F304" i="8"/>
  <c r="D304" i="8"/>
  <c r="B304" i="8"/>
  <c r="G303" i="8"/>
  <c r="E303" i="8"/>
  <c r="C303" i="8"/>
  <c r="H302" i="8"/>
  <c r="F302" i="8"/>
  <c r="D302" i="8"/>
  <c r="B302" i="8"/>
  <c r="G301" i="8"/>
  <c r="E301" i="8"/>
  <c r="C301" i="8"/>
  <c r="H300" i="8"/>
  <c r="F300" i="8"/>
  <c r="D300" i="8"/>
  <c r="B300" i="8"/>
  <c r="G299" i="8"/>
  <c r="E299" i="8"/>
  <c r="C299" i="8"/>
  <c r="H298" i="8"/>
  <c r="F298" i="8"/>
  <c r="D298" i="8"/>
  <c r="B298" i="8"/>
  <c r="G297" i="8"/>
  <c r="E297" i="8"/>
  <c r="C297" i="8"/>
  <c r="H296" i="8"/>
  <c r="F296" i="8"/>
  <c r="D296" i="8"/>
  <c r="B296" i="8"/>
  <c r="G295" i="8"/>
  <c r="E295" i="8"/>
  <c r="C295" i="8"/>
  <c r="H294" i="8"/>
  <c r="F294" i="8"/>
  <c r="D294" i="8"/>
  <c r="B294" i="8"/>
  <c r="G293" i="8"/>
  <c r="E293" i="8"/>
  <c r="C293" i="8"/>
  <c r="H292" i="8"/>
  <c r="F292" i="8"/>
  <c r="D292" i="8"/>
  <c r="B292" i="8"/>
  <c r="G291" i="8"/>
  <c r="E291" i="8"/>
  <c r="C291" i="8"/>
  <c r="H290" i="8"/>
  <c r="F290" i="8"/>
  <c r="D290" i="8"/>
  <c r="B290" i="8"/>
  <c r="G289" i="8"/>
  <c r="E289" i="8"/>
  <c r="C289" i="8"/>
  <c r="H288" i="8"/>
  <c r="F288" i="8"/>
  <c r="D288" i="8"/>
  <c r="B288" i="8"/>
  <c r="G287" i="8"/>
  <c r="E287" i="8"/>
  <c r="C287" i="8"/>
  <c r="H286" i="8"/>
  <c r="F286" i="8"/>
  <c r="D286" i="8"/>
  <c r="B286" i="8"/>
  <c r="E285" i="8"/>
  <c r="H284" i="8"/>
  <c r="D284" i="8"/>
  <c r="B284" i="8"/>
  <c r="G283" i="8"/>
  <c r="E283" i="8"/>
  <c r="C283" i="8"/>
  <c r="H282" i="8"/>
  <c r="F282" i="8"/>
  <c r="D282" i="8"/>
  <c r="B282" i="8"/>
  <c r="G281" i="8"/>
  <c r="E281" i="8"/>
  <c r="C281" i="8"/>
  <c r="H280" i="8"/>
  <c r="F280" i="8"/>
  <c r="D280" i="8"/>
  <c r="B280" i="8"/>
  <c r="G279" i="8"/>
  <c r="E279" i="8"/>
  <c r="C279" i="8"/>
  <c r="H278" i="8"/>
  <c r="F278" i="8"/>
  <c r="D278" i="8"/>
  <c r="B278" i="8"/>
  <c r="G277" i="8"/>
  <c r="E277" i="8"/>
  <c r="C277" i="8"/>
  <c r="H276" i="8"/>
  <c r="F276" i="8"/>
  <c r="D276" i="8"/>
  <c r="B276" i="8"/>
  <c r="G275" i="8"/>
  <c r="E275" i="8"/>
  <c r="C275" i="8"/>
  <c r="H274" i="8"/>
  <c r="F274" i="8"/>
  <c r="D274" i="8"/>
  <c r="B274" i="8"/>
  <c r="G273" i="8"/>
  <c r="E273" i="8"/>
  <c r="C273" i="8"/>
  <c r="H272" i="8"/>
  <c r="F272" i="8"/>
  <c r="D272" i="8"/>
  <c r="B272" i="8"/>
  <c r="G271" i="8"/>
  <c r="E271" i="8"/>
  <c r="C271" i="8"/>
  <c r="H270" i="8"/>
  <c r="F270" i="8"/>
  <c r="D270" i="8"/>
  <c r="B270" i="8"/>
  <c r="G269" i="8"/>
  <c r="E269" i="8"/>
  <c r="C269" i="8"/>
  <c r="H268" i="8"/>
  <c r="F268" i="8"/>
  <c r="D268" i="8"/>
  <c r="B268" i="8"/>
  <c r="G267" i="8"/>
  <c r="E267" i="8"/>
  <c r="C267" i="8"/>
  <c r="H266" i="8"/>
  <c r="F266" i="8"/>
  <c r="D266" i="8"/>
  <c r="B266" i="8"/>
  <c r="G265" i="8"/>
  <c r="E265" i="8"/>
  <c r="C265" i="8"/>
  <c r="H264" i="8"/>
  <c r="F264" i="8"/>
  <c r="D264" i="8"/>
  <c r="B264" i="8"/>
  <c r="G263" i="8"/>
  <c r="E263" i="8"/>
  <c r="C263" i="8"/>
  <c r="H262" i="8"/>
  <c r="F262" i="8"/>
  <c r="D262" i="8"/>
  <c r="B262" i="8"/>
  <c r="G261" i="8"/>
  <c r="E261" i="8"/>
  <c r="C261" i="8"/>
  <c r="H260" i="8"/>
  <c r="F260" i="8"/>
  <c r="D260" i="8"/>
  <c r="B260" i="8"/>
  <c r="G259" i="8"/>
  <c r="E259" i="8"/>
  <c r="C259" i="8"/>
  <c r="H258" i="8"/>
  <c r="F258" i="8"/>
  <c r="D258" i="8"/>
  <c r="B258" i="8"/>
  <c r="G257" i="8"/>
  <c r="E257" i="8"/>
  <c r="C257" i="8"/>
  <c r="H256" i="8"/>
  <c r="F256" i="8"/>
  <c r="D256" i="8"/>
  <c r="B256" i="8"/>
  <c r="G255" i="8"/>
  <c r="E255" i="8"/>
  <c r="C255" i="8"/>
  <c r="H254" i="8"/>
  <c r="F254" i="8"/>
  <c r="D254" i="8"/>
  <c r="B254" i="8"/>
  <c r="G253" i="8"/>
  <c r="E253" i="8"/>
  <c r="C253" i="8"/>
  <c r="H252" i="8"/>
  <c r="F252" i="8"/>
  <c r="D252" i="8"/>
  <c r="B252" i="8"/>
  <c r="G251" i="8"/>
  <c r="E251" i="8"/>
  <c r="C251" i="8"/>
  <c r="H250" i="8"/>
  <c r="F250" i="8"/>
  <c r="D250" i="8"/>
  <c r="B250" i="8"/>
  <c r="G249" i="8"/>
  <c r="E249" i="8"/>
  <c r="C249" i="8"/>
  <c r="H248" i="8"/>
  <c r="F248" i="8"/>
  <c r="D248" i="8"/>
  <c r="B248" i="8"/>
  <c r="G247" i="8"/>
  <c r="E247" i="8"/>
  <c r="C247" i="8"/>
  <c r="H246" i="8"/>
  <c r="F246" i="8"/>
  <c r="D246" i="8"/>
  <c r="B246" i="8"/>
  <c r="G245" i="8"/>
  <c r="E245" i="8"/>
  <c r="C245" i="8"/>
  <c r="H244" i="8"/>
  <c r="F244" i="8"/>
  <c r="D244" i="8"/>
  <c r="B244" i="8"/>
  <c r="G243" i="8"/>
  <c r="E243" i="8"/>
  <c r="C243" i="8"/>
  <c r="H242" i="8"/>
  <c r="F242" i="8"/>
  <c r="D242" i="8"/>
  <c r="B242" i="8"/>
  <c r="G241" i="8"/>
  <c r="E241" i="8"/>
  <c r="C241" i="8"/>
  <c r="H240" i="8"/>
  <c r="F240" i="8"/>
  <c r="D240" i="8"/>
  <c r="B240" i="8"/>
  <c r="G239" i="8"/>
  <c r="E239" i="8"/>
  <c r="C239" i="8"/>
  <c r="H238" i="8"/>
  <c r="F238" i="8"/>
  <c r="D238" i="8"/>
  <c r="B238" i="8"/>
  <c r="G237" i="8"/>
  <c r="E237" i="8"/>
  <c r="C237" i="8"/>
  <c r="H236" i="8"/>
  <c r="F236" i="8"/>
  <c r="D236" i="8"/>
  <c r="B236" i="8"/>
  <c r="G235" i="8"/>
  <c r="E235" i="8"/>
  <c r="C235" i="8"/>
  <c r="H234" i="8"/>
  <c r="F234" i="8"/>
  <c r="D234" i="8"/>
  <c r="B234" i="8"/>
  <c r="G233" i="8"/>
  <c r="G285" i="8"/>
  <c r="C285" i="8"/>
  <c r="F284" i="8"/>
  <c r="C284" i="8"/>
  <c r="H283" i="8"/>
  <c r="F283" i="8"/>
  <c r="D283" i="8"/>
  <c r="B283" i="8"/>
  <c r="G282" i="8"/>
  <c r="E282" i="8"/>
  <c r="C282" i="8"/>
  <c r="H281" i="8"/>
  <c r="F281" i="8"/>
  <c r="D281" i="8"/>
  <c r="B281" i="8"/>
  <c r="G280" i="8"/>
  <c r="E280" i="8"/>
  <c r="C280" i="8"/>
  <c r="H279" i="8"/>
  <c r="F279" i="8"/>
  <c r="D279" i="8"/>
  <c r="B279" i="8"/>
  <c r="G278" i="8"/>
  <c r="E278" i="8"/>
  <c r="C278" i="8"/>
  <c r="H277" i="8"/>
  <c r="F277" i="8"/>
  <c r="D277" i="8"/>
  <c r="B277" i="8"/>
  <c r="G276" i="8"/>
  <c r="E276" i="8"/>
  <c r="C276" i="8"/>
  <c r="H275" i="8"/>
  <c r="F275" i="8"/>
  <c r="D275" i="8"/>
  <c r="B275" i="8"/>
  <c r="G274" i="8"/>
  <c r="E274" i="8"/>
  <c r="C274" i="8"/>
  <c r="H273" i="8"/>
  <c r="F273" i="8"/>
  <c r="D273" i="8"/>
  <c r="B273" i="8"/>
  <c r="G272" i="8"/>
  <c r="E272" i="8"/>
  <c r="C272" i="8"/>
  <c r="H271" i="8"/>
  <c r="F271" i="8"/>
  <c r="D271" i="8"/>
  <c r="B271" i="8"/>
  <c r="G270" i="8"/>
  <c r="E270" i="8"/>
  <c r="C270" i="8"/>
  <c r="H269" i="8"/>
  <c r="F269" i="8"/>
  <c r="D269" i="8"/>
  <c r="B269" i="8"/>
  <c r="G268" i="8"/>
  <c r="E268" i="8"/>
  <c r="C268" i="8"/>
  <c r="H267" i="8"/>
  <c r="F267" i="8"/>
  <c r="D267" i="8"/>
  <c r="B267" i="8"/>
  <c r="G266" i="8"/>
  <c r="E266" i="8"/>
  <c r="C266" i="8"/>
  <c r="H265" i="8"/>
  <c r="F265" i="8"/>
  <c r="D265" i="8"/>
  <c r="B265" i="8"/>
  <c r="G264" i="8"/>
  <c r="E264" i="8"/>
  <c r="C264" i="8"/>
  <c r="H263" i="8"/>
  <c r="F263" i="8"/>
  <c r="D263" i="8"/>
  <c r="B263" i="8"/>
  <c r="G262" i="8"/>
  <c r="E262" i="8"/>
  <c r="C262" i="8"/>
  <c r="H261" i="8"/>
  <c r="F261" i="8"/>
  <c r="D261" i="8"/>
  <c r="B261" i="8"/>
  <c r="G260" i="8"/>
  <c r="E260" i="8"/>
  <c r="C260" i="8"/>
  <c r="H259" i="8"/>
  <c r="F259" i="8"/>
  <c r="D259" i="8"/>
  <c r="B259" i="8"/>
  <c r="G258" i="8"/>
  <c r="E258" i="8"/>
  <c r="C258" i="8"/>
  <c r="H257" i="8"/>
  <c r="F257" i="8"/>
  <c r="D257" i="8"/>
  <c r="B257" i="8"/>
  <c r="G256" i="8"/>
  <c r="E256" i="8"/>
  <c r="C256" i="8"/>
  <c r="H255" i="8"/>
  <c r="F255" i="8"/>
  <c r="D255" i="8"/>
  <c r="B255" i="8"/>
  <c r="G254" i="8"/>
  <c r="E254" i="8"/>
  <c r="C254" i="8"/>
  <c r="H253" i="8"/>
  <c r="F253" i="8"/>
  <c r="D253" i="8"/>
  <c r="B253" i="8"/>
  <c r="G252" i="8"/>
  <c r="E252" i="8"/>
  <c r="C252" i="8"/>
  <c r="H251" i="8"/>
  <c r="F251" i="8"/>
  <c r="D251" i="8"/>
  <c r="B251" i="8"/>
  <c r="G250" i="8"/>
  <c r="E250" i="8"/>
  <c r="C250" i="8"/>
  <c r="H249" i="8"/>
  <c r="F249" i="8"/>
  <c r="D249" i="8"/>
  <c r="B249" i="8"/>
  <c r="G248" i="8"/>
  <c r="E248" i="8"/>
  <c r="C248" i="8"/>
  <c r="H247" i="8"/>
  <c r="F247" i="8"/>
  <c r="D247" i="8"/>
  <c r="B247" i="8"/>
  <c r="G246" i="8"/>
  <c r="E246" i="8"/>
  <c r="C246" i="8"/>
  <c r="H245" i="8"/>
  <c r="F245" i="8"/>
  <c r="D245" i="8"/>
  <c r="B245" i="8"/>
  <c r="G244" i="8"/>
  <c r="E244" i="8"/>
  <c r="C244" i="8"/>
  <c r="H243" i="8"/>
  <c r="F243" i="8"/>
  <c r="D243" i="8"/>
  <c r="B243" i="8"/>
  <c r="G242" i="8"/>
  <c r="E242" i="8"/>
  <c r="C242" i="8"/>
  <c r="H241" i="8"/>
  <c r="F241" i="8"/>
  <c r="D241" i="8"/>
  <c r="B241" i="8"/>
  <c r="G240" i="8"/>
  <c r="E240" i="8"/>
  <c r="C240" i="8"/>
  <c r="H239" i="8"/>
  <c r="F239" i="8"/>
  <c r="D239" i="8"/>
  <c r="B239" i="8"/>
  <c r="G238" i="8"/>
  <c r="E238" i="8"/>
  <c r="C238" i="8"/>
  <c r="H237" i="8"/>
  <c r="F237" i="8"/>
  <c r="D237" i="8"/>
  <c r="B237" i="8"/>
  <c r="G236" i="8"/>
  <c r="E236" i="8"/>
  <c r="H235" i="8"/>
  <c r="D235" i="8"/>
  <c r="G234" i="8"/>
  <c r="C234" i="8"/>
  <c r="F233" i="8"/>
  <c r="D233" i="8"/>
  <c r="B233" i="8"/>
  <c r="G232" i="8"/>
  <c r="E232" i="8"/>
  <c r="C232" i="8"/>
  <c r="H231" i="8"/>
  <c r="F231" i="8"/>
  <c r="D231" i="8"/>
  <c r="B231" i="8"/>
  <c r="G230" i="8"/>
  <c r="E230" i="8"/>
  <c r="C230" i="8"/>
  <c r="H229" i="8"/>
  <c r="F229" i="8"/>
  <c r="D229" i="8"/>
  <c r="B229" i="8"/>
  <c r="G228" i="8"/>
  <c r="E228" i="8"/>
  <c r="C228" i="8"/>
  <c r="H227" i="8"/>
  <c r="F227" i="8"/>
  <c r="D227" i="8"/>
  <c r="B227" i="8"/>
  <c r="G226" i="8"/>
  <c r="E226" i="8"/>
  <c r="C226" i="8"/>
  <c r="H225" i="8"/>
  <c r="F225" i="8"/>
  <c r="D225" i="8"/>
  <c r="B225" i="8"/>
  <c r="G224" i="8"/>
  <c r="E224" i="8"/>
  <c r="C224" i="8"/>
  <c r="H223" i="8"/>
  <c r="F223" i="8"/>
  <c r="D223" i="8"/>
  <c r="B223" i="8"/>
  <c r="G222" i="8"/>
  <c r="E222" i="8"/>
  <c r="C222" i="8"/>
  <c r="H221" i="8"/>
  <c r="F221" i="8"/>
  <c r="D221" i="8"/>
  <c r="B221" i="8"/>
  <c r="G220" i="8"/>
  <c r="E220" i="8"/>
  <c r="C220" i="8"/>
  <c r="H219" i="8"/>
  <c r="F219" i="8"/>
  <c r="D219" i="8"/>
  <c r="B219" i="8"/>
  <c r="G218" i="8"/>
  <c r="E218" i="8"/>
  <c r="C218" i="8"/>
  <c r="H217" i="8"/>
  <c r="F217" i="8"/>
  <c r="D217" i="8"/>
  <c r="B217" i="8"/>
  <c r="G216" i="8"/>
  <c r="E216" i="8"/>
  <c r="C216" i="8"/>
  <c r="H215" i="8"/>
  <c r="F215" i="8"/>
  <c r="D215" i="8"/>
  <c r="B215" i="8"/>
  <c r="G214" i="8"/>
  <c r="E214" i="8"/>
  <c r="C214" i="8"/>
  <c r="H213" i="8"/>
  <c r="F213" i="8"/>
  <c r="D213" i="8"/>
  <c r="B213" i="8"/>
  <c r="G212" i="8"/>
  <c r="E212" i="8"/>
  <c r="C212" i="8"/>
  <c r="H211" i="8"/>
  <c r="F211" i="8"/>
  <c r="D211" i="8"/>
  <c r="B211" i="8"/>
  <c r="G210" i="8"/>
  <c r="E210" i="8"/>
  <c r="C210" i="8"/>
  <c r="H209" i="8"/>
  <c r="F209" i="8"/>
  <c r="D209" i="8"/>
  <c r="B209" i="8"/>
  <c r="G208" i="8"/>
  <c r="E208" i="8"/>
  <c r="C208" i="8"/>
  <c r="H207" i="8"/>
  <c r="F207" i="8"/>
  <c r="D207" i="8"/>
  <c r="B207" i="8"/>
  <c r="G206" i="8"/>
  <c r="E206" i="8"/>
  <c r="C206" i="8"/>
  <c r="H205" i="8"/>
  <c r="F205" i="8"/>
  <c r="D205" i="8"/>
  <c r="B205" i="8"/>
  <c r="G204" i="8"/>
  <c r="E204" i="8"/>
  <c r="C204" i="8"/>
  <c r="H203" i="8"/>
  <c r="F203" i="8"/>
  <c r="D203" i="8"/>
  <c r="B203" i="8"/>
  <c r="G202" i="8"/>
  <c r="E202" i="8"/>
  <c r="C202" i="8"/>
  <c r="H201" i="8"/>
  <c r="F201" i="8"/>
  <c r="D201" i="8"/>
  <c r="B201" i="8"/>
  <c r="G200" i="8"/>
  <c r="E200" i="8"/>
  <c r="C200" i="8"/>
  <c r="H199" i="8"/>
  <c r="F199" i="8"/>
  <c r="D199" i="8"/>
  <c r="B199" i="8"/>
  <c r="G198" i="8"/>
  <c r="E198" i="8"/>
  <c r="C198" i="8"/>
  <c r="H197" i="8"/>
  <c r="F197" i="8"/>
  <c r="D197" i="8"/>
  <c r="B197" i="8"/>
  <c r="G196" i="8"/>
  <c r="E196" i="8"/>
  <c r="C196" i="8"/>
  <c r="H195" i="8"/>
  <c r="F195" i="8"/>
  <c r="D195" i="8"/>
  <c r="B195" i="8"/>
  <c r="G194" i="8"/>
  <c r="E194" i="8"/>
  <c r="C194" i="8"/>
  <c r="H193" i="8"/>
  <c r="F193" i="8"/>
  <c r="D193" i="8"/>
  <c r="B193" i="8"/>
  <c r="G192" i="8"/>
  <c r="E192" i="8"/>
  <c r="C192" i="8"/>
  <c r="H191" i="8"/>
  <c r="F191" i="8"/>
  <c r="D191" i="8"/>
  <c r="B191" i="8"/>
  <c r="G190" i="8"/>
  <c r="E190" i="8"/>
  <c r="C190" i="8"/>
  <c r="H189" i="8"/>
  <c r="F189" i="8"/>
  <c r="D189" i="8"/>
  <c r="B189" i="8"/>
  <c r="G188" i="8"/>
  <c r="E188" i="8"/>
  <c r="C188" i="8"/>
  <c r="H187" i="8"/>
  <c r="F187" i="8"/>
  <c r="D187" i="8"/>
  <c r="B187" i="8"/>
  <c r="G186" i="8"/>
  <c r="E186" i="8"/>
  <c r="C186" i="8"/>
  <c r="H185" i="8"/>
  <c r="F185" i="8"/>
  <c r="D185" i="8"/>
  <c r="B185" i="8"/>
  <c r="G184" i="8"/>
  <c r="E184" i="8"/>
  <c r="C184" i="8"/>
  <c r="H183" i="8"/>
  <c r="F183" i="8"/>
  <c r="D183" i="8"/>
  <c r="B183" i="8"/>
  <c r="G182" i="8"/>
  <c r="E182" i="8"/>
  <c r="C182" i="8"/>
  <c r="H181" i="8"/>
  <c r="F181" i="8"/>
  <c r="D181" i="8"/>
  <c r="B181" i="8"/>
  <c r="G180" i="8"/>
  <c r="E180" i="8"/>
  <c r="C180" i="8"/>
  <c r="H179" i="8"/>
  <c r="F179" i="8"/>
  <c r="D179" i="8"/>
  <c r="B179" i="8"/>
  <c r="G178" i="8"/>
  <c r="E178" i="8"/>
  <c r="C178" i="8"/>
  <c r="H177" i="8"/>
  <c r="F177" i="8"/>
  <c r="D177" i="8"/>
  <c r="B177" i="8"/>
  <c r="G176" i="8"/>
  <c r="E176" i="8"/>
  <c r="C176" i="8"/>
  <c r="H175" i="8"/>
  <c r="F175" i="8"/>
  <c r="D175" i="8"/>
  <c r="B175" i="8"/>
  <c r="G174" i="8"/>
  <c r="E174" i="8"/>
  <c r="C174" i="8"/>
  <c r="H173" i="8"/>
  <c r="F173" i="8"/>
  <c r="D173" i="8"/>
  <c r="B173" i="8"/>
  <c r="G172" i="8"/>
  <c r="E172" i="8"/>
  <c r="C172" i="8"/>
  <c r="H171" i="8"/>
  <c r="F171" i="8"/>
  <c r="D171" i="8"/>
  <c r="B171" i="8"/>
  <c r="G170" i="8"/>
  <c r="E170" i="8"/>
  <c r="C170" i="8"/>
  <c r="H169" i="8"/>
  <c r="F169" i="8"/>
  <c r="D169" i="8"/>
  <c r="B169" i="8"/>
  <c r="G168" i="8"/>
  <c r="E168" i="8"/>
  <c r="C168" i="8"/>
  <c r="H167" i="8"/>
  <c r="F167" i="8"/>
  <c r="D167" i="8"/>
  <c r="B167" i="8"/>
  <c r="G166" i="8"/>
  <c r="E166" i="8"/>
  <c r="C166" i="8"/>
  <c r="H165" i="8"/>
  <c r="F165" i="8"/>
  <c r="D165" i="8"/>
  <c r="B165" i="8"/>
  <c r="G164" i="8"/>
  <c r="E164" i="8"/>
  <c r="C164" i="8"/>
  <c r="H163" i="8"/>
  <c r="F163" i="8"/>
  <c r="D163" i="8"/>
  <c r="B163" i="8"/>
  <c r="G162" i="8"/>
  <c r="E162" i="8"/>
  <c r="C162" i="8"/>
  <c r="H161" i="8"/>
  <c r="F161" i="8"/>
  <c r="D161" i="8"/>
  <c r="B161" i="8"/>
  <c r="G160" i="8"/>
  <c r="E160" i="8"/>
  <c r="C160" i="8"/>
  <c r="H159" i="8"/>
  <c r="F159" i="8"/>
  <c r="D159" i="8"/>
  <c r="B159" i="8"/>
  <c r="G158" i="8"/>
  <c r="E158" i="8"/>
  <c r="C158" i="8"/>
  <c r="H157" i="8"/>
  <c r="F157" i="8"/>
  <c r="D157" i="8"/>
  <c r="B157" i="8"/>
  <c r="G156" i="8"/>
  <c r="E156" i="8"/>
  <c r="C156" i="8"/>
  <c r="H155" i="8"/>
  <c r="F155" i="8"/>
  <c r="D155" i="8"/>
  <c r="B155" i="8"/>
  <c r="G154" i="8"/>
  <c r="E154" i="8"/>
  <c r="C154" i="8"/>
  <c r="H153" i="8"/>
  <c r="F153" i="8"/>
  <c r="D153" i="8"/>
  <c r="B153" i="8"/>
  <c r="G152" i="8"/>
  <c r="E152" i="8"/>
  <c r="C152" i="8"/>
  <c r="H151" i="8"/>
  <c r="F151" i="8"/>
  <c r="D151" i="8"/>
  <c r="B151" i="8"/>
  <c r="G150" i="8"/>
  <c r="E150" i="8"/>
  <c r="C150" i="8"/>
  <c r="H149" i="8"/>
  <c r="F149" i="8"/>
  <c r="D149" i="8"/>
  <c r="B149" i="8"/>
  <c r="G148" i="8"/>
  <c r="E148" i="8"/>
  <c r="C148" i="8"/>
  <c r="H147" i="8"/>
  <c r="F147" i="8"/>
  <c r="D147" i="8"/>
  <c r="B147" i="8"/>
  <c r="G146" i="8"/>
  <c r="E146" i="8"/>
  <c r="C146" i="8"/>
  <c r="H145" i="8"/>
  <c r="F145" i="8"/>
  <c r="D145" i="8"/>
  <c r="B145" i="8"/>
  <c r="G144" i="8"/>
  <c r="E144" i="8"/>
  <c r="C144" i="8"/>
  <c r="H143" i="8"/>
  <c r="F143" i="8"/>
  <c r="D143" i="8"/>
  <c r="B143" i="8"/>
  <c r="G142" i="8"/>
  <c r="E142" i="8"/>
  <c r="C142" i="8"/>
  <c r="H141" i="8"/>
  <c r="F141" i="8"/>
  <c r="D141" i="8"/>
  <c r="B141" i="8"/>
  <c r="G140" i="8"/>
  <c r="E140" i="8"/>
  <c r="C140" i="8"/>
  <c r="H139" i="8"/>
  <c r="F139" i="8"/>
  <c r="D139" i="8"/>
  <c r="B139" i="8"/>
  <c r="G138" i="8"/>
  <c r="E138" i="8"/>
  <c r="C138" i="8"/>
  <c r="H137" i="8"/>
  <c r="C236" i="8"/>
  <c r="F235" i="8"/>
  <c r="B235" i="8"/>
  <c r="E234" i="8"/>
  <c r="H233" i="8"/>
  <c r="E233" i="8"/>
  <c r="C233" i="8"/>
  <c r="H232" i="8"/>
  <c r="F232" i="8"/>
  <c r="D232" i="8"/>
  <c r="B232" i="8"/>
  <c r="G231" i="8"/>
  <c r="E231" i="8"/>
  <c r="C231" i="8"/>
  <c r="H230" i="8"/>
  <c r="F230" i="8"/>
  <c r="D230" i="8"/>
  <c r="B230" i="8"/>
  <c r="G229" i="8"/>
  <c r="E229" i="8"/>
  <c r="C229" i="8"/>
  <c r="H228" i="8"/>
  <c r="F228" i="8"/>
  <c r="D228" i="8"/>
  <c r="B228" i="8"/>
  <c r="G227" i="8"/>
  <c r="E227" i="8"/>
  <c r="C227" i="8"/>
  <c r="H226" i="8"/>
  <c r="F226" i="8"/>
  <c r="D226" i="8"/>
  <c r="B226" i="8"/>
  <c r="G225" i="8"/>
  <c r="E225" i="8"/>
  <c r="C225" i="8"/>
  <c r="H224" i="8"/>
  <c r="F224" i="8"/>
  <c r="D224" i="8"/>
  <c r="B224" i="8"/>
  <c r="G223" i="8"/>
  <c r="E223" i="8"/>
  <c r="C223" i="8"/>
  <c r="H222" i="8"/>
  <c r="F222" i="8"/>
  <c r="D222" i="8"/>
  <c r="B222" i="8"/>
  <c r="G221" i="8"/>
  <c r="E221" i="8"/>
  <c r="C221" i="8"/>
  <c r="H220" i="8"/>
  <c r="F220" i="8"/>
  <c r="D220" i="8"/>
  <c r="B220" i="8"/>
  <c r="G219" i="8"/>
  <c r="E219" i="8"/>
  <c r="C219" i="8"/>
  <c r="H218" i="8"/>
  <c r="F218" i="8"/>
  <c r="D218" i="8"/>
  <c r="B218" i="8"/>
  <c r="G217" i="8"/>
  <c r="E217" i="8"/>
  <c r="C217" i="8"/>
  <c r="H216" i="8"/>
  <c r="F216" i="8"/>
  <c r="D216" i="8"/>
  <c r="B216" i="8"/>
  <c r="G215" i="8"/>
  <c r="E215" i="8"/>
  <c r="C215" i="8"/>
  <c r="H214" i="8"/>
  <c r="F214" i="8"/>
  <c r="D214" i="8"/>
  <c r="B214" i="8"/>
  <c r="G213" i="8"/>
  <c r="E213" i="8"/>
  <c r="C213" i="8"/>
  <c r="H212" i="8"/>
  <c r="F212" i="8"/>
  <c r="D212" i="8"/>
  <c r="B212" i="8"/>
  <c r="G211" i="8"/>
  <c r="E211" i="8"/>
  <c r="C211" i="8"/>
  <c r="H210" i="8"/>
  <c r="F210" i="8"/>
  <c r="D210" i="8"/>
  <c r="B210" i="8"/>
  <c r="G209" i="8"/>
  <c r="E209" i="8"/>
  <c r="C209" i="8"/>
  <c r="H208" i="8"/>
  <c r="F208" i="8"/>
  <c r="D208" i="8"/>
  <c r="B208" i="8"/>
  <c r="G207" i="8"/>
  <c r="E207" i="8"/>
  <c r="C207" i="8"/>
  <c r="H206" i="8"/>
  <c r="F206" i="8"/>
  <c r="D206" i="8"/>
  <c r="B206" i="8"/>
  <c r="G205" i="8"/>
  <c r="E205" i="8"/>
  <c r="C205" i="8"/>
  <c r="H204" i="8"/>
  <c r="F204" i="8"/>
  <c r="D204" i="8"/>
  <c r="B204" i="8"/>
  <c r="G203" i="8"/>
  <c r="E203" i="8"/>
  <c r="C203" i="8"/>
  <c r="H202" i="8"/>
  <c r="F202" i="8"/>
  <c r="D202" i="8"/>
  <c r="B202" i="8"/>
  <c r="G201" i="8"/>
  <c r="E201" i="8"/>
  <c r="C201" i="8"/>
  <c r="H200" i="8"/>
  <c r="F200" i="8"/>
  <c r="D200" i="8"/>
  <c r="B200" i="8"/>
  <c r="G199" i="8"/>
  <c r="E199" i="8"/>
  <c r="C199" i="8"/>
  <c r="H198" i="8"/>
  <c r="F198" i="8"/>
  <c r="D198" i="8"/>
  <c r="B198" i="8"/>
  <c r="G197" i="8"/>
  <c r="E197" i="8"/>
  <c r="C197" i="8"/>
  <c r="H196" i="8"/>
  <c r="F196" i="8"/>
  <c r="D196" i="8"/>
  <c r="B196" i="8"/>
  <c r="G195" i="8"/>
  <c r="E195" i="8"/>
  <c r="C195" i="8"/>
  <c r="H194" i="8"/>
  <c r="F194" i="8"/>
  <c r="D194" i="8"/>
  <c r="B194" i="8"/>
  <c r="G193" i="8"/>
  <c r="E193" i="8"/>
  <c r="C193" i="8"/>
  <c r="H192" i="8"/>
  <c r="F192" i="8"/>
  <c r="D192" i="8"/>
  <c r="B192" i="8"/>
  <c r="G191" i="8"/>
  <c r="E191" i="8"/>
  <c r="C191" i="8"/>
  <c r="H190" i="8"/>
  <c r="F190" i="8"/>
  <c r="D190" i="8"/>
  <c r="B190" i="8"/>
  <c r="G189" i="8"/>
  <c r="E189" i="8"/>
  <c r="C189" i="8"/>
  <c r="H188" i="8"/>
  <c r="F188" i="8"/>
  <c r="D188" i="8"/>
  <c r="B188" i="8"/>
  <c r="G187" i="8"/>
  <c r="E187" i="8"/>
  <c r="C187" i="8"/>
  <c r="H186" i="8"/>
  <c r="F186" i="8"/>
  <c r="D186" i="8"/>
  <c r="B186" i="8"/>
  <c r="G185" i="8"/>
  <c r="E185" i="8"/>
  <c r="C185" i="8"/>
  <c r="H184" i="8"/>
  <c r="F184" i="8"/>
  <c r="D184" i="8"/>
  <c r="B184" i="8"/>
  <c r="G183" i="8"/>
  <c r="E183" i="8"/>
  <c r="C183" i="8"/>
  <c r="H182" i="8"/>
  <c r="F182" i="8"/>
  <c r="D182" i="8"/>
  <c r="B182" i="8"/>
  <c r="G181" i="8"/>
  <c r="E181" i="8"/>
  <c r="C181" i="8"/>
  <c r="H180" i="8"/>
  <c r="F180" i="8"/>
  <c r="D180" i="8"/>
  <c r="B180" i="8"/>
  <c r="G179" i="8"/>
  <c r="E179" i="8"/>
  <c r="C179" i="8"/>
  <c r="H178" i="8"/>
  <c r="F178" i="8"/>
  <c r="D178" i="8"/>
  <c r="B178" i="8"/>
  <c r="G177" i="8"/>
  <c r="E177" i="8"/>
  <c r="C177" i="8"/>
  <c r="H176" i="8"/>
  <c r="F176" i="8"/>
  <c r="D176" i="8"/>
  <c r="B176" i="8"/>
  <c r="G175" i="8"/>
  <c r="E175" i="8"/>
  <c r="C175" i="8"/>
  <c r="H174" i="8"/>
  <c r="F174" i="8"/>
  <c r="D174" i="8"/>
  <c r="B174" i="8"/>
  <c r="G173" i="8"/>
  <c r="E173" i="8"/>
  <c r="C173" i="8"/>
  <c r="H172" i="8"/>
  <c r="F172" i="8"/>
  <c r="D172" i="8"/>
  <c r="B172" i="8"/>
  <c r="G171" i="8"/>
  <c r="E171" i="8"/>
  <c r="C171" i="8"/>
  <c r="H170" i="8"/>
  <c r="F170" i="8"/>
  <c r="D170" i="8"/>
  <c r="B170" i="8"/>
  <c r="G169" i="8"/>
  <c r="E169" i="8"/>
  <c r="C169" i="8"/>
  <c r="H168" i="8"/>
  <c r="F168" i="8"/>
  <c r="D168" i="8"/>
  <c r="B168" i="8"/>
  <c r="G167" i="8"/>
  <c r="E167" i="8"/>
  <c r="C167" i="8"/>
  <c r="H166" i="8"/>
  <c r="F166" i="8"/>
  <c r="D166" i="8"/>
  <c r="B166" i="8"/>
  <c r="G165" i="8"/>
  <c r="E165" i="8"/>
  <c r="C165" i="8"/>
  <c r="H164" i="8"/>
  <c r="F164" i="8"/>
  <c r="D164" i="8"/>
  <c r="B164" i="8"/>
  <c r="G163" i="8"/>
  <c r="E163" i="8"/>
  <c r="C163" i="8"/>
  <c r="H162" i="8"/>
  <c r="F162" i="8"/>
  <c r="D162" i="8"/>
  <c r="B162" i="8"/>
  <c r="G161" i="8"/>
  <c r="E161" i="8"/>
  <c r="C161" i="8"/>
  <c r="H160" i="8"/>
  <c r="F160" i="8"/>
  <c r="D160" i="8"/>
  <c r="B160" i="8"/>
  <c r="G159" i="8"/>
  <c r="E159" i="8"/>
  <c r="C159" i="8"/>
  <c r="H158" i="8"/>
  <c r="F158" i="8"/>
  <c r="D158" i="8"/>
  <c r="B158" i="8"/>
  <c r="G157" i="8"/>
  <c r="E157" i="8"/>
  <c r="C157" i="8"/>
  <c r="H156" i="8"/>
  <c r="F156" i="8"/>
  <c r="D156" i="8"/>
  <c r="B156" i="8"/>
  <c r="G155" i="8"/>
  <c r="E155" i="8"/>
  <c r="C155" i="8"/>
  <c r="H154" i="8"/>
  <c r="F154" i="8"/>
  <c r="D154" i="8"/>
  <c r="B154" i="8"/>
  <c r="G153" i="8"/>
  <c r="E153" i="8"/>
  <c r="C153" i="8"/>
  <c r="H152" i="8"/>
  <c r="F152" i="8"/>
  <c r="D152" i="8"/>
  <c r="B152" i="8"/>
  <c r="G151" i="8"/>
  <c r="E151" i="8"/>
  <c r="C151" i="8"/>
  <c r="H150" i="8"/>
  <c r="F150" i="8"/>
  <c r="D150" i="8"/>
  <c r="B150" i="8"/>
  <c r="G149" i="8"/>
  <c r="E149" i="8"/>
  <c r="C149" i="8"/>
  <c r="H148" i="8"/>
  <c r="F148" i="8"/>
  <c r="D148" i="8"/>
  <c r="B148" i="8"/>
  <c r="G147" i="8"/>
  <c r="E147" i="8"/>
  <c r="C147" i="8"/>
  <c r="H146" i="8"/>
  <c r="F146" i="8"/>
  <c r="D146" i="8"/>
  <c r="B146" i="8"/>
  <c r="G145" i="8"/>
  <c r="E145" i="8"/>
  <c r="C145" i="8"/>
  <c r="H144" i="8"/>
  <c r="F144" i="8"/>
  <c r="D144" i="8"/>
  <c r="B144" i="8"/>
  <c r="G143" i="8"/>
  <c r="E143" i="8"/>
  <c r="C143" i="8"/>
  <c r="H142" i="8"/>
  <c r="D142" i="8"/>
  <c r="G141" i="8"/>
  <c r="C141" i="8"/>
  <c r="F140" i="8"/>
  <c r="B140" i="8"/>
  <c r="E139" i="8"/>
  <c r="H138" i="8"/>
  <c r="D138" i="8"/>
  <c r="G137" i="8"/>
  <c r="E137" i="8"/>
  <c r="C137" i="8"/>
  <c r="H136" i="8"/>
  <c r="F136" i="8"/>
  <c r="D136" i="8"/>
  <c r="B136" i="8"/>
  <c r="G135" i="8"/>
  <c r="E135" i="8"/>
  <c r="C135" i="8"/>
  <c r="H134" i="8"/>
  <c r="F134" i="8"/>
  <c r="D134" i="8"/>
  <c r="B134" i="8"/>
  <c r="G133" i="8"/>
  <c r="E133" i="8"/>
  <c r="C133" i="8"/>
  <c r="H132" i="8"/>
  <c r="F132" i="8"/>
  <c r="D132" i="8"/>
  <c r="B132" i="8"/>
  <c r="G131" i="8"/>
  <c r="E131" i="8"/>
  <c r="C131" i="8"/>
  <c r="H130" i="8"/>
  <c r="F130" i="8"/>
  <c r="D130" i="8"/>
  <c r="B130" i="8"/>
  <c r="G129" i="8"/>
  <c r="E129" i="8"/>
  <c r="C129" i="8"/>
  <c r="H128" i="8"/>
  <c r="F128" i="8"/>
  <c r="D128" i="8"/>
  <c r="B128" i="8"/>
  <c r="G127" i="8"/>
  <c r="E127" i="8"/>
  <c r="C127" i="8"/>
  <c r="H126" i="8"/>
  <c r="F126" i="8"/>
  <c r="D126" i="8"/>
  <c r="B126" i="8"/>
  <c r="G125" i="8"/>
  <c r="E125" i="8"/>
  <c r="C125" i="8"/>
  <c r="H124" i="8"/>
  <c r="F124" i="8"/>
  <c r="D124" i="8"/>
  <c r="B124" i="8"/>
  <c r="G123" i="8"/>
  <c r="E123" i="8"/>
  <c r="C123" i="8"/>
  <c r="H122" i="8"/>
  <c r="F122" i="8"/>
  <c r="D122" i="8"/>
  <c r="B122" i="8"/>
  <c r="G121" i="8"/>
  <c r="E121" i="8"/>
  <c r="C121" i="8"/>
  <c r="H120" i="8"/>
  <c r="F120" i="8"/>
  <c r="D120" i="8"/>
  <c r="B120" i="8"/>
  <c r="G119" i="8"/>
  <c r="E119" i="8"/>
  <c r="C119" i="8"/>
  <c r="H118" i="8"/>
  <c r="F118" i="8"/>
  <c r="D118" i="8"/>
  <c r="B118" i="8"/>
  <c r="G117" i="8"/>
  <c r="E117" i="8"/>
  <c r="C117" i="8"/>
  <c r="H116" i="8"/>
  <c r="F116" i="8"/>
  <c r="D116" i="8"/>
  <c r="B116" i="8"/>
  <c r="G115" i="8"/>
  <c r="E115" i="8"/>
  <c r="C115" i="8"/>
  <c r="H114" i="8"/>
  <c r="F114" i="8"/>
  <c r="D114" i="8"/>
  <c r="B114" i="8"/>
  <c r="G113" i="8"/>
  <c r="E113" i="8"/>
  <c r="C113" i="8"/>
  <c r="H112" i="8"/>
  <c r="F112" i="8"/>
  <c r="D112" i="8"/>
  <c r="B112" i="8"/>
  <c r="G111" i="8"/>
  <c r="E111" i="8"/>
  <c r="C111" i="8"/>
  <c r="H110" i="8"/>
  <c r="F110" i="8"/>
  <c r="D110" i="8"/>
  <c r="B110" i="8"/>
  <c r="G109" i="8"/>
  <c r="E109" i="8"/>
  <c r="C109" i="8"/>
  <c r="H108" i="8"/>
  <c r="F108" i="8"/>
  <c r="D108" i="8"/>
  <c r="B108" i="8"/>
  <c r="G107" i="8"/>
  <c r="E107" i="8"/>
  <c r="C107" i="8"/>
  <c r="H106" i="8"/>
  <c r="F106" i="8"/>
  <c r="D106" i="8"/>
  <c r="B106" i="8"/>
  <c r="G105" i="8"/>
  <c r="E105" i="8"/>
  <c r="C105" i="8"/>
  <c r="H104" i="8"/>
  <c r="F104" i="8"/>
  <c r="D104" i="8"/>
  <c r="B104" i="8"/>
  <c r="G103" i="8"/>
  <c r="E103" i="8"/>
  <c r="C103" i="8"/>
  <c r="H102" i="8"/>
  <c r="F102" i="8"/>
  <c r="D102" i="8"/>
  <c r="B102" i="8"/>
  <c r="G101" i="8"/>
  <c r="E101" i="8"/>
  <c r="C101" i="8"/>
  <c r="H100" i="8"/>
  <c r="F100" i="8"/>
  <c r="D100" i="8"/>
  <c r="B100" i="8"/>
  <c r="G99" i="8"/>
  <c r="E99" i="8"/>
  <c r="C99" i="8"/>
  <c r="H98" i="8"/>
  <c r="F98" i="8"/>
  <c r="D98" i="8"/>
  <c r="B98" i="8"/>
  <c r="G97" i="8"/>
  <c r="E97" i="8"/>
  <c r="C97" i="8"/>
  <c r="H96" i="8"/>
  <c r="F96" i="8"/>
  <c r="D96" i="8"/>
  <c r="B96" i="8"/>
  <c r="G95" i="8"/>
  <c r="E95" i="8"/>
  <c r="C95" i="8"/>
  <c r="H94" i="8"/>
  <c r="F94" i="8"/>
  <c r="D94" i="8"/>
  <c r="B94" i="8"/>
  <c r="G93" i="8"/>
  <c r="E93" i="8"/>
  <c r="C93" i="8"/>
  <c r="H92" i="8"/>
  <c r="F92" i="8"/>
  <c r="D92" i="8"/>
  <c r="B92" i="8"/>
  <c r="G91" i="8"/>
  <c r="E91" i="8"/>
  <c r="C91" i="8"/>
  <c r="H90" i="8"/>
  <c r="F90" i="8"/>
  <c r="D90" i="8"/>
  <c r="B90" i="8"/>
  <c r="G89" i="8"/>
  <c r="E89" i="8"/>
  <c r="C89" i="8"/>
  <c r="H88" i="8"/>
  <c r="F88" i="8"/>
  <c r="D88" i="8"/>
  <c r="B88" i="8"/>
  <c r="G87" i="8"/>
  <c r="E87" i="8"/>
  <c r="C87" i="8"/>
  <c r="H86" i="8"/>
  <c r="F86" i="8"/>
  <c r="D86" i="8"/>
  <c r="B86" i="8"/>
  <c r="G85" i="8"/>
  <c r="E85" i="8"/>
  <c r="C85" i="8"/>
  <c r="H84" i="8"/>
  <c r="F84" i="8"/>
  <c r="D84" i="8"/>
  <c r="B84" i="8"/>
  <c r="G83" i="8"/>
  <c r="E83" i="8"/>
  <c r="C83" i="8"/>
  <c r="H82" i="8"/>
  <c r="F82" i="8"/>
  <c r="D82" i="8"/>
  <c r="B82" i="8"/>
  <c r="G81" i="8"/>
  <c r="E81" i="8"/>
  <c r="C81" i="8"/>
  <c r="H80" i="8"/>
  <c r="F80" i="8"/>
  <c r="D80" i="8"/>
  <c r="B80" i="8"/>
  <c r="G79" i="8"/>
  <c r="E79" i="8"/>
  <c r="C79" i="8"/>
  <c r="H78" i="8"/>
  <c r="F78" i="8"/>
  <c r="D78" i="8"/>
  <c r="B78" i="8"/>
  <c r="G77" i="8"/>
  <c r="E77" i="8"/>
  <c r="C77" i="8"/>
  <c r="H76" i="8"/>
  <c r="F76" i="8"/>
  <c r="D76" i="8"/>
  <c r="B76" i="8"/>
  <c r="G75" i="8"/>
  <c r="E75" i="8"/>
  <c r="C75" i="8"/>
  <c r="H74" i="8"/>
  <c r="F74" i="8"/>
  <c r="D74" i="8"/>
  <c r="B74" i="8"/>
  <c r="G73" i="8"/>
  <c r="E73" i="8"/>
  <c r="C73" i="8"/>
  <c r="H72" i="8"/>
  <c r="F72" i="8"/>
  <c r="D72" i="8"/>
  <c r="B72" i="8"/>
  <c r="G71" i="8"/>
  <c r="E71" i="8"/>
  <c r="C71" i="8"/>
  <c r="H70" i="8"/>
  <c r="F70" i="8"/>
  <c r="D70" i="8"/>
  <c r="B70" i="8"/>
  <c r="G69" i="8"/>
  <c r="E69" i="8"/>
  <c r="C69" i="8"/>
  <c r="H68" i="8"/>
  <c r="F68" i="8"/>
  <c r="D68" i="8"/>
  <c r="B68" i="8"/>
  <c r="G67" i="8"/>
  <c r="E67" i="8"/>
  <c r="C67" i="8"/>
  <c r="H66" i="8"/>
  <c r="F66" i="8"/>
  <c r="D66" i="8"/>
  <c r="B66" i="8"/>
  <c r="G65" i="8"/>
  <c r="E65" i="8"/>
  <c r="C65" i="8"/>
  <c r="H64" i="8"/>
  <c r="F64" i="8"/>
  <c r="D64" i="8"/>
  <c r="B64" i="8"/>
  <c r="G63" i="8"/>
  <c r="E63" i="8"/>
  <c r="C63" i="8"/>
  <c r="H62" i="8"/>
  <c r="F62" i="8"/>
  <c r="D62" i="8"/>
  <c r="B62" i="8"/>
  <c r="G61" i="8"/>
  <c r="E61" i="8"/>
  <c r="C61" i="8"/>
  <c r="H60" i="8"/>
  <c r="F60" i="8"/>
  <c r="D60" i="8"/>
  <c r="B60" i="8"/>
  <c r="G59" i="8"/>
  <c r="E59" i="8"/>
  <c r="C59" i="8"/>
  <c r="H58" i="8"/>
  <c r="F58" i="8"/>
  <c r="D58" i="8"/>
  <c r="B58" i="8"/>
  <c r="G57" i="8"/>
  <c r="E57" i="8"/>
  <c r="C57" i="8"/>
  <c r="H56" i="8"/>
  <c r="F56" i="8"/>
  <c r="D56" i="8"/>
  <c r="B56" i="8"/>
  <c r="G55" i="8"/>
  <c r="E55" i="8"/>
  <c r="C55" i="8"/>
  <c r="H54" i="8"/>
  <c r="F54" i="8"/>
  <c r="D54" i="8"/>
  <c r="B54" i="8"/>
  <c r="G53" i="8"/>
  <c r="E53" i="8"/>
  <c r="C53" i="8"/>
  <c r="H52" i="8"/>
  <c r="F52" i="8"/>
  <c r="D52" i="8"/>
  <c r="B52" i="8"/>
  <c r="G51" i="8"/>
  <c r="E51" i="8"/>
  <c r="C51" i="8"/>
  <c r="H50" i="8"/>
  <c r="F50" i="8"/>
  <c r="D50" i="8"/>
  <c r="B50" i="8"/>
  <c r="G49" i="8"/>
  <c r="E49" i="8"/>
  <c r="C49" i="8"/>
  <c r="H48" i="8"/>
  <c r="F48" i="8"/>
  <c r="D48" i="8"/>
  <c r="B48" i="8"/>
  <c r="G47" i="8"/>
  <c r="E47" i="8"/>
  <c r="C47" i="8"/>
  <c r="H46" i="8"/>
  <c r="F46" i="8"/>
  <c r="D46" i="8"/>
  <c r="B46" i="8"/>
  <c r="G45" i="8"/>
  <c r="E45" i="8"/>
  <c r="C45" i="8"/>
  <c r="H44" i="8"/>
  <c r="F44" i="8"/>
  <c r="D44" i="8"/>
  <c r="B44" i="8"/>
  <c r="G43" i="8"/>
  <c r="E43" i="8"/>
  <c r="C43" i="8"/>
  <c r="H42" i="8"/>
  <c r="F42" i="8"/>
  <c r="D42" i="8"/>
  <c r="B42" i="8"/>
  <c r="G41" i="8"/>
  <c r="E41" i="8"/>
  <c r="C41" i="8"/>
  <c r="H40" i="8"/>
  <c r="F40" i="8"/>
  <c r="D40" i="8"/>
  <c r="B40" i="8"/>
  <c r="G39" i="8"/>
  <c r="E39" i="8"/>
  <c r="C39" i="8"/>
  <c r="H38" i="8"/>
  <c r="F38" i="8"/>
  <c r="D38" i="8"/>
  <c r="B38" i="8"/>
  <c r="F142" i="8"/>
  <c r="B142" i="8"/>
  <c r="E141" i="8"/>
  <c r="H140" i="8"/>
  <c r="D140" i="8"/>
  <c r="G139" i="8"/>
  <c r="C139" i="8"/>
  <c r="F138" i="8"/>
  <c r="B138" i="8"/>
  <c r="F137" i="8"/>
  <c r="D137" i="8"/>
  <c r="B137" i="8"/>
  <c r="G136" i="8"/>
  <c r="E136" i="8"/>
  <c r="C136" i="8"/>
  <c r="H135" i="8"/>
  <c r="F135" i="8"/>
  <c r="D135" i="8"/>
  <c r="B135" i="8"/>
  <c r="G134" i="8"/>
  <c r="E134" i="8"/>
  <c r="C134" i="8"/>
  <c r="H133" i="8"/>
  <c r="F133" i="8"/>
  <c r="D133" i="8"/>
  <c r="B133" i="8"/>
  <c r="G132" i="8"/>
  <c r="E132" i="8"/>
  <c r="C132" i="8"/>
  <c r="H131" i="8"/>
  <c r="F131" i="8"/>
  <c r="D131" i="8"/>
  <c r="B131" i="8"/>
  <c r="G130" i="8"/>
  <c r="E130" i="8"/>
  <c r="C130" i="8"/>
  <c r="H129" i="8"/>
  <c r="F129" i="8"/>
  <c r="D129" i="8"/>
  <c r="B129" i="8"/>
  <c r="G128" i="8"/>
  <c r="E128" i="8"/>
  <c r="C128" i="8"/>
  <c r="H127" i="8"/>
  <c r="F127" i="8"/>
  <c r="D127" i="8"/>
  <c r="B127" i="8"/>
  <c r="G126" i="8"/>
  <c r="E126" i="8"/>
  <c r="C126" i="8"/>
  <c r="H125" i="8"/>
  <c r="F125" i="8"/>
  <c r="D125" i="8"/>
  <c r="B125" i="8"/>
  <c r="G124" i="8"/>
  <c r="E124" i="8"/>
  <c r="C124" i="8"/>
  <c r="H123" i="8"/>
  <c r="F123" i="8"/>
  <c r="D123" i="8"/>
  <c r="B123" i="8"/>
  <c r="G122" i="8"/>
  <c r="E122" i="8"/>
  <c r="C122" i="8"/>
  <c r="H121" i="8"/>
  <c r="F121" i="8"/>
  <c r="D121" i="8"/>
  <c r="B121" i="8"/>
  <c r="G120" i="8"/>
  <c r="E120" i="8"/>
  <c r="C120" i="8"/>
  <c r="H119" i="8"/>
  <c r="F119" i="8"/>
  <c r="D119" i="8"/>
  <c r="B119" i="8"/>
  <c r="G118" i="8"/>
  <c r="E118" i="8"/>
  <c r="C118" i="8"/>
  <c r="H117" i="8"/>
  <c r="F117" i="8"/>
  <c r="D117" i="8"/>
  <c r="B117" i="8"/>
  <c r="G116" i="8"/>
  <c r="E116" i="8"/>
  <c r="C116" i="8"/>
  <c r="H115" i="8"/>
  <c r="F115" i="8"/>
  <c r="D115" i="8"/>
  <c r="B115" i="8"/>
  <c r="G114" i="8"/>
  <c r="E114" i="8"/>
  <c r="C114" i="8"/>
  <c r="H113" i="8"/>
  <c r="F113" i="8"/>
  <c r="D113" i="8"/>
  <c r="B113" i="8"/>
  <c r="G112" i="8"/>
  <c r="E112" i="8"/>
  <c r="C112" i="8"/>
  <c r="H111" i="8"/>
  <c r="F111" i="8"/>
  <c r="D111" i="8"/>
  <c r="B111" i="8"/>
  <c r="G110" i="8"/>
  <c r="E110" i="8"/>
  <c r="C110" i="8"/>
  <c r="H109" i="8"/>
  <c r="F109" i="8"/>
  <c r="D109" i="8"/>
  <c r="B109" i="8"/>
  <c r="G108" i="8"/>
  <c r="E108" i="8"/>
  <c r="C108" i="8"/>
  <c r="H107" i="8"/>
  <c r="F107" i="8"/>
  <c r="D107" i="8"/>
  <c r="B107" i="8"/>
  <c r="G106" i="8"/>
  <c r="E106" i="8"/>
  <c r="C106" i="8"/>
  <c r="H105" i="8"/>
  <c r="F105" i="8"/>
  <c r="D105" i="8"/>
  <c r="B105" i="8"/>
  <c r="G104" i="8"/>
  <c r="E104" i="8"/>
  <c r="C104" i="8"/>
  <c r="H103" i="8"/>
  <c r="F103" i="8"/>
  <c r="D103" i="8"/>
  <c r="B103" i="8"/>
  <c r="G102" i="8"/>
  <c r="E102" i="8"/>
  <c r="C102" i="8"/>
  <c r="H101" i="8"/>
  <c r="F101" i="8"/>
  <c r="D101" i="8"/>
  <c r="B101" i="8"/>
  <c r="G100" i="8"/>
  <c r="E100" i="8"/>
  <c r="C100" i="8"/>
  <c r="H99" i="8"/>
  <c r="F99" i="8"/>
  <c r="D99" i="8"/>
  <c r="B99" i="8"/>
  <c r="G98" i="8"/>
  <c r="E98" i="8"/>
  <c r="C98" i="8"/>
  <c r="H97" i="8"/>
  <c r="F97" i="8"/>
  <c r="D97" i="8"/>
  <c r="B97" i="8"/>
  <c r="G96" i="8"/>
  <c r="E96" i="8"/>
  <c r="C96" i="8"/>
  <c r="H95" i="8"/>
  <c r="F95" i="8"/>
  <c r="D95" i="8"/>
  <c r="B95" i="8"/>
  <c r="G94" i="8"/>
  <c r="E94" i="8"/>
  <c r="C94" i="8"/>
  <c r="H93" i="8"/>
  <c r="F93" i="8"/>
  <c r="D93" i="8"/>
  <c r="B93" i="8"/>
  <c r="G92" i="8"/>
  <c r="E92" i="8"/>
  <c r="C92" i="8"/>
  <c r="H91" i="8"/>
  <c r="F91" i="8"/>
  <c r="D91" i="8"/>
  <c r="B91" i="8"/>
  <c r="G90" i="8"/>
  <c r="E90" i="8"/>
  <c r="C90" i="8"/>
  <c r="H89" i="8"/>
  <c r="F89" i="8"/>
  <c r="D89" i="8"/>
  <c r="B89" i="8"/>
  <c r="G88" i="8"/>
  <c r="E88" i="8"/>
  <c r="C88" i="8"/>
  <c r="H87" i="8"/>
  <c r="F87" i="8"/>
  <c r="D87" i="8"/>
  <c r="B87" i="8"/>
  <c r="G86" i="8"/>
  <c r="E86" i="8"/>
  <c r="C86" i="8"/>
  <c r="H85" i="8"/>
  <c r="F85" i="8"/>
  <c r="D85" i="8"/>
  <c r="B85" i="8"/>
  <c r="G84" i="8"/>
  <c r="E84" i="8"/>
  <c r="C84" i="8"/>
  <c r="H83" i="8"/>
  <c r="F83" i="8"/>
  <c r="D83" i="8"/>
  <c r="B83" i="8"/>
  <c r="G82" i="8"/>
  <c r="E82" i="8"/>
  <c r="C82" i="8"/>
  <c r="H81" i="8"/>
  <c r="F81" i="8"/>
  <c r="D81" i="8"/>
  <c r="B81" i="8"/>
  <c r="G80" i="8"/>
  <c r="E80" i="8"/>
  <c r="C80" i="8"/>
  <c r="H79" i="8"/>
  <c r="F79" i="8"/>
  <c r="D79" i="8"/>
  <c r="B79" i="8"/>
  <c r="G78" i="8"/>
  <c r="E78" i="8"/>
  <c r="C78" i="8"/>
  <c r="H77" i="8"/>
  <c r="F77" i="8"/>
  <c r="D77" i="8"/>
  <c r="B77" i="8"/>
  <c r="G76" i="8"/>
  <c r="E76" i="8"/>
  <c r="C76" i="8"/>
  <c r="H75" i="8"/>
  <c r="F75" i="8"/>
  <c r="D75" i="8"/>
  <c r="B75" i="8"/>
  <c r="G74" i="8"/>
  <c r="E74" i="8"/>
  <c r="C74" i="8"/>
  <c r="H73" i="8"/>
  <c r="F73" i="8"/>
  <c r="D73" i="8"/>
  <c r="B73" i="8"/>
  <c r="G72" i="8"/>
  <c r="E72" i="8"/>
  <c r="C72" i="8"/>
  <c r="H71" i="8"/>
  <c r="F71" i="8"/>
  <c r="D71" i="8"/>
  <c r="B71" i="8"/>
  <c r="G70" i="8"/>
  <c r="E70" i="8"/>
  <c r="C70" i="8"/>
  <c r="H69" i="8"/>
  <c r="F69" i="8"/>
  <c r="D69" i="8"/>
  <c r="B69" i="8"/>
  <c r="G68" i="8"/>
  <c r="E68" i="8"/>
  <c r="C68" i="8"/>
  <c r="H67" i="8"/>
  <c r="F67" i="8"/>
  <c r="D67" i="8"/>
  <c r="B67" i="8"/>
  <c r="G66" i="8"/>
  <c r="E66" i="8"/>
  <c r="C66" i="8"/>
  <c r="H65" i="8"/>
  <c r="F65" i="8"/>
  <c r="D65" i="8"/>
  <c r="B65" i="8"/>
  <c r="G64" i="8"/>
  <c r="E64" i="8"/>
  <c r="C64" i="8"/>
  <c r="H63" i="8"/>
  <c r="F63" i="8"/>
  <c r="D63" i="8"/>
  <c r="B63" i="8"/>
  <c r="G62" i="8"/>
  <c r="E62" i="8"/>
  <c r="C62" i="8"/>
  <c r="H61" i="8"/>
  <c r="F61" i="8"/>
  <c r="D61" i="8"/>
  <c r="B61" i="8"/>
  <c r="G60" i="8"/>
  <c r="E60" i="8"/>
  <c r="C60" i="8"/>
  <c r="H59" i="8"/>
  <c r="F59" i="8"/>
  <c r="D59" i="8"/>
  <c r="B59" i="8"/>
  <c r="G58" i="8"/>
  <c r="E58" i="8"/>
  <c r="C58" i="8"/>
  <c r="H57" i="8"/>
  <c r="F57" i="8"/>
  <c r="D57" i="8"/>
  <c r="B57" i="8"/>
  <c r="G56" i="8"/>
  <c r="E56" i="8"/>
  <c r="C56" i="8"/>
  <c r="H55" i="8"/>
  <c r="F55" i="8"/>
  <c r="D55" i="8"/>
  <c r="B55" i="8"/>
  <c r="G54" i="8"/>
  <c r="E54" i="8"/>
  <c r="C54" i="8"/>
  <c r="H53" i="8"/>
  <c r="F53" i="8"/>
  <c r="D53" i="8"/>
  <c r="B53" i="8"/>
  <c r="G52" i="8"/>
  <c r="E52" i="8"/>
  <c r="C52" i="8"/>
  <c r="H51" i="8"/>
  <c r="F51" i="8"/>
  <c r="D51" i="8"/>
  <c r="B51" i="8"/>
  <c r="G50" i="8"/>
  <c r="E50" i="8"/>
  <c r="C50" i="8"/>
  <c r="H49" i="8"/>
  <c r="F49" i="8"/>
  <c r="D49" i="8"/>
  <c r="B49" i="8"/>
  <c r="G48" i="8"/>
  <c r="E48" i="8"/>
  <c r="C48" i="8"/>
  <c r="H47" i="8"/>
  <c r="F47" i="8"/>
  <c r="D47" i="8"/>
  <c r="B47" i="8"/>
  <c r="G46" i="8"/>
  <c r="E46" i="8"/>
  <c r="C46" i="8"/>
  <c r="H45" i="8"/>
  <c r="F45" i="8"/>
  <c r="D45" i="8"/>
  <c r="B45" i="8"/>
  <c r="G44" i="8"/>
  <c r="E44" i="8"/>
  <c r="C44" i="8"/>
  <c r="H43" i="8"/>
  <c r="F43" i="8"/>
  <c r="D43" i="8"/>
  <c r="B43" i="8"/>
  <c r="G42" i="8"/>
  <c r="C42" i="8"/>
  <c r="F41" i="8"/>
  <c r="B41" i="8"/>
  <c r="E40" i="8"/>
  <c r="H39" i="8"/>
  <c r="D39" i="8"/>
  <c r="G38" i="8"/>
  <c r="C38" i="8"/>
  <c r="G37" i="8"/>
  <c r="E37" i="8"/>
  <c r="C37" i="8"/>
  <c r="H36" i="8"/>
  <c r="F36" i="8"/>
  <c r="D36" i="8"/>
  <c r="B36" i="8"/>
  <c r="G35" i="8"/>
  <c r="E35" i="8"/>
  <c r="C35" i="8"/>
  <c r="H34" i="8"/>
  <c r="F34" i="8"/>
  <c r="D34" i="8"/>
  <c r="B34" i="8"/>
  <c r="G33" i="8"/>
  <c r="E33" i="8"/>
  <c r="C33" i="8"/>
  <c r="H32" i="8"/>
  <c r="F32" i="8"/>
  <c r="D32" i="8"/>
  <c r="B32" i="8"/>
  <c r="G31" i="8"/>
  <c r="E31" i="8"/>
  <c r="C31" i="8"/>
  <c r="H30" i="8"/>
  <c r="F30" i="8"/>
  <c r="D30" i="8"/>
  <c r="B30" i="8"/>
  <c r="G29" i="8"/>
  <c r="E29" i="8"/>
  <c r="C29" i="8"/>
  <c r="H28" i="8"/>
  <c r="F28" i="8"/>
  <c r="D28" i="8"/>
  <c r="B28" i="8"/>
  <c r="G27" i="8"/>
  <c r="E27" i="8"/>
  <c r="C27" i="8"/>
  <c r="H26" i="8"/>
  <c r="F26" i="8"/>
  <c r="D26" i="8"/>
  <c r="B26" i="8"/>
  <c r="G25" i="8"/>
  <c r="E25" i="8"/>
  <c r="C25" i="8"/>
  <c r="H24" i="8"/>
  <c r="F24" i="8"/>
  <c r="D24" i="8"/>
  <c r="B24" i="8"/>
  <c r="G23" i="8"/>
  <c r="E23" i="8"/>
  <c r="C23" i="8"/>
  <c r="H22" i="8"/>
  <c r="F22" i="8"/>
  <c r="D22" i="8"/>
  <c r="B22" i="8"/>
  <c r="G21" i="8"/>
  <c r="E21" i="8"/>
  <c r="C21" i="8"/>
  <c r="H20" i="8"/>
  <c r="F20" i="8"/>
  <c r="D20" i="8"/>
  <c r="B20" i="8"/>
  <c r="G19" i="8"/>
  <c r="E19" i="8"/>
  <c r="C19" i="8"/>
  <c r="H18" i="8"/>
  <c r="F18" i="8"/>
  <c r="D18" i="8"/>
  <c r="B18" i="8"/>
  <c r="G17" i="8"/>
  <c r="E17" i="8"/>
  <c r="C17" i="8"/>
  <c r="H16" i="8"/>
  <c r="F16" i="8"/>
  <c r="D16" i="8"/>
  <c r="B16" i="8"/>
  <c r="G15" i="8"/>
  <c r="E15" i="8"/>
  <c r="C15" i="8"/>
  <c r="H14" i="8"/>
  <c r="F14" i="8"/>
  <c r="D14" i="8"/>
  <c r="B14" i="8"/>
  <c r="G13" i="8"/>
  <c r="E13" i="8"/>
  <c r="C13" i="8"/>
  <c r="H12" i="8"/>
  <c r="F12" i="8"/>
  <c r="D12" i="8"/>
  <c r="B12" i="8"/>
  <c r="G11" i="8"/>
  <c r="E11" i="8"/>
  <c r="C11" i="8"/>
  <c r="H10" i="8"/>
  <c r="F10" i="8"/>
  <c r="D10" i="8"/>
  <c r="B10" i="8"/>
  <c r="G9" i="8"/>
  <c r="E9" i="8"/>
  <c r="C9" i="8"/>
  <c r="E42" i="8"/>
  <c r="H41" i="8"/>
  <c r="D41" i="8"/>
  <c r="G40" i="8"/>
  <c r="C40" i="8"/>
  <c r="F39" i="8"/>
  <c r="B39" i="8"/>
  <c r="E38" i="8"/>
  <c r="H37" i="8"/>
  <c r="F37" i="8"/>
  <c r="D37" i="8"/>
  <c r="B37" i="8"/>
  <c r="G36" i="8"/>
  <c r="E36" i="8"/>
  <c r="C36" i="8"/>
  <c r="H35" i="8"/>
  <c r="F35" i="8"/>
  <c r="D35" i="8"/>
  <c r="B35" i="8"/>
  <c r="G34" i="8"/>
  <c r="E34" i="8"/>
  <c r="C34" i="8"/>
  <c r="H33" i="8"/>
  <c r="F33" i="8"/>
  <c r="D33" i="8"/>
  <c r="B33" i="8"/>
  <c r="G32" i="8"/>
  <c r="E32" i="8"/>
  <c r="C32" i="8"/>
  <c r="H31" i="8"/>
  <c r="F31" i="8"/>
  <c r="D31" i="8"/>
  <c r="B31" i="8"/>
  <c r="G30" i="8"/>
  <c r="E30" i="8"/>
  <c r="C30" i="8"/>
  <c r="H29" i="8"/>
  <c r="F29" i="8"/>
  <c r="D29" i="8"/>
  <c r="B29" i="8"/>
  <c r="G28" i="8"/>
  <c r="E28" i="8"/>
  <c r="C28" i="8"/>
  <c r="H27" i="8"/>
  <c r="F27" i="8"/>
  <c r="D27" i="8"/>
  <c r="B27" i="8"/>
  <c r="G26" i="8"/>
  <c r="E26" i="8"/>
  <c r="C26" i="8"/>
  <c r="H25" i="8"/>
  <c r="F25" i="8"/>
  <c r="D25" i="8"/>
  <c r="B25" i="8"/>
  <c r="G24" i="8"/>
  <c r="E24" i="8"/>
  <c r="C24" i="8"/>
  <c r="H23" i="8"/>
  <c r="F23" i="8"/>
  <c r="D23" i="8"/>
  <c r="B23" i="8"/>
  <c r="G22" i="8"/>
  <c r="E22" i="8"/>
  <c r="C22" i="8"/>
  <c r="H21" i="8"/>
  <c r="F21" i="8"/>
  <c r="D21" i="8"/>
  <c r="B21" i="8"/>
  <c r="G20" i="8"/>
  <c r="E20" i="8"/>
  <c r="C20" i="8"/>
  <c r="H19" i="8"/>
  <c r="F19" i="8"/>
  <c r="D19" i="8"/>
  <c r="B19" i="8"/>
  <c r="G18" i="8"/>
  <c r="E18" i="8"/>
  <c r="C18" i="8"/>
  <c r="H17" i="8"/>
  <c r="F17" i="8"/>
  <c r="D17" i="8"/>
  <c r="B17" i="8"/>
  <c r="G16" i="8"/>
  <c r="E16" i="8"/>
  <c r="C16" i="8"/>
  <c r="H15" i="8"/>
  <c r="F15" i="8"/>
  <c r="D15" i="8"/>
  <c r="B15" i="8"/>
  <c r="G14" i="8"/>
  <c r="E14" i="8"/>
  <c r="C14" i="8"/>
  <c r="H13" i="8"/>
  <c r="F13" i="8"/>
  <c r="D13" i="8"/>
  <c r="B13" i="8"/>
  <c r="G12" i="8"/>
  <c r="E12" i="8"/>
  <c r="C12" i="8"/>
  <c r="H11" i="8"/>
  <c r="F11" i="8"/>
  <c r="D11" i="8"/>
  <c r="B11" i="8"/>
  <c r="G10" i="8"/>
  <c r="E10" i="8"/>
  <c r="C10" i="8"/>
  <c r="H9" i="8"/>
  <c r="F9" i="8"/>
  <c r="D9" i="8"/>
  <c r="B9" i="8"/>
  <c r="H3" i="8"/>
  <c r="H6" i="8"/>
  <c r="H5" i="8" s="1"/>
  <c r="G10" i="5" l="1"/>
  <c r="F13" i="5"/>
  <c r="F32" i="3"/>
  <c r="F31" i="3"/>
  <c r="H10" i="5" l="1"/>
  <c r="H13" i="5" s="1"/>
  <c r="G13" i="5"/>
  <c r="G27" i="3"/>
  <c r="G31" i="3" s="1"/>
  <c r="E13" i="7"/>
  <c r="E18" i="7" s="1"/>
  <c r="D10" i="7"/>
  <c r="D25" i="7"/>
  <c r="G28" i="7"/>
  <c r="F28" i="7"/>
  <c r="E28" i="7"/>
  <c r="D28" i="7"/>
  <c r="G27" i="7"/>
  <c r="F27" i="7"/>
  <c r="E27" i="7"/>
  <c r="D27" i="7"/>
  <c r="E20" i="7"/>
  <c r="D20" i="7"/>
  <c r="D9" i="7"/>
  <c r="D12" i="7"/>
  <c r="D13" i="7"/>
  <c r="D18" i="7" s="1"/>
  <c r="I14" i="5"/>
  <c r="F88" i="2"/>
  <c r="F38" i="2"/>
  <c r="G38" i="2" s="1"/>
  <c r="H38" i="2" s="1"/>
  <c r="E25" i="7"/>
  <c r="E41" i="2"/>
  <c r="D41" i="2"/>
  <c r="D92" i="2"/>
  <c r="D34" i="2"/>
  <c r="D35" i="2"/>
  <c r="D16" i="2"/>
  <c r="D15" i="2"/>
  <c r="E5" i="2"/>
  <c r="E10" i="2" s="1"/>
  <c r="D10" i="2"/>
  <c r="D79" i="2" s="1"/>
  <c r="D6" i="2"/>
  <c r="D93" i="2" s="1"/>
  <c r="D36" i="2"/>
  <c r="E94" i="2"/>
  <c r="F94" i="2" s="1"/>
  <c r="G94" i="2" s="1"/>
  <c r="H94" i="2" s="1"/>
  <c r="E91" i="2"/>
  <c r="F91" i="2" s="1"/>
  <c r="G91" i="2" s="1"/>
  <c r="H91" i="2" s="1"/>
  <c r="E88" i="2"/>
  <c r="E75" i="2"/>
  <c r="F75" i="2" s="1"/>
  <c r="G75" i="2" s="1"/>
  <c r="H75" i="2" s="1"/>
  <c r="E74" i="2"/>
  <c r="F74" i="2" s="1"/>
  <c r="G74" i="2" s="1"/>
  <c r="H74" i="2" s="1"/>
  <c r="E57" i="2"/>
  <c r="F57" i="2" s="1"/>
  <c r="G57" i="2" s="1"/>
  <c r="H57" i="2" s="1"/>
  <c r="E56" i="2"/>
  <c r="F56" i="2" s="1"/>
  <c r="G56" i="2" s="1"/>
  <c r="H56" i="2" s="1"/>
  <c r="D24" i="3"/>
  <c r="D23" i="3"/>
  <c r="D17" i="3"/>
  <c r="D16" i="3"/>
  <c r="D10" i="3"/>
  <c r="D39" i="2" s="1"/>
  <c r="D9" i="3"/>
  <c r="E32" i="2"/>
  <c r="F32" i="2" s="1"/>
  <c r="G32" i="2" s="1"/>
  <c r="H32" i="2" s="1"/>
  <c r="E31" i="2"/>
  <c r="F31" i="2" s="1"/>
  <c r="G31" i="2" s="1"/>
  <c r="H31" i="2" s="1"/>
  <c r="E13" i="2"/>
  <c r="F13" i="2" s="1"/>
  <c r="G13" i="2" s="1"/>
  <c r="H13" i="2" s="1"/>
  <c r="E12" i="2"/>
  <c r="F12" i="2" s="1"/>
  <c r="G12" i="2" s="1"/>
  <c r="G32" i="3" l="1"/>
  <c r="H27" i="3" s="1"/>
  <c r="D29" i="7"/>
  <c r="E19" i="3"/>
  <c r="E23" i="3" s="1"/>
  <c r="E92" i="2"/>
  <c r="D7" i="2"/>
  <c r="H36" i="2"/>
  <c r="E79" i="2"/>
  <c r="E12" i="3"/>
  <c r="E16" i="3" s="1"/>
  <c r="E16" i="2"/>
  <c r="E36" i="2"/>
  <c r="E34" i="2"/>
  <c r="E35" i="2"/>
  <c r="E15" i="2"/>
  <c r="F36" i="2"/>
  <c r="G36" i="2"/>
  <c r="D86" i="2"/>
  <c r="D40" i="2"/>
  <c r="E6" i="2"/>
  <c r="D11" i="7" s="1"/>
  <c r="E9" i="2"/>
  <c r="H12" i="2"/>
  <c r="E5" i="3"/>
  <c r="E17" i="3"/>
  <c r="F12" i="3" s="1"/>
  <c r="D17" i="2"/>
  <c r="D18" i="2" s="1"/>
  <c r="D42" i="2" l="1"/>
  <c r="E24" i="3"/>
  <c r="F19" i="3" s="1"/>
  <c r="F24" i="3" s="1"/>
  <c r="H32" i="3"/>
  <c r="H31" i="3"/>
  <c r="E17" i="2"/>
  <c r="F9" i="2"/>
  <c r="E93" i="2"/>
  <c r="E7" i="2"/>
  <c r="E18" i="2" s="1"/>
  <c r="E9" i="3"/>
  <c r="E10" i="3"/>
  <c r="E39" i="2" s="1"/>
  <c r="F23" i="3"/>
  <c r="F17" i="3"/>
  <c r="F16" i="3"/>
  <c r="D19" i="2"/>
  <c r="E40" i="2" l="1"/>
  <c r="E42" i="2" s="1"/>
  <c r="D8" i="7"/>
  <c r="E19" i="2"/>
  <c r="G12" i="3"/>
  <c r="G17" i="3" s="1"/>
  <c r="E86" i="2"/>
  <c r="D19" i="7" s="1"/>
  <c r="D22" i="7" s="1"/>
  <c r="F5" i="3"/>
  <c r="D43" i="2"/>
  <c r="D55" i="2"/>
  <c r="D58" i="2" s="1"/>
  <c r="G19" i="3"/>
  <c r="G16" i="3"/>
  <c r="E43" i="2" l="1"/>
  <c r="D7" i="7"/>
  <c r="D15" i="7" s="1"/>
  <c r="D59" i="2"/>
  <c r="F10" i="3"/>
  <c r="F39" i="2" s="1"/>
  <c r="E8" i="7" s="1"/>
  <c r="F9" i="3"/>
  <c r="E55" i="2"/>
  <c r="E58" i="2" s="1"/>
  <c r="D30" i="7" s="1"/>
  <c r="E10" i="7"/>
  <c r="E29" i="7" s="1"/>
  <c r="D80" i="2"/>
  <c r="G23" i="3"/>
  <c r="G24" i="3"/>
  <c r="H12" i="3"/>
  <c r="F25" i="7" l="1"/>
  <c r="F20" i="7"/>
  <c r="G25" i="7"/>
  <c r="F41" i="2"/>
  <c r="E80" i="2"/>
  <c r="D26" i="7" s="1"/>
  <c r="D32" i="7" s="1"/>
  <c r="D35" i="7" s="1"/>
  <c r="G5" i="3"/>
  <c r="F86" i="2"/>
  <c r="E19" i="7" s="1"/>
  <c r="E22" i="7" s="1"/>
  <c r="F10" i="7"/>
  <c r="F29" i="7" s="1"/>
  <c r="D71" i="2"/>
  <c r="H19" i="3"/>
  <c r="H24" i="3" s="1"/>
  <c r="H17" i="3"/>
  <c r="H16" i="3"/>
  <c r="G41" i="2" l="1"/>
  <c r="F13" i="7" s="1"/>
  <c r="F18" i="7" s="1"/>
  <c r="H23" i="3"/>
  <c r="D82" i="2"/>
  <c r="D95" i="2" s="1"/>
  <c r="G9" i="3"/>
  <c r="G10" i="3"/>
  <c r="G39" i="2" s="1"/>
  <c r="F8" i="7" s="1"/>
  <c r="E54" i="2"/>
  <c r="G10" i="7"/>
  <c r="G29" i="7" s="1"/>
  <c r="D97" i="2" l="1"/>
  <c r="D36" i="7"/>
  <c r="D37" i="7" s="1"/>
  <c r="E36" i="7" s="1"/>
  <c r="H41" i="2"/>
  <c r="G13" i="7" s="1"/>
  <c r="G18" i="7" s="1"/>
  <c r="G20" i="7"/>
  <c r="E59" i="2"/>
  <c r="H5" i="3"/>
  <c r="G86" i="2"/>
  <c r="F19" i="7" s="1"/>
  <c r="F22" i="7" s="1"/>
  <c r="F54" i="2" l="1"/>
  <c r="E71" i="2"/>
  <c r="E82" i="2" s="1"/>
  <c r="E95" i="2" s="1"/>
  <c r="E97" i="2" s="1"/>
  <c r="H10" i="3"/>
  <c r="H39" i="2" s="1"/>
  <c r="G8" i="7" s="1"/>
  <c r="H9" i="3"/>
  <c r="H86" i="2" l="1"/>
  <c r="G19" i="7" s="1"/>
  <c r="G22" i="7" s="1"/>
  <c r="F5" i="2" l="1"/>
  <c r="F15" i="2" l="1"/>
  <c r="E12" i="7"/>
  <c r="F6" i="2"/>
  <c r="E11" i="7" s="1"/>
  <c r="F16" i="2"/>
  <c r="F35" i="2"/>
  <c r="F34" i="2"/>
  <c r="F7" i="2"/>
  <c r="G9" i="2" l="1"/>
  <c r="F93" i="2"/>
  <c r="F40" i="2"/>
  <c r="F17" i="2"/>
  <c r="F18" i="2" s="1"/>
  <c r="E9" i="7"/>
  <c r="F42" i="2" l="1"/>
  <c r="E7" i="7" s="1"/>
  <c r="E15" i="7" s="1"/>
  <c r="F19" i="2"/>
  <c r="F55" i="2" l="1"/>
  <c r="F43" i="2"/>
  <c r="F58" i="2" l="1"/>
  <c r="F80" i="2" l="1"/>
  <c r="E26" i="7" s="1"/>
  <c r="E30" i="7"/>
  <c r="F59" i="2"/>
  <c r="F71" i="2" s="1"/>
  <c r="F82" i="2" s="1"/>
  <c r="F95" i="2" s="1"/>
  <c r="F97" i="2" s="1"/>
  <c r="E32" i="7" l="1"/>
  <c r="E35" i="7" s="1"/>
  <c r="E37" i="7" s="1"/>
  <c r="F36" i="7" s="1"/>
  <c r="G54" i="2"/>
  <c r="G5" i="2" s="1"/>
  <c r="G16" i="2" l="1"/>
  <c r="G15" i="2"/>
  <c r="F12" i="7"/>
  <c r="G35" i="2"/>
  <c r="G10" i="2"/>
  <c r="G34" i="2"/>
  <c r="G40" i="2" s="1"/>
  <c r="G6" i="2"/>
  <c r="G7" i="2" l="1"/>
  <c r="F11" i="7"/>
  <c r="H9" i="2"/>
  <c r="G93" i="2"/>
  <c r="F9" i="7"/>
  <c r="G17" i="2"/>
  <c r="G18" i="2" s="1"/>
  <c r="G19" i="2" l="1"/>
  <c r="G42" i="2"/>
  <c r="F7" i="7" s="1"/>
  <c r="F15" i="7" s="1"/>
  <c r="G55" i="2" l="1"/>
  <c r="G43" i="2"/>
  <c r="G58" i="2" l="1"/>
  <c r="G80" i="2" l="1"/>
  <c r="F26" i="7" s="1"/>
  <c r="F30" i="7"/>
  <c r="G59" i="2"/>
  <c r="G71" i="2" s="1"/>
  <c r="G82" i="2" s="1"/>
  <c r="G95" i="2" s="1"/>
  <c r="G97" i="2" s="1"/>
  <c r="F32" i="7" l="1"/>
  <c r="F35" i="7" s="1"/>
  <c r="F37" i="7" s="1"/>
  <c r="G36" i="7" s="1"/>
  <c r="H54" i="2"/>
  <c r="H5" i="2" s="1"/>
  <c r="H34" i="2" l="1"/>
  <c r="H15" i="2"/>
  <c r="G12" i="7"/>
  <c r="H16" i="2"/>
  <c r="H6" i="2"/>
  <c r="H35" i="2"/>
  <c r="H10" i="2"/>
  <c r="H93" i="2" l="1"/>
  <c r="G11" i="7"/>
  <c r="G9" i="7"/>
  <c r="H17" i="2"/>
  <c r="H7" i="2"/>
  <c r="H40" i="2"/>
  <c r="H18" i="2" l="1"/>
  <c r="H19" i="2" s="1"/>
  <c r="H42" i="2" l="1"/>
  <c r="G7" i="7" s="1"/>
  <c r="G15" i="7" s="1"/>
  <c r="H55" i="2" l="1"/>
  <c r="H43" i="2"/>
  <c r="H58" i="2"/>
  <c r="H80" i="2" l="1"/>
  <c r="G26" i="7" s="1"/>
  <c r="G30" i="7"/>
  <c r="H59" i="2"/>
  <c r="H71" i="2" s="1"/>
  <c r="H82" i="2" s="1"/>
  <c r="H95" i="2" s="1"/>
  <c r="H97" i="2" s="1"/>
  <c r="G32" i="7" l="1"/>
  <c r="G35" i="7" s="1"/>
  <c r="G37" i="7" s="1"/>
</calcChain>
</file>

<file path=xl/sharedStrings.xml><?xml version="1.0" encoding="utf-8"?>
<sst xmlns="http://schemas.openxmlformats.org/spreadsheetml/2006/main" count="310" uniqueCount="164">
  <si>
    <t>Purpose of Report</t>
  </si>
  <si>
    <t>Period of Project Report</t>
  </si>
  <si>
    <t>Name of the Bank</t>
  </si>
  <si>
    <t>Proprietor/Authorised Person Names</t>
  </si>
  <si>
    <t>PAN No of Firm</t>
  </si>
  <si>
    <t>UDIN No</t>
  </si>
  <si>
    <t>Particulars</t>
  </si>
  <si>
    <t>Audited</t>
  </si>
  <si>
    <t>Projected</t>
  </si>
  <si>
    <t>Sales</t>
  </si>
  <si>
    <t>Closing Stock</t>
  </si>
  <si>
    <t>3=(2+1)</t>
  </si>
  <si>
    <t>Opening Stock</t>
  </si>
  <si>
    <t>Purchases</t>
  </si>
  <si>
    <t xml:space="preserve">Direct Expenses - Fixed </t>
  </si>
  <si>
    <t>Direct Expenses - Variable</t>
  </si>
  <si>
    <t>Total  -1</t>
  </si>
  <si>
    <t>Total -2</t>
  </si>
  <si>
    <t xml:space="preserve">Gross Profit </t>
  </si>
  <si>
    <t>12=(4+5+6+7)</t>
  </si>
  <si>
    <t>13=(3-12)</t>
  </si>
  <si>
    <t>Gross Profit %</t>
  </si>
  <si>
    <t xml:space="preserve">Indirect Expenses - Fixed </t>
  </si>
  <si>
    <t>Indirect Expenses - Variable</t>
  </si>
  <si>
    <t>Total -1</t>
  </si>
  <si>
    <t>Net Profit</t>
  </si>
  <si>
    <t>Net Profit %</t>
  </si>
  <si>
    <t xml:space="preserve">          (Authorised Signatory)</t>
  </si>
  <si>
    <t>Depreciation</t>
  </si>
  <si>
    <t>Salaries</t>
  </si>
  <si>
    <t>Rent</t>
  </si>
  <si>
    <t>Commission on Sales</t>
  </si>
  <si>
    <t>Office Electricity Expense</t>
  </si>
  <si>
    <t>Factory Wages</t>
  </si>
  <si>
    <t>Stationery, Refreshment, etc</t>
  </si>
  <si>
    <t>Transportation, Loading, etc</t>
  </si>
  <si>
    <t>Factory Electricty, Incentives, etc</t>
  </si>
  <si>
    <t>Opening Capital</t>
  </si>
  <si>
    <t>Drawings</t>
  </si>
  <si>
    <t>LIC, Other Deductions</t>
  </si>
  <si>
    <t>Income Tax</t>
  </si>
  <si>
    <t>Closing Capital</t>
  </si>
  <si>
    <t>SOURCE OF FUNDS</t>
  </si>
  <si>
    <t>Capital A/c</t>
  </si>
  <si>
    <t>Loans Liability</t>
  </si>
  <si>
    <t>Secured Loans</t>
  </si>
  <si>
    <t>Unsecured Loans</t>
  </si>
  <si>
    <t xml:space="preserve">Sundry Creditors </t>
  </si>
  <si>
    <t>Current Liabilities &amp; Provisions</t>
  </si>
  <si>
    <t>Duties &amp; Taxes / Provisions</t>
  </si>
  <si>
    <t>APPLICATIONS OF FUNDS</t>
  </si>
  <si>
    <t>Fixed Assets - Immovable</t>
  </si>
  <si>
    <t>Fixed Assets - Movable</t>
  </si>
  <si>
    <t>Investments</t>
  </si>
  <si>
    <t>Current Assets</t>
  </si>
  <si>
    <t>Loans &amp; Advances</t>
  </si>
  <si>
    <t>Sundry Debtors</t>
  </si>
  <si>
    <t>Other Current Assets</t>
  </si>
  <si>
    <t>Cash &amp; Bank Balance</t>
  </si>
  <si>
    <t xml:space="preserve">Place </t>
  </si>
  <si>
    <t>Date</t>
  </si>
  <si>
    <t>Sales/Subsidy/Deduction</t>
  </si>
  <si>
    <t>Addition more then 180 Days</t>
  </si>
  <si>
    <t>Addition less then 180 Days</t>
  </si>
  <si>
    <t>Gross Block related to 15%</t>
  </si>
  <si>
    <t>Gross Block related to 10%</t>
  </si>
  <si>
    <t>Net Block related to 10%</t>
  </si>
  <si>
    <t>Net Block related to 15%</t>
  </si>
  <si>
    <t>Net Block related to 25%</t>
  </si>
  <si>
    <t>Gross Block related to 25%</t>
  </si>
  <si>
    <t>Depreciation Total</t>
  </si>
  <si>
    <t>Movable Assets Total</t>
  </si>
  <si>
    <t>a</t>
  </si>
  <si>
    <t>b</t>
  </si>
  <si>
    <t>c</t>
  </si>
  <si>
    <t>d</t>
  </si>
  <si>
    <t>Depreciation @ 10%</t>
  </si>
  <si>
    <t>Depreciation @ 15%</t>
  </si>
  <si>
    <t>Depreciation @ 25%</t>
  </si>
  <si>
    <t>e =(a+b+c-d)</t>
  </si>
  <si>
    <t>Note No.</t>
  </si>
  <si>
    <t xml:space="preserve"> SOURCE OF FUNDS</t>
  </si>
  <si>
    <t>TOTAL</t>
  </si>
  <si>
    <t>APPLICATION OF FUNDS</t>
  </si>
  <si>
    <t>Interest on Other Loans</t>
  </si>
  <si>
    <t>Income from Investments</t>
  </si>
  <si>
    <t>Indirect Income</t>
  </si>
  <si>
    <t>Processing Fees, Legal, Brokerage, Stock Insurance</t>
  </si>
  <si>
    <t>21 = (15+16+17+18+19+20)</t>
  </si>
  <si>
    <t>23=(13-20+22)</t>
  </si>
  <si>
    <t>29 = (23+25-26-27-28)</t>
  </si>
  <si>
    <t>Turnover</t>
  </si>
  <si>
    <t>PROJECT REPORT OF M/S.ABC CO</t>
  </si>
  <si>
    <t>PROJECTED TRADING A/C OF M/S. ABC CO</t>
  </si>
  <si>
    <t>PROJECTED PROFIT &amp; LOSS A/C OF M/S. ABC CO</t>
  </si>
  <si>
    <t>PROJECTED CAPITAL A/C OF M/S. ABC CO</t>
  </si>
  <si>
    <t>PROJECTED BALANCE SHEET  OF M/S.ABC CO</t>
  </si>
  <si>
    <t>Depreciation Schedule of M/S. ABC CO</t>
  </si>
  <si>
    <t xml:space="preserve">           (FOR M/S.ABC CO)</t>
  </si>
  <si>
    <t>PROJECTED CASH FLOW STATEMENT  OF M/S.ABC CO</t>
  </si>
  <si>
    <t>OPERATING ACTIVITY</t>
  </si>
  <si>
    <t>Net Profit after Depreciation</t>
  </si>
  <si>
    <t>Add/Less</t>
  </si>
  <si>
    <t>Add</t>
  </si>
  <si>
    <t>Expense of Finance Activity</t>
  </si>
  <si>
    <t>Less</t>
  </si>
  <si>
    <t>Changes in Inventory</t>
  </si>
  <si>
    <t>Changes in Debtors</t>
  </si>
  <si>
    <t>Changes in Creditors</t>
  </si>
  <si>
    <t>OPERATING ACTIVITY -A</t>
  </si>
  <si>
    <t>INVESTMENT ACTIVITY</t>
  </si>
  <si>
    <t>Changes in Fixed Assets</t>
  </si>
  <si>
    <t>Changes in Investments</t>
  </si>
  <si>
    <t>INVESTMENT ACTIVITY -B</t>
  </si>
  <si>
    <t>FINANCING ACTIVITY</t>
  </si>
  <si>
    <t>Interest Expense</t>
  </si>
  <si>
    <t>FINANCING ACTIVITY -C</t>
  </si>
  <si>
    <t>Cash &amp; Cash Equivalent</t>
  </si>
  <si>
    <t>Closing Cash Balance</t>
  </si>
  <si>
    <t>Opening Cash Balance</t>
  </si>
  <si>
    <t>D=(A+B+C)</t>
  </si>
  <si>
    <t>E</t>
  </si>
  <si>
    <t>F =(D+E)</t>
  </si>
  <si>
    <t>Income of Investment Activity</t>
  </si>
  <si>
    <t>Reduction in Capital</t>
  </si>
  <si>
    <t>Changes in O/s Taxes</t>
  </si>
  <si>
    <t>Changes in Loans Liability</t>
  </si>
  <si>
    <t>Changes in Loans &amp; Advances</t>
  </si>
  <si>
    <t>Changes in Other Current Assets</t>
  </si>
  <si>
    <t>Projected Turnover Working of M/S.ABC Co</t>
  </si>
  <si>
    <t>From 2013-14 to 2017-18</t>
  </si>
  <si>
    <t>2013-14</t>
  </si>
  <si>
    <t>2014-15</t>
  </si>
  <si>
    <t>2015-16</t>
  </si>
  <si>
    <t>2016-17</t>
  </si>
  <si>
    <t>2017-18</t>
  </si>
  <si>
    <t>Interest on Term Loan</t>
  </si>
  <si>
    <t>Loan Values</t>
  </si>
  <si>
    <t>Loan Summary</t>
  </si>
  <si>
    <t>Loan amount</t>
  </si>
  <si>
    <t>Monthly payment</t>
  </si>
  <si>
    <t>Annual interest rate</t>
  </si>
  <si>
    <t>Number of payments</t>
  </si>
  <si>
    <t>Loan period in years</t>
  </si>
  <si>
    <t>Total interest</t>
  </si>
  <si>
    <t>Start date of loan</t>
  </si>
  <si>
    <t>Total cost of loan</t>
  </si>
  <si>
    <t>Pmt No.</t>
  </si>
  <si>
    <t>Payment Date</t>
  </si>
  <si>
    <t>Beginning Balance</t>
  </si>
  <si>
    <t>Payment</t>
  </si>
  <si>
    <t>Principal</t>
  </si>
  <si>
    <t>Interest</t>
  </si>
  <si>
    <t>Ending Balance</t>
  </si>
  <si>
    <t>Additional Production on New Assets</t>
  </si>
  <si>
    <t>Term Loan Amount</t>
  </si>
  <si>
    <t>NEW ASSET PURCHASE</t>
  </si>
  <si>
    <t>Existing Machinery</t>
  </si>
  <si>
    <t>Application of Term Loan against Machinery Purchase</t>
  </si>
  <si>
    <t>Production on Existing Machinery</t>
  </si>
  <si>
    <t>New Machinery</t>
  </si>
  <si>
    <t>c = (a+b)</t>
  </si>
  <si>
    <t>40 = (36+37+38+39)</t>
  </si>
  <si>
    <t>Term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</si>
</sst>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&quot;$&quot;#,##0.00"/>
    <numFmt numFmtId="167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28"/>
      <color theme="1"/>
      <name val="Monotype Corsiva"/>
      <family val="4"/>
    </font>
    <font>
      <sz val="22"/>
      <color theme="1"/>
      <name val="Monotype Corsiva"/>
      <family val="4"/>
    </font>
    <font>
      <sz val="18"/>
      <color theme="1"/>
      <name val="Monotype Corsiva"/>
      <family val="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Monotype Corsiva"/>
      <family val="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6"/>
      <color theme="1"/>
      <name val="Times New Roman"/>
      <family val="1"/>
    </font>
    <font>
      <b/>
      <sz val="16"/>
      <color theme="1" tint="0.24994659260841701"/>
      <name val="Cambria"/>
      <family val="2"/>
      <scheme val="major"/>
    </font>
    <font>
      <b/>
      <sz val="16"/>
      <color theme="5" tint="-0.499984740745262"/>
      <name val="Cambria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mbria"/>
      <family val="2"/>
      <scheme val="major"/>
    </font>
    <font>
      <b/>
      <sz val="11"/>
      <color theme="0"/>
      <name val="Cambria"/>
      <family val="2"/>
      <scheme val="major"/>
    </font>
    <font>
      <i/>
      <sz val="11"/>
      <color theme="1" tint="0.34998626667073579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z val="10"/>
      <name val="Tahoma"/>
      <family val="2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0394C"/>
        <bgColor indexed="64"/>
      </patternFill>
    </fill>
    <fill>
      <patternFill patternType="solid">
        <fgColor rgb="FFE6F4F4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ck">
        <color theme="0"/>
      </top>
      <bottom/>
      <diagonal/>
    </border>
    <border>
      <left/>
      <right/>
      <top style="thin">
        <color theme="1" tint="0.499984740745262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3" fillId="0" borderId="24" applyNumberFormat="0" applyFill="0" applyProtection="0">
      <alignment vertical="center"/>
    </xf>
    <xf numFmtId="0" fontId="15" fillId="0" borderId="0">
      <alignment vertical="center"/>
    </xf>
    <xf numFmtId="0" fontId="16" fillId="0" borderId="25" applyNumberFormat="0" applyFill="0" applyProtection="0"/>
    <xf numFmtId="0" fontId="18" fillId="0" borderId="27" applyNumberFormat="0" applyProtection="0">
      <alignment vertical="center"/>
    </xf>
    <xf numFmtId="166" fontId="20" fillId="0" borderId="0" applyFont="0" applyFill="0" applyBorder="0" applyProtection="0">
      <alignment horizontal="right"/>
    </xf>
    <xf numFmtId="10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4" fontId="15" fillId="0" borderId="0" applyFont="0" applyFill="0" applyBorder="0" applyAlignment="0">
      <alignment vertical="center"/>
    </xf>
  </cellStyleXfs>
  <cellXfs count="9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15" xfId="0" applyFont="1" applyBorder="1"/>
    <xf numFmtId="0" fontId="2" fillId="0" borderId="1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0" xfId="0" applyFont="1"/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/>
    <xf numFmtId="0" fontId="2" fillId="0" borderId="16" xfId="0" applyFont="1" applyBorder="1"/>
    <xf numFmtId="0" fontId="10" fillId="0" borderId="17" xfId="0" applyFont="1" applyBorder="1" applyAlignment="1">
      <alignment horizontal="center" vertical="center"/>
    </xf>
    <xf numFmtId="0" fontId="2" fillId="0" borderId="19" xfId="0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10" fontId="2" fillId="0" borderId="4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1" applyNumberFormat="1" applyFont="1" applyBorder="1" applyAlignment="1">
      <alignment horizontal="left"/>
    </xf>
    <xf numFmtId="165" fontId="2" fillId="0" borderId="4" xfId="1" applyNumberFormat="1" applyFont="1" applyBorder="1"/>
    <xf numFmtId="165" fontId="2" fillId="0" borderId="12" xfId="1" applyNumberFormat="1" applyFont="1" applyBorder="1"/>
    <xf numFmtId="165" fontId="2" fillId="0" borderId="15" xfId="1" applyNumberFormat="1" applyFont="1" applyBorder="1"/>
    <xf numFmtId="165" fontId="2" fillId="0" borderId="1" xfId="1" applyNumberFormat="1" applyFont="1" applyBorder="1"/>
    <xf numFmtId="165" fontId="2" fillId="0" borderId="11" xfId="1" applyNumberFormat="1" applyFont="1" applyBorder="1"/>
    <xf numFmtId="165" fontId="2" fillId="0" borderId="13" xfId="1" applyNumberFormat="1" applyFont="1" applyBorder="1"/>
    <xf numFmtId="165" fontId="2" fillId="0" borderId="10" xfId="1" applyNumberFormat="1" applyFont="1" applyBorder="1"/>
    <xf numFmtId="165" fontId="2" fillId="0" borderId="14" xfId="1" applyNumberFormat="1" applyFont="1" applyBorder="1"/>
    <xf numFmtId="165" fontId="2" fillId="0" borderId="8" xfId="1" applyNumberFormat="1" applyFont="1" applyBorder="1"/>
    <xf numFmtId="165" fontId="2" fillId="0" borderId="18" xfId="1" applyNumberFormat="1" applyFont="1" applyBorder="1"/>
    <xf numFmtId="165" fontId="2" fillId="0" borderId="17" xfId="1" applyNumberFormat="1" applyFont="1" applyBorder="1"/>
    <xf numFmtId="165" fontId="0" fillId="0" borderId="0" xfId="1" applyNumberFormat="1" applyFont="1"/>
    <xf numFmtId="165" fontId="2" fillId="0" borderId="21" xfId="1" applyNumberFormat="1" applyFont="1" applyBorder="1"/>
    <xf numFmtId="165" fontId="2" fillId="0" borderId="22" xfId="1" applyNumberFormat="1" applyFont="1" applyBorder="1"/>
    <xf numFmtId="0" fontId="9" fillId="0" borderId="4" xfId="0" applyFont="1" applyBorder="1"/>
    <xf numFmtId="0" fontId="9" fillId="0" borderId="20" xfId="0" applyFont="1" applyBorder="1"/>
    <xf numFmtId="0" fontId="9" fillId="0" borderId="23" xfId="0" applyFont="1" applyBorder="1"/>
    <xf numFmtId="0" fontId="2" fillId="0" borderId="13" xfId="0" applyFont="1" applyBorder="1" applyAlignment="1">
      <alignment wrapText="1"/>
    </xf>
    <xf numFmtId="37" fontId="2" fillId="0" borderId="4" xfId="1" applyNumberFormat="1" applyFont="1" applyBorder="1"/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12" fillId="3" borderId="2" xfId="0" applyFont="1" applyFill="1" applyBorder="1"/>
    <xf numFmtId="0" fontId="12" fillId="3" borderId="6" xfId="0" applyFont="1" applyFill="1" applyBorder="1"/>
    <xf numFmtId="165" fontId="0" fillId="0" borderId="0" xfId="0" applyNumberFormat="1"/>
    <xf numFmtId="164" fontId="0" fillId="0" borderId="0" xfId="0" applyNumberFormat="1"/>
    <xf numFmtId="0" fontId="10" fillId="0" borderId="4" xfId="0" applyFont="1" applyBorder="1" applyAlignment="1">
      <alignment vertical="center"/>
    </xf>
    <xf numFmtId="0" fontId="14" fillId="0" borderId="0" xfId="2" applyFont="1" applyBorder="1">
      <alignment vertical="center"/>
    </xf>
    <xf numFmtId="0" fontId="15" fillId="0" borderId="0" xfId="3">
      <alignment vertical="center"/>
    </xf>
    <xf numFmtId="0" fontId="19" fillId="2" borderId="28" xfId="6" applyNumberFormat="1" applyFont="1" applyFill="1" applyBorder="1" applyAlignment="1">
      <alignment horizontal="left" vertical="center" indent="1"/>
    </xf>
    <xf numFmtId="2" fontId="21" fillId="2" borderId="29" xfId="6" applyNumberFormat="1" applyFont="1" applyFill="1" applyBorder="1" applyAlignment="1">
      <alignment horizontal="left" vertical="center" indent="1"/>
    </xf>
    <xf numFmtId="10" fontId="19" fillId="2" borderId="0" xfId="7" applyFont="1" applyFill="1" applyAlignment="1">
      <alignment horizontal="left" vertical="center" indent="1"/>
    </xf>
    <xf numFmtId="3" fontId="21" fillId="2" borderId="0" xfId="8" applyFont="1" applyFill="1" applyAlignment="1">
      <alignment horizontal="left" vertical="center" indent="1"/>
    </xf>
    <xf numFmtId="3" fontId="19" fillId="2" borderId="0" xfId="8" applyFont="1" applyFill="1" applyAlignment="1">
      <alignment horizontal="left" vertical="center" indent="1"/>
    </xf>
    <xf numFmtId="2" fontId="21" fillId="2" borderId="0" xfId="6" applyNumberFormat="1" applyFont="1" applyFill="1" applyAlignment="1">
      <alignment horizontal="left" vertical="center" indent="1"/>
    </xf>
    <xf numFmtId="14" fontId="19" fillId="2" borderId="0" xfId="9" applyFont="1" applyFill="1" applyAlignment="1">
      <alignment horizontal="left" vertical="center" inden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right" vertical="center" wrapText="1"/>
    </xf>
    <xf numFmtId="3" fontId="0" fillId="0" borderId="0" xfId="8" applyFont="1" applyFill="1" applyBorder="1" applyAlignment="1">
      <alignment horizontal="left" vertical="center"/>
    </xf>
    <xf numFmtId="14" fontId="0" fillId="0" borderId="0" xfId="9" applyFont="1" applyFill="1" applyBorder="1" applyAlignment="1">
      <alignment horizontal="left" vertical="center"/>
    </xf>
    <xf numFmtId="4" fontId="0" fillId="0" borderId="0" xfId="8" applyNumberFormat="1" applyFont="1" applyFill="1" applyBorder="1" applyAlignment="1">
      <alignment horizontal="right" vertical="center"/>
    </xf>
    <xf numFmtId="166" fontId="0" fillId="0" borderId="0" xfId="6" applyFont="1" applyFill="1" applyBorder="1" applyAlignment="1">
      <alignment horizontal="right" vertical="center"/>
    </xf>
    <xf numFmtId="0" fontId="22" fillId="0" borderId="0" xfId="3" applyFont="1" applyAlignment="1">
      <alignment horizontal="center"/>
    </xf>
    <xf numFmtId="0" fontId="23" fillId="0" borderId="4" xfId="0" applyFont="1" applyBorder="1"/>
    <xf numFmtId="167" fontId="2" fillId="0" borderId="4" xfId="1" applyNumberFormat="1" applyFont="1" applyBorder="1"/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9" fillId="5" borderId="0" xfId="5" applyFont="1" applyFill="1" applyBorder="1" applyAlignment="1">
      <alignment horizontal="right" vertical="center" indent="1"/>
    </xf>
    <xf numFmtId="0" fontId="17" fillId="4" borderId="26" xfId="4" applyFont="1" applyFill="1" applyBorder="1" applyAlignment="1">
      <alignment horizontal="center" vertical="center"/>
    </xf>
    <xf numFmtId="0" fontId="19" fillId="5" borderId="28" xfId="5" applyFont="1" applyFill="1" applyBorder="1" applyAlignment="1">
      <alignment horizontal="right" vertical="center" indent="1"/>
    </xf>
  </cellXfs>
  <cellStyles count="10">
    <cellStyle name="Comma" xfId="1" builtinId="3"/>
    <cellStyle name="Comma 2" xfId="8"/>
    <cellStyle name="Currency 2" xfId="6"/>
    <cellStyle name="Date" xfId="9"/>
    <cellStyle name="Explanatory Text 2" xfId="5"/>
    <cellStyle name="Heading 1 2" xfId="4"/>
    <cellStyle name="Normal" xfId="0" builtinId="0"/>
    <cellStyle name="Normal 2" xfId="3"/>
    <cellStyle name="Percent 2" xfId="7"/>
    <cellStyle name="Title 2" xfId="2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1" tint="0.24994659260841701"/>
      </font>
      <fill>
        <patternFill patternType="solid">
          <fgColor theme="4" tint="0.79992065187536243"/>
          <bgColor theme="0"/>
        </patternFill>
      </fill>
    </dxf>
    <dxf>
      <font>
        <color theme="1" tint="0.24994659260841701"/>
      </font>
      <fill>
        <patternFill patternType="solid">
          <fgColor theme="4" tint="0.79992065187536243"/>
          <bgColor theme="6" tint="0.79998168889431442"/>
        </patternFill>
      </fill>
    </dxf>
    <dxf>
      <font>
        <b/>
        <i val="0"/>
        <color theme="1" tint="0.24994659260841701"/>
      </font>
    </dxf>
    <dxf>
      <font>
        <b/>
        <i val="0"/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bottom style="thick">
          <color theme="0"/>
        </bottom>
      </border>
    </dxf>
    <dxf>
      <font>
        <color theme="1" tint="0.24994659260841701"/>
      </font>
      <border diagonalUp="0" diagonalDown="0">
        <left/>
        <right/>
        <top/>
        <bottom style="thick">
          <color theme="4"/>
        </bottom>
        <vertical/>
        <horizontal/>
      </border>
    </dxf>
  </dxfs>
  <tableStyles count="1" defaultTableStyle="TableStyleMedium2" defaultPivotStyle="PivotStyleMedium9">
    <tableStyle name="Loan Calculator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oan" displayName="Loan" ref="B8:H368" totalsRowShown="0">
  <tableColumns count="7">
    <tableColumn id="1" name="Pmt No.">
      <calculatedColumnFormula>IFERROR(IF(LoanIsNotPaid*LoanIsGood,PaymentNumber,""), "")</calculatedColumnFormula>
    </tableColumn>
    <tableColumn id="2" name="Payment Date">
      <calculatedColumnFormula>IFERROR(IF(LoanIsNotPaid*LoanIsGood,PaymentDate,""), "")</calculatedColumnFormula>
    </tableColumn>
    <tableColumn id="3" name="Beginning Balance">
      <calculatedColumnFormula>IFERROR(IF(LoanIsNotPaid*LoanIsGood,LoanValue,""), "")</calculatedColumnFormula>
    </tableColumn>
    <tableColumn id="4" name="Payment">
      <calculatedColumnFormula>IFERROR(IF(LoanIsNotPaid*LoanIsGood,MonthlyPayment,""), "")</calculatedColumnFormula>
    </tableColumn>
    <tableColumn id="5" name="Principal">
      <calculatedColumnFormula>IFERROR(IF(LoanIsNotPaid*LoanIsGood,Principal,""), "")</calculatedColumnFormula>
    </tableColumn>
    <tableColumn id="6" name="Interest">
      <calculatedColumnFormula>IFERROR(IF(LoanIsNotPaid*LoanIsGood,InterestAmt,""), "")</calculatedColumnFormula>
    </tableColumn>
    <tableColumn id="7" name="Ending Balance">
      <calculatedColumnFormula>IFERROR(IF(LoanIsNotPaid*LoanIsGood,EndingBalance,""), "")</calculatedColumnFormula>
    </tableColumn>
  </tableColumns>
  <tableStyleInfo name="Loan Calculator" showFirstColumn="0" showLastColumn="0" showRowStripes="1" showColumnStripes="0"/>
  <extLst>
    <ext xmlns:x14="http://schemas.microsoft.com/office/spreadsheetml/2009/9/main" uri="{504A1905-F514-4f6f-8877-14C23A59335A}">
      <x14:table altTextSummary="Track Payment Number, Payment Date, Beginning Balance, Ending Balance, and Payment, Principal, and Interest amounts with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tabSelected="1" view="pageBreakPreview" zoomScale="60" zoomScaleNormal="100" workbookViewId="0">
      <selection activeCell="G8" sqref="G8"/>
    </sheetView>
  </sheetViews>
  <sheetFormatPr defaultRowHeight="20.25" x14ac:dyDescent="0.3"/>
  <cols>
    <col min="1" max="1" width="1.140625" style="1" customWidth="1"/>
    <col min="2" max="5" width="9.140625" style="1"/>
    <col min="6" max="6" width="12.42578125" style="1" customWidth="1"/>
    <col min="7" max="7" width="56" style="1" customWidth="1"/>
    <col min="8" max="8" width="14.42578125" style="1" customWidth="1"/>
    <col min="9" max="9" width="3.140625" style="1" customWidth="1"/>
    <col min="10" max="16384" width="9.140625" style="1"/>
  </cols>
  <sheetData>
    <row r="2" spans="2:8" ht="36.75" x14ac:dyDescent="0.6">
      <c r="B2" s="55" t="s">
        <v>92</v>
      </c>
      <c r="C2" s="56"/>
      <c r="D2" s="56"/>
      <c r="E2" s="56"/>
      <c r="F2" s="56"/>
      <c r="G2" s="56"/>
      <c r="H2" s="57"/>
    </row>
    <row r="3" spans="2:8" x14ac:dyDescent="0.3">
      <c r="B3" s="2"/>
      <c r="C3" s="3"/>
      <c r="D3" s="3"/>
      <c r="E3" s="3"/>
      <c r="F3" s="3"/>
      <c r="G3" s="3"/>
      <c r="H3" s="4"/>
    </row>
    <row r="4" spans="2:8" x14ac:dyDescent="0.3">
      <c r="B4" s="2" t="s">
        <v>3</v>
      </c>
      <c r="C4" s="3"/>
      <c r="G4" s="31"/>
      <c r="H4" s="4"/>
    </row>
    <row r="5" spans="2:8" x14ac:dyDescent="0.3">
      <c r="B5" s="2"/>
      <c r="C5" s="3"/>
      <c r="D5" s="3"/>
      <c r="E5" s="3"/>
      <c r="F5" s="3"/>
      <c r="G5" s="32"/>
      <c r="H5" s="4"/>
    </row>
    <row r="6" spans="2:8" x14ac:dyDescent="0.3">
      <c r="B6" s="2" t="s">
        <v>4</v>
      </c>
      <c r="G6" s="31"/>
      <c r="H6" s="4"/>
    </row>
    <row r="7" spans="2:8" x14ac:dyDescent="0.3">
      <c r="B7" s="2"/>
      <c r="G7" s="33"/>
      <c r="H7" s="4"/>
    </row>
    <row r="8" spans="2:8" x14ac:dyDescent="0.3">
      <c r="B8" s="2" t="s">
        <v>0</v>
      </c>
      <c r="C8" s="3"/>
      <c r="D8" s="3"/>
      <c r="G8" s="31" t="s">
        <v>158</v>
      </c>
      <c r="H8" s="4"/>
    </row>
    <row r="9" spans="2:8" x14ac:dyDescent="0.3">
      <c r="B9" s="2"/>
      <c r="C9" s="3"/>
      <c r="D9" s="3"/>
      <c r="G9" s="32"/>
      <c r="H9" s="4"/>
    </row>
    <row r="10" spans="2:8" x14ac:dyDescent="0.3">
      <c r="B10" s="2" t="s">
        <v>155</v>
      </c>
      <c r="C10" s="3"/>
      <c r="D10" s="3"/>
      <c r="G10" s="34">
        <v>200000</v>
      </c>
      <c r="H10" s="4"/>
    </row>
    <row r="11" spans="2:8" x14ac:dyDescent="0.3">
      <c r="B11" s="2"/>
      <c r="C11" s="3"/>
      <c r="D11" s="3"/>
      <c r="E11" s="3"/>
      <c r="G11" s="32"/>
      <c r="H11" s="4"/>
    </row>
    <row r="12" spans="2:8" x14ac:dyDescent="0.3">
      <c r="B12" s="2" t="s">
        <v>1</v>
      </c>
      <c r="C12" s="3"/>
      <c r="D12" s="3"/>
      <c r="E12" s="3"/>
      <c r="G12" s="31" t="s">
        <v>130</v>
      </c>
      <c r="H12" s="4"/>
    </row>
    <row r="13" spans="2:8" x14ac:dyDescent="0.3">
      <c r="B13" s="2"/>
      <c r="C13" s="3"/>
      <c r="D13" s="3"/>
      <c r="E13" s="3"/>
      <c r="G13" s="32"/>
      <c r="H13" s="4"/>
    </row>
    <row r="14" spans="2:8" x14ac:dyDescent="0.3">
      <c r="B14" s="2" t="s">
        <v>2</v>
      </c>
      <c r="C14" s="3"/>
      <c r="D14" s="3"/>
      <c r="E14" s="3"/>
      <c r="G14" s="31"/>
      <c r="H14" s="4"/>
    </row>
    <row r="15" spans="2:8" x14ac:dyDescent="0.3">
      <c r="B15" s="2"/>
      <c r="C15" s="3"/>
      <c r="D15" s="3"/>
      <c r="E15" s="3"/>
      <c r="F15" s="3"/>
      <c r="G15" s="32"/>
      <c r="H15" s="4"/>
    </row>
    <row r="16" spans="2:8" x14ac:dyDescent="0.3">
      <c r="B16" s="2" t="s">
        <v>5</v>
      </c>
      <c r="C16" s="3"/>
      <c r="D16" s="3"/>
      <c r="E16" s="3"/>
      <c r="G16" s="31"/>
      <c r="H16" s="4"/>
    </row>
    <row r="17" spans="2:8" x14ac:dyDescent="0.3">
      <c r="B17" s="5"/>
      <c r="C17" s="6"/>
      <c r="D17" s="6"/>
      <c r="E17" s="6"/>
      <c r="F17" s="6"/>
      <c r="G17" s="6"/>
      <c r="H17" s="7"/>
    </row>
  </sheetData>
  <pageMargins left="0.7" right="0.7" top="0.75" bottom="0.75" header="0.3" footer="0.3"/>
  <pageSetup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3"/>
  <sheetViews>
    <sheetView showGridLines="0" view="pageBreakPreview" zoomScale="60" zoomScaleNormal="100" workbookViewId="0">
      <selection activeCell="B27" sqref="B27:H27"/>
    </sheetView>
  </sheetViews>
  <sheetFormatPr defaultRowHeight="15" x14ac:dyDescent="0.25"/>
  <cols>
    <col min="1" max="1" width="1.7109375" customWidth="1"/>
    <col min="2" max="2" width="37.5703125" customWidth="1"/>
    <col min="3" max="3" width="20.140625" customWidth="1"/>
    <col min="4" max="5" width="15.85546875" customWidth="1"/>
    <col min="6" max="6" width="16.140625" customWidth="1"/>
    <col min="7" max="8" width="15.85546875" customWidth="1"/>
  </cols>
  <sheetData>
    <row r="2" spans="2:8" ht="29.25" x14ac:dyDescent="0.5">
      <c r="B2" s="79" t="s">
        <v>93</v>
      </c>
      <c r="C2" s="80"/>
      <c r="D2" s="80"/>
      <c r="E2" s="80"/>
      <c r="F2" s="80"/>
      <c r="G2" s="80"/>
      <c r="H2" s="80"/>
    </row>
    <row r="3" spans="2:8" ht="23.25" x14ac:dyDescent="0.35">
      <c r="B3" s="85" t="s">
        <v>6</v>
      </c>
      <c r="C3" s="85" t="s">
        <v>80</v>
      </c>
      <c r="D3" s="54" t="s">
        <v>7</v>
      </c>
      <c r="E3" s="54" t="s">
        <v>7</v>
      </c>
      <c r="F3" s="54" t="s">
        <v>8</v>
      </c>
      <c r="G3" s="54" t="s">
        <v>8</v>
      </c>
      <c r="H3" s="54" t="s">
        <v>8</v>
      </c>
    </row>
    <row r="4" spans="2:8" ht="23.25" x14ac:dyDescent="0.35">
      <c r="B4" s="86"/>
      <c r="C4" s="86"/>
      <c r="D4" s="54" t="s">
        <v>131</v>
      </c>
      <c r="E4" s="54" t="s">
        <v>132</v>
      </c>
      <c r="F4" s="54" t="s">
        <v>133</v>
      </c>
      <c r="G4" s="54" t="s">
        <v>134</v>
      </c>
      <c r="H4" s="54" t="s">
        <v>135</v>
      </c>
    </row>
    <row r="5" spans="2:8" ht="20.25" x14ac:dyDescent="0.3">
      <c r="B5" s="8" t="s">
        <v>9</v>
      </c>
      <c r="C5" s="19">
        <v>1</v>
      </c>
      <c r="D5" s="35">
        <v>810500</v>
      </c>
      <c r="E5" s="35">
        <f>+D5*105%</f>
        <v>851025</v>
      </c>
      <c r="F5" s="53">
        <f>+'Turnover Working'!F13</f>
        <v>2256024.1975491778</v>
      </c>
      <c r="G5" s="53">
        <f>+'Turnover Working'!G13</f>
        <v>2368825.4074266367</v>
      </c>
      <c r="H5" s="53">
        <f>+'Turnover Working'!H13</f>
        <v>2487266.6777979685</v>
      </c>
    </row>
    <row r="6" spans="2:8" ht="20.25" x14ac:dyDescent="0.3">
      <c r="B6" s="8" t="s">
        <v>10</v>
      </c>
      <c r="C6" s="19">
        <v>2</v>
      </c>
      <c r="D6" s="35">
        <f>+D5/4</f>
        <v>202625</v>
      </c>
      <c r="E6" s="35">
        <f t="shared" ref="E6:H6" si="0">+E5/4</f>
        <v>212756.25</v>
      </c>
      <c r="F6" s="35">
        <f t="shared" si="0"/>
        <v>564006.04938729445</v>
      </c>
      <c r="G6" s="35">
        <f t="shared" si="0"/>
        <v>592206.35185665917</v>
      </c>
      <c r="H6" s="35">
        <f t="shared" si="0"/>
        <v>621816.66944949212</v>
      </c>
    </row>
    <row r="7" spans="2:8" ht="20.25" x14ac:dyDescent="0.3">
      <c r="B7" s="8" t="s">
        <v>16</v>
      </c>
      <c r="C7" s="19" t="s">
        <v>11</v>
      </c>
      <c r="D7" s="35">
        <f>D5+D6</f>
        <v>1013125</v>
      </c>
      <c r="E7" s="35">
        <f t="shared" ref="E7:H7" si="1">E5+E6</f>
        <v>1063781.25</v>
      </c>
      <c r="F7" s="35">
        <f t="shared" si="1"/>
        <v>2820030.2469364721</v>
      </c>
      <c r="G7" s="35">
        <f t="shared" si="1"/>
        <v>2961031.7592832958</v>
      </c>
      <c r="H7" s="35">
        <f t="shared" si="1"/>
        <v>3109083.3472474609</v>
      </c>
    </row>
    <row r="8" spans="2:8" ht="20.25" x14ac:dyDescent="0.3">
      <c r="B8" s="8"/>
      <c r="C8" s="19"/>
      <c r="D8" s="35"/>
      <c r="E8" s="35"/>
      <c r="F8" s="35"/>
      <c r="G8" s="35"/>
      <c r="H8" s="35"/>
    </row>
    <row r="9" spans="2:8" ht="20.25" x14ac:dyDescent="0.3">
      <c r="B9" s="8" t="s">
        <v>12</v>
      </c>
      <c r="C9" s="19">
        <v>4</v>
      </c>
      <c r="D9" s="35">
        <v>192500</v>
      </c>
      <c r="E9" s="35">
        <f>+D6</f>
        <v>202625</v>
      </c>
      <c r="F9" s="35">
        <f t="shared" ref="F9:H9" si="2">+E6</f>
        <v>212756.25</v>
      </c>
      <c r="G9" s="35">
        <f t="shared" si="2"/>
        <v>564006.04938729445</v>
      </c>
      <c r="H9" s="35">
        <f t="shared" si="2"/>
        <v>592206.35185665917</v>
      </c>
    </row>
    <row r="10" spans="2:8" ht="20.25" x14ac:dyDescent="0.3">
      <c r="B10" s="9" t="s">
        <v>13</v>
      </c>
      <c r="C10" s="19">
        <v>5</v>
      </c>
      <c r="D10" s="36">
        <f>+D5*85%</f>
        <v>688925</v>
      </c>
      <c r="E10" s="36">
        <f>+E5*85%</f>
        <v>723371.25</v>
      </c>
      <c r="F10" s="36">
        <f>+F5*98%</f>
        <v>2210903.7135981941</v>
      </c>
      <c r="G10" s="36">
        <f t="shared" ref="G10:H10" si="3">+G5*85%</f>
        <v>2013501.5963126412</v>
      </c>
      <c r="H10" s="36">
        <f t="shared" si="3"/>
        <v>2114176.6761282734</v>
      </c>
    </row>
    <row r="11" spans="2:8" ht="20.25" x14ac:dyDescent="0.3">
      <c r="B11" s="8" t="s">
        <v>14</v>
      </c>
      <c r="C11" s="81">
        <v>6</v>
      </c>
      <c r="D11" s="37"/>
      <c r="E11" s="38"/>
      <c r="F11" s="38"/>
      <c r="G11" s="38"/>
      <c r="H11" s="38"/>
    </row>
    <row r="12" spans="2:8" ht="20.25" x14ac:dyDescent="0.3">
      <c r="B12" s="11" t="s">
        <v>29</v>
      </c>
      <c r="C12" s="82"/>
      <c r="D12" s="40">
        <v>5000</v>
      </c>
      <c r="E12" s="40">
        <f>+D12+200</f>
        <v>5200</v>
      </c>
      <c r="F12" s="40">
        <f t="shared" ref="F12:H12" si="4">+E12+200</f>
        <v>5400</v>
      </c>
      <c r="G12" s="40">
        <f t="shared" si="4"/>
        <v>5600</v>
      </c>
      <c r="H12" s="40">
        <f t="shared" si="4"/>
        <v>5800</v>
      </c>
    </row>
    <row r="13" spans="2:8" ht="20.25" x14ac:dyDescent="0.3">
      <c r="B13" s="11" t="s">
        <v>30</v>
      </c>
      <c r="C13" s="83"/>
      <c r="D13" s="36">
        <v>4000</v>
      </c>
      <c r="E13" s="36">
        <f>+D13+150</f>
        <v>4150</v>
      </c>
      <c r="F13" s="36">
        <f t="shared" ref="F13:H13" si="5">+E13+150</f>
        <v>4300</v>
      </c>
      <c r="G13" s="36">
        <f t="shared" si="5"/>
        <v>4450</v>
      </c>
      <c r="H13" s="36">
        <f t="shared" si="5"/>
        <v>4600</v>
      </c>
    </row>
    <row r="14" spans="2:8" ht="20.25" x14ac:dyDescent="0.3">
      <c r="B14" s="15" t="s">
        <v>15</v>
      </c>
      <c r="C14" s="81">
        <v>7</v>
      </c>
      <c r="D14" s="38"/>
      <c r="E14" s="38"/>
      <c r="F14" s="38"/>
      <c r="G14" s="38"/>
      <c r="H14" s="38"/>
    </row>
    <row r="15" spans="2:8" ht="20.25" x14ac:dyDescent="0.3">
      <c r="B15" s="2" t="s">
        <v>31</v>
      </c>
      <c r="C15" s="82"/>
      <c r="D15" s="41">
        <f>+D5*2%</f>
        <v>16210</v>
      </c>
      <c r="E15" s="41">
        <f>+E5*2%</f>
        <v>17020.5</v>
      </c>
      <c r="F15" s="41">
        <f t="shared" ref="F15:H15" si="6">+F5*2%</f>
        <v>45120.483950983558</v>
      </c>
      <c r="G15" s="41">
        <f t="shared" si="6"/>
        <v>47376.508148532732</v>
      </c>
      <c r="H15" s="41">
        <f t="shared" si="6"/>
        <v>49745.333555959369</v>
      </c>
    </row>
    <row r="16" spans="2:8" ht="20.25" x14ac:dyDescent="0.3">
      <c r="B16" s="5" t="s">
        <v>35</v>
      </c>
      <c r="C16" s="83"/>
      <c r="D16" s="41">
        <f>+D5*1%</f>
        <v>8105</v>
      </c>
      <c r="E16" s="41">
        <f t="shared" ref="E16:H16" si="7">+E5*1%</f>
        <v>8510.25</v>
      </c>
      <c r="F16" s="41">
        <f t="shared" si="7"/>
        <v>22560.241975491779</v>
      </c>
      <c r="G16" s="41">
        <f t="shared" si="7"/>
        <v>23688.254074266366</v>
      </c>
      <c r="H16" s="41">
        <f t="shared" si="7"/>
        <v>24872.666777979684</v>
      </c>
    </row>
    <row r="17" spans="2:8" ht="20.25" x14ac:dyDescent="0.3">
      <c r="B17" s="10" t="s">
        <v>17</v>
      </c>
      <c r="C17" s="21" t="s">
        <v>19</v>
      </c>
      <c r="D17" s="35">
        <f>(D9+D10+D12+D13+D15+D16)</f>
        <v>914740</v>
      </c>
      <c r="E17" s="35">
        <f t="shared" ref="E17:H17" si="8">(E9+E10+E12+E13+E15+E16)</f>
        <v>960877</v>
      </c>
      <c r="F17" s="35">
        <f t="shared" si="8"/>
        <v>2501040.6895246697</v>
      </c>
      <c r="G17" s="35">
        <f t="shared" si="8"/>
        <v>2658622.4079227345</v>
      </c>
      <c r="H17" s="35">
        <f t="shared" si="8"/>
        <v>2791401.0283188713</v>
      </c>
    </row>
    <row r="18" spans="2:8" ht="20.25" x14ac:dyDescent="0.3">
      <c r="B18" s="10" t="s">
        <v>18</v>
      </c>
      <c r="C18" s="19" t="s">
        <v>20</v>
      </c>
      <c r="D18" s="35">
        <f>D7-D17</f>
        <v>98385</v>
      </c>
      <c r="E18" s="35">
        <f t="shared" ref="E18:H18" si="9">E7-E17</f>
        <v>102904.25</v>
      </c>
      <c r="F18" s="35">
        <f t="shared" si="9"/>
        <v>318989.55741180247</v>
      </c>
      <c r="G18" s="35">
        <f t="shared" si="9"/>
        <v>302409.35136056133</v>
      </c>
      <c r="H18" s="35">
        <f t="shared" si="9"/>
        <v>317682.31892858958</v>
      </c>
    </row>
    <row r="19" spans="2:8" ht="20.25" x14ac:dyDescent="0.3">
      <c r="B19" s="10" t="s">
        <v>21</v>
      </c>
      <c r="C19" s="19">
        <v>14</v>
      </c>
      <c r="D19" s="30">
        <f>D18/D5</f>
        <v>0.12138803207896361</v>
      </c>
      <c r="E19" s="30">
        <f t="shared" ref="E19:H19" si="10">E18/E5</f>
        <v>0.12091801063423518</v>
      </c>
      <c r="F19" s="30">
        <f t="shared" si="10"/>
        <v>0.14139456383417137</v>
      </c>
      <c r="G19" s="30">
        <f t="shared" si="10"/>
        <v>0.12766215290179719</v>
      </c>
      <c r="H19" s="30">
        <f t="shared" si="10"/>
        <v>0.12772346518542221</v>
      </c>
    </row>
    <row r="21" spans="2:8" ht="23.25" x14ac:dyDescent="0.35">
      <c r="B21" s="24" t="s">
        <v>59</v>
      </c>
      <c r="F21" s="14" t="s">
        <v>98</v>
      </c>
    </row>
    <row r="22" spans="2:8" ht="23.25" x14ac:dyDescent="0.35">
      <c r="B22" s="13"/>
      <c r="F22" s="14"/>
    </row>
    <row r="23" spans="2:8" ht="23.25" x14ac:dyDescent="0.35">
      <c r="B23" s="24" t="s">
        <v>60</v>
      </c>
      <c r="F23" s="14"/>
    </row>
    <row r="24" spans="2:8" ht="21" x14ac:dyDescent="0.35">
      <c r="F24" s="14" t="s">
        <v>27</v>
      </c>
    </row>
    <row r="27" spans="2:8" ht="29.25" x14ac:dyDescent="0.5">
      <c r="B27" s="79" t="s">
        <v>94</v>
      </c>
      <c r="C27" s="80"/>
      <c r="D27" s="80"/>
      <c r="E27" s="80"/>
      <c r="F27" s="80"/>
      <c r="G27" s="80"/>
      <c r="H27" s="80"/>
    </row>
    <row r="28" spans="2:8" ht="23.25" x14ac:dyDescent="0.35">
      <c r="B28" s="85" t="s">
        <v>6</v>
      </c>
      <c r="C28" s="85" t="s">
        <v>80</v>
      </c>
      <c r="D28" s="54" t="s">
        <v>7</v>
      </c>
      <c r="E28" s="54" t="s">
        <v>7</v>
      </c>
      <c r="F28" s="54" t="s">
        <v>8</v>
      </c>
      <c r="G28" s="54" t="s">
        <v>8</v>
      </c>
      <c r="H28" s="54" t="s">
        <v>8</v>
      </c>
    </row>
    <row r="29" spans="2:8" ht="23.25" x14ac:dyDescent="0.35">
      <c r="B29" s="86"/>
      <c r="C29" s="86"/>
      <c r="D29" s="54" t="s">
        <v>131</v>
      </c>
      <c r="E29" s="54" t="s">
        <v>132</v>
      </c>
      <c r="F29" s="54" t="s">
        <v>133</v>
      </c>
      <c r="G29" s="54" t="s">
        <v>134</v>
      </c>
      <c r="H29" s="54" t="s">
        <v>135</v>
      </c>
    </row>
    <row r="30" spans="2:8" ht="20.25" x14ac:dyDescent="0.3">
      <c r="B30" s="15" t="s">
        <v>22</v>
      </c>
      <c r="C30" s="81">
        <v>15</v>
      </c>
      <c r="D30" s="16"/>
      <c r="E30" s="16"/>
      <c r="F30" s="16"/>
      <c r="G30" s="16"/>
      <c r="H30" s="16"/>
    </row>
    <row r="31" spans="2:8" ht="20.25" x14ac:dyDescent="0.3">
      <c r="B31" s="11" t="s">
        <v>32</v>
      </c>
      <c r="C31" s="82"/>
      <c r="D31" s="40">
        <v>3000</v>
      </c>
      <c r="E31" s="40">
        <f>+D31+150</f>
        <v>3150</v>
      </c>
      <c r="F31" s="40">
        <f t="shared" ref="F31:H31" si="11">+E31+150</f>
        <v>3300</v>
      </c>
      <c r="G31" s="40">
        <f t="shared" si="11"/>
        <v>3450</v>
      </c>
      <c r="H31" s="40">
        <f t="shared" si="11"/>
        <v>3600</v>
      </c>
    </row>
    <row r="32" spans="2:8" ht="20.25" x14ac:dyDescent="0.3">
      <c r="B32" s="11" t="s">
        <v>34</v>
      </c>
      <c r="C32" s="83"/>
      <c r="D32" s="36">
        <v>2500</v>
      </c>
      <c r="E32" s="36">
        <f>+D32+450</f>
        <v>2950</v>
      </c>
      <c r="F32" s="36">
        <f t="shared" ref="F32:H32" si="12">+E32+450</f>
        <v>3400</v>
      </c>
      <c r="G32" s="36">
        <f t="shared" si="12"/>
        <v>3850</v>
      </c>
      <c r="H32" s="36">
        <f t="shared" si="12"/>
        <v>4300</v>
      </c>
    </row>
    <row r="33" spans="2:8" ht="20.25" x14ac:dyDescent="0.3">
      <c r="B33" s="15" t="s">
        <v>23</v>
      </c>
      <c r="C33" s="81">
        <v>16</v>
      </c>
      <c r="D33" s="38"/>
      <c r="E33" s="38"/>
      <c r="F33" s="38"/>
      <c r="G33" s="38"/>
      <c r="H33" s="38"/>
    </row>
    <row r="34" spans="2:8" ht="20.25" x14ac:dyDescent="0.3">
      <c r="B34" s="2" t="s">
        <v>33</v>
      </c>
      <c r="C34" s="82"/>
      <c r="D34" s="41">
        <f>+D5*3.5%</f>
        <v>28367.500000000004</v>
      </c>
      <c r="E34" s="41">
        <f t="shared" ref="E34:H34" si="13">+E5*3.5%</f>
        <v>29785.875000000004</v>
      </c>
      <c r="F34" s="41">
        <f t="shared" si="13"/>
        <v>78960.846914221227</v>
      </c>
      <c r="G34" s="41">
        <f t="shared" si="13"/>
        <v>82908.889259932286</v>
      </c>
      <c r="H34" s="41">
        <f t="shared" si="13"/>
        <v>87054.333722928903</v>
      </c>
    </row>
    <row r="35" spans="2:8" ht="20.25" x14ac:dyDescent="0.3">
      <c r="B35" s="5" t="s">
        <v>36</v>
      </c>
      <c r="C35" s="83"/>
      <c r="D35" s="39">
        <f>+D5*3%</f>
        <v>24315</v>
      </c>
      <c r="E35" s="39">
        <f t="shared" ref="E35:H35" si="14">+E5*3%</f>
        <v>25530.75</v>
      </c>
      <c r="F35" s="39">
        <f t="shared" si="14"/>
        <v>67680.725926475337</v>
      </c>
      <c r="G35" s="39">
        <f t="shared" si="14"/>
        <v>71064.762222799094</v>
      </c>
      <c r="H35" s="39">
        <f t="shared" si="14"/>
        <v>74618.000333939053</v>
      </c>
    </row>
    <row r="36" spans="2:8" ht="20.25" x14ac:dyDescent="0.3">
      <c r="B36" s="5" t="s">
        <v>84</v>
      </c>
      <c r="C36" s="18">
        <v>17</v>
      </c>
      <c r="D36" s="39">
        <f>(D74+D75)*12%</f>
        <v>3312</v>
      </c>
      <c r="E36" s="39">
        <f t="shared" ref="E36:H36" si="15">(E74+E75)*12%</f>
        <v>2815.2</v>
      </c>
      <c r="F36" s="39">
        <f t="shared" si="15"/>
        <v>2392.92</v>
      </c>
      <c r="G36" s="39">
        <f t="shared" si="15"/>
        <v>2033.9819999999997</v>
      </c>
      <c r="H36" s="39">
        <f t="shared" si="15"/>
        <v>1728.8846999999998</v>
      </c>
    </row>
    <row r="37" spans="2:8" ht="20.25" x14ac:dyDescent="0.3">
      <c r="B37" s="10" t="s">
        <v>136</v>
      </c>
      <c r="C37" s="18">
        <v>18</v>
      </c>
      <c r="D37" s="35">
        <v>0</v>
      </c>
      <c r="E37" s="35">
        <v>0</v>
      </c>
      <c r="F37" s="35">
        <f>SUM('Interest Calculator'!G9:G20)</f>
        <v>10489.116308686733</v>
      </c>
      <c r="G37" s="35">
        <f>SUM('Interest Calculator'!G21:G32)</f>
        <v>9334.4893223948311</v>
      </c>
      <c r="H37" s="35">
        <f>SUM('Interest Calculator'!G33:G44)</f>
        <v>8114.7322982628075</v>
      </c>
    </row>
    <row r="38" spans="2:8" ht="42" customHeight="1" x14ac:dyDescent="0.3">
      <c r="B38" s="52" t="s">
        <v>87</v>
      </c>
      <c r="C38" s="18">
        <v>19</v>
      </c>
      <c r="D38" s="35"/>
      <c r="E38" s="35"/>
      <c r="F38" s="35">
        <f>+'Title Page'!G10*4%</f>
        <v>8000</v>
      </c>
      <c r="G38" s="35">
        <f>+F38/12</f>
        <v>666.66666666666663</v>
      </c>
      <c r="H38" s="35">
        <f>+G38</f>
        <v>666.66666666666663</v>
      </c>
    </row>
    <row r="39" spans="2:8" ht="20.25" x14ac:dyDescent="0.3">
      <c r="B39" s="10" t="s">
        <v>28</v>
      </c>
      <c r="C39" s="18">
        <v>20</v>
      </c>
      <c r="D39" s="35">
        <f>+Depreciation!D34</f>
        <v>29270</v>
      </c>
      <c r="E39" s="35">
        <f>+Depreciation!E34</f>
        <v>29043</v>
      </c>
      <c r="F39" s="35">
        <f>+Depreciation!F34</f>
        <v>48588.7</v>
      </c>
      <c r="G39" s="35">
        <f>+Depreciation!G34</f>
        <v>46479.83</v>
      </c>
      <c r="H39" s="35">
        <f>+Depreciation!H34</f>
        <v>47531.847000000002</v>
      </c>
    </row>
    <row r="40" spans="2:8" ht="20.25" x14ac:dyDescent="0.3">
      <c r="B40" s="10" t="s">
        <v>24</v>
      </c>
      <c r="C40" s="19" t="s">
        <v>88</v>
      </c>
      <c r="D40" s="35">
        <f>+D31+D32+D34+D35+D37+D39+D36</f>
        <v>90764.5</v>
      </c>
      <c r="E40" s="35">
        <f>+E31+E32+E34+E35+E37+E39+E36</f>
        <v>93274.824999999997</v>
      </c>
      <c r="F40" s="35">
        <f>+F31+F32+F34+F35+F37+F39+F36+F38</f>
        <v>222812.30914938331</v>
      </c>
      <c r="G40" s="35">
        <f t="shared" ref="G40:H40" si="16">+G31+G32+G34+G35+G37+G39+G36+G38</f>
        <v>219788.61947179289</v>
      </c>
      <c r="H40" s="35">
        <f t="shared" si="16"/>
        <v>227614.46472179741</v>
      </c>
    </row>
    <row r="41" spans="2:8" ht="20.25" x14ac:dyDescent="0.3">
      <c r="B41" s="10" t="s">
        <v>86</v>
      </c>
      <c r="C41" s="19">
        <v>22</v>
      </c>
      <c r="D41" s="35">
        <f>+D88*7%</f>
        <v>1750.0000000000002</v>
      </c>
      <c r="E41" s="35">
        <f t="shared" ref="E41:H41" si="17">+E88*7%</f>
        <v>1925.0000000000005</v>
      </c>
      <c r="F41" s="35">
        <f t="shared" si="17"/>
        <v>2117.5000000000009</v>
      </c>
      <c r="G41" s="35">
        <f t="shared" si="17"/>
        <v>2329.2500000000009</v>
      </c>
      <c r="H41" s="35">
        <f t="shared" si="17"/>
        <v>2562.1750000000011</v>
      </c>
    </row>
    <row r="42" spans="2:8" ht="20.25" x14ac:dyDescent="0.3">
      <c r="B42" s="10" t="s">
        <v>25</v>
      </c>
      <c r="C42" s="19" t="s">
        <v>89</v>
      </c>
      <c r="D42" s="35">
        <f>+D18-D40+D41</f>
        <v>9370.5</v>
      </c>
      <c r="E42" s="35">
        <f>+E18-E40+E41</f>
        <v>11554.425000000003</v>
      </c>
      <c r="F42" s="35">
        <f>+F18-F40+F41</f>
        <v>98294.748262419162</v>
      </c>
      <c r="G42" s="35">
        <f>+G18-G40+G41</f>
        <v>84949.981888768438</v>
      </c>
      <c r="H42" s="35">
        <f>+H18-H40+H41</f>
        <v>92630.029206792169</v>
      </c>
    </row>
    <row r="43" spans="2:8" ht="20.25" x14ac:dyDescent="0.3">
      <c r="B43" s="10" t="s">
        <v>26</v>
      </c>
      <c r="C43" s="19">
        <v>24</v>
      </c>
      <c r="D43" s="30">
        <f>+D42/D5</f>
        <v>1.1561381863047502E-2</v>
      </c>
      <c r="E43" s="30">
        <f>+E42/E5</f>
        <v>1.3577068828765316E-2</v>
      </c>
      <c r="F43" s="30">
        <f>+F42/F5</f>
        <v>4.3569899812777382E-2</v>
      </c>
      <c r="G43" s="30">
        <f>+G42/G5</f>
        <v>3.5861647558506002E-2</v>
      </c>
      <c r="H43" s="30">
        <f>+H42/H5</f>
        <v>3.7241695887953417E-2</v>
      </c>
    </row>
    <row r="44" spans="2:8" x14ac:dyDescent="0.25">
      <c r="C44" s="20"/>
    </row>
    <row r="45" spans="2:8" ht="23.25" x14ac:dyDescent="0.35">
      <c r="B45" s="24" t="s">
        <v>59</v>
      </c>
      <c r="F45" s="14" t="s">
        <v>98</v>
      </c>
    </row>
    <row r="46" spans="2:8" ht="23.25" x14ac:dyDescent="0.35">
      <c r="B46" s="13"/>
      <c r="F46" s="14"/>
    </row>
    <row r="47" spans="2:8" ht="23.25" x14ac:dyDescent="0.35">
      <c r="B47" s="24" t="s">
        <v>60</v>
      </c>
      <c r="F47" s="14"/>
    </row>
    <row r="48" spans="2:8" ht="21" x14ac:dyDescent="0.35">
      <c r="F48" s="14" t="s">
        <v>27</v>
      </c>
    </row>
    <row r="51" spans="2:8" ht="29.25" x14ac:dyDescent="0.5">
      <c r="B51" s="79" t="s">
        <v>95</v>
      </c>
      <c r="C51" s="80"/>
      <c r="D51" s="80"/>
      <c r="E51" s="80"/>
      <c r="F51" s="80"/>
      <c r="G51" s="80"/>
      <c r="H51" s="80"/>
    </row>
    <row r="52" spans="2:8" ht="23.25" x14ac:dyDescent="0.35">
      <c r="B52" s="85" t="s">
        <v>6</v>
      </c>
      <c r="C52" s="85" t="s">
        <v>80</v>
      </c>
      <c r="D52" s="54" t="s">
        <v>7</v>
      </c>
      <c r="E52" s="54" t="s">
        <v>7</v>
      </c>
      <c r="F52" s="54" t="s">
        <v>8</v>
      </c>
      <c r="G52" s="54" t="s">
        <v>8</v>
      </c>
      <c r="H52" s="54" t="s">
        <v>8</v>
      </c>
    </row>
    <row r="53" spans="2:8" ht="23.25" x14ac:dyDescent="0.35">
      <c r="B53" s="86"/>
      <c r="C53" s="86"/>
      <c r="D53" s="54" t="s">
        <v>131</v>
      </c>
      <c r="E53" s="54" t="s">
        <v>132</v>
      </c>
      <c r="F53" s="54" t="s">
        <v>133</v>
      </c>
      <c r="G53" s="54" t="s">
        <v>134</v>
      </c>
      <c r="H53" s="54" t="s">
        <v>135</v>
      </c>
    </row>
    <row r="54" spans="2:8" ht="20.25" x14ac:dyDescent="0.3">
      <c r="B54" s="15" t="s">
        <v>37</v>
      </c>
      <c r="C54" s="17">
        <v>25</v>
      </c>
      <c r="D54" s="35">
        <v>770000</v>
      </c>
      <c r="E54" s="35">
        <f>+D59</f>
        <v>772536.4</v>
      </c>
      <c r="F54" s="35">
        <f t="shared" ref="F54:H54" si="18">+E59</f>
        <v>776323.94000000006</v>
      </c>
      <c r="G54" s="35">
        <f t="shared" si="18"/>
        <v>848958.13860993541</v>
      </c>
      <c r="H54" s="35">
        <f t="shared" si="18"/>
        <v>910316.36412095011</v>
      </c>
    </row>
    <row r="55" spans="2:8" ht="20.25" x14ac:dyDescent="0.3">
      <c r="B55" s="8" t="s">
        <v>25</v>
      </c>
      <c r="C55" s="17">
        <v>23</v>
      </c>
      <c r="D55" s="40">
        <f>+D42</f>
        <v>9370.5</v>
      </c>
      <c r="E55" s="40">
        <f t="shared" ref="E55:H55" si="19">+E42</f>
        <v>11554.425000000003</v>
      </c>
      <c r="F55" s="40">
        <f t="shared" si="19"/>
        <v>98294.748262419162</v>
      </c>
      <c r="G55" s="40">
        <f t="shared" si="19"/>
        <v>84949.981888768438</v>
      </c>
      <c r="H55" s="40">
        <f t="shared" si="19"/>
        <v>92630.029206792169</v>
      </c>
    </row>
    <row r="56" spans="2:8" ht="20.25" x14ac:dyDescent="0.3">
      <c r="B56" s="8" t="s">
        <v>38</v>
      </c>
      <c r="C56" s="17">
        <v>26</v>
      </c>
      <c r="D56" s="36">
        <v>2400</v>
      </c>
      <c r="E56" s="35">
        <f>+D56*110%</f>
        <v>2640</v>
      </c>
      <c r="F56" s="35">
        <f t="shared" ref="F56:H56" si="20">+E56*110%</f>
        <v>2904.0000000000005</v>
      </c>
      <c r="G56" s="35">
        <f t="shared" si="20"/>
        <v>3194.4000000000005</v>
      </c>
      <c r="H56" s="35">
        <f t="shared" si="20"/>
        <v>3513.8400000000011</v>
      </c>
    </row>
    <row r="57" spans="2:8" ht="20.25" x14ac:dyDescent="0.3">
      <c r="B57" s="15" t="s">
        <v>39</v>
      </c>
      <c r="C57" s="17">
        <v>27</v>
      </c>
      <c r="D57" s="35">
        <v>3200</v>
      </c>
      <c r="E57" s="35">
        <f>+D57*110%</f>
        <v>3520.0000000000005</v>
      </c>
      <c r="F57" s="35">
        <f t="shared" ref="F57:H57" si="21">+E57*110%</f>
        <v>3872.0000000000009</v>
      </c>
      <c r="G57" s="35">
        <f t="shared" si="21"/>
        <v>4259.2000000000016</v>
      </c>
      <c r="H57" s="35">
        <f t="shared" si="21"/>
        <v>4685.1200000000026</v>
      </c>
    </row>
    <row r="58" spans="2:8" ht="21" thickBot="1" x14ac:dyDescent="0.35">
      <c r="B58" s="9" t="s">
        <v>40</v>
      </c>
      <c r="C58" s="22">
        <v>28</v>
      </c>
      <c r="D58" s="43">
        <f>(D55-D57)*20%</f>
        <v>1234.1000000000001</v>
      </c>
      <c r="E58" s="43">
        <f t="shared" ref="E58:H58" si="22">(E55-E57)*20%</f>
        <v>1606.8850000000007</v>
      </c>
      <c r="F58" s="43">
        <f t="shared" si="22"/>
        <v>18884.549652483835</v>
      </c>
      <c r="G58" s="43">
        <f t="shared" si="22"/>
        <v>16138.156377753689</v>
      </c>
      <c r="H58" s="43">
        <f t="shared" si="22"/>
        <v>17588.981841358433</v>
      </c>
    </row>
    <row r="59" spans="2:8" ht="21" thickBot="1" x14ac:dyDescent="0.35">
      <c r="B59" s="27" t="s">
        <v>41</v>
      </c>
      <c r="C59" s="26" t="s">
        <v>90</v>
      </c>
      <c r="D59" s="44">
        <f>D54+D55-D56-D57-D58</f>
        <v>772536.4</v>
      </c>
      <c r="E59" s="44">
        <f t="shared" ref="E59:H59" si="23">E54+E55-E56-E57-E58</f>
        <v>776323.94000000006</v>
      </c>
      <c r="F59" s="44">
        <f t="shared" si="23"/>
        <v>848958.13860993541</v>
      </c>
      <c r="G59" s="44">
        <f t="shared" si="23"/>
        <v>910316.36412095011</v>
      </c>
      <c r="H59" s="44">
        <f t="shared" si="23"/>
        <v>977158.4514863838</v>
      </c>
    </row>
    <row r="60" spans="2:8" x14ac:dyDescent="0.25">
      <c r="D60" s="58"/>
      <c r="E60" s="58"/>
      <c r="F60" s="58"/>
      <c r="G60" s="58"/>
      <c r="H60" s="58"/>
    </row>
    <row r="61" spans="2:8" ht="23.25" x14ac:dyDescent="0.35">
      <c r="B61" s="24" t="s">
        <v>59</v>
      </c>
      <c r="F61" s="14" t="s">
        <v>98</v>
      </c>
    </row>
    <row r="62" spans="2:8" ht="23.25" x14ac:dyDescent="0.35">
      <c r="B62" s="13"/>
      <c r="F62" s="14"/>
    </row>
    <row r="63" spans="2:8" ht="23.25" x14ac:dyDescent="0.35">
      <c r="B63" s="24" t="s">
        <v>60</v>
      </c>
      <c r="F63" s="14"/>
    </row>
    <row r="64" spans="2:8" ht="21" x14ac:dyDescent="0.35">
      <c r="F64" s="14" t="s">
        <v>27</v>
      </c>
    </row>
    <row r="67" spans="2:9" ht="29.25" x14ac:dyDescent="0.5">
      <c r="B67" s="79" t="s">
        <v>96</v>
      </c>
      <c r="C67" s="80"/>
      <c r="D67" s="80"/>
      <c r="E67" s="80"/>
      <c r="F67" s="80"/>
      <c r="G67" s="80"/>
      <c r="H67" s="80"/>
    </row>
    <row r="68" spans="2:9" ht="23.25" x14ac:dyDescent="0.35">
      <c r="B68" s="85" t="s">
        <v>6</v>
      </c>
      <c r="C68" s="85" t="s">
        <v>80</v>
      </c>
      <c r="D68" s="54" t="s">
        <v>7</v>
      </c>
      <c r="E68" s="54" t="s">
        <v>7</v>
      </c>
      <c r="F68" s="54" t="s">
        <v>8</v>
      </c>
      <c r="G68" s="54" t="s">
        <v>8</v>
      </c>
      <c r="H68" s="54" t="s">
        <v>8</v>
      </c>
    </row>
    <row r="69" spans="2:9" ht="23.25" x14ac:dyDescent="0.35">
      <c r="B69" s="86"/>
      <c r="C69" s="86"/>
      <c r="D69" s="54" t="s">
        <v>131</v>
      </c>
      <c r="E69" s="54" t="s">
        <v>132</v>
      </c>
      <c r="F69" s="54" t="s">
        <v>133</v>
      </c>
      <c r="G69" s="54" t="s">
        <v>134</v>
      </c>
      <c r="H69" s="54" t="s">
        <v>135</v>
      </c>
    </row>
    <row r="70" spans="2:9" ht="20.25" x14ac:dyDescent="0.3">
      <c r="B70" s="15" t="s">
        <v>42</v>
      </c>
      <c r="C70" s="17"/>
      <c r="D70" s="8"/>
      <c r="E70" s="8"/>
      <c r="F70" s="8"/>
      <c r="G70" s="8"/>
      <c r="H70" s="8"/>
    </row>
    <row r="71" spans="2:9" ht="20.25" x14ac:dyDescent="0.3">
      <c r="B71" s="8" t="s">
        <v>43</v>
      </c>
      <c r="C71" s="17">
        <v>29</v>
      </c>
      <c r="D71" s="40">
        <f>+D59</f>
        <v>772536.4</v>
      </c>
      <c r="E71" s="40">
        <f t="shared" ref="E71:H71" si="24">+E59</f>
        <v>776323.94000000006</v>
      </c>
      <c r="F71" s="40">
        <f t="shared" si="24"/>
        <v>848958.13860993541</v>
      </c>
      <c r="G71" s="40">
        <f t="shared" si="24"/>
        <v>910316.36412095011</v>
      </c>
      <c r="H71" s="40">
        <f t="shared" si="24"/>
        <v>977158.4514863838</v>
      </c>
      <c r="I71" s="58"/>
    </row>
    <row r="72" spans="2:9" ht="20.25" x14ac:dyDescent="0.3">
      <c r="B72" s="9"/>
      <c r="C72" s="22"/>
      <c r="D72" s="42"/>
      <c r="E72" s="42"/>
      <c r="F72" s="42"/>
      <c r="G72" s="42"/>
      <c r="H72" s="42"/>
    </row>
    <row r="73" spans="2:9" ht="20.25" x14ac:dyDescent="0.3">
      <c r="B73" s="15" t="s">
        <v>44</v>
      </c>
      <c r="C73" s="81">
        <v>30</v>
      </c>
      <c r="D73" s="38"/>
      <c r="E73" s="38"/>
      <c r="F73" s="38"/>
      <c r="G73" s="38"/>
      <c r="H73" s="38"/>
    </row>
    <row r="74" spans="2:9" ht="20.25" x14ac:dyDescent="0.3">
      <c r="B74" s="10" t="s">
        <v>45</v>
      </c>
      <c r="C74" s="82"/>
      <c r="D74" s="42">
        <v>13500</v>
      </c>
      <c r="E74" s="35">
        <f>+D74*85%</f>
        <v>11475</v>
      </c>
      <c r="F74" s="35">
        <f t="shared" ref="F74:H75" si="25">+E74*85%</f>
        <v>9753.75</v>
      </c>
      <c r="G74" s="35">
        <f t="shared" si="25"/>
        <v>8290.6875</v>
      </c>
      <c r="H74" s="35">
        <f t="shared" si="25"/>
        <v>7047.0843749999995</v>
      </c>
      <c r="I74" s="58"/>
    </row>
    <row r="75" spans="2:9" ht="20.25" x14ac:dyDescent="0.3">
      <c r="B75" s="8" t="s">
        <v>46</v>
      </c>
      <c r="C75" s="82"/>
      <c r="D75" s="35">
        <v>14100</v>
      </c>
      <c r="E75" s="35">
        <f>+D75*85%</f>
        <v>11985</v>
      </c>
      <c r="F75" s="35">
        <f t="shared" si="25"/>
        <v>10187.25</v>
      </c>
      <c r="G75" s="35">
        <f t="shared" si="25"/>
        <v>8659.1625000000004</v>
      </c>
      <c r="H75" s="35">
        <f t="shared" si="25"/>
        <v>7360.288125</v>
      </c>
      <c r="I75" s="58"/>
    </row>
    <row r="76" spans="2:9" ht="20.25" x14ac:dyDescent="0.3">
      <c r="B76" s="8" t="s">
        <v>163</v>
      </c>
      <c r="C76" s="83"/>
      <c r="D76" s="35">
        <v>0</v>
      </c>
      <c r="E76" s="35">
        <v>0</v>
      </c>
      <c r="F76" s="35">
        <f>+'Interest Calculator'!H20</f>
        <v>179530.74308438081</v>
      </c>
      <c r="G76" s="35">
        <f>'Interest Calculator'!H32</f>
        <v>157906.85918246966</v>
      </c>
      <c r="H76" s="35">
        <f>'Interest Calculator'!H44</f>
        <v>135063.21825642651</v>
      </c>
      <c r="I76" s="58"/>
    </row>
    <row r="77" spans="2:9" ht="20.25" x14ac:dyDescent="0.3">
      <c r="B77" s="8"/>
      <c r="C77" s="17"/>
      <c r="D77" s="36"/>
      <c r="E77" s="36"/>
      <c r="F77" s="36"/>
      <c r="G77" s="36"/>
      <c r="H77" s="36"/>
    </row>
    <row r="78" spans="2:9" ht="20.25" x14ac:dyDescent="0.3">
      <c r="B78" s="8" t="s">
        <v>48</v>
      </c>
      <c r="C78" s="84">
        <v>31</v>
      </c>
      <c r="D78" s="37"/>
      <c r="E78" s="38"/>
      <c r="F78" s="38"/>
      <c r="G78" s="38"/>
      <c r="H78" s="38"/>
    </row>
    <row r="79" spans="2:9" ht="20.25" x14ac:dyDescent="0.3">
      <c r="B79" s="8" t="s">
        <v>47</v>
      </c>
      <c r="C79" s="82"/>
      <c r="D79" s="42">
        <f>+D10*60/360</f>
        <v>114820.83333333333</v>
      </c>
      <c r="E79" s="42">
        <f>+E10*60/360</f>
        <v>120561.875</v>
      </c>
      <c r="F79" s="42">
        <f>+F10*90/360</f>
        <v>552725.92839954852</v>
      </c>
      <c r="G79" s="42">
        <f>+G10*90/360</f>
        <v>503375.39907816029</v>
      </c>
      <c r="H79" s="42">
        <f>+H10*90/360</f>
        <v>528544.16903206834</v>
      </c>
      <c r="I79" s="58"/>
    </row>
    <row r="80" spans="2:9" ht="20.25" x14ac:dyDescent="0.3">
      <c r="B80" s="8" t="s">
        <v>49</v>
      </c>
      <c r="C80" s="83"/>
      <c r="D80" s="36">
        <f>(D58/4)+(D34/12)</f>
        <v>2672.4833333333336</v>
      </c>
      <c r="E80" s="36">
        <f>(E58/4)+(E34/12)</f>
        <v>2883.8775000000005</v>
      </c>
      <c r="F80" s="36">
        <f>(F58/4)+(F34/12)</f>
        <v>11301.207989306062</v>
      </c>
      <c r="G80" s="36">
        <f>(G58/4)+(G34/12)</f>
        <v>10943.613199432779</v>
      </c>
      <c r="H80" s="36">
        <f>(H58/4)+(H34/12)</f>
        <v>11651.773270583682</v>
      </c>
      <c r="I80" s="58"/>
    </row>
    <row r="81" spans="2:9" ht="21" thickBot="1" x14ac:dyDescent="0.35">
      <c r="B81" s="9"/>
      <c r="C81" s="22"/>
      <c r="D81" s="36"/>
      <c r="E81" s="36"/>
      <c r="F81" s="36"/>
      <c r="G81" s="36"/>
      <c r="H81" s="36"/>
    </row>
    <row r="82" spans="2:9" ht="21" thickBot="1" x14ac:dyDescent="0.35">
      <c r="B82" s="25" t="s">
        <v>81</v>
      </c>
      <c r="C82" s="26" t="s">
        <v>82</v>
      </c>
      <c r="D82" s="45">
        <f>SUM(D71:D80)</f>
        <v>917629.71666666667</v>
      </c>
      <c r="E82" s="45">
        <f>SUM(E71:E80)</f>
        <v>923229.6925</v>
      </c>
      <c r="F82" s="45">
        <f>SUM(F71:F80)</f>
        <v>1612457.0180831708</v>
      </c>
      <c r="G82" s="45">
        <f>SUM(G71:G80)</f>
        <v>1599492.0855810128</v>
      </c>
      <c r="H82" s="45">
        <f>SUM(H71:H80)</f>
        <v>1666824.9845454623</v>
      </c>
    </row>
    <row r="83" spans="2:9" ht="20.25" x14ac:dyDescent="0.3">
      <c r="B83" s="10"/>
      <c r="C83" s="18"/>
      <c r="D83" s="42"/>
      <c r="E83" s="42"/>
      <c r="F83" s="42"/>
      <c r="G83" s="42"/>
      <c r="H83" s="42"/>
    </row>
    <row r="84" spans="2:9" ht="20.25" x14ac:dyDescent="0.3">
      <c r="B84" s="8" t="s">
        <v>50</v>
      </c>
      <c r="C84" s="17"/>
      <c r="D84" s="36"/>
      <c r="E84" s="36"/>
      <c r="F84" s="36"/>
      <c r="G84" s="36"/>
      <c r="H84" s="36"/>
    </row>
    <row r="85" spans="2:9" ht="20.25" x14ac:dyDescent="0.3">
      <c r="B85" s="8" t="s">
        <v>51</v>
      </c>
      <c r="C85" s="17">
        <v>32</v>
      </c>
      <c r="D85" s="36">
        <v>200000</v>
      </c>
      <c r="E85" s="36">
        <v>200000</v>
      </c>
      <c r="F85" s="36">
        <v>200000</v>
      </c>
      <c r="G85" s="36">
        <v>200000</v>
      </c>
      <c r="H85" s="36">
        <v>200000</v>
      </c>
    </row>
    <row r="86" spans="2:9" ht="20.25" x14ac:dyDescent="0.3">
      <c r="B86" s="8" t="s">
        <v>52</v>
      </c>
      <c r="C86" s="17">
        <v>33</v>
      </c>
      <c r="D86" s="36">
        <f>+Depreciation!D35</f>
        <v>270430</v>
      </c>
      <c r="E86" s="36">
        <f>+Depreciation!E35</f>
        <v>266387</v>
      </c>
      <c r="F86" s="36">
        <f>+Depreciation!F35</f>
        <v>449798.30000000005</v>
      </c>
      <c r="G86" s="36">
        <f>+Depreciation!G35</f>
        <v>428318.47000000009</v>
      </c>
      <c r="H86" s="36">
        <f>+Depreciation!H35</f>
        <v>427786.62299999996</v>
      </c>
      <c r="I86" s="58"/>
    </row>
    <row r="87" spans="2:9" ht="20.25" x14ac:dyDescent="0.3">
      <c r="B87" s="8"/>
      <c r="C87" s="17"/>
      <c r="D87" s="36"/>
      <c r="E87" s="36"/>
      <c r="F87" s="36"/>
      <c r="G87" s="36"/>
      <c r="H87" s="36"/>
    </row>
    <row r="88" spans="2:9" ht="20.25" x14ac:dyDescent="0.3">
      <c r="B88" s="8" t="s">
        <v>53</v>
      </c>
      <c r="C88" s="17">
        <v>34</v>
      </c>
      <c r="D88" s="36">
        <v>25000</v>
      </c>
      <c r="E88" s="36">
        <f>+D88*110%</f>
        <v>27500.000000000004</v>
      </c>
      <c r="F88" s="36">
        <f>+E88*110%</f>
        <v>30250.000000000007</v>
      </c>
      <c r="G88" s="36">
        <f t="shared" ref="G88:H88" si="26">+F88*110%</f>
        <v>33275.000000000007</v>
      </c>
      <c r="H88" s="36">
        <f t="shared" si="26"/>
        <v>36602.500000000015</v>
      </c>
      <c r="I88" s="58"/>
    </row>
    <row r="89" spans="2:9" ht="20.25" x14ac:dyDescent="0.3">
      <c r="B89" s="8"/>
      <c r="C89" s="17"/>
      <c r="D89" s="36"/>
      <c r="E89" s="36"/>
      <c r="F89" s="36"/>
      <c r="G89" s="36"/>
      <c r="H89" s="36"/>
    </row>
    <row r="90" spans="2:9" ht="20.25" x14ac:dyDescent="0.3">
      <c r="B90" s="8" t="s">
        <v>54</v>
      </c>
      <c r="C90" s="84">
        <v>35</v>
      </c>
      <c r="D90" s="37"/>
      <c r="E90" s="38"/>
      <c r="F90" s="38"/>
      <c r="G90" s="38"/>
      <c r="H90" s="38"/>
    </row>
    <row r="91" spans="2:9" ht="20.25" x14ac:dyDescent="0.3">
      <c r="B91" s="8" t="s">
        <v>55</v>
      </c>
      <c r="C91" s="82"/>
      <c r="D91" s="42">
        <v>15000</v>
      </c>
      <c r="E91" s="42">
        <f>+D91*105%</f>
        <v>15750</v>
      </c>
      <c r="F91" s="42">
        <f t="shared" ref="F91:H91" si="27">+E91*105%</f>
        <v>16537.5</v>
      </c>
      <c r="G91" s="42">
        <f t="shared" si="27"/>
        <v>17364.375</v>
      </c>
      <c r="H91" s="42">
        <f t="shared" si="27"/>
        <v>18232.59375</v>
      </c>
      <c r="I91" s="58"/>
    </row>
    <row r="92" spans="2:9" ht="20.25" x14ac:dyDescent="0.3">
      <c r="B92" s="8" t="s">
        <v>56</v>
      </c>
      <c r="C92" s="82"/>
      <c r="D92" s="35">
        <f>+D5*75/360</f>
        <v>168854.16666666666</v>
      </c>
      <c r="E92" s="35">
        <f>+E5*75/360</f>
        <v>177296.875</v>
      </c>
      <c r="F92" s="35">
        <f>+F5*45/360</f>
        <v>282003.02469364722</v>
      </c>
      <c r="G92" s="35">
        <f>+G5*45/360</f>
        <v>296103.17592832958</v>
      </c>
      <c r="H92" s="35">
        <f>+H5*45/360</f>
        <v>310908.33472474606</v>
      </c>
      <c r="I92" s="58"/>
    </row>
    <row r="93" spans="2:9" ht="20.25" x14ac:dyDescent="0.3">
      <c r="B93" s="8" t="s">
        <v>10</v>
      </c>
      <c r="C93" s="82"/>
      <c r="D93" s="36">
        <f>+D6</f>
        <v>202625</v>
      </c>
      <c r="E93" s="36">
        <f t="shared" ref="E93:H93" si="28">+E6</f>
        <v>212756.25</v>
      </c>
      <c r="F93" s="36">
        <f t="shared" si="28"/>
        <v>564006.04938729445</v>
      </c>
      <c r="G93" s="36">
        <f t="shared" si="28"/>
        <v>592206.35185665917</v>
      </c>
      <c r="H93" s="36">
        <f t="shared" si="28"/>
        <v>621816.66944949212</v>
      </c>
      <c r="I93" s="58"/>
    </row>
    <row r="94" spans="2:9" ht="20.25" x14ac:dyDescent="0.3">
      <c r="B94" s="8" t="s">
        <v>57</v>
      </c>
      <c r="C94" s="82"/>
      <c r="D94" s="36">
        <v>13500</v>
      </c>
      <c r="E94" s="35">
        <f>+D94*105%</f>
        <v>14175</v>
      </c>
      <c r="F94" s="35">
        <f t="shared" ref="F94:H94" si="29">+E94*105%</f>
        <v>14883.75</v>
      </c>
      <c r="G94" s="35">
        <f t="shared" si="29"/>
        <v>15627.9375</v>
      </c>
      <c r="H94" s="35">
        <f t="shared" si="29"/>
        <v>16409.334375000002</v>
      </c>
    </row>
    <row r="95" spans="2:9" ht="20.25" x14ac:dyDescent="0.3">
      <c r="B95" s="8" t="s">
        <v>58</v>
      </c>
      <c r="C95" s="83"/>
      <c r="D95" s="36">
        <f>(((D82-(SUM(D85:D94)))))</f>
        <v>22220.550000000047</v>
      </c>
      <c r="E95" s="36">
        <f t="shared" ref="E95:H95" si="30">(((E82-(SUM(E85:E94)))))</f>
        <v>9364.5675000000047</v>
      </c>
      <c r="F95" s="36">
        <f t="shared" si="30"/>
        <v>54978.394002229208</v>
      </c>
      <c r="G95" s="36">
        <f t="shared" si="30"/>
        <v>16596.775296023814</v>
      </c>
      <c r="H95" s="36">
        <f t="shared" si="30"/>
        <v>35068.929246223997</v>
      </c>
    </row>
    <row r="96" spans="2:9" ht="21" thickBot="1" x14ac:dyDescent="0.35">
      <c r="B96" s="9"/>
      <c r="C96" s="23"/>
      <c r="D96" s="36"/>
      <c r="E96" s="36"/>
      <c r="F96" s="36"/>
      <c r="G96" s="36"/>
      <c r="H96" s="36"/>
    </row>
    <row r="97" spans="2:8" ht="21" thickBot="1" x14ac:dyDescent="0.35">
      <c r="B97" s="25" t="s">
        <v>83</v>
      </c>
      <c r="C97" s="26" t="s">
        <v>82</v>
      </c>
      <c r="D97" s="44">
        <f>SUM(D85:D95)</f>
        <v>917629.71666666667</v>
      </c>
      <c r="E97" s="44">
        <f t="shared" ref="E97:H97" si="31">SUM(E85:E95)</f>
        <v>923229.6925</v>
      </c>
      <c r="F97" s="44">
        <f t="shared" si="31"/>
        <v>1612457.0180831708</v>
      </c>
      <c r="G97" s="44">
        <f t="shared" si="31"/>
        <v>1599492.0855810128</v>
      </c>
      <c r="H97" s="44">
        <f t="shared" si="31"/>
        <v>1666824.9845454623</v>
      </c>
    </row>
    <row r="98" spans="2:8" ht="20.25" x14ac:dyDescent="0.3">
      <c r="B98" s="5"/>
      <c r="C98" s="18"/>
      <c r="D98" s="7"/>
      <c r="E98" s="10"/>
      <c r="F98" s="10"/>
      <c r="G98" s="10"/>
      <c r="H98" s="10"/>
    </row>
    <row r="100" spans="2:8" ht="23.25" x14ac:dyDescent="0.35">
      <c r="B100" s="24" t="s">
        <v>59</v>
      </c>
      <c r="F100" s="14" t="s">
        <v>98</v>
      </c>
    </row>
    <row r="101" spans="2:8" ht="23.25" x14ac:dyDescent="0.35">
      <c r="B101" s="13"/>
      <c r="F101" s="14"/>
    </row>
    <row r="102" spans="2:8" ht="23.25" x14ac:dyDescent="0.35">
      <c r="B102" s="24" t="s">
        <v>60</v>
      </c>
      <c r="F102" s="14"/>
    </row>
    <row r="103" spans="2:8" ht="21" x14ac:dyDescent="0.35">
      <c r="F103" s="14" t="s">
        <v>27</v>
      </c>
    </row>
  </sheetData>
  <mergeCells count="19">
    <mergeCell ref="C78:C80"/>
    <mergeCell ref="C90:C95"/>
    <mergeCell ref="B3:B4"/>
    <mergeCell ref="C3:C4"/>
    <mergeCell ref="B28:B29"/>
    <mergeCell ref="C28:C29"/>
    <mergeCell ref="B52:B53"/>
    <mergeCell ref="C52:C53"/>
    <mergeCell ref="B68:B69"/>
    <mergeCell ref="C33:C35"/>
    <mergeCell ref="B51:H51"/>
    <mergeCell ref="B67:H67"/>
    <mergeCell ref="C73:C76"/>
    <mergeCell ref="C68:C69"/>
    <mergeCell ref="B2:H2"/>
    <mergeCell ref="C14:C16"/>
    <mergeCell ref="C11:C13"/>
    <mergeCell ref="B27:H27"/>
    <mergeCell ref="C30:C32"/>
  </mergeCells>
  <pageMargins left="0.22" right="0.18" top="0.94" bottom="0.19" header="0.09" footer="7.0000000000000007E-2"/>
  <pageSetup scale="75" orientation="portrait" horizontalDpi="300" verticalDpi="0" r:id="rId1"/>
  <rowBreaks count="3" manualBreakCount="3">
    <brk id="25" max="16383" man="1"/>
    <brk id="49" max="7" man="1"/>
    <brk id="6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showGridLines="0" view="pageBreakPreview" zoomScale="60" zoomScaleNormal="100" workbookViewId="0">
      <selection activeCell="H3" sqref="H3"/>
    </sheetView>
  </sheetViews>
  <sheetFormatPr defaultRowHeight="15" x14ac:dyDescent="0.25"/>
  <cols>
    <col min="1" max="1" width="1.140625" customWidth="1"/>
    <col min="2" max="2" width="34.42578125" customWidth="1"/>
    <col min="3" max="3" width="18.28515625" customWidth="1"/>
    <col min="4" max="4" width="14.28515625" bestFit="1" customWidth="1"/>
    <col min="5" max="5" width="13.5703125" bestFit="1" customWidth="1"/>
    <col min="6" max="6" width="14.28515625" bestFit="1" customWidth="1"/>
    <col min="7" max="7" width="13.85546875" customWidth="1"/>
    <col min="8" max="8" width="13.5703125" bestFit="1" customWidth="1"/>
  </cols>
  <sheetData>
    <row r="2" spans="2:8" ht="29.25" x14ac:dyDescent="0.5">
      <c r="B2" s="79" t="s">
        <v>97</v>
      </c>
      <c r="C2" s="80"/>
      <c r="D2" s="80"/>
      <c r="E2" s="80"/>
      <c r="F2" s="80"/>
      <c r="G2" s="80"/>
      <c r="H2" s="80"/>
    </row>
    <row r="3" spans="2:8" ht="23.25" x14ac:dyDescent="0.35">
      <c r="B3" s="85" t="s">
        <v>6</v>
      </c>
      <c r="C3" s="85" t="s">
        <v>80</v>
      </c>
      <c r="D3" s="54" t="s">
        <v>7</v>
      </c>
      <c r="E3" s="54" t="s">
        <v>7</v>
      </c>
      <c r="F3" s="54" t="s">
        <v>8</v>
      </c>
      <c r="G3" s="54" t="s">
        <v>8</v>
      </c>
      <c r="H3" s="54" t="s">
        <v>8</v>
      </c>
    </row>
    <row r="4" spans="2:8" ht="23.25" x14ac:dyDescent="0.35">
      <c r="B4" s="86"/>
      <c r="C4" s="86"/>
      <c r="D4" s="54" t="s">
        <v>131</v>
      </c>
      <c r="E4" s="54" t="s">
        <v>132</v>
      </c>
      <c r="F4" s="54" t="s">
        <v>133</v>
      </c>
      <c r="G4" s="54" t="s">
        <v>134</v>
      </c>
      <c r="H4" s="54" t="s">
        <v>135</v>
      </c>
    </row>
    <row r="5" spans="2:8" ht="20.25" x14ac:dyDescent="0.3">
      <c r="B5" s="49" t="s">
        <v>65</v>
      </c>
      <c r="C5" s="19" t="s">
        <v>72</v>
      </c>
      <c r="D5" s="35">
        <v>150100</v>
      </c>
      <c r="E5" s="35">
        <f>+D9-D10</f>
        <v>139590</v>
      </c>
      <c r="F5" s="35">
        <f t="shared" ref="F5:H5" si="0">+E9-E10</f>
        <v>125631</v>
      </c>
      <c r="G5" s="35">
        <f t="shared" si="0"/>
        <v>126567.9</v>
      </c>
      <c r="H5" s="35">
        <f t="shared" si="0"/>
        <v>132911.10999999999</v>
      </c>
    </row>
    <row r="6" spans="2:8" ht="20.25" x14ac:dyDescent="0.3">
      <c r="B6" s="49" t="s">
        <v>62</v>
      </c>
      <c r="C6" s="19" t="s">
        <v>73</v>
      </c>
      <c r="D6" s="35">
        <v>10000</v>
      </c>
      <c r="E6" s="35">
        <v>0</v>
      </c>
      <c r="F6" s="35">
        <v>15000</v>
      </c>
      <c r="G6" s="35">
        <v>0</v>
      </c>
      <c r="H6" s="35">
        <v>25000</v>
      </c>
    </row>
    <row r="7" spans="2:8" ht="20.25" x14ac:dyDescent="0.3">
      <c r="B7" s="49" t="s">
        <v>63</v>
      </c>
      <c r="C7" s="19" t="s">
        <v>74</v>
      </c>
      <c r="D7" s="35">
        <v>0</v>
      </c>
      <c r="E7" s="35">
        <v>0</v>
      </c>
      <c r="F7" s="35">
        <v>0</v>
      </c>
      <c r="G7" s="35">
        <v>20000</v>
      </c>
      <c r="H7" s="35">
        <v>0</v>
      </c>
    </row>
    <row r="8" spans="2:8" ht="20.25" x14ac:dyDescent="0.3">
      <c r="B8" s="49" t="s">
        <v>61</v>
      </c>
      <c r="C8" s="19" t="s">
        <v>75</v>
      </c>
      <c r="D8" s="35">
        <v>5000</v>
      </c>
      <c r="E8" s="35">
        <v>0</v>
      </c>
      <c r="F8" s="35">
        <v>0</v>
      </c>
      <c r="G8" s="35">
        <v>0</v>
      </c>
      <c r="H8" s="35">
        <v>0</v>
      </c>
    </row>
    <row r="9" spans="2:8" ht="20.25" x14ac:dyDescent="0.3">
      <c r="B9" s="49" t="s">
        <v>66</v>
      </c>
      <c r="C9" s="19" t="s">
        <v>79</v>
      </c>
      <c r="D9" s="35">
        <f>(D5+D6+D7-D8)</f>
        <v>155100</v>
      </c>
      <c r="E9" s="35">
        <f t="shared" ref="E9:H9" si="1">(E5+E6+E7-E8)</f>
        <v>139590</v>
      </c>
      <c r="F9" s="35">
        <f t="shared" si="1"/>
        <v>140631</v>
      </c>
      <c r="G9" s="35">
        <f t="shared" si="1"/>
        <v>146567.9</v>
      </c>
      <c r="H9" s="35">
        <f t="shared" si="1"/>
        <v>157911.10999999999</v>
      </c>
    </row>
    <row r="10" spans="2:8" ht="20.25" x14ac:dyDescent="0.3">
      <c r="B10" s="49" t="s">
        <v>76</v>
      </c>
      <c r="C10" s="19">
        <v>36</v>
      </c>
      <c r="D10" s="35">
        <f>((D5+D6-D8)*10%+(D7/2)*10%)</f>
        <v>15510</v>
      </c>
      <c r="E10" s="35">
        <f t="shared" ref="E10:H10" si="2">((E5+E6-E8)*10%+(E7/2)*10%)</f>
        <v>13959</v>
      </c>
      <c r="F10" s="35">
        <f t="shared" si="2"/>
        <v>14063.1</v>
      </c>
      <c r="G10" s="35">
        <f t="shared" si="2"/>
        <v>13656.79</v>
      </c>
      <c r="H10" s="35">
        <f t="shared" si="2"/>
        <v>15791.110999999999</v>
      </c>
    </row>
    <row r="11" spans="2:8" ht="20.25" x14ac:dyDescent="0.3">
      <c r="B11" s="49"/>
      <c r="C11" s="19"/>
      <c r="D11" s="35"/>
      <c r="E11" s="35"/>
      <c r="F11" s="35"/>
      <c r="G11" s="35"/>
      <c r="H11" s="35"/>
    </row>
    <row r="12" spans="2:8" ht="20.25" x14ac:dyDescent="0.3">
      <c r="B12" s="49" t="s">
        <v>64</v>
      </c>
      <c r="C12" s="19" t="s">
        <v>72</v>
      </c>
      <c r="D12" s="35">
        <v>112500</v>
      </c>
      <c r="E12" s="35">
        <f>+D16-D17</f>
        <v>114550</v>
      </c>
      <c r="F12" s="35">
        <f t="shared" ref="F12:H12" si="3">+E16-E17</f>
        <v>126095</v>
      </c>
      <c r="G12" s="35">
        <f t="shared" si="3"/>
        <v>119235.5</v>
      </c>
      <c r="H12" s="35">
        <f t="shared" si="3"/>
        <v>111811.95</v>
      </c>
    </row>
    <row r="13" spans="2:8" ht="20.25" x14ac:dyDescent="0.3">
      <c r="B13" s="49" t="s">
        <v>62</v>
      </c>
      <c r="C13" s="19" t="s">
        <v>73</v>
      </c>
      <c r="D13" s="35">
        <v>0</v>
      </c>
      <c r="E13" s="35">
        <v>15000</v>
      </c>
      <c r="F13" s="35">
        <v>0</v>
      </c>
      <c r="G13" s="35">
        <v>25000</v>
      </c>
      <c r="H13" s="35">
        <v>30000</v>
      </c>
    </row>
    <row r="14" spans="2:8" ht="20.25" x14ac:dyDescent="0.3">
      <c r="B14" s="49" t="s">
        <v>63</v>
      </c>
      <c r="C14" s="19" t="s">
        <v>74</v>
      </c>
      <c r="D14" s="35">
        <v>14000</v>
      </c>
      <c r="E14" s="35">
        <v>10000</v>
      </c>
      <c r="F14" s="35">
        <v>25000</v>
      </c>
      <c r="G14" s="35">
        <v>0</v>
      </c>
      <c r="H14" s="35">
        <v>0</v>
      </c>
    </row>
    <row r="15" spans="2:8" ht="20.25" x14ac:dyDescent="0.3">
      <c r="B15" s="49" t="s">
        <v>61</v>
      </c>
      <c r="C15" s="19" t="s">
        <v>75</v>
      </c>
      <c r="D15" s="35">
        <v>0</v>
      </c>
      <c r="E15" s="35">
        <v>0</v>
      </c>
      <c r="F15" s="35">
        <v>20000</v>
      </c>
      <c r="G15" s="35">
        <v>20000</v>
      </c>
      <c r="H15" s="35">
        <v>0</v>
      </c>
    </row>
    <row r="16" spans="2:8" ht="20.25" x14ac:dyDescent="0.3">
      <c r="B16" s="49" t="s">
        <v>67</v>
      </c>
      <c r="C16" s="19" t="s">
        <v>79</v>
      </c>
      <c r="D16" s="35">
        <f>(D12+D13+D14-D15)</f>
        <v>126500</v>
      </c>
      <c r="E16" s="35">
        <f t="shared" ref="E16" si="4">(E12+E13+E14-E15)</f>
        <v>139550</v>
      </c>
      <c r="F16" s="35">
        <f t="shared" ref="F16" si="5">(F12+F13+F14-F15)</f>
        <v>131095</v>
      </c>
      <c r="G16" s="35">
        <f t="shared" ref="G16" si="6">(G12+G13+G14-G15)</f>
        <v>124235.5</v>
      </c>
      <c r="H16" s="35">
        <f t="shared" ref="H16" si="7">(H12+H13+H14-H15)</f>
        <v>141811.95000000001</v>
      </c>
    </row>
    <row r="17" spans="2:8" ht="20.25" x14ac:dyDescent="0.3">
      <c r="B17" s="49" t="s">
        <v>77</v>
      </c>
      <c r="C17" s="19">
        <v>37</v>
      </c>
      <c r="D17" s="35">
        <f>((D12+D13-D15)*10%+(D14/2)*10%)</f>
        <v>11950</v>
      </c>
      <c r="E17" s="35">
        <f t="shared" ref="E17:H17" si="8">((E12+E13-E15)*10%+(E14/2)*10%)</f>
        <v>13455</v>
      </c>
      <c r="F17" s="35">
        <f t="shared" si="8"/>
        <v>11859.5</v>
      </c>
      <c r="G17" s="35">
        <f t="shared" si="8"/>
        <v>12423.550000000001</v>
      </c>
      <c r="H17" s="35">
        <f t="shared" si="8"/>
        <v>14181.195000000002</v>
      </c>
    </row>
    <row r="18" spans="2:8" ht="20.25" x14ac:dyDescent="0.3">
      <c r="B18" s="49"/>
      <c r="C18" s="19"/>
      <c r="D18" s="35"/>
      <c r="E18" s="35"/>
      <c r="F18" s="35"/>
      <c r="G18" s="35"/>
      <c r="H18" s="35"/>
    </row>
    <row r="19" spans="2:8" ht="20.25" x14ac:dyDescent="0.3">
      <c r="B19" s="49" t="s">
        <v>69</v>
      </c>
      <c r="C19" s="19" t="s">
        <v>72</v>
      </c>
      <c r="D19" s="35">
        <v>18100</v>
      </c>
      <c r="E19" s="35">
        <f>+D23-D24</f>
        <v>16290</v>
      </c>
      <c r="F19" s="35">
        <f t="shared" ref="F19:H19" si="9">+E23-E24</f>
        <v>14661</v>
      </c>
      <c r="G19" s="35">
        <f t="shared" si="9"/>
        <v>23994.9</v>
      </c>
      <c r="H19" s="35">
        <f t="shared" si="9"/>
        <v>21595.41</v>
      </c>
    </row>
    <row r="20" spans="2:8" ht="20.25" x14ac:dyDescent="0.3">
      <c r="B20" s="49" t="s">
        <v>62</v>
      </c>
      <c r="C20" s="19" t="s">
        <v>73</v>
      </c>
      <c r="D20" s="35">
        <v>0</v>
      </c>
      <c r="E20" s="35">
        <v>0</v>
      </c>
      <c r="F20" s="35">
        <v>12000</v>
      </c>
      <c r="G20" s="35">
        <v>0</v>
      </c>
      <c r="H20" s="35">
        <v>0</v>
      </c>
    </row>
    <row r="21" spans="2:8" ht="20.25" x14ac:dyDescent="0.3">
      <c r="B21" s="49" t="s">
        <v>63</v>
      </c>
      <c r="C21" s="19" t="s">
        <v>74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</row>
    <row r="22" spans="2:8" ht="20.25" x14ac:dyDescent="0.3">
      <c r="B22" s="49" t="s">
        <v>61</v>
      </c>
      <c r="C22" s="19" t="s">
        <v>75</v>
      </c>
      <c r="D22" s="35">
        <v>0</v>
      </c>
      <c r="E22" s="35">
        <v>0</v>
      </c>
      <c r="F22" s="35">
        <v>0</v>
      </c>
      <c r="G22" s="35">
        <v>0</v>
      </c>
      <c r="H22" s="35">
        <v>8000</v>
      </c>
    </row>
    <row r="23" spans="2:8" ht="20.25" x14ac:dyDescent="0.3">
      <c r="B23" s="49" t="s">
        <v>68</v>
      </c>
      <c r="C23" s="19" t="s">
        <v>79</v>
      </c>
      <c r="D23" s="35">
        <f>(D19+D20+D21-D22)</f>
        <v>18100</v>
      </c>
      <c r="E23" s="35">
        <f t="shared" ref="E23" si="10">(E19+E20+E21-E22)</f>
        <v>16290</v>
      </c>
      <c r="F23" s="35">
        <f t="shared" ref="F23" si="11">(F19+F20+F21-F22)</f>
        <v>26661</v>
      </c>
      <c r="G23" s="35">
        <f t="shared" ref="G23" si="12">(G19+G20+G21-G22)</f>
        <v>23994.9</v>
      </c>
      <c r="H23" s="35">
        <f t="shared" ref="H23" si="13">(H19+H20+H21-H22)</f>
        <v>13595.41</v>
      </c>
    </row>
    <row r="24" spans="2:8" ht="20.25" x14ac:dyDescent="0.3">
      <c r="B24" s="49" t="s">
        <v>78</v>
      </c>
      <c r="C24" s="19">
        <v>38</v>
      </c>
      <c r="D24" s="35">
        <f>((D19+D20-D22)*10%+(D21/2)*10%)</f>
        <v>1810</v>
      </c>
      <c r="E24" s="35">
        <f t="shared" ref="E24:H24" si="14">((E19+E20-E22)*10%+(E21/2)*10%)</f>
        <v>1629</v>
      </c>
      <c r="F24" s="35">
        <f t="shared" si="14"/>
        <v>2666.1000000000004</v>
      </c>
      <c r="G24" s="35">
        <f t="shared" si="14"/>
        <v>2399.4900000000002</v>
      </c>
      <c r="H24" s="35">
        <f t="shared" si="14"/>
        <v>1359.5410000000002</v>
      </c>
    </row>
    <row r="25" spans="2:8" ht="20.25" x14ac:dyDescent="0.3">
      <c r="B25" s="49"/>
      <c r="C25" s="19"/>
      <c r="D25" s="35"/>
      <c r="E25" s="35"/>
      <c r="F25" s="35"/>
      <c r="G25" s="35"/>
      <c r="H25" s="35"/>
    </row>
    <row r="26" spans="2:8" ht="20.25" x14ac:dyDescent="0.3">
      <c r="B26" s="77" t="s">
        <v>156</v>
      </c>
      <c r="C26" s="19"/>
      <c r="D26" s="35"/>
      <c r="E26" s="35"/>
      <c r="F26" s="35"/>
      <c r="G26" s="35"/>
      <c r="H26" s="35"/>
    </row>
    <row r="27" spans="2:8" ht="20.25" x14ac:dyDescent="0.3">
      <c r="B27" s="49" t="s">
        <v>64</v>
      </c>
      <c r="C27" s="19" t="s">
        <v>72</v>
      </c>
      <c r="D27" s="35">
        <v>0</v>
      </c>
      <c r="E27" s="35">
        <f>+D31-D32</f>
        <v>0</v>
      </c>
      <c r="F27" s="35">
        <f t="shared" ref="F27" si="15">+E31-E32</f>
        <v>0</v>
      </c>
      <c r="G27" s="35">
        <f t="shared" ref="G27" si="16">+F31-F32</f>
        <v>180000</v>
      </c>
      <c r="H27" s="35">
        <f t="shared" ref="H27" si="17">+G31-G32</f>
        <v>162000</v>
      </c>
    </row>
    <row r="28" spans="2:8" ht="20.25" x14ac:dyDescent="0.3">
      <c r="B28" s="49" t="s">
        <v>62</v>
      </c>
      <c r="C28" s="19" t="s">
        <v>73</v>
      </c>
      <c r="D28" s="35">
        <v>0</v>
      </c>
      <c r="E28" s="35">
        <v>0</v>
      </c>
      <c r="F28" s="35">
        <v>200000</v>
      </c>
      <c r="G28" s="35">
        <v>0</v>
      </c>
      <c r="H28" s="35">
        <v>0</v>
      </c>
    </row>
    <row r="29" spans="2:8" ht="20.25" x14ac:dyDescent="0.3">
      <c r="B29" s="49" t="s">
        <v>63</v>
      </c>
      <c r="C29" s="19" t="s">
        <v>74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</row>
    <row r="30" spans="2:8" ht="20.25" x14ac:dyDescent="0.3">
      <c r="B30" s="49" t="s">
        <v>61</v>
      </c>
      <c r="C30" s="19" t="s">
        <v>75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</row>
    <row r="31" spans="2:8" ht="20.25" x14ac:dyDescent="0.3">
      <c r="B31" s="49" t="s">
        <v>67</v>
      </c>
      <c r="C31" s="19" t="s">
        <v>79</v>
      </c>
      <c r="D31" s="35">
        <f>(D27+D28+D29-D30)</f>
        <v>0</v>
      </c>
      <c r="E31" s="35">
        <f t="shared" ref="E31:H31" si="18">(E27+E28+E29-E30)</f>
        <v>0</v>
      </c>
      <c r="F31" s="35">
        <f t="shared" si="18"/>
        <v>200000</v>
      </c>
      <c r="G31" s="35">
        <f t="shared" si="18"/>
        <v>180000</v>
      </c>
      <c r="H31" s="35">
        <f t="shared" si="18"/>
        <v>162000</v>
      </c>
    </row>
    <row r="32" spans="2:8" ht="20.25" x14ac:dyDescent="0.3">
      <c r="B32" s="49" t="s">
        <v>77</v>
      </c>
      <c r="C32" s="19">
        <v>39</v>
      </c>
      <c r="D32" s="35">
        <f>((D27+D28-D30)*10%+(D29/2)*10%)</f>
        <v>0</v>
      </c>
      <c r="E32" s="35">
        <f t="shared" ref="E32:H32" si="19">((E27+E28-E30)*10%+(E29/2)*10%)</f>
        <v>0</v>
      </c>
      <c r="F32" s="35">
        <f t="shared" si="19"/>
        <v>20000</v>
      </c>
      <c r="G32" s="35">
        <f t="shared" si="19"/>
        <v>18000</v>
      </c>
      <c r="H32" s="35">
        <f t="shared" si="19"/>
        <v>16200</v>
      </c>
    </row>
    <row r="33" spans="2:8" ht="21" thickBot="1" x14ac:dyDescent="0.35">
      <c r="B33" s="49"/>
      <c r="C33" s="19"/>
      <c r="D33" s="35"/>
      <c r="E33" s="35"/>
      <c r="F33" s="35"/>
      <c r="G33" s="35"/>
      <c r="H33" s="35"/>
    </row>
    <row r="34" spans="2:8" ht="20.25" x14ac:dyDescent="0.3">
      <c r="B34" s="50" t="s">
        <v>70</v>
      </c>
      <c r="C34" s="28" t="s">
        <v>162</v>
      </c>
      <c r="D34" s="47">
        <f>+D10+D17+D24+D32</f>
        <v>29270</v>
      </c>
      <c r="E34" s="47">
        <f t="shared" ref="E34:H34" si="20">+E10+E17+E24+E32</f>
        <v>29043</v>
      </c>
      <c r="F34" s="47">
        <f t="shared" si="20"/>
        <v>48588.7</v>
      </c>
      <c r="G34" s="47">
        <f t="shared" si="20"/>
        <v>46479.83</v>
      </c>
      <c r="H34" s="47">
        <f t="shared" si="20"/>
        <v>47531.847000000002</v>
      </c>
    </row>
    <row r="35" spans="2:8" ht="21" thickBot="1" x14ac:dyDescent="0.35">
      <c r="B35" s="51" t="s">
        <v>71</v>
      </c>
      <c r="C35" s="29">
        <v>41</v>
      </c>
      <c r="D35" s="48">
        <f>(D9+D16+D23+D31-D10-D17-D24-D32)</f>
        <v>270430</v>
      </c>
      <c r="E35" s="48">
        <f t="shared" ref="E35:H35" si="21">(E9+E16+E23+E31-E10-E17-E24-E32)</f>
        <v>266387</v>
      </c>
      <c r="F35" s="48">
        <f t="shared" si="21"/>
        <v>449798.30000000005</v>
      </c>
      <c r="G35" s="48">
        <f t="shared" si="21"/>
        <v>428318.47000000009</v>
      </c>
      <c r="H35" s="48">
        <f t="shared" si="21"/>
        <v>427786.62299999996</v>
      </c>
    </row>
    <row r="37" spans="2:8" ht="23.25" x14ac:dyDescent="0.35">
      <c r="B37" s="24" t="s">
        <v>59</v>
      </c>
      <c r="F37" s="14" t="s">
        <v>98</v>
      </c>
    </row>
    <row r="38" spans="2:8" ht="23.25" x14ac:dyDescent="0.35">
      <c r="B38" s="13"/>
      <c r="F38" s="14"/>
      <c r="H38" s="14"/>
    </row>
    <row r="39" spans="2:8" ht="23.25" x14ac:dyDescent="0.35">
      <c r="B39" s="24" t="s">
        <v>60</v>
      </c>
      <c r="F39" s="14"/>
      <c r="H39" s="14"/>
    </row>
    <row r="40" spans="2:8" ht="21" x14ac:dyDescent="0.35">
      <c r="F40" s="14" t="s">
        <v>27</v>
      </c>
    </row>
  </sheetData>
  <mergeCells count="3">
    <mergeCell ref="B2:H2"/>
    <mergeCell ref="B3:B4"/>
    <mergeCell ref="C3:C4"/>
  </mergeCells>
  <pageMargins left="0.18" right="0.19" top="0.61" bottom="0.09" header="7.0000000000000007E-2" footer="0.13"/>
  <pageSetup scale="79" orientation="portrait" horizontalDpi="300" verticalDpi="0" r:id="rId1"/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showGridLines="0" view="pageBreakPreview" zoomScale="60" zoomScaleNormal="100" workbookViewId="0">
      <selection activeCell="F10" sqref="F10"/>
    </sheetView>
  </sheetViews>
  <sheetFormatPr defaultRowHeight="15" x14ac:dyDescent="0.25"/>
  <cols>
    <col min="1" max="1" width="1.140625" customWidth="1"/>
    <col min="2" max="2" width="44.42578125" customWidth="1"/>
    <col min="3" max="3" width="13.85546875" customWidth="1"/>
    <col min="4" max="4" width="14.28515625" bestFit="1" customWidth="1"/>
    <col min="5" max="5" width="13.5703125" bestFit="1" customWidth="1"/>
    <col min="6" max="6" width="19.28515625" bestFit="1" customWidth="1"/>
    <col min="7" max="7" width="15.85546875" customWidth="1"/>
    <col min="8" max="8" width="15.85546875" bestFit="1" customWidth="1"/>
  </cols>
  <sheetData>
    <row r="2" spans="2:9" ht="29.25" x14ac:dyDescent="0.5">
      <c r="B2" s="79" t="s">
        <v>129</v>
      </c>
      <c r="C2" s="80"/>
      <c r="D2" s="80"/>
      <c r="E2" s="80"/>
      <c r="F2" s="80"/>
      <c r="G2" s="80"/>
      <c r="H2" s="80"/>
    </row>
    <row r="3" spans="2:9" ht="23.25" x14ac:dyDescent="0.35">
      <c r="B3" s="85" t="s">
        <v>6</v>
      </c>
      <c r="C3" s="85" t="s">
        <v>80</v>
      </c>
      <c r="D3" s="54" t="s">
        <v>7</v>
      </c>
      <c r="E3" s="54" t="s">
        <v>7</v>
      </c>
      <c r="F3" s="54" t="s">
        <v>8</v>
      </c>
      <c r="G3" s="54" t="s">
        <v>8</v>
      </c>
      <c r="H3" s="54" t="s">
        <v>8</v>
      </c>
    </row>
    <row r="4" spans="2:9" ht="23.25" x14ac:dyDescent="0.35">
      <c r="B4" s="86"/>
      <c r="C4" s="86"/>
      <c r="D4" s="54" t="s">
        <v>131</v>
      </c>
      <c r="E4" s="54" t="s">
        <v>132</v>
      </c>
      <c r="F4" s="54" t="s">
        <v>133</v>
      </c>
      <c r="G4" s="54" t="s">
        <v>134</v>
      </c>
      <c r="H4" s="54" t="s">
        <v>135</v>
      </c>
    </row>
    <row r="5" spans="2:9" ht="20.25" x14ac:dyDescent="0.3">
      <c r="B5" s="49" t="s">
        <v>9</v>
      </c>
      <c r="C5" s="19" t="s">
        <v>72</v>
      </c>
      <c r="D5" s="35">
        <f>'Project Report'!D5</f>
        <v>810500</v>
      </c>
      <c r="E5" s="35">
        <f>'Project Report'!E5</f>
        <v>851025</v>
      </c>
      <c r="F5" s="35">
        <f>+E5*105%</f>
        <v>893576.25</v>
      </c>
      <c r="G5" s="35">
        <f t="shared" ref="G5:H5" si="0">+F5*105%</f>
        <v>938255.0625</v>
      </c>
      <c r="H5" s="35">
        <f t="shared" si="0"/>
        <v>985167.81562500005</v>
      </c>
    </row>
    <row r="6" spans="2:9" ht="20.25" x14ac:dyDescent="0.3">
      <c r="B6" s="49"/>
      <c r="C6" s="19"/>
      <c r="D6" s="35"/>
      <c r="E6" s="35"/>
      <c r="F6" s="35"/>
      <c r="G6" s="35"/>
      <c r="H6" s="35"/>
    </row>
    <row r="7" spans="2:9" ht="20.25" x14ac:dyDescent="0.3">
      <c r="B7" s="49" t="s">
        <v>157</v>
      </c>
      <c r="C7" s="19"/>
      <c r="D7" s="35">
        <f>+Depreciation!D16-Depreciation!D17</f>
        <v>114550</v>
      </c>
      <c r="E7" s="35">
        <f>+Depreciation!E16-Depreciation!E17</f>
        <v>126095</v>
      </c>
      <c r="F7" s="35">
        <f>+Depreciation!F16-Depreciation!F17</f>
        <v>119235.5</v>
      </c>
      <c r="G7" s="35">
        <f>+Depreciation!G16-Depreciation!G17</f>
        <v>111811.95</v>
      </c>
      <c r="H7" s="35">
        <f>+Depreciation!H16-Depreciation!H17</f>
        <v>127630.755</v>
      </c>
    </row>
    <row r="8" spans="2:9" ht="20.25" x14ac:dyDescent="0.3">
      <c r="B8" s="49" t="s">
        <v>159</v>
      </c>
      <c r="C8" s="19"/>
      <c r="D8" s="35">
        <f>+D5*101%</f>
        <v>818605</v>
      </c>
      <c r="E8" s="35">
        <f t="shared" ref="E8:H8" si="1">+E5*101%</f>
        <v>859535.25</v>
      </c>
      <c r="F8" s="35">
        <f t="shared" si="1"/>
        <v>902512.01249999995</v>
      </c>
      <c r="G8" s="35">
        <f t="shared" si="1"/>
        <v>947637.61312500003</v>
      </c>
      <c r="H8" s="35">
        <f t="shared" si="1"/>
        <v>995019.49378125009</v>
      </c>
    </row>
    <row r="9" spans="2:9" ht="20.25" x14ac:dyDescent="0.3">
      <c r="B9" s="49" t="s">
        <v>160</v>
      </c>
      <c r="C9" s="19"/>
      <c r="D9" s="35">
        <f>+Depreciation!D31-Depreciation!D32</f>
        <v>0</v>
      </c>
      <c r="E9" s="35">
        <f>+Depreciation!E31-Depreciation!E32</f>
        <v>0</v>
      </c>
      <c r="F9" s="35">
        <f>+Depreciation!F31-Depreciation!F32</f>
        <v>180000</v>
      </c>
      <c r="G9" s="35">
        <f>+Depreciation!G31-Depreciation!G32</f>
        <v>162000</v>
      </c>
      <c r="H9" s="35">
        <f>+Depreciation!H31-Depreciation!H32</f>
        <v>145800</v>
      </c>
    </row>
    <row r="10" spans="2:9" ht="20.25" x14ac:dyDescent="0.3">
      <c r="B10" s="49" t="s">
        <v>154</v>
      </c>
      <c r="C10" s="19" t="s">
        <v>73</v>
      </c>
      <c r="D10" s="35">
        <f>(D8*D9/(D9+D7))</f>
        <v>0</v>
      </c>
      <c r="E10" s="35">
        <f t="shared" ref="E10" si="2">(E8*E9/(E9+E7))</f>
        <v>0</v>
      </c>
      <c r="F10" s="78">
        <f>F8*F9/F7</f>
        <v>1362447.9475491778</v>
      </c>
      <c r="G10" s="35">
        <f t="shared" ref="G10:H10" si="3">+F10*105%</f>
        <v>1430570.3449266367</v>
      </c>
      <c r="H10" s="35">
        <f t="shared" si="3"/>
        <v>1502098.8621729685</v>
      </c>
    </row>
    <row r="11" spans="2:9" ht="20.25" x14ac:dyDescent="0.3">
      <c r="B11" s="49"/>
      <c r="C11" s="19"/>
      <c r="D11" s="35"/>
      <c r="E11" s="35"/>
      <c r="F11" s="35"/>
      <c r="G11" s="35"/>
      <c r="H11" s="35"/>
    </row>
    <row r="12" spans="2:9" ht="20.25" x14ac:dyDescent="0.3">
      <c r="B12" s="49"/>
      <c r="C12" s="19"/>
      <c r="D12" s="35"/>
      <c r="E12" s="35"/>
      <c r="F12" s="35"/>
      <c r="G12" s="35"/>
      <c r="H12" s="35"/>
    </row>
    <row r="13" spans="2:9" ht="20.25" x14ac:dyDescent="0.3">
      <c r="B13" s="49" t="s">
        <v>91</v>
      </c>
      <c r="C13" s="19" t="s">
        <v>161</v>
      </c>
      <c r="D13" s="35">
        <f>+D10+D5</f>
        <v>810500</v>
      </c>
      <c r="E13" s="35">
        <f t="shared" ref="E13:H13" si="4">+E10+E5</f>
        <v>851025</v>
      </c>
      <c r="F13" s="35">
        <f t="shared" si="4"/>
        <v>2256024.1975491778</v>
      </c>
      <c r="G13" s="35">
        <f t="shared" si="4"/>
        <v>2368825.4074266367</v>
      </c>
      <c r="H13" s="35">
        <f t="shared" si="4"/>
        <v>2487266.6777979685</v>
      </c>
    </row>
    <row r="14" spans="2:9" ht="18.75" x14ac:dyDescent="0.3">
      <c r="B14" s="12"/>
      <c r="D14" s="46"/>
      <c r="E14" s="46"/>
      <c r="F14" s="46"/>
      <c r="G14" s="46"/>
      <c r="H14" s="46"/>
      <c r="I14" s="46">
        <f t="shared" ref="I14" si="5">+I13-I8</f>
        <v>0</v>
      </c>
    </row>
    <row r="15" spans="2:9" x14ac:dyDescent="0.25">
      <c r="D15" s="59"/>
      <c r="E15" s="59"/>
      <c r="F15" s="59"/>
      <c r="G15" s="59"/>
      <c r="H15" s="59"/>
      <c r="I15" s="59"/>
    </row>
    <row r="16" spans="2:9" ht="23.25" x14ac:dyDescent="0.35">
      <c r="B16" s="24" t="s">
        <v>59</v>
      </c>
      <c r="F16" s="14" t="s">
        <v>98</v>
      </c>
    </row>
    <row r="17" spans="2:8" ht="23.25" x14ac:dyDescent="0.35">
      <c r="B17" s="13"/>
      <c r="F17" s="14"/>
      <c r="H17" s="14"/>
    </row>
    <row r="18" spans="2:8" ht="23.25" x14ac:dyDescent="0.35">
      <c r="B18" s="24" t="s">
        <v>60</v>
      </c>
      <c r="F18" s="14"/>
      <c r="H18" s="14"/>
    </row>
    <row r="19" spans="2:8" ht="21" x14ac:dyDescent="0.35">
      <c r="F19" s="14" t="s">
        <v>27</v>
      </c>
    </row>
  </sheetData>
  <mergeCells count="3">
    <mergeCell ref="B2:H2"/>
    <mergeCell ref="B3:B4"/>
    <mergeCell ref="C3:C4"/>
  </mergeCells>
  <pageMargins left="0.18" right="0.19" top="0.61" bottom="0.09" header="7.0000000000000007E-2" footer="0.13"/>
  <pageSetup scale="76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8"/>
  <sheetViews>
    <sheetView showGridLines="0" zoomScaleNormal="100" workbookViewId="0">
      <pane ySplit="8" topLeftCell="A34" activePane="bottomLeft" state="frozenSplit"/>
      <selection pane="bottomLeft" activeCell="G9" sqref="G9"/>
    </sheetView>
  </sheetViews>
  <sheetFormatPr defaultRowHeight="15" x14ac:dyDescent="0.2"/>
  <cols>
    <col min="1" max="1" width="3.5703125" style="62" customWidth="1"/>
    <col min="2" max="2" width="7.5703125" style="76" customWidth="1"/>
    <col min="3" max="8" width="20.140625" style="76" customWidth="1"/>
    <col min="9" max="9" width="3.5703125" style="62" customWidth="1"/>
    <col min="10" max="16384" width="9.140625" style="62"/>
  </cols>
  <sheetData>
    <row r="1" spans="2:8" ht="9.75" customHeight="1" x14ac:dyDescent="0.25">
      <c r="B1" s="61"/>
      <c r="C1" s="61"/>
      <c r="D1" s="61"/>
      <c r="E1" s="61"/>
      <c r="F1" s="61"/>
      <c r="G1" s="61"/>
      <c r="H1" s="61"/>
    </row>
    <row r="2" spans="2:8" ht="20.100000000000001" customHeight="1" thickBot="1" x14ac:dyDescent="0.3">
      <c r="B2" s="88" t="s">
        <v>137</v>
      </c>
      <c r="C2" s="88"/>
      <c r="D2" s="88"/>
      <c r="E2" s="62"/>
      <c r="F2" s="88" t="s">
        <v>138</v>
      </c>
      <c r="G2" s="88"/>
      <c r="H2" s="88"/>
    </row>
    <row r="3" spans="2:8" ht="20.100000000000001" customHeight="1" thickTop="1" x14ac:dyDescent="0.25">
      <c r="B3" s="89" t="s">
        <v>139</v>
      </c>
      <c r="C3" s="89"/>
      <c r="D3" s="63">
        <v>200000</v>
      </c>
      <c r="E3" s="62"/>
      <c r="F3" s="89" t="s">
        <v>140</v>
      </c>
      <c r="G3" s="89"/>
      <c r="H3" s="64">
        <f>IFERROR(IF(LoanIsGood,MonthlyPayment,""), "")</f>
        <v>2579.8644353588256</v>
      </c>
    </row>
    <row r="4" spans="2:8" ht="20.100000000000001" customHeight="1" x14ac:dyDescent="0.25">
      <c r="B4" s="87" t="s">
        <v>141</v>
      </c>
      <c r="C4" s="87"/>
      <c r="D4" s="65">
        <v>5.5E-2</v>
      </c>
      <c r="E4" s="62"/>
      <c r="F4" s="87" t="s">
        <v>142</v>
      </c>
      <c r="G4" s="87"/>
      <c r="H4" s="66">
        <f>IFERROR(IF(LoanIsGood,LoanYears*12,""), "")</f>
        <v>96</v>
      </c>
    </row>
    <row r="5" spans="2:8" ht="20.100000000000001" customHeight="1" x14ac:dyDescent="0.25">
      <c r="B5" s="87" t="s">
        <v>143</v>
      </c>
      <c r="C5" s="87"/>
      <c r="D5" s="67">
        <v>8</v>
      </c>
      <c r="E5" s="62"/>
      <c r="F5" s="87" t="s">
        <v>144</v>
      </c>
      <c r="G5" s="87"/>
      <c r="H5" s="68">
        <f>IFERROR(IF(LoanIsGood,TotalLoanCost-LoanAmount,""), "")</f>
        <v>47666.985794447246</v>
      </c>
    </row>
    <row r="6" spans="2:8" ht="20.100000000000001" customHeight="1" x14ac:dyDescent="0.25">
      <c r="B6" s="87" t="s">
        <v>145</v>
      </c>
      <c r="C6" s="87"/>
      <c r="D6" s="69">
        <v>42095</v>
      </c>
      <c r="E6" s="62"/>
      <c r="F6" s="87" t="s">
        <v>146</v>
      </c>
      <c r="G6" s="87"/>
      <c r="H6" s="68">
        <f>IFERROR(IF(LoanIsGood,MonthlyPayment*NumberOfPayments,""), "")</f>
        <v>247666.98579444725</v>
      </c>
    </row>
    <row r="7" spans="2:8" ht="15" customHeight="1" x14ac:dyDescent="0.25">
      <c r="B7" s="62"/>
      <c r="C7" s="62"/>
      <c r="D7" s="62"/>
      <c r="E7" s="62"/>
      <c r="F7" s="62"/>
      <c r="G7" s="62"/>
      <c r="H7" s="62"/>
    </row>
    <row r="8" spans="2:8" ht="29.25" customHeight="1" x14ac:dyDescent="0.25">
      <c r="B8" s="70" t="s">
        <v>147</v>
      </c>
      <c r="C8" s="70" t="s">
        <v>148</v>
      </c>
      <c r="D8" s="71" t="s">
        <v>149</v>
      </c>
      <c r="E8" s="71" t="s">
        <v>150</v>
      </c>
      <c r="F8" s="71" t="s">
        <v>151</v>
      </c>
      <c r="G8" s="71" t="s">
        <v>152</v>
      </c>
      <c r="H8" s="71" t="s">
        <v>153</v>
      </c>
    </row>
    <row r="9" spans="2:8" ht="20.100000000000001" customHeight="1" x14ac:dyDescent="0.25">
      <c r="B9" s="72">
        <f>IFERROR(IF(LoanIsNotPaid*LoanIsGood,PaymentNumber,""), "")</f>
        <v>1</v>
      </c>
      <c r="C9" s="73">
        <f>IFERROR(IF(LoanIsNotPaid*LoanIsGood,PaymentDate,""), "")</f>
        <v>42125</v>
      </c>
      <c r="D9" s="74">
        <f>IFERROR(IF(LoanIsNotPaid*LoanIsGood,LoanValue,""), "")</f>
        <v>200000</v>
      </c>
      <c r="E9" s="74">
        <f>IFERROR(IF(LoanIsNotPaid*LoanIsGood,MonthlyPayment,""), "")</f>
        <v>2579.8644353588256</v>
      </c>
      <c r="F9" s="74">
        <f>IFERROR(IF(LoanIsNotPaid*LoanIsGood,Principal,""), "")</f>
        <v>1663.1977686921589</v>
      </c>
      <c r="G9" s="74">
        <f>IFERROR(IF(LoanIsNotPaid*LoanIsGood,InterestAmt,""), "")</f>
        <v>916.66666666666663</v>
      </c>
      <c r="H9" s="74">
        <f>IFERROR(IF(LoanIsNotPaid*LoanIsGood,EndingBalance,""), "")</f>
        <v>198336.80223130784</v>
      </c>
    </row>
    <row r="10" spans="2:8" ht="20.100000000000001" customHeight="1" x14ac:dyDescent="0.25">
      <c r="B10" s="72">
        <f>IFERROR(IF(LoanIsNotPaid*LoanIsGood,PaymentNumber,""), "")</f>
        <v>2</v>
      </c>
      <c r="C10" s="73">
        <f>IFERROR(IF(LoanIsNotPaid*LoanIsGood,PaymentDate,""), "")</f>
        <v>42156</v>
      </c>
      <c r="D10" s="74">
        <f>IFERROR(IF(LoanIsNotPaid*LoanIsGood,LoanValue,""), "")</f>
        <v>198336.80223130784</v>
      </c>
      <c r="E10" s="74">
        <f>IFERROR(IF(LoanIsNotPaid*LoanIsGood,MonthlyPayment,""), "")</f>
        <v>2579.8644353588256</v>
      </c>
      <c r="F10" s="74">
        <f>IFERROR(IF(LoanIsNotPaid*LoanIsGood,Principal,""), "")</f>
        <v>1670.8207584653312</v>
      </c>
      <c r="G10" s="74">
        <f>IFERROR(IF(LoanIsNotPaid*LoanIsGood,InterestAmt,""), "")</f>
        <v>909.04367689349442</v>
      </c>
      <c r="H10" s="74">
        <f>IFERROR(IF(LoanIsNotPaid*LoanIsGood,EndingBalance,""), "")</f>
        <v>196665.98147284251</v>
      </c>
    </row>
    <row r="11" spans="2:8" ht="20.100000000000001" customHeight="1" x14ac:dyDescent="0.25">
      <c r="B11" s="72">
        <f>IFERROR(IF(LoanIsNotPaid*LoanIsGood,PaymentNumber,""), "")</f>
        <v>3</v>
      </c>
      <c r="C11" s="73">
        <f>IFERROR(IF(LoanIsNotPaid*LoanIsGood,PaymentDate,""), "")</f>
        <v>42186</v>
      </c>
      <c r="D11" s="74">
        <f>IFERROR(IF(LoanIsNotPaid*LoanIsGood,LoanValue,""), "")</f>
        <v>196665.98147284251</v>
      </c>
      <c r="E11" s="74">
        <f>IFERROR(IF(LoanIsNotPaid*LoanIsGood,MonthlyPayment,""), "")</f>
        <v>2579.8644353588256</v>
      </c>
      <c r="F11" s="74">
        <f>IFERROR(IF(LoanIsNotPaid*LoanIsGood,Principal,""), "")</f>
        <v>1678.4786869416307</v>
      </c>
      <c r="G11" s="74">
        <f>IFERROR(IF(LoanIsNotPaid*LoanIsGood,InterestAmt,""), "")</f>
        <v>901.38574841719503</v>
      </c>
      <c r="H11" s="74">
        <f>IFERROR(IF(LoanIsNotPaid*LoanIsGood,EndingBalance,""), "")</f>
        <v>194987.50278590084</v>
      </c>
    </row>
    <row r="12" spans="2:8" ht="20.100000000000001" customHeight="1" x14ac:dyDescent="0.25">
      <c r="B12" s="72">
        <f>IFERROR(IF(LoanIsNotPaid*LoanIsGood,PaymentNumber,""), "")</f>
        <v>4</v>
      </c>
      <c r="C12" s="73">
        <f>IFERROR(IF(LoanIsNotPaid*LoanIsGood,PaymentDate,""), "")</f>
        <v>42217</v>
      </c>
      <c r="D12" s="74">
        <f>IFERROR(IF(LoanIsNotPaid*LoanIsGood,LoanValue,""), "")</f>
        <v>194987.50278590084</v>
      </c>
      <c r="E12" s="74">
        <f>IFERROR(IF(LoanIsNotPaid*LoanIsGood,MonthlyPayment,""), "")</f>
        <v>2579.8644353588256</v>
      </c>
      <c r="F12" s="74">
        <f>IFERROR(IF(LoanIsNotPaid*LoanIsGood,Principal,""), "")</f>
        <v>1686.1717142567798</v>
      </c>
      <c r="G12" s="74">
        <f>IFERROR(IF(LoanIsNotPaid*LoanIsGood,InterestAmt,""), "")</f>
        <v>893.69272110204577</v>
      </c>
      <c r="H12" s="74">
        <f>IFERROR(IF(LoanIsNotPaid*LoanIsGood,EndingBalance,""), "")</f>
        <v>193301.33107164409</v>
      </c>
    </row>
    <row r="13" spans="2:8" ht="20.100000000000001" customHeight="1" x14ac:dyDescent="0.25">
      <c r="B13" s="72">
        <f>IFERROR(IF(LoanIsNotPaid*LoanIsGood,PaymentNumber,""), "")</f>
        <v>5</v>
      </c>
      <c r="C13" s="73">
        <f>IFERROR(IF(LoanIsNotPaid*LoanIsGood,PaymentDate,""), "")</f>
        <v>42248</v>
      </c>
      <c r="D13" s="74">
        <f>IFERROR(IF(LoanIsNotPaid*LoanIsGood,LoanValue,""), "")</f>
        <v>193301.33107164409</v>
      </c>
      <c r="E13" s="74">
        <f>IFERROR(IF(LoanIsNotPaid*LoanIsGood,MonthlyPayment,""), "")</f>
        <v>2579.8644353588256</v>
      </c>
      <c r="F13" s="74">
        <f>IFERROR(IF(LoanIsNotPaid*LoanIsGood,Principal,""), "")</f>
        <v>1693.9000012804568</v>
      </c>
      <c r="G13" s="74">
        <f>IFERROR(IF(LoanIsNotPaid*LoanIsGood,InterestAmt,""), "")</f>
        <v>885.96443407836887</v>
      </c>
      <c r="H13" s="74">
        <f>IFERROR(IF(LoanIsNotPaid*LoanIsGood,EndingBalance,""), "")</f>
        <v>191607.43107036361</v>
      </c>
    </row>
    <row r="14" spans="2:8" ht="20.100000000000001" customHeight="1" x14ac:dyDescent="0.25">
      <c r="B14" s="72">
        <f>IFERROR(IF(LoanIsNotPaid*LoanIsGood,PaymentNumber,""), "")</f>
        <v>6</v>
      </c>
      <c r="C14" s="73">
        <f>IFERROR(IF(LoanIsNotPaid*LoanIsGood,PaymentDate,""), "")</f>
        <v>42278</v>
      </c>
      <c r="D14" s="74">
        <f>IFERROR(IF(LoanIsNotPaid*LoanIsGood,LoanValue,""), "")</f>
        <v>191607.43107036361</v>
      </c>
      <c r="E14" s="74">
        <f>IFERROR(IF(LoanIsNotPaid*LoanIsGood,MonthlyPayment,""), "")</f>
        <v>2579.8644353588256</v>
      </c>
      <c r="F14" s="74">
        <f>IFERROR(IF(LoanIsNotPaid*LoanIsGood,Principal,""), "")</f>
        <v>1701.6637096196589</v>
      </c>
      <c r="G14" s="74">
        <f>IFERROR(IF(LoanIsNotPaid*LoanIsGood,InterestAmt,""), "")</f>
        <v>878.20072573916673</v>
      </c>
      <c r="H14" s="74">
        <f>IFERROR(IF(LoanIsNotPaid*LoanIsGood,EndingBalance,""), "")</f>
        <v>189905.76736074392</v>
      </c>
    </row>
    <row r="15" spans="2:8" ht="20.100000000000001" customHeight="1" x14ac:dyDescent="0.25">
      <c r="B15" s="72">
        <f>IFERROR(IF(LoanIsNotPaid*LoanIsGood,PaymentNumber,""), "")</f>
        <v>7</v>
      </c>
      <c r="C15" s="73">
        <f>IFERROR(IF(LoanIsNotPaid*LoanIsGood,PaymentDate,""), "")</f>
        <v>42309</v>
      </c>
      <c r="D15" s="74">
        <f>IFERROR(IF(LoanIsNotPaid*LoanIsGood,LoanValue,""), "")</f>
        <v>189905.76736074392</v>
      </c>
      <c r="E15" s="74">
        <f>IFERROR(IF(LoanIsNotPaid*LoanIsGood,MonthlyPayment,""), "")</f>
        <v>2579.8644353588256</v>
      </c>
      <c r="F15" s="74">
        <f>IFERROR(IF(LoanIsNotPaid*LoanIsGood,Principal,""), "")</f>
        <v>1709.4630016220824</v>
      </c>
      <c r="G15" s="74">
        <f>IFERROR(IF(LoanIsNotPaid*LoanIsGood,InterestAmt,""), "")</f>
        <v>870.40143373674323</v>
      </c>
      <c r="H15" s="74">
        <f>IFERROR(IF(LoanIsNotPaid*LoanIsGood,EndingBalance,""), "")</f>
        <v>188196.30435912189</v>
      </c>
    </row>
    <row r="16" spans="2:8" ht="20.100000000000001" customHeight="1" x14ac:dyDescent="0.25">
      <c r="B16" s="72">
        <f>IFERROR(IF(LoanIsNotPaid*LoanIsGood,PaymentNumber,""), "")</f>
        <v>8</v>
      </c>
      <c r="C16" s="73">
        <f>IFERROR(IF(LoanIsNotPaid*LoanIsGood,PaymentDate,""), "")</f>
        <v>42339</v>
      </c>
      <c r="D16" s="74">
        <f>IFERROR(IF(LoanIsNotPaid*LoanIsGood,LoanValue,""), "")</f>
        <v>188196.30435912189</v>
      </c>
      <c r="E16" s="74">
        <f>IFERROR(IF(LoanIsNotPaid*LoanIsGood,MonthlyPayment,""), "")</f>
        <v>2579.8644353588256</v>
      </c>
      <c r="F16" s="74">
        <f>IFERROR(IF(LoanIsNotPaid*LoanIsGood,Principal,""), "")</f>
        <v>1717.2980403795168</v>
      </c>
      <c r="G16" s="74">
        <f>IFERROR(IF(LoanIsNotPaid*LoanIsGood,InterestAmt,""), "")</f>
        <v>862.56639497930882</v>
      </c>
      <c r="H16" s="74">
        <f>IFERROR(IF(LoanIsNotPaid*LoanIsGood,EndingBalance,""), "")</f>
        <v>186479.00631874235</v>
      </c>
    </row>
    <row r="17" spans="2:8" ht="20.100000000000001" customHeight="1" x14ac:dyDescent="0.25">
      <c r="B17" s="72">
        <f>IFERROR(IF(LoanIsNotPaid*LoanIsGood,PaymentNumber,""), "")</f>
        <v>9</v>
      </c>
      <c r="C17" s="73">
        <f>IFERROR(IF(LoanIsNotPaid*LoanIsGood,PaymentDate,""), "")</f>
        <v>42370</v>
      </c>
      <c r="D17" s="74">
        <f>IFERROR(IF(LoanIsNotPaid*LoanIsGood,LoanValue,""), "")</f>
        <v>186479.00631874235</v>
      </c>
      <c r="E17" s="74">
        <f>IFERROR(IF(LoanIsNotPaid*LoanIsGood,MonthlyPayment,""), "")</f>
        <v>2579.8644353588256</v>
      </c>
      <c r="F17" s="74">
        <f>IFERROR(IF(LoanIsNotPaid*LoanIsGood,Principal,""), "")</f>
        <v>1725.1689897312565</v>
      </c>
      <c r="G17" s="74">
        <f>IFERROR(IF(LoanIsNotPaid*LoanIsGood,InterestAmt,""), "")</f>
        <v>854.69544562756926</v>
      </c>
      <c r="H17" s="74">
        <f>IFERROR(IF(LoanIsNotPaid*LoanIsGood,EndingBalance,""), "")</f>
        <v>184753.83732901109</v>
      </c>
    </row>
    <row r="18" spans="2:8" ht="20.100000000000001" customHeight="1" x14ac:dyDescent="0.25">
      <c r="B18" s="72">
        <f>IFERROR(IF(LoanIsNotPaid*LoanIsGood,PaymentNumber,""), "")</f>
        <v>10</v>
      </c>
      <c r="C18" s="73">
        <f>IFERROR(IF(LoanIsNotPaid*LoanIsGood,PaymentDate,""), "")</f>
        <v>42401</v>
      </c>
      <c r="D18" s="74">
        <f>IFERROR(IF(LoanIsNotPaid*LoanIsGood,LoanValue,""), "")</f>
        <v>184753.83732901109</v>
      </c>
      <c r="E18" s="74">
        <f>IFERROR(IF(LoanIsNotPaid*LoanIsGood,MonthlyPayment,""), "")</f>
        <v>2579.8644353588256</v>
      </c>
      <c r="F18" s="74">
        <f>IFERROR(IF(LoanIsNotPaid*LoanIsGood,Principal,""), "")</f>
        <v>1733.0760142675247</v>
      </c>
      <c r="G18" s="74">
        <f>IFERROR(IF(LoanIsNotPaid*LoanIsGood,InterestAmt,""), "")</f>
        <v>846.78842109130096</v>
      </c>
      <c r="H18" s="74">
        <f>IFERROR(IF(LoanIsNotPaid*LoanIsGood,EndingBalance,""), "")</f>
        <v>183020.76131474355</v>
      </c>
    </row>
    <row r="19" spans="2:8" ht="20.100000000000001" customHeight="1" x14ac:dyDescent="0.25">
      <c r="B19" s="72">
        <f>IFERROR(IF(LoanIsNotPaid*LoanIsGood,PaymentNumber,""), "")</f>
        <v>11</v>
      </c>
      <c r="C19" s="73">
        <f>IFERROR(IF(LoanIsNotPaid*LoanIsGood,PaymentDate,""), "")</f>
        <v>42430</v>
      </c>
      <c r="D19" s="74">
        <f>IFERROR(IF(LoanIsNotPaid*LoanIsGood,LoanValue,""), "")</f>
        <v>183020.76131474355</v>
      </c>
      <c r="E19" s="74">
        <f>IFERROR(IF(LoanIsNotPaid*LoanIsGood,MonthlyPayment,""), "")</f>
        <v>2579.8644353588256</v>
      </c>
      <c r="F19" s="74">
        <f>IFERROR(IF(LoanIsNotPaid*LoanIsGood,Principal,""), "")</f>
        <v>1741.0192793329174</v>
      </c>
      <c r="G19" s="74">
        <f>IFERROR(IF(LoanIsNotPaid*LoanIsGood,InterestAmt,""), "")</f>
        <v>838.84515602590807</v>
      </c>
      <c r="H19" s="74">
        <f>IFERROR(IF(LoanIsNotPaid*LoanIsGood,EndingBalance,""), "")</f>
        <v>181279.74203541063</v>
      </c>
    </row>
    <row r="20" spans="2:8" ht="20.100000000000001" customHeight="1" x14ac:dyDescent="0.25">
      <c r="B20" s="72">
        <f>IFERROR(IF(LoanIsNotPaid*LoanIsGood,PaymentNumber,""), "")</f>
        <v>12</v>
      </c>
      <c r="C20" s="73">
        <f>IFERROR(IF(LoanIsNotPaid*LoanIsGood,PaymentDate,""), "")</f>
        <v>42461</v>
      </c>
      <c r="D20" s="74">
        <f>IFERROR(IF(LoanIsNotPaid*LoanIsGood,LoanValue,""), "")</f>
        <v>181279.74203541063</v>
      </c>
      <c r="E20" s="74">
        <f>IFERROR(IF(LoanIsNotPaid*LoanIsGood,MonthlyPayment,""), "")</f>
        <v>2579.8644353588256</v>
      </c>
      <c r="F20" s="74">
        <f>IFERROR(IF(LoanIsNotPaid*LoanIsGood,Principal,""), "")</f>
        <v>1748.9989510298601</v>
      </c>
      <c r="G20" s="74">
        <f>IFERROR(IF(LoanIsNotPaid*LoanIsGood,InterestAmt,""), "")</f>
        <v>830.86548432896564</v>
      </c>
      <c r="H20" s="74">
        <f>IFERROR(IF(LoanIsNotPaid*LoanIsGood,EndingBalance,""), "")</f>
        <v>179530.74308438081</v>
      </c>
    </row>
    <row r="21" spans="2:8" ht="20.100000000000001" customHeight="1" x14ac:dyDescent="0.25">
      <c r="B21" s="72">
        <f>IFERROR(IF(LoanIsNotPaid*LoanIsGood,PaymentNumber,""), "")</f>
        <v>13</v>
      </c>
      <c r="C21" s="73">
        <f>IFERROR(IF(LoanIsNotPaid*LoanIsGood,PaymentDate,""), "")</f>
        <v>42491</v>
      </c>
      <c r="D21" s="74">
        <f>IFERROR(IF(LoanIsNotPaid*LoanIsGood,LoanValue,""), "")</f>
        <v>179530.74308438081</v>
      </c>
      <c r="E21" s="74">
        <f>IFERROR(IF(LoanIsNotPaid*LoanIsGood,MonthlyPayment,""), "")</f>
        <v>2579.8644353588256</v>
      </c>
      <c r="F21" s="74">
        <f>IFERROR(IF(LoanIsNotPaid*LoanIsGood,Principal,""), "")</f>
        <v>1757.0151962220802</v>
      </c>
      <c r="G21" s="74">
        <f>IFERROR(IF(LoanIsNotPaid*LoanIsGood,InterestAmt,""), "")</f>
        <v>822.8492391367455</v>
      </c>
      <c r="H21" s="74">
        <f>IFERROR(IF(LoanIsNotPaid*LoanIsGood,EndingBalance,""), "")</f>
        <v>177773.72788815873</v>
      </c>
    </row>
    <row r="22" spans="2:8" ht="20.100000000000001" customHeight="1" x14ac:dyDescent="0.25">
      <c r="B22" s="72">
        <f>IFERROR(IF(LoanIsNotPaid*LoanIsGood,PaymentNumber,""), "")</f>
        <v>14</v>
      </c>
      <c r="C22" s="73">
        <f>IFERROR(IF(LoanIsNotPaid*LoanIsGood,PaymentDate,""), "")</f>
        <v>42522</v>
      </c>
      <c r="D22" s="74">
        <f>IFERROR(IF(LoanIsNotPaid*LoanIsGood,LoanValue,""), "")</f>
        <v>177773.72788815873</v>
      </c>
      <c r="E22" s="74">
        <f>IFERROR(IF(LoanIsNotPaid*LoanIsGood,MonthlyPayment,""), "")</f>
        <v>2579.8644353588256</v>
      </c>
      <c r="F22" s="74">
        <f>IFERROR(IF(LoanIsNotPaid*LoanIsGood,Principal,""), "")</f>
        <v>1765.068182538098</v>
      </c>
      <c r="G22" s="74">
        <f>IFERROR(IF(LoanIsNotPaid*LoanIsGood,InterestAmt,""), "")</f>
        <v>814.79625282072766</v>
      </c>
      <c r="H22" s="74">
        <f>IFERROR(IF(LoanIsNotPaid*LoanIsGood,EndingBalance,""), "")</f>
        <v>176008.65970562061</v>
      </c>
    </row>
    <row r="23" spans="2:8" ht="20.100000000000001" customHeight="1" x14ac:dyDescent="0.25">
      <c r="B23" s="72">
        <f>IFERROR(IF(LoanIsNotPaid*LoanIsGood,PaymentNumber,""), "")</f>
        <v>15</v>
      </c>
      <c r="C23" s="73">
        <f>IFERROR(IF(LoanIsNotPaid*LoanIsGood,PaymentDate,""), "")</f>
        <v>42552</v>
      </c>
      <c r="D23" s="74">
        <f>IFERROR(IF(LoanIsNotPaid*LoanIsGood,LoanValue,""), "")</f>
        <v>176008.65970562061</v>
      </c>
      <c r="E23" s="74">
        <f>IFERROR(IF(LoanIsNotPaid*LoanIsGood,MonthlyPayment,""), "")</f>
        <v>2579.8644353588256</v>
      </c>
      <c r="F23" s="74">
        <f>IFERROR(IF(LoanIsNotPaid*LoanIsGood,Principal,""), "")</f>
        <v>1773.1580783747308</v>
      </c>
      <c r="G23" s="74">
        <f>IFERROR(IF(LoanIsNotPaid*LoanIsGood,InterestAmt,""), "")</f>
        <v>806.70635698409478</v>
      </c>
      <c r="H23" s="74">
        <f>IFERROR(IF(LoanIsNotPaid*LoanIsGood,EndingBalance,""), "")</f>
        <v>174235.50162724592</v>
      </c>
    </row>
    <row r="24" spans="2:8" ht="20.100000000000001" customHeight="1" x14ac:dyDescent="0.25">
      <c r="B24" s="72">
        <f>IFERROR(IF(LoanIsNotPaid*LoanIsGood,PaymentNumber,""), "")</f>
        <v>16</v>
      </c>
      <c r="C24" s="73">
        <f>IFERROR(IF(LoanIsNotPaid*LoanIsGood,PaymentDate,""), "")</f>
        <v>42583</v>
      </c>
      <c r="D24" s="74">
        <f>IFERROR(IF(LoanIsNotPaid*LoanIsGood,LoanValue,""), "")</f>
        <v>174235.50162724592</v>
      </c>
      <c r="E24" s="74">
        <f>IFERROR(IF(LoanIsNotPaid*LoanIsGood,MonthlyPayment,""), "")</f>
        <v>2579.8644353588256</v>
      </c>
      <c r="F24" s="74">
        <f>IFERROR(IF(LoanIsNotPaid*LoanIsGood,Principal,""), "")</f>
        <v>1781.285052900615</v>
      </c>
      <c r="G24" s="74">
        <f>IFERROR(IF(LoanIsNotPaid*LoanIsGood,InterestAmt,""), "")</f>
        <v>798.57938245821049</v>
      </c>
      <c r="H24" s="74">
        <f>IFERROR(IF(LoanIsNotPaid*LoanIsGood,EndingBalance,""), "")</f>
        <v>172454.21657434525</v>
      </c>
    </row>
    <row r="25" spans="2:8" ht="20.100000000000001" customHeight="1" x14ac:dyDescent="0.25">
      <c r="B25" s="72">
        <f>IFERROR(IF(LoanIsNotPaid*LoanIsGood,PaymentNumber,""), "")</f>
        <v>17</v>
      </c>
      <c r="C25" s="73">
        <f>IFERROR(IF(LoanIsNotPaid*LoanIsGood,PaymentDate,""), "")</f>
        <v>42614</v>
      </c>
      <c r="D25" s="74">
        <f>IFERROR(IF(LoanIsNotPaid*LoanIsGood,LoanValue,""), "")</f>
        <v>172454.21657434525</v>
      </c>
      <c r="E25" s="74">
        <f>IFERROR(IF(LoanIsNotPaid*LoanIsGood,MonthlyPayment,""), "")</f>
        <v>2579.8644353588256</v>
      </c>
      <c r="F25" s="74">
        <f>IFERROR(IF(LoanIsNotPaid*LoanIsGood,Principal,""), "")</f>
        <v>1789.4492760597427</v>
      </c>
      <c r="G25" s="74">
        <f>IFERROR(IF(LoanIsNotPaid*LoanIsGood,InterestAmt,""), "")</f>
        <v>790.41515929908269</v>
      </c>
      <c r="H25" s="74">
        <f>IFERROR(IF(LoanIsNotPaid*LoanIsGood,EndingBalance,""), "")</f>
        <v>170664.76729828547</v>
      </c>
    </row>
    <row r="26" spans="2:8" ht="20.100000000000001" customHeight="1" x14ac:dyDescent="0.25">
      <c r="B26" s="72">
        <f>IFERROR(IF(LoanIsNotPaid*LoanIsGood,PaymentNumber,""), "")</f>
        <v>18</v>
      </c>
      <c r="C26" s="73">
        <f>IFERROR(IF(LoanIsNotPaid*LoanIsGood,PaymentDate,""), "")</f>
        <v>42644</v>
      </c>
      <c r="D26" s="74">
        <f>IFERROR(IF(LoanIsNotPaid*LoanIsGood,LoanValue,""), "")</f>
        <v>170664.76729828547</v>
      </c>
      <c r="E26" s="74">
        <f>IFERROR(IF(LoanIsNotPaid*LoanIsGood,MonthlyPayment,""), "")</f>
        <v>2579.8644353588256</v>
      </c>
      <c r="F26" s="74">
        <f>IFERROR(IF(LoanIsNotPaid*LoanIsGood,Principal,""), "")</f>
        <v>1797.6509185750167</v>
      </c>
      <c r="G26" s="74">
        <f>IFERROR(IF(LoanIsNotPaid*LoanIsGood,InterestAmt,""), "")</f>
        <v>782.21351678380881</v>
      </c>
      <c r="H26" s="74">
        <f>IFERROR(IF(LoanIsNotPaid*LoanIsGood,EndingBalance,""), "")</f>
        <v>168867.11637971047</v>
      </c>
    </row>
    <row r="27" spans="2:8" ht="20.100000000000001" customHeight="1" x14ac:dyDescent="0.25">
      <c r="B27" s="72">
        <f>IFERROR(IF(LoanIsNotPaid*LoanIsGood,PaymentNumber,""), "")</f>
        <v>19</v>
      </c>
      <c r="C27" s="73">
        <f>IFERROR(IF(LoanIsNotPaid*LoanIsGood,PaymentDate,""), "")</f>
        <v>42675</v>
      </c>
      <c r="D27" s="74">
        <f>IFERROR(IF(LoanIsNotPaid*LoanIsGood,LoanValue,""), "")</f>
        <v>168867.11637971047</v>
      </c>
      <c r="E27" s="74">
        <f>IFERROR(IF(LoanIsNotPaid*LoanIsGood,MonthlyPayment,""), "")</f>
        <v>2579.8644353588256</v>
      </c>
      <c r="F27" s="74">
        <f>IFERROR(IF(LoanIsNotPaid*LoanIsGood,Principal,""), "")</f>
        <v>1805.8901519518188</v>
      </c>
      <c r="G27" s="74">
        <f>IFERROR(IF(LoanIsNotPaid*LoanIsGood,InterestAmt,""), "")</f>
        <v>773.97428340700662</v>
      </c>
      <c r="H27" s="74">
        <f>IFERROR(IF(LoanIsNotPaid*LoanIsGood,EndingBalance,""), "")</f>
        <v>167061.22622775869</v>
      </c>
    </row>
    <row r="28" spans="2:8" ht="20.100000000000001" customHeight="1" x14ac:dyDescent="0.25">
      <c r="B28" s="72">
        <f>IFERROR(IF(LoanIsNotPaid*LoanIsGood,PaymentNumber,""), "")</f>
        <v>20</v>
      </c>
      <c r="C28" s="73">
        <f>IFERROR(IF(LoanIsNotPaid*LoanIsGood,PaymentDate,""), "")</f>
        <v>42705</v>
      </c>
      <c r="D28" s="74">
        <f>IFERROR(IF(LoanIsNotPaid*LoanIsGood,LoanValue,""), "")</f>
        <v>167061.22622775869</v>
      </c>
      <c r="E28" s="74">
        <f>IFERROR(IF(LoanIsNotPaid*LoanIsGood,MonthlyPayment,""), "")</f>
        <v>2579.8644353588256</v>
      </c>
      <c r="F28" s="74">
        <f>IFERROR(IF(LoanIsNotPaid*LoanIsGood,Principal,""), "")</f>
        <v>1814.1671484815979</v>
      </c>
      <c r="G28" s="74">
        <f>IFERROR(IF(LoanIsNotPaid*LoanIsGood,InterestAmt,""), "")</f>
        <v>765.6972868772275</v>
      </c>
      <c r="H28" s="74">
        <f>IFERROR(IF(LoanIsNotPaid*LoanIsGood,EndingBalance,""), "")</f>
        <v>165247.05907927707</v>
      </c>
    </row>
    <row r="29" spans="2:8" ht="20.100000000000001" customHeight="1" x14ac:dyDescent="0.25">
      <c r="B29" s="72">
        <f>IFERROR(IF(LoanIsNotPaid*LoanIsGood,PaymentNumber,""), "")</f>
        <v>21</v>
      </c>
      <c r="C29" s="73">
        <f>IFERROR(IF(LoanIsNotPaid*LoanIsGood,PaymentDate,""), "")</f>
        <v>42736</v>
      </c>
      <c r="D29" s="74">
        <f>IFERROR(IF(LoanIsNotPaid*LoanIsGood,LoanValue,""), "")</f>
        <v>165247.05907927707</v>
      </c>
      <c r="E29" s="74">
        <f>IFERROR(IF(LoanIsNotPaid*LoanIsGood,MonthlyPayment,""), "")</f>
        <v>2579.8644353588256</v>
      </c>
      <c r="F29" s="74">
        <f>IFERROR(IF(LoanIsNotPaid*LoanIsGood,Principal,""), "")</f>
        <v>1822.4820812454718</v>
      </c>
      <c r="G29" s="74">
        <f>IFERROR(IF(LoanIsNotPaid*LoanIsGood,InterestAmt,""), "")</f>
        <v>757.38235411335347</v>
      </c>
      <c r="H29" s="74">
        <f>IFERROR(IF(LoanIsNotPaid*LoanIsGood,EndingBalance,""), "")</f>
        <v>163424.57699803158</v>
      </c>
    </row>
    <row r="30" spans="2:8" ht="20.100000000000001" customHeight="1" x14ac:dyDescent="0.25">
      <c r="B30" s="72">
        <f>IFERROR(IF(LoanIsNotPaid*LoanIsGood,PaymentNumber,""), "")</f>
        <v>22</v>
      </c>
      <c r="C30" s="73">
        <f>IFERROR(IF(LoanIsNotPaid*LoanIsGood,PaymentDate,""), "")</f>
        <v>42767</v>
      </c>
      <c r="D30" s="74">
        <f>IFERROR(IF(LoanIsNotPaid*LoanIsGood,LoanValue,""), "")</f>
        <v>163424.57699803158</v>
      </c>
      <c r="E30" s="74">
        <f>IFERROR(IF(LoanIsNotPaid*LoanIsGood,MonthlyPayment,""), "")</f>
        <v>2579.8644353588256</v>
      </c>
      <c r="F30" s="74">
        <f>IFERROR(IF(LoanIsNotPaid*LoanIsGood,Principal,""), "")</f>
        <v>1830.8351241178473</v>
      </c>
      <c r="G30" s="74">
        <f>IFERROR(IF(LoanIsNotPaid*LoanIsGood,InterestAmt,""), "")</f>
        <v>749.02931124097847</v>
      </c>
      <c r="H30" s="74">
        <f>IFERROR(IF(LoanIsNotPaid*LoanIsGood,EndingBalance,""), "")</f>
        <v>161593.74187391368</v>
      </c>
    </row>
    <row r="31" spans="2:8" ht="20.100000000000001" customHeight="1" x14ac:dyDescent="0.25">
      <c r="B31" s="72">
        <f>IFERROR(IF(LoanIsNotPaid*LoanIsGood,PaymentNumber,""), "")</f>
        <v>23</v>
      </c>
      <c r="C31" s="73">
        <f>IFERROR(IF(LoanIsNotPaid*LoanIsGood,PaymentDate,""), "")</f>
        <v>42795</v>
      </c>
      <c r="D31" s="74">
        <f>IFERROR(IF(LoanIsNotPaid*LoanIsGood,LoanValue,""), "")</f>
        <v>161593.74187391368</v>
      </c>
      <c r="E31" s="74">
        <f>IFERROR(IF(LoanIsNotPaid*LoanIsGood,MonthlyPayment,""), "")</f>
        <v>2579.8644353588256</v>
      </c>
      <c r="F31" s="74">
        <f>IFERROR(IF(LoanIsNotPaid*LoanIsGood,Principal,""), "")</f>
        <v>1839.2264517700539</v>
      </c>
      <c r="G31" s="74">
        <f>IFERROR(IF(LoanIsNotPaid*LoanIsGood,InterestAmt,""), "")</f>
        <v>740.63798358877159</v>
      </c>
      <c r="H31" s="74">
        <f>IFERROR(IF(LoanIsNotPaid*LoanIsGood,EndingBalance,""), "")</f>
        <v>159754.51542214365</v>
      </c>
    </row>
    <row r="32" spans="2:8" ht="20.100000000000001" customHeight="1" x14ac:dyDescent="0.25">
      <c r="B32" s="72">
        <f>IFERROR(IF(LoanIsNotPaid*LoanIsGood,PaymentNumber,""), "")</f>
        <v>24</v>
      </c>
      <c r="C32" s="73">
        <f>IFERROR(IF(LoanIsNotPaid*LoanIsGood,PaymentDate,""), "")</f>
        <v>42826</v>
      </c>
      <c r="D32" s="74">
        <f>IFERROR(IF(LoanIsNotPaid*LoanIsGood,LoanValue,""), "")</f>
        <v>159754.51542214365</v>
      </c>
      <c r="E32" s="74">
        <f>IFERROR(IF(LoanIsNotPaid*LoanIsGood,MonthlyPayment,""), "")</f>
        <v>2579.8644353588256</v>
      </c>
      <c r="F32" s="74">
        <f>IFERROR(IF(LoanIsNotPaid*LoanIsGood,Principal,""), "")</f>
        <v>1847.6562396740001</v>
      </c>
      <c r="G32" s="74">
        <f>IFERROR(IF(LoanIsNotPaid*LoanIsGood,InterestAmt,""), "")</f>
        <v>732.20819568482557</v>
      </c>
      <c r="H32" s="74">
        <f>IFERROR(IF(LoanIsNotPaid*LoanIsGood,EndingBalance,""), "")</f>
        <v>157906.85918246966</v>
      </c>
    </row>
    <row r="33" spans="2:8" ht="20.100000000000001" customHeight="1" x14ac:dyDescent="0.25">
      <c r="B33" s="72">
        <f>IFERROR(IF(LoanIsNotPaid*LoanIsGood,PaymentNumber,""), "")</f>
        <v>25</v>
      </c>
      <c r="C33" s="73">
        <f>IFERROR(IF(LoanIsNotPaid*LoanIsGood,PaymentDate,""), "")</f>
        <v>42856</v>
      </c>
      <c r="D33" s="74">
        <f>IFERROR(IF(LoanIsNotPaid*LoanIsGood,LoanValue,""), "")</f>
        <v>157906.85918246966</v>
      </c>
      <c r="E33" s="74">
        <f>IFERROR(IF(LoanIsNotPaid*LoanIsGood,MonthlyPayment,""), "")</f>
        <v>2579.8644353588256</v>
      </c>
      <c r="F33" s="74">
        <f>IFERROR(IF(LoanIsNotPaid*LoanIsGood,Principal,""), "")</f>
        <v>1856.1246641058392</v>
      </c>
      <c r="G33" s="74">
        <f>IFERROR(IF(LoanIsNotPaid*LoanIsGood,InterestAmt,""), "")</f>
        <v>723.73977125298632</v>
      </c>
      <c r="H33" s="74">
        <f>IFERROR(IF(LoanIsNotPaid*LoanIsGood,EndingBalance,""), "")</f>
        <v>156050.73451836387</v>
      </c>
    </row>
    <row r="34" spans="2:8" ht="20.100000000000001" customHeight="1" x14ac:dyDescent="0.25">
      <c r="B34" s="72">
        <f>IFERROR(IF(LoanIsNotPaid*LoanIsGood,PaymentNumber,""), "")</f>
        <v>26</v>
      </c>
      <c r="C34" s="73">
        <f>IFERROR(IF(LoanIsNotPaid*LoanIsGood,PaymentDate,""), "")</f>
        <v>42887</v>
      </c>
      <c r="D34" s="74">
        <f>IFERROR(IF(LoanIsNotPaid*LoanIsGood,LoanValue,""), "")</f>
        <v>156050.73451836387</v>
      </c>
      <c r="E34" s="74">
        <f>IFERROR(IF(LoanIsNotPaid*LoanIsGood,MonthlyPayment,""), "")</f>
        <v>2579.8644353588256</v>
      </c>
      <c r="F34" s="74">
        <f>IFERROR(IF(LoanIsNotPaid*LoanIsGood,Principal,""), "")</f>
        <v>1864.6319021496577</v>
      </c>
      <c r="G34" s="74">
        <f>IFERROR(IF(LoanIsNotPaid*LoanIsGood,InterestAmt,""), "")</f>
        <v>715.23253320916797</v>
      </c>
      <c r="H34" s="74">
        <f>IFERROR(IF(LoanIsNotPaid*LoanIsGood,EndingBalance,""), "")</f>
        <v>154186.10261621419</v>
      </c>
    </row>
    <row r="35" spans="2:8" ht="20.100000000000001" customHeight="1" x14ac:dyDescent="0.25">
      <c r="B35" s="72">
        <f>IFERROR(IF(LoanIsNotPaid*LoanIsGood,PaymentNumber,""), "")</f>
        <v>27</v>
      </c>
      <c r="C35" s="73">
        <f>IFERROR(IF(LoanIsNotPaid*LoanIsGood,PaymentDate,""), "")</f>
        <v>42917</v>
      </c>
      <c r="D35" s="74">
        <f>IFERROR(IF(LoanIsNotPaid*LoanIsGood,LoanValue,""), "")</f>
        <v>154186.10261621419</v>
      </c>
      <c r="E35" s="74">
        <f>IFERROR(IF(LoanIsNotPaid*LoanIsGood,MonthlyPayment,""), "")</f>
        <v>2579.8644353588256</v>
      </c>
      <c r="F35" s="74">
        <f>IFERROR(IF(LoanIsNotPaid*LoanIsGood,Principal,""), "")</f>
        <v>1873.1781317011769</v>
      </c>
      <c r="G35" s="74">
        <f>IFERROR(IF(LoanIsNotPaid*LoanIsGood,InterestAmt,""), "")</f>
        <v>706.68630365764864</v>
      </c>
      <c r="H35" s="74">
        <f>IFERROR(IF(LoanIsNotPaid*LoanIsGood,EndingBalance,""), "")</f>
        <v>152312.924484513</v>
      </c>
    </row>
    <row r="36" spans="2:8" ht="20.100000000000001" customHeight="1" x14ac:dyDescent="0.25">
      <c r="B36" s="72">
        <f>IFERROR(IF(LoanIsNotPaid*LoanIsGood,PaymentNumber,""), "")</f>
        <v>28</v>
      </c>
      <c r="C36" s="73">
        <f>IFERROR(IF(LoanIsNotPaid*LoanIsGood,PaymentDate,""), "")</f>
        <v>42948</v>
      </c>
      <c r="D36" s="74">
        <f>IFERROR(IF(LoanIsNotPaid*LoanIsGood,LoanValue,""), "")</f>
        <v>152312.924484513</v>
      </c>
      <c r="E36" s="74">
        <f>IFERROR(IF(LoanIsNotPaid*LoanIsGood,MonthlyPayment,""), "")</f>
        <v>2579.8644353588256</v>
      </c>
      <c r="F36" s="74">
        <f>IFERROR(IF(LoanIsNotPaid*LoanIsGood,Principal,""), "")</f>
        <v>1881.7635314714739</v>
      </c>
      <c r="G36" s="74">
        <f>IFERROR(IF(LoanIsNotPaid*LoanIsGood,InterestAmt,""), "")</f>
        <v>698.10090388735148</v>
      </c>
      <c r="H36" s="74">
        <f>IFERROR(IF(LoanIsNotPaid*LoanIsGood,EndingBalance,""), "")</f>
        <v>150431.16095304154</v>
      </c>
    </row>
    <row r="37" spans="2:8" ht="20.100000000000001" customHeight="1" x14ac:dyDescent="0.25">
      <c r="B37" s="72">
        <f>IFERROR(IF(LoanIsNotPaid*LoanIsGood,PaymentNumber,""), "")</f>
        <v>29</v>
      </c>
      <c r="C37" s="73">
        <f>IFERROR(IF(LoanIsNotPaid*LoanIsGood,PaymentDate,""), "")</f>
        <v>42979</v>
      </c>
      <c r="D37" s="74">
        <f>IFERROR(IF(LoanIsNotPaid*LoanIsGood,LoanValue,""), "")</f>
        <v>150431.16095304154</v>
      </c>
      <c r="E37" s="74">
        <f>IFERROR(IF(LoanIsNotPaid*LoanIsGood,MonthlyPayment,""), "")</f>
        <v>2579.8644353588256</v>
      </c>
      <c r="F37" s="74">
        <f>IFERROR(IF(LoanIsNotPaid*LoanIsGood,Principal,""), "")</f>
        <v>1890.3882809907182</v>
      </c>
      <c r="G37" s="74">
        <f>IFERROR(IF(LoanIsNotPaid*LoanIsGood,InterestAmt,""), "")</f>
        <v>689.47615436810725</v>
      </c>
      <c r="H37" s="74">
        <f>IFERROR(IF(LoanIsNotPaid*LoanIsGood,EndingBalance,""), "")</f>
        <v>148540.77267205075</v>
      </c>
    </row>
    <row r="38" spans="2:8" ht="20.100000000000001" customHeight="1" x14ac:dyDescent="0.25">
      <c r="B38" s="72">
        <f>IFERROR(IF(LoanIsNotPaid*LoanIsGood,PaymentNumber,""), "")</f>
        <v>30</v>
      </c>
      <c r="C38" s="73">
        <f>IFERROR(IF(LoanIsNotPaid*LoanIsGood,PaymentDate,""), "")</f>
        <v>43009</v>
      </c>
      <c r="D38" s="74">
        <f>IFERROR(IF(LoanIsNotPaid*LoanIsGood,LoanValue,""), "")</f>
        <v>148540.77267205075</v>
      </c>
      <c r="E38" s="74">
        <f>IFERROR(IF(LoanIsNotPaid*LoanIsGood,MonthlyPayment,""), "")</f>
        <v>2579.8644353588256</v>
      </c>
      <c r="F38" s="74">
        <f>IFERROR(IF(LoanIsNotPaid*LoanIsGood,Principal,""), "")</f>
        <v>1899.0525606119256</v>
      </c>
      <c r="G38" s="74">
        <f>IFERROR(IF(LoanIsNotPaid*LoanIsGood,InterestAmt,""), "")</f>
        <v>680.81187474689989</v>
      </c>
      <c r="H38" s="74">
        <f>IFERROR(IF(LoanIsNotPaid*LoanIsGood,EndingBalance,""), "")</f>
        <v>146641.72011143889</v>
      </c>
    </row>
    <row r="39" spans="2:8" ht="20.100000000000001" customHeight="1" x14ac:dyDescent="0.25">
      <c r="B39" s="72">
        <f>IFERROR(IF(LoanIsNotPaid*LoanIsGood,PaymentNumber,""), "")</f>
        <v>31</v>
      </c>
      <c r="C39" s="73">
        <f>IFERROR(IF(LoanIsNotPaid*LoanIsGood,PaymentDate,""), "")</f>
        <v>43040</v>
      </c>
      <c r="D39" s="74">
        <f>IFERROR(IF(LoanIsNotPaid*LoanIsGood,LoanValue,""), "")</f>
        <v>146641.72011143889</v>
      </c>
      <c r="E39" s="74">
        <f>IFERROR(IF(LoanIsNotPaid*LoanIsGood,MonthlyPayment,""), "")</f>
        <v>2579.8644353588256</v>
      </c>
      <c r="F39" s="74">
        <f>IFERROR(IF(LoanIsNotPaid*LoanIsGood,Principal,""), "")</f>
        <v>1907.7565515147301</v>
      </c>
      <c r="G39" s="74">
        <f>IFERROR(IF(LoanIsNotPaid*LoanIsGood,InterestAmt,""), "")</f>
        <v>672.10788384409523</v>
      </c>
      <c r="H39" s="74">
        <f>IFERROR(IF(LoanIsNotPaid*LoanIsGood,EndingBalance,""), "")</f>
        <v>144733.96355992416</v>
      </c>
    </row>
    <row r="40" spans="2:8" ht="20.100000000000001" customHeight="1" x14ac:dyDescent="0.25">
      <c r="B40" s="72">
        <f>IFERROR(IF(LoanIsNotPaid*LoanIsGood,PaymentNumber,""), "")</f>
        <v>32</v>
      </c>
      <c r="C40" s="73">
        <f>IFERROR(IF(LoanIsNotPaid*LoanIsGood,PaymentDate,""), "")</f>
        <v>43070</v>
      </c>
      <c r="D40" s="74">
        <f>IFERROR(IF(LoanIsNotPaid*LoanIsGood,LoanValue,""), "")</f>
        <v>144733.96355992416</v>
      </c>
      <c r="E40" s="74">
        <f>IFERROR(IF(LoanIsNotPaid*LoanIsGood,MonthlyPayment,""), "")</f>
        <v>2579.8644353588256</v>
      </c>
      <c r="F40" s="74">
        <f>IFERROR(IF(LoanIsNotPaid*LoanIsGood,Principal,""), "")</f>
        <v>1916.500435709173</v>
      </c>
      <c r="G40" s="74">
        <f>IFERROR(IF(LoanIsNotPaid*LoanIsGood,InterestAmt,""), "")</f>
        <v>663.36399964965267</v>
      </c>
      <c r="H40" s="74">
        <f>IFERROR(IF(LoanIsNotPaid*LoanIsGood,EndingBalance,""), "")</f>
        <v>142817.46312421496</v>
      </c>
    </row>
    <row r="41" spans="2:8" ht="20.100000000000001" customHeight="1" x14ac:dyDescent="0.25">
      <c r="B41" s="72">
        <f>IFERROR(IF(LoanIsNotPaid*LoanIsGood,PaymentNumber,""), "")</f>
        <v>33</v>
      </c>
      <c r="C41" s="73">
        <f>IFERROR(IF(LoanIsNotPaid*LoanIsGood,PaymentDate,""), "")</f>
        <v>43101</v>
      </c>
      <c r="D41" s="74">
        <f>IFERROR(IF(LoanIsNotPaid*LoanIsGood,LoanValue,""), "")</f>
        <v>142817.46312421496</v>
      </c>
      <c r="E41" s="74">
        <f>IFERROR(IF(LoanIsNotPaid*LoanIsGood,MonthlyPayment,""), "")</f>
        <v>2579.8644353588256</v>
      </c>
      <c r="F41" s="74">
        <f>IFERROR(IF(LoanIsNotPaid*LoanIsGood,Principal,""), "")</f>
        <v>1925.2843960395064</v>
      </c>
      <c r="G41" s="74">
        <f>IFERROR(IF(LoanIsNotPaid*LoanIsGood,InterestAmt,""), "")</f>
        <v>654.58003931931898</v>
      </c>
      <c r="H41" s="74">
        <f>IFERROR(IF(LoanIsNotPaid*LoanIsGood,EndingBalance,""), "")</f>
        <v>140892.17872817538</v>
      </c>
    </row>
    <row r="42" spans="2:8" ht="20.100000000000001" customHeight="1" x14ac:dyDescent="0.25">
      <c r="B42" s="72">
        <f>IFERROR(IF(LoanIsNotPaid*LoanIsGood,PaymentNumber,""), "")</f>
        <v>34</v>
      </c>
      <c r="C42" s="73">
        <f>IFERROR(IF(LoanIsNotPaid*LoanIsGood,PaymentDate,""), "")</f>
        <v>43132</v>
      </c>
      <c r="D42" s="74">
        <f>IFERROR(IF(LoanIsNotPaid*LoanIsGood,LoanValue,""), "")</f>
        <v>140892.17872817538</v>
      </c>
      <c r="E42" s="74">
        <f>IFERROR(IF(LoanIsNotPaid*LoanIsGood,MonthlyPayment,""), "")</f>
        <v>2579.8644353588256</v>
      </c>
      <c r="F42" s="74">
        <f>IFERROR(IF(LoanIsNotPaid*LoanIsGood,Principal,""), "")</f>
        <v>1934.108616188021</v>
      </c>
      <c r="G42" s="74">
        <f>IFERROR(IF(LoanIsNotPaid*LoanIsGood,InterestAmt,""), "")</f>
        <v>645.75581917080467</v>
      </c>
      <c r="H42" s="74">
        <f>IFERROR(IF(LoanIsNotPaid*LoanIsGood,EndingBalance,""), "")</f>
        <v>138958.07011198736</v>
      </c>
    </row>
    <row r="43" spans="2:8" ht="20.100000000000001" customHeight="1" x14ac:dyDescent="0.25">
      <c r="B43" s="72">
        <f>IFERROR(IF(LoanIsNotPaid*LoanIsGood,PaymentNumber,""), "")</f>
        <v>35</v>
      </c>
      <c r="C43" s="73">
        <f>IFERROR(IF(LoanIsNotPaid*LoanIsGood,PaymentDate,""), "")</f>
        <v>43160</v>
      </c>
      <c r="D43" s="74">
        <f>IFERROR(IF(LoanIsNotPaid*LoanIsGood,LoanValue,""), "")</f>
        <v>138958.07011198736</v>
      </c>
      <c r="E43" s="74">
        <f>IFERROR(IF(LoanIsNotPaid*LoanIsGood,MonthlyPayment,""), "")</f>
        <v>2579.8644353588256</v>
      </c>
      <c r="F43" s="74">
        <f>IFERROR(IF(LoanIsNotPaid*LoanIsGood,Principal,""), "")</f>
        <v>1942.9732806788827</v>
      </c>
      <c r="G43" s="74">
        <f>IFERROR(IF(LoanIsNotPaid*LoanIsGood,InterestAmt,""), "")</f>
        <v>636.89115467994282</v>
      </c>
      <c r="H43" s="74">
        <f>IFERROR(IF(LoanIsNotPaid*LoanIsGood,EndingBalance,""), "")</f>
        <v>137015.09683130847</v>
      </c>
    </row>
    <row r="44" spans="2:8" ht="20.100000000000001" customHeight="1" x14ac:dyDescent="0.25">
      <c r="B44" s="72">
        <f>IFERROR(IF(LoanIsNotPaid*LoanIsGood,PaymentNumber,""), "")</f>
        <v>36</v>
      </c>
      <c r="C44" s="73">
        <f>IFERROR(IF(LoanIsNotPaid*LoanIsGood,PaymentDate,""), "")</f>
        <v>43191</v>
      </c>
      <c r="D44" s="74">
        <f>IFERROR(IF(LoanIsNotPaid*LoanIsGood,LoanValue,""), "")</f>
        <v>137015.09683130847</v>
      </c>
      <c r="E44" s="74">
        <f>IFERROR(IF(LoanIsNotPaid*LoanIsGood,MonthlyPayment,""), "")</f>
        <v>2579.8644353588256</v>
      </c>
      <c r="F44" s="74">
        <f>IFERROR(IF(LoanIsNotPaid*LoanIsGood,Principal,""), "")</f>
        <v>1951.8785748819942</v>
      </c>
      <c r="G44" s="74">
        <f>IFERROR(IF(LoanIsNotPaid*LoanIsGood,InterestAmt,""), "")</f>
        <v>627.98586047683136</v>
      </c>
      <c r="H44" s="74">
        <f>IFERROR(IF(LoanIsNotPaid*LoanIsGood,EndingBalance,""), "")</f>
        <v>135063.21825642651</v>
      </c>
    </row>
    <row r="45" spans="2:8" ht="20.100000000000001" customHeight="1" x14ac:dyDescent="0.25">
      <c r="B45" s="72">
        <f>IFERROR(IF(LoanIsNotPaid*LoanIsGood,PaymentNumber,""), "")</f>
        <v>37</v>
      </c>
      <c r="C45" s="73">
        <f>IFERROR(IF(LoanIsNotPaid*LoanIsGood,PaymentDate,""), "")</f>
        <v>43221</v>
      </c>
      <c r="D45" s="74">
        <f>IFERROR(IF(LoanIsNotPaid*LoanIsGood,LoanValue,""), "")</f>
        <v>135063.21825642651</v>
      </c>
      <c r="E45" s="74">
        <f>IFERROR(IF(LoanIsNotPaid*LoanIsGood,MonthlyPayment,""), "")</f>
        <v>2579.8644353588256</v>
      </c>
      <c r="F45" s="74">
        <f>IFERROR(IF(LoanIsNotPaid*LoanIsGood,Principal,""), "")</f>
        <v>1960.8246850168698</v>
      </c>
      <c r="G45" s="74">
        <f>IFERROR(IF(LoanIsNotPaid*LoanIsGood,InterestAmt,""), "")</f>
        <v>619.03975034195548</v>
      </c>
      <c r="H45" s="74">
        <f>IFERROR(IF(LoanIsNotPaid*LoanIsGood,EndingBalance,""), "")</f>
        <v>133102.39357140957</v>
      </c>
    </row>
    <row r="46" spans="2:8" ht="20.100000000000001" customHeight="1" x14ac:dyDescent="0.25">
      <c r="B46" s="72">
        <f>IFERROR(IF(LoanIsNotPaid*LoanIsGood,PaymentNumber,""), "")</f>
        <v>38</v>
      </c>
      <c r="C46" s="73">
        <f>IFERROR(IF(LoanIsNotPaid*LoanIsGood,PaymentDate,""), "")</f>
        <v>43252</v>
      </c>
      <c r="D46" s="74">
        <f>IFERROR(IF(LoanIsNotPaid*LoanIsGood,LoanValue,""), "")</f>
        <v>133102.39357140957</v>
      </c>
      <c r="E46" s="74">
        <f>IFERROR(IF(LoanIsNotPaid*LoanIsGood,MonthlyPayment,""), "")</f>
        <v>2579.8644353588256</v>
      </c>
      <c r="F46" s="74">
        <f>IFERROR(IF(LoanIsNotPaid*LoanIsGood,Principal,""), "")</f>
        <v>1969.8117981565306</v>
      </c>
      <c r="G46" s="74">
        <f>IFERROR(IF(LoanIsNotPaid*LoanIsGood,InterestAmt,""), "")</f>
        <v>610.05263720229482</v>
      </c>
      <c r="H46" s="74">
        <f>IFERROR(IF(LoanIsNotPaid*LoanIsGood,EndingBalance,""), "")</f>
        <v>131132.58177325304</v>
      </c>
    </row>
    <row r="47" spans="2:8" ht="20.100000000000001" customHeight="1" x14ac:dyDescent="0.25">
      <c r="B47" s="72">
        <f>IFERROR(IF(LoanIsNotPaid*LoanIsGood,PaymentNumber,""), "")</f>
        <v>39</v>
      </c>
      <c r="C47" s="73">
        <f>IFERROR(IF(LoanIsNotPaid*LoanIsGood,PaymentDate,""), "")</f>
        <v>43282</v>
      </c>
      <c r="D47" s="74">
        <f>IFERROR(IF(LoanIsNotPaid*LoanIsGood,LoanValue,""), "")</f>
        <v>131132.58177325304</v>
      </c>
      <c r="E47" s="74">
        <f>IFERROR(IF(LoanIsNotPaid*LoanIsGood,MonthlyPayment,""), "")</f>
        <v>2579.8644353588256</v>
      </c>
      <c r="F47" s="74">
        <f>IFERROR(IF(LoanIsNotPaid*LoanIsGood,Principal,""), "")</f>
        <v>1978.8401022314147</v>
      </c>
      <c r="G47" s="74">
        <f>IFERROR(IF(LoanIsNotPaid*LoanIsGood,InterestAmt,""), "")</f>
        <v>601.02433312741061</v>
      </c>
      <c r="H47" s="74">
        <f>IFERROR(IF(LoanIsNotPaid*LoanIsGood,EndingBalance,""), "")</f>
        <v>129153.74167102169</v>
      </c>
    </row>
    <row r="48" spans="2:8" ht="20.100000000000001" customHeight="1" x14ac:dyDescent="0.25">
      <c r="B48" s="72">
        <f>IFERROR(IF(LoanIsNotPaid*LoanIsGood,PaymentNumber,""), "")</f>
        <v>40</v>
      </c>
      <c r="C48" s="73">
        <f>IFERROR(IF(LoanIsNotPaid*LoanIsGood,PaymentDate,""), "")</f>
        <v>43313</v>
      </c>
      <c r="D48" s="74">
        <f>IFERROR(IF(LoanIsNotPaid*LoanIsGood,LoanValue,""), "")</f>
        <v>129153.74167102169</v>
      </c>
      <c r="E48" s="74">
        <f>IFERROR(IF(LoanIsNotPaid*LoanIsGood,MonthlyPayment,""), "")</f>
        <v>2579.8644353588256</v>
      </c>
      <c r="F48" s="74">
        <f>IFERROR(IF(LoanIsNotPaid*LoanIsGood,Principal,""), "")</f>
        <v>1987.9097860333088</v>
      </c>
      <c r="G48" s="74">
        <f>IFERROR(IF(LoanIsNotPaid*LoanIsGood,InterestAmt,""), "")</f>
        <v>591.9546493255167</v>
      </c>
      <c r="H48" s="74">
        <f>IFERROR(IF(LoanIsNotPaid*LoanIsGood,EndingBalance,""), "")</f>
        <v>127165.83188498839</v>
      </c>
    </row>
    <row r="49" spans="2:8" ht="20.100000000000001" customHeight="1" x14ac:dyDescent="0.25">
      <c r="B49" s="72">
        <f>IFERROR(IF(LoanIsNotPaid*LoanIsGood,PaymentNumber,""), "")</f>
        <v>41</v>
      </c>
      <c r="C49" s="73">
        <f>IFERROR(IF(LoanIsNotPaid*LoanIsGood,PaymentDate,""), "")</f>
        <v>43344</v>
      </c>
      <c r="D49" s="74">
        <f>IFERROR(IF(LoanIsNotPaid*LoanIsGood,LoanValue,""), "")</f>
        <v>127165.83188498839</v>
      </c>
      <c r="E49" s="74">
        <f>IFERROR(IF(LoanIsNotPaid*LoanIsGood,MonthlyPayment,""), "")</f>
        <v>2579.8644353588256</v>
      </c>
      <c r="F49" s="74">
        <f>IFERROR(IF(LoanIsNotPaid*LoanIsGood,Principal,""), "")</f>
        <v>1997.0210392192948</v>
      </c>
      <c r="G49" s="74">
        <f>IFERROR(IF(LoanIsNotPaid*LoanIsGood,InterestAmt,""), "")</f>
        <v>582.8433961395308</v>
      </c>
      <c r="H49" s="74">
        <f>IFERROR(IF(LoanIsNotPaid*LoanIsGood,EndingBalance,""), "")</f>
        <v>125168.81084576907</v>
      </c>
    </row>
    <row r="50" spans="2:8" ht="20.100000000000001" customHeight="1" x14ac:dyDescent="0.25">
      <c r="B50" s="72">
        <f>IFERROR(IF(LoanIsNotPaid*LoanIsGood,PaymentNumber,""), "")</f>
        <v>42</v>
      </c>
      <c r="C50" s="73">
        <f>IFERROR(IF(LoanIsNotPaid*LoanIsGood,PaymentDate,""), "")</f>
        <v>43374</v>
      </c>
      <c r="D50" s="74">
        <f>IFERROR(IF(LoanIsNotPaid*LoanIsGood,LoanValue,""), "")</f>
        <v>125168.81084576907</v>
      </c>
      <c r="E50" s="74">
        <f>IFERROR(IF(LoanIsNotPaid*LoanIsGood,MonthlyPayment,""), "")</f>
        <v>2579.8644353588256</v>
      </c>
      <c r="F50" s="74">
        <f>IFERROR(IF(LoanIsNotPaid*LoanIsGood,Principal,""), "")</f>
        <v>2006.1740523157166</v>
      </c>
      <c r="G50" s="74">
        <f>IFERROR(IF(LoanIsNotPaid*LoanIsGood,InterestAmt,""), "")</f>
        <v>573.69038304310891</v>
      </c>
      <c r="H50" s="74">
        <f>IFERROR(IF(LoanIsNotPaid*LoanIsGood,EndingBalance,""), "")</f>
        <v>123162.63679345333</v>
      </c>
    </row>
    <row r="51" spans="2:8" ht="20.100000000000001" customHeight="1" x14ac:dyDescent="0.25">
      <c r="B51" s="72">
        <f>IFERROR(IF(LoanIsNotPaid*LoanIsGood,PaymentNumber,""), "")</f>
        <v>43</v>
      </c>
      <c r="C51" s="73">
        <f>IFERROR(IF(LoanIsNotPaid*LoanIsGood,PaymentDate,""), "")</f>
        <v>43405</v>
      </c>
      <c r="D51" s="74">
        <f>IFERROR(IF(LoanIsNotPaid*LoanIsGood,LoanValue,""), "")</f>
        <v>123162.63679345333</v>
      </c>
      <c r="E51" s="74">
        <f>IFERROR(IF(LoanIsNotPaid*LoanIsGood,MonthlyPayment,""), "")</f>
        <v>2579.8644353588256</v>
      </c>
      <c r="F51" s="74">
        <f>IFERROR(IF(LoanIsNotPaid*LoanIsGood,Principal,""), "")</f>
        <v>2015.3690167221635</v>
      </c>
      <c r="G51" s="74">
        <f>IFERROR(IF(LoanIsNotPaid*LoanIsGood,InterestAmt,""), "")</f>
        <v>564.49541863666195</v>
      </c>
      <c r="H51" s="74">
        <f>IFERROR(IF(LoanIsNotPaid*LoanIsGood,EndingBalance,""), "")</f>
        <v>121147.26777673111</v>
      </c>
    </row>
    <row r="52" spans="2:8" ht="20.100000000000001" customHeight="1" x14ac:dyDescent="0.25">
      <c r="B52" s="72">
        <f>IFERROR(IF(LoanIsNotPaid*LoanIsGood,PaymentNumber,""), "")</f>
        <v>44</v>
      </c>
      <c r="C52" s="73">
        <f>IFERROR(IF(LoanIsNotPaid*LoanIsGood,PaymentDate,""), "")</f>
        <v>43435</v>
      </c>
      <c r="D52" s="74">
        <f>IFERROR(IF(LoanIsNotPaid*LoanIsGood,LoanValue,""), "")</f>
        <v>121147.26777673111</v>
      </c>
      <c r="E52" s="74">
        <f>IFERROR(IF(LoanIsNotPaid*LoanIsGood,MonthlyPayment,""), "")</f>
        <v>2579.8644353588256</v>
      </c>
      <c r="F52" s="74">
        <f>IFERROR(IF(LoanIsNotPaid*LoanIsGood,Principal,""), "")</f>
        <v>2024.6061247154732</v>
      </c>
      <c r="G52" s="74">
        <f>IFERROR(IF(LoanIsNotPaid*LoanIsGood,InterestAmt,""), "")</f>
        <v>555.25831064335205</v>
      </c>
      <c r="H52" s="74">
        <f>IFERROR(IF(LoanIsNotPaid*LoanIsGood,EndingBalance,""), "")</f>
        <v>119122.66165201578</v>
      </c>
    </row>
    <row r="53" spans="2:8" ht="20.100000000000001" customHeight="1" x14ac:dyDescent="0.25">
      <c r="B53" s="72">
        <f>IFERROR(IF(LoanIsNotPaid*LoanIsGood,PaymentNumber,""), "")</f>
        <v>45</v>
      </c>
      <c r="C53" s="73">
        <f>IFERROR(IF(LoanIsNotPaid*LoanIsGood,PaymentDate,""), "")</f>
        <v>43466</v>
      </c>
      <c r="D53" s="74">
        <f>IFERROR(IF(LoanIsNotPaid*LoanIsGood,LoanValue,""), "")</f>
        <v>119122.66165201578</v>
      </c>
      <c r="E53" s="74">
        <f>IFERROR(IF(LoanIsNotPaid*LoanIsGood,MonthlyPayment,""), "")</f>
        <v>2579.8644353588256</v>
      </c>
      <c r="F53" s="74">
        <f>IFERROR(IF(LoanIsNotPaid*LoanIsGood,Principal,""), "")</f>
        <v>2033.8855694537529</v>
      </c>
      <c r="G53" s="74">
        <f>IFERROR(IF(LoanIsNotPaid*LoanIsGood,InterestAmt,""), "")</f>
        <v>545.97886590507278</v>
      </c>
      <c r="H53" s="74">
        <f>IFERROR(IF(LoanIsNotPaid*LoanIsGood,EndingBalance,""), "")</f>
        <v>117088.77608256196</v>
      </c>
    </row>
    <row r="54" spans="2:8" ht="20.100000000000001" customHeight="1" x14ac:dyDescent="0.25">
      <c r="B54" s="72">
        <f>IFERROR(IF(LoanIsNotPaid*LoanIsGood,PaymentNumber,""), "")</f>
        <v>46</v>
      </c>
      <c r="C54" s="73">
        <f>IFERROR(IF(LoanIsNotPaid*LoanIsGood,PaymentDate,""), "")</f>
        <v>43497</v>
      </c>
      <c r="D54" s="74">
        <f>IFERROR(IF(LoanIsNotPaid*LoanIsGood,LoanValue,""), "")</f>
        <v>117088.77608256196</v>
      </c>
      <c r="E54" s="74">
        <f>IFERROR(IF(LoanIsNotPaid*LoanIsGood,MonthlyPayment,""), "")</f>
        <v>2579.8644353588256</v>
      </c>
      <c r="F54" s="74">
        <f>IFERROR(IF(LoanIsNotPaid*LoanIsGood,Principal,""), "")</f>
        <v>2043.2075449804158</v>
      </c>
      <c r="G54" s="74">
        <f>IFERROR(IF(LoanIsNotPaid*LoanIsGood,InterestAmt,""), "")</f>
        <v>536.65689037840968</v>
      </c>
      <c r="H54" s="74">
        <f>IFERROR(IF(LoanIsNotPaid*LoanIsGood,EndingBalance,""), "")</f>
        <v>115045.56853758148</v>
      </c>
    </row>
    <row r="55" spans="2:8" ht="20.100000000000001" customHeight="1" x14ac:dyDescent="0.25">
      <c r="B55" s="72">
        <f>IFERROR(IF(LoanIsNotPaid*LoanIsGood,PaymentNumber,""), "")</f>
        <v>47</v>
      </c>
      <c r="C55" s="73">
        <f>IFERROR(IF(LoanIsNotPaid*LoanIsGood,PaymentDate,""), "")</f>
        <v>43525</v>
      </c>
      <c r="D55" s="74">
        <f>IFERROR(IF(LoanIsNotPaid*LoanIsGood,LoanValue,""), "")</f>
        <v>115045.56853758148</v>
      </c>
      <c r="E55" s="74">
        <f>IFERROR(IF(LoanIsNotPaid*LoanIsGood,MonthlyPayment,""), "")</f>
        <v>2579.8644353588256</v>
      </c>
      <c r="F55" s="74">
        <f>IFERROR(IF(LoanIsNotPaid*LoanIsGood,Principal,""), "")</f>
        <v>2052.5722462282429</v>
      </c>
      <c r="G55" s="74">
        <f>IFERROR(IF(LoanIsNotPaid*LoanIsGood,InterestAmt,""), "")</f>
        <v>527.29218913058276</v>
      </c>
      <c r="H55" s="74">
        <f>IFERROR(IF(LoanIsNotPaid*LoanIsGood,EndingBalance,""), "")</f>
        <v>112992.99629135337</v>
      </c>
    </row>
    <row r="56" spans="2:8" ht="20.100000000000001" customHeight="1" x14ac:dyDescent="0.25">
      <c r="B56" s="72">
        <f>IFERROR(IF(LoanIsNotPaid*LoanIsGood,PaymentNumber,""), "")</f>
        <v>48</v>
      </c>
      <c r="C56" s="73">
        <f>IFERROR(IF(LoanIsNotPaid*LoanIsGood,PaymentDate,""), "")</f>
        <v>43556</v>
      </c>
      <c r="D56" s="74">
        <f>IFERROR(IF(LoanIsNotPaid*LoanIsGood,LoanValue,""), "")</f>
        <v>112992.99629135337</v>
      </c>
      <c r="E56" s="74">
        <f>IFERROR(IF(LoanIsNotPaid*LoanIsGood,MonthlyPayment,""), "")</f>
        <v>2579.8644353588256</v>
      </c>
      <c r="F56" s="74">
        <f>IFERROR(IF(LoanIsNotPaid*LoanIsGood,Principal,""), "")</f>
        <v>2061.9798690234552</v>
      </c>
      <c r="G56" s="74">
        <f>IFERROR(IF(LoanIsNotPaid*LoanIsGood,InterestAmt,""), "")</f>
        <v>517.88456633536998</v>
      </c>
      <c r="H56" s="74">
        <f>IFERROR(IF(LoanIsNotPaid*LoanIsGood,EndingBalance,""), "")</f>
        <v>110931.01642232985</v>
      </c>
    </row>
    <row r="57" spans="2:8" ht="20.100000000000001" customHeight="1" x14ac:dyDescent="0.25">
      <c r="B57" s="72">
        <f>IFERROR(IF(LoanIsNotPaid*LoanIsGood,PaymentNumber,""), "")</f>
        <v>49</v>
      </c>
      <c r="C57" s="73">
        <f>IFERROR(IF(LoanIsNotPaid*LoanIsGood,PaymentDate,""), "")</f>
        <v>43586</v>
      </c>
      <c r="D57" s="74">
        <f>IFERROR(IF(LoanIsNotPaid*LoanIsGood,LoanValue,""), "")</f>
        <v>110931.01642232985</v>
      </c>
      <c r="E57" s="74">
        <f>IFERROR(IF(LoanIsNotPaid*LoanIsGood,MonthlyPayment,""), "")</f>
        <v>2579.8644353588256</v>
      </c>
      <c r="F57" s="74">
        <f>IFERROR(IF(LoanIsNotPaid*LoanIsGood,Principal,""), "")</f>
        <v>2071.4306100898129</v>
      </c>
      <c r="G57" s="74">
        <f>IFERROR(IF(LoanIsNotPaid*LoanIsGood,InterestAmt,""), "")</f>
        <v>508.43382526901246</v>
      </c>
      <c r="H57" s="74">
        <f>IFERROR(IF(LoanIsNotPaid*LoanIsGood,EndingBalance,""), "")</f>
        <v>108859.58581223999</v>
      </c>
    </row>
    <row r="58" spans="2:8" ht="20.100000000000001" customHeight="1" x14ac:dyDescent="0.25">
      <c r="B58" s="72">
        <f>IFERROR(IF(LoanIsNotPaid*LoanIsGood,PaymentNumber,""), "")</f>
        <v>50</v>
      </c>
      <c r="C58" s="73">
        <f>IFERROR(IF(LoanIsNotPaid*LoanIsGood,PaymentDate,""), "")</f>
        <v>43617</v>
      </c>
      <c r="D58" s="74">
        <f>IFERROR(IF(LoanIsNotPaid*LoanIsGood,LoanValue,""), "")</f>
        <v>108859.58581223999</v>
      </c>
      <c r="E58" s="74">
        <f>IFERROR(IF(LoanIsNotPaid*LoanIsGood,MonthlyPayment,""), "")</f>
        <v>2579.8644353588256</v>
      </c>
      <c r="F58" s="74">
        <f>IFERROR(IF(LoanIsNotPaid*LoanIsGood,Principal,""), "")</f>
        <v>2080.9246670527245</v>
      </c>
      <c r="G58" s="74">
        <f>IFERROR(IF(LoanIsNotPaid*LoanIsGood,InterestAmt,""), "")</f>
        <v>498.93976830610092</v>
      </c>
      <c r="H58" s="74">
        <f>IFERROR(IF(LoanIsNotPaid*LoanIsGood,EndingBalance,""), "")</f>
        <v>106778.66114518727</v>
      </c>
    </row>
    <row r="59" spans="2:8" ht="20.100000000000001" customHeight="1" x14ac:dyDescent="0.25">
      <c r="B59" s="72">
        <f>IFERROR(IF(LoanIsNotPaid*LoanIsGood,PaymentNumber,""), "")</f>
        <v>51</v>
      </c>
      <c r="C59" s="73">
        <f>IFERROR(IF(LoanIsNotPaid*LoanIsGood,PaymentDate,""), "")</f>
        <v>43647</v>
      </c>
      <c r="D59" s="74">
        <f>IFERROR(IF(LoanIsNotPaid*LoanIsGood,LoanValue,""), "")</f>
        <v>106778.66114518727</v>
      </c>
      <c r="E59" s="74">
        <f>IFERROR(IF(LoanIsNotPaid*LoanIsGood,MonthlyPayment,""), "")</f>
        <v>2579.8644353588256</v>
      </c>
      <c r="F59" s="74">
        <f>IFERROR(IF(LoanIsNotPaid*LoanIsGood,Principal,""), "")</f>
        <v>2090.4622384433833</v>
      </c>
      <c r="G59" s="74">
        <f>IFERROR(IF(LoanIsNotPaid*LoanIsGood,InterestAmt,""), "")</f>
        <v>489.40219691544263</v>
      </c>
      <c r="H59" s="74">
        <f>IFERROR(IF(LoanIsNotPaid*LoanIsGood,EndingBalance,""), "")</f>
        <v>104688.19890674387</v>
      </c>
    </row>
    <row r="60" spans="2:8" ht="20.100000000000001" customHeight="1" x14ac:dyDescent="0.25">
      <c r="B60" s="72">
        <f>IFERROR(IF(LoanIsNotPaid*LoanIsGood,PaymentNumber,""), "")</f>
        <v>52</v>
      </c>
      <c r="C60" s="73">
        <f>IFERROR(IF(LoanIsNotPaid*LoanIsGood,PaymentDate,""), "")</f>
        <v>43678</v>
      </c>
      <c r="D60" s="74">
        <f>IFERROR(IF(LoanIsNotPaid*LoanIsGood,LoanValue,""), "")</f>
        <v>104688.19890674387</v>
      </c>
      <c r="E60" s="74">
        <f>IFERROR(IF(LoanIsNotPaid*LoanIsGood,MonthlyPayment,""), "")</f>
        <v>2579.8644353588256</v>
      </c>
      <c r="F60" s="74">
        <f>IFERROR(IF(LoanIsNotPaid*LoanIsGood,Principal,""), "")</f>
        <v>2100.0435237029151</v>
      </c>
      <c r="G60" s="74">
        <f>IFERROR(IF(LoanIsNotPaid*LoanIsGood,InterestAmt,""), "")</f>
        <v>479.82091165591038</v>
      </c>
      <c r="H60" s="74">
        <f>IFERROR(IF(LoanIsNotPaid*LoanIsGood,EndingBalance,""), "")</f>
        <v>102588.15538304095</v>
      </c>
    </row>
    <row r="61" spans="2:8" ht="20.100000000000001" customHeight="1" x14ac:dyDescent="0.25">
      <c r="B61" s="72">
        <f>IFERROR(IF(LoanIsNotPaid*LoanIsGood,PaymentNumber,""), "")</f>
        <v>53</v>
      </c>
      <c r="C61" s="73">
        <f>IFERROR(IF(LoanIsNotPaid*LoanIsGood,PaymentDate,""), "")</f>
        <v>43709</v>
      </c>
      <c r="D61" s="74">
        <f>IFERROR(IF(LoanIsNotPaid*LoanIsGood,LoanValue,""), "")</f>
        <v>102588.15538304095</v>
      </c>
      <c r="E61" s="74">
        <f>IFERROR(IF(LoanIsNotPaid*LoanIsGood,MonthlyPayment,""), "")</f>
        <v>2579.8644353588256</v>
      </c>
      <c r="F61" s="74">
        <f>IFERROR(IF(LoanIsNotPaid*LoanIsGood,Principal,""), "")</f>
        <v>2109.6687231865535</v>
      </c>
      <c r="G61" s="74">
        <f>IFERROR(IF(LoanIsNotPaid*LoanIsGood,InterestAmt,""), "")</f>
        <v>470.19571217227207</v>
      </c>
      <c r="H61" s="74">
        <f>IFERROR(IF(LoanIsNotPaid*LoanIsGood,EndingBalance,""), "")</f>
        <v>100478.48665985433</v>
      </c>
    </row>
    <row r="62" spans="2:8" ht="20.100000000000001" customHeight="1" x14ac:dyDescent="0.25">
      <c r="B62" s="72">
        <f>IFERROR(IF(LoanIsNotPaid*LoanIsGood,PaymentNumber,""), "")</f>
        <v>54</v>
      </c>
      <c r="C62" s="73">
        <f>IFERROR(IF(LoanIsNotPaid*LoanIsGood,PaymentDate,""), "")</f>
        <v>43739</v>
      </c>
      <c r="D62" s="74">
        <f>IFERROR(IF(LoanIsNotPaid*LoanIsGood,LoanValue,""), "")</f>
        <v>100478.48665985433</v>
      </c>
      <c r="E62" s="74">
        <f>IFERROR(IF(LoanIsNotPaid*LoanIsGood,MonthlyPayment,""), "")</f>
        <v>2579.8644353588256</v>
      </c>
      <c r="F62" s="74">
        <f>IFERROR(IF(LoanIsNotPaid*LoanIsGood,Principal,""), "")</f>
        <v>2119.3380381678253</v>
      </c>
      <c r="G62" s="74">
        <f>IFERROR(IF(LoanIsNotPaid*LoanIsGood,InterestAmt,""), "")</f>
        <v>460.52639719100029</v>
      </c>
      <c r="H62" s="74">
        <f>IFERROR(IF(LoanIsNotPaid*LoanIsGood,EndingBalance,""), "")</f>
        <v>98359.148621686531</v>
      </c>
    </row>
    <row r="63" spans="2:8" ht="20.100000000000001" customHeight="1" x14ac:dyDescent="0.25">
      <c r="B63" s="72">
        <f>IFERROR(IF(LoanIsNotPaid*LoanIsGood,PaymentNumber,""), "")</f>
        <v>55</v>
      </c>
      <c r="C63" s="73">
        <f>IFERROR(IF(LoanIsNotPaid*LoanIsGood,PaymentDate,""), "")</f>
        <v>43770</v>
      </c>
      <c r="D63" s="74">
        <f>IFERROR(IF(LoanIsNotPaid*LoanIsGood,LoanValue,""), "")</f>
        <v>98359.148621686531</v>
      </c>
      <c r="E63" s="74">
        <f>IFERROR(IF(LoanIsNotPaid*LoanIsGood,MonthlyPayment,""), "")</f>
        <v>2579.8644353588256</v>
      </c>
      <c r="F63" s="74">
        <f>IFERROR(IF(LoanIsNotPaid*LoanIsGood,Principal,""), "")</f>
        <v>2129.0516708427613</v>
      </c>
      <c r="G63" s="74">
        <f>IFERROR(IF(LoanIsNotPaid*LoanIsGood,InterestAmt,""), "")</f>
        <v>450.81276451606448</v>
      </c>
      <c r="H63" s="74">
        <f>IFERROR(IF(LoanIsNotPaid*LoanIsGood,EndingBalance,""), "")</f>
        <v>96230.096950843785</v>
      </c>
    </row>
    <row r="64" spans="2:8" ht="20.100000000000001" customHeight="1" x14ac:dyDescent="0.25">
      <c r="B64" s="72">
        <f>IFERROR(IF(LoanIsNotPaid*LoanIsGood,PaymentNumber,""), "")</f>
        <v>56</v>
      </c>
      <c r="C64" s="73">
        <f>IFERROR(IF(LoanIsNotPaid*LoanIsGood,PaymentDate,""), "")</f>
        <v>43800</v>
      </c>
      <c r="D64" s="74">
        <f>IFERROR(IF(LoanIsNotPaid*LoanIsGood,LoanValue,""), "")</f>
        <v>96230.096950843785</v>
      </c>
      <c r="E64" s="74">
        <f>IFERROR(IF(LoanIsNotPaid*LoanIsGood,MonthlyPayment,""), "")</f>
        <v>2579.8644353588256</v>
      </c>
      <c r="F64" s="74">
        <f>IFERROR(IF(LoanIsNotPaid*LoanIsGood,Principal,""), "")</f>
        <v>2138.8098243341237</v>
      </c>
      <c r="G64" s="74">
        <f>IFERROR(IF(LoanIsNotPaid*LoanIsGood,InterestAmt,""), "")</f>
        <v>441.05461102470184</v>
      </c>
      <c r="H64" s="74">
        <f>IFERROR(IF(LoanIsNotPaid*LoanIsGood,EndingBalance,""), "")</f>
        <v>94091.287126509706</v>
      </c>
    </row>
    <row r="65" spans="2:8" ht="20.100000000000001" customHeight="1" x14ac:dyDescent="0.25">
      <c r="B65" s="72">
        <f>IFERROR(IF(LoanIsNotPaid*LoanIsGood,PaymentNumber,""), "")</f>
        <v>57</v>
      </c>
      <c r="C65" s="73">
        <f>IFERROR(IF(LoanIsNotPaid*LoanIsGood,PaymentDate,""), "")</f>
        <v>43831</v>
      </c>
      <c r="D65" s="74">
        <f>IFERROR(IF(LoanIsNotPaid*LoanIsGood,LoanValue,""), "")</f>
        <v>94091.287126509706</v>
      </c>
      <c r="E65" s="74">
        <f>IFERROR(IF(LoanIsNotPaid*LoanIsGood,MonthlyPayment,""), "")</f>
        <v>2579.8644353588256</v>
      </c>
      <c r="F65" s="74">
        <f>IFERROR(IF(LoanIsNotPaid*LoanIsGood,Principal,""), "")</f>
        <v>2148.6127026956551</v>
      </c>
      <c r="G65" s="74">
        <f>IFERROR(IF(LoanIsNotPaid*LoanIsGood,InterestAmt,""), "")</f>
        <v>431.25173266317051</v>
      </c>
      <c r="H65" s="74">
        <f>IFERROR(IF(LoanIsNotPaid*LoanIsGood,EndingBalance,""), "")</f>
        <v>91942.674423814024</v>
      </c>
    </row>
    <row r="66" spans="2:8" ht="20.100000000000001" customHeight="1" x14ac:dyDescent="0.25">
      <c r="B66" s="72">
        <f>IFERROR(IF(LoanIsNotPaid*LoanIsGood,PaymentNumber,""), "")</f>
        <v>58</v>
      </c>
      <c r="C66" s="73">
        <f>IFERROR(IF(LoanIsNotPaid*LoanIsGood,PaymentDate,""), "")</f>
        <v>43862</v>
      </c>
      <c r="D66" s="74">
        <f>IFERROR(IF(LoanIsNotPaid*LoanIsGood,LoanValue,""), "")</f>
        <v>91942.674423814024</v>
      </c>
      <c r="E66" s="74">
        <f>IFERROR(IF(LoanIsNotPaid*LoanIsGood,MonthlyPayment,""), "")</f>
        <v>2579.8644353588256</v>
      </c>
      <c r="F66" s="74">
        <f>IFERROR(IF(LoanIsNotPaid*LoanIsGood,Principal,""), "")</f>
        <v>2158.4605109163435</v>
      </c>
      <c r="G66" s="74">
        <f>IFERROR(IF(LoanIsNotPaid*LoanIsGood,InterestAmt,""), "")</f>
        <v>421.40392444248204</v>
      </c>
      <c r="H66" s="74">
        <f>IFERROR(IF(LoanIsNotPaid*LoanIsGood,EndingBalance,""), "")</f>
        <v>89784.213912897685</v>
      </c>
    </row>
    <row r="67" spans="2:8" ht="20.100000000000001" customHeight="1" x14ac:dyDescent="0.25">
      <c r="B67" s="72">
        <f>IFERROR(IF(LoanIsNotPaid*LoanIsGood,PaymentNumber,""), "")</f>
        <v>59</v>
      </c>
      <c r="C67" s="73">
        <f>IFERROR(IF(LoanIsNotPaid*LoanIsGood,PaymentDate,""), "")</f>
        <v>43891</v>
      </c>
      <c r="D67" s="74">
        <f>IFERROR(IF(LoanIsNotPaid*LoanIsGood,LoanValue,""), "")</f>
        <v>89784.213912897685</v>
      </c>
      <c r="E67" s="74">
        <f>IFERROR(IF(LoanIsNotPaid*LoanIsGood,MonthlyPayment,""), "")</f>
        <v>2579.8644353588256</v>
      </c>
      <c r="F67" s="74">
        <f>IFERROR(IF(LoanIsNotPaid*LoanIsGood,Principal,""), "")</f>
        <v>2168.3534549247101</v>
      </c>
      <c r="G67" s="74">
        <f>IFERROR(IF(LoanIsNotPaid*LoanIsGood,InterestAmt,""), "")</f>
        <v>411.51098043411537</v>
      </c>
      <c r="H67" s="74">
        <f>IFERROR(IF(LoanIsNotPaid*LoanIsGood,EndingBalance,""), "")</f>
        <v>87615.860457972944</v>
      </c>
    </row>
    <row r="68" spans="2:8" ht="20.100000000000001" customHeight="1" x14ac:dyDescent="0.25">
      <c r="B68" s="72">
        <f>IFERROR(IF(LoanIsNotPaid*LoanIsGood,PaymentNumber,""), "")</f>
        <v>60</v>
      </c>
      <c r="C68" s="73">
        <f>IFERROR(IF(LoanIsNotPaid*LoanIsGood,PaymentDate,""), "")</f>
        <v>43922</v>
      </c>
      <c r="D68" s="74">
        <f>IFERROR(IF(LoanIsNotPaid*LoanIsGood,LoanValue,""), "")</f>
        <v>87615.860457972944</v>
      </c>
      <c r="E68" s="74">
        <f>IFERROR(IF(LoanIsNotPaid*LoanIsGood,MonthlyPayment,""), "")</f>
        <v>2579.8644353588256</v>
      </c>
      <c r="F68" s="74">
        <f>IFERROR(IF(LoanIsNotPaid*LoanIsGood,Principal,""), "")</f>
        <v>2178.2917415931151</v>
      </c>
      <c r="G68" s="74">
        <f>IFERROR(IF(LoanIsNotPaid*LoanIsGood,InterestAmt,""), "")</f>
        <v>401.57269376571048</v>
      </c>
      <c r="H68" s="74">
        <f>IFERROR(IF(LoanIsNotPaid*LoanIsGood,EndingBalance,""), "")</f>
        <v>85437.568716379843</v>
      </c>
    </row>
    <row r="69" spans="2:8" ht="20.100000000000001" customHeight="1" x14ac:dyDescent="0.25">
      <c r="B69" s="72">
        <f>IFERROR(IF(LoanIsNotPaid*LoanIsGood,PaymentNumber,""), "")</f>
        <v>61</v>
      </c>
      <c r="C69" s="73">
        <f>IFERROR(IF(LoanIsNotPaid*LoanIsGood,PaymentDate,""), "")</f>
        <v>43952</v>
      </c>
      <c r="D69" s="74">
        <f>IFERROR(IF(LoanIsNotPaid*LoanIsGood,LoanValue,""), "")</f>
        <v>85437.568716379843</v>
      </c>
      <c r="E69" s="74">
        <f>IFERROR(IF(LoanIsNotPaid*LoanIsGood,MonthlyPayment,""), "")</f>
        <v>2579.8644353588256</v>
      </c>
      <c r="F69" s="74">
        <f>IFERROR(IF(LoanIsNotPaid*LoanIsGood,Principal,""), "")</f>
        <v>2188.2755787420838</v>
      </c>
      <c r="G69" s="74">
        <f>IFERROR(IF(LoanIsNotPaid*LoanIsGood,InterestAmt,""), "")</f>
        <v>391.58885661674208</v>
      </c>
      <c r="H69" s="74">
        <f>IFERROR(IF(LoanIsNotPaid*LoanIsGood,EndingBalance,""), "")</f>
        <v>83249.293137637695</v>
      </c>
    </row>
    <row r="70" spans="2:8" ht="20.100000000000001" customHeight="1" x14ac:dyDescent="0.25">
      <c r="B70" s="72">
        <f>IFERROR(IF(LoanIsNotPaid*LoanIsGood,PaymentNumber,""), "")</f>
        <v>62</v>
      </c>
      <c r="C70" s="73">
        <f>IFERROR(IF(LoanIsNotPaid*LoanIsGood,PaymentDate,""), "")</f>
        <v>43983</v>
      </c>
      <c r="D70" s="74">
        <f>IFERROR(IF(LoanIsNotPaid*LoanIsGood,LoanValue,""), "")</f>
        <v>83249.293137637695</v>
      </c>
      <c r="E70" s="74">
        <f>IFERROR(IF(LoanIsNotPaid*LoanIsGood,MonthlyPayment,""), "")</f>
        <v>2579.8644353588256</v>
      </c>
      <c r="F70" s="74">
        <f>IFERROR(IF(LoanIsNotPaid*LoanIsGood,Principal,""), "")</f>
        <v>2198.3051751446515</v>
      </c>
      <c r="G70" s="74">
        <f>IFERROR(IF(LoanIsNotPaid*LoanIsGood,InterestAmt,""), "")</f>
        <v>381.55926021417417</v>
      </c>
      <c r="H70" s="74">
        <f>IFERROR(IF(LoanIsNotPaid*LoanIsGood,EndingBalance,""), "")</f>
        <v>81050.987962493091</v>
      </c>
    </row>
    <row r="71" spans="2:8" ht="20.100000000000001" customHeight="1" x14ac:dyDescent="0.25">
      <c r="B71" s="72">
        <f>IFERROR(IF(LoanIsNotPaid*LoanIsGood,PaymentNumber,""), "")</f>
        <v>63</v>
      </c>
      <c r="C71" s="73">
        <f>IFERROR(IF(LoanIsNotPaid*LoanIsGood,PaymentDate,""), "")</f>
        <v>44013</v>
      </c>
      <c r="D71" s="74">
        <f>IFERROR(IF(LoanIsNotPaid*LoanIsGood,LoanValue,""), "")</f>
        <v>81050.987962493091</v>
      </c>
      <c r="E71" s="74">
        <f>IFERROR(IF(LoanIsNotPaid*LoanIsGood,MonthlyPayment,""), "")</f>
        <v>2579.8644353588256</v>
      </c>
      <c r="F71" s="74">
        <f>IFERROR(IF(LoanIsNotPaid*LoanIsGood,Principal,""), "")</f>
        <v>2208.3807405307307</v>
      </c>
      <c r="G71" s="74">
        <f>IFERROR(IF(LoanIsNotPaid*LoanIsGood,InterestAmt,""), "")</f>
        <v>371.48369482809449</v>
      </c>
      <c r="H71" s="74">
        <f>IFERROR(IF(LoanIsNotPaid*LoanIsGood,EndingBalance,""), "")</f>
        <v>78842.607221962389</v>
      </c>
    </row>
    <row r="72" spans="2:8" ht="20.100000000000001" customHeight="1" x14ac:dyDescent="0.25">
      <c r="B72" s="72">
        <f>IFERROR(IF(LoanIsNotPaid*LoanIsGood,PaymentNumber,""), "")</f>
        <v>64</v>
      </c>
      <c r="C72" s="73">
        <f>IFERROR(IF(LoanIsNotPaid*LoanIsGood,PaymentDate,""), "")</f>
        <v>44044</v>
      </c>
      <c r="D72" s="74">
        <f>IFERROR(IF(LoanIsNotPaid*LoanIsGood,LoanValue,""), "")</f>
        <v>78842.607221962389</v>
      </c>
      <c r="E72" s="74">
        <f>IFERROR(IF(LoanIsNotPaid*LoanIsGood,MonthlyPayment,""), "")</f>
        <v>2579.8644353588256</v>
      </c>
      <c r="F72" s="74">
        <f>IFERROR(IF(LoanIsNotPaid*LoanIsGood,Principal,""), "")</f>
        <v>2218.5024855914971</v>
      </c>
      <c r="G72" s="74">
        <f>IFERROR(IF(LoanIsNotPaid*LoanIsGood,InterestAmt,""), "")</f>
        <v>361.36194976732861</v>
      </c>
      <c r="H72" s="74">
        <f>IFERROR(IF(LoanIsNotPaid*LoanIsGood,EndingBalance,""), "")</f>
        <v>76624.104736370791</v>
      </c>
    </row>
    <row r="73" spans="2:8" ht="20.100000000000001" customHeight="1" x14ac:dyDescent="0.25">
      <c r="B73" s="72">
        <f>IFERROR(IF(LoanIsNotPaid*LoanIsGood,PaymentNumber,""), "")</f>
        <v>65</v>
      </c>
      <c r="C73" s="73">
        <f>IFERROR(IF(LoanIsNotPaid*LoanIsGood,PaymentDate,""), "")</f>
        <v>44075</v>
      </c>
      <c r="D73" s="74">
        <f>IFERROR(IF(LoanIsNotPaid*LoanIsGood,LoanValue,""), "")</f>
        <v>76624.104736370791</v>
      </c>
      <c r="E73" s="74">
        <f>IFERROR(IF(LoanIsNotPaid*LoanIsGood,MonthlyPayment,""), "")</f>
        <v>2579.8644353588256</v>
      </c>
      <c r="F73" s="74">
        <f>IFERROR(IF(LoanIsNotPaid*LoanIsGood,Principal,""), "")</f>
        <v>2228.6706219837911</v>
      </c>
      <c r="G73" s="74">
        <f>IFERROR(IF(LoanIsNotPaid*LoanIsGood,InterestAmt,""), "")</f>
        <v>351.19381337503427</v>
      </c>
      <c r="H73" s="74">
        <f>IFERROR(IF(LoanIsNotPaid*LoanIsGood,EndingBalance,""), "")</f>
        <v>74395.434114386968</v>
      </c>
    </row>
    <row r="74" spans="2:8" ht="20.100000000000001" customHeight="1" x14ac:dyDescent="0.25">
      <c r="B74" s="72">
        <f>IFERROR(IF(LoanIsNotPaid*LoanIsGood,PaymentNumber,""), "")</f>
        <v>66</v>
      </c>
      <c r="C74" s="73">
        <f>IFERROR(IF(LoanIsNotPaid*LoanIsGood,PaymentDate,""), "")</f>
        <v>44105</v>
      </c>
      <c r="D74" s="74">
        <f>IFERROR(IF(LoanIsNotPaid*LoanIsGood,LoanValue,""), "")</f>
        <v>74395.434114386968</v>
      </c>
      <c r="E74" s="74">
        <f>IFERROR(IF(LoanIsNotPaid*LoanIsGood,MonthlyPayment,""), "")</f>
        <v>2579.8644353588256</v>
      </c>
      <c r="F74" s="74">
        <f>IFERROR(IF(LoanIsNotPaid*LoanIsGood,Principal,""), "")</f>
        <v>2238.8853623345503</v>
      </c>
      <c r="G74" s="74">
        <f>IFERROR(IF(LoanIsNotPaid*LoanIsGood,InterestAmt,""), "")</f>
        <v>340.97907302427529</v>
      </c>
      <c r="H74" s="74">
        <f>IFERROR(IF(LoanIsNotPaid*LoanIsGood,EndingBalance,""), "")</f>
        <v>72156.548752052448</v>
      </c>
    </row>
    <row r="75" spans="2:8" ht="20.100000000000001" customHeight="1" x14ac:dyDescent="0.25">
      <c r="B75" s="72">
        <f>IFERROR(IF(LoanIsNotPaid*LoanIsGood,PaymentNumber,""), "")</f>
        <v>67</v>
      </c>
      <c r="C75" s="73">
        <f>IFERROR(IF(LoanIsNotPaid*LoanIsGood,PaymentDate,""), "")</f>
        <v>44136</v>
      </c>
      <c r="D75" s="74">
        <f>IFERROR(IF(LoanIsNotPaid*LoanIsGood,LoanValue,""), "")</f>
        <v>72156.548752052448</v>
      </c>
      <c r="E75" s="74">
        <f>IFERROR(IF(LoanIsNotPaid*LoanIsGood,MonthlyPayment,""), "")</f>
        <v>2579.8644353588256</v>
      </c>
      <c r="F75" s="74">
        <f>IFERROR(IF(LoanIsNotPaid*LoanIsGood,Principal,""), "")</f>
        <v>2249.1469202452504</v>
      </c>
      <c r="G75" s="74">
        <f>IFERROR(IF(LoanIsNotPaid*LoanIsGood,InterestAmt,""), "")</f>
        <v>330.71751511357525</v>
      </c>
      <c r="H75" s="74">
        <f>IFERROR(IF(LoanIsNotPaid*LoanIsGood,EndingBalance,""), "")</f>
        <v>69907.401831807161</v>
      </c>
    </row>
    <row r="76" spans="2:8" ht="20.100000000000001" customHeight="1" x14ac:dyDescent="0.25">
      <c r="B76" s="72">
        <f>IFERROR(IF(LoanIsNotPaid*LoanIsGood,PaymentNumber,""), "")</f>
        <v>68</v>
      </c>
      <c r="C76" s="73">
        <f>IFERROR(IF(LoanIsNotPaid*LoanIsGood,PaymentDate,""), "")</f>
        <v>44166</v>
      </c>
      <c r="D76" s="74">
        <f>IFERROR(IF(LoanIsNotPaid*LoanIsGood,LoanValue,""), "")</f>
        <v>69907.401831807161</v>
      </c>
      <c r="E76" s="74">
        <f>IFERROR(IF(LoanIsNotPaid*LoanIsGood,MonthlyPayment,""), "")</f>
        <v>2579.8644353588256</v>
      </c>
      <c r="F76" s="74">
        <f>IFERROR(IF(LoanIsNotPaid*LoanIsGood,Principal,""), "")</f>
        <v>2259.4555102963745</v>
      </c>
      <c r="G76" s="74">
        <f>IFERROR(IF(LoanIsNotPaid*LoanIsGood,InterestAmt,""), "")</f>
        <v>320.40892506245109</v>
      </c>
      <c r="H76" s="74">
        <f>IFERROR(IF(LoanIsNotPaid*LoanIsGood,EndingBalance,""), "")</f>
        <v>67647.946321510797</v>
      </c>
    </row>
    <row r="77" spans="2:8" ht="20.100000000000001" customHeight="1" x14ac:dyDescent="0.25">
      <c r="B77" s="72">
        <f>IFERROR(IF(LoanIsNotPaid*LoanIsGood,PaymentNumber,""), "")</f>
        <v>69</v>
      </c>
      <c r="C77" s="73">
        <f>IFERROR(IF(LoanIsNotPaid*LoanIsGood,PaymentDate,""), "")</f>
        <v>44197</v>
      </c>
      <c r="D77" s="74">
        <f>IFERROR(IF(LoanIsNotPaid*LoanIsGood,LoanValue,""), "")</f>
        <v>67647.946321510797</v>
      </c>
      <c r="E77" s="74">
        <f>IFERROR(IF(LoanIsNotPaid*LoanIsGood,MonthlyPayment,""), "")</f>
        <v>2579.8644353588256</v>
      </c>
      <c r="F77" s="74">
        <f>IFERROR(IF(LoanIsNotPaid*LoanIsGood,Principal,""), "")</f>
        <v>2269.8113480518991</v>
      </c>
      <c r="G77" s="74">
        <f>IFERROR(IF(LoanIsNotPaid*LoanIsGood,InterestAmt,""), "")</f>
        <v>310.05308730692605</v>
      </c>
      <c r="H77" s="74">
        <f>IFERROR(IF(LoanIsNotPaid*LoanIsGood,EndingBalance,""), "")</f>
        <v>65378.1349734588</v>
      </c>
    </row>
    <row r="78" spans="2:8" ht="20.100000000000001" customHeight="1" x14ac:dyDescent="0.25">
      <c r="B78" s="72">
        <f>IFERROR(IF(LoanIsNotPaid*LoanIsGood,PaymentNumber,""), "")</f>
        <v>70</v>
      </c>
      <c r="C78" s="73">
        <f>IFERROR(IF(LoanIsNotPaid*LoanIsGood,PaymentDate,""), "")</f>
        <v>44228</v>
      </c>
      <c r="D78" s="74">
        <f>IFERROR(IF(LoanIsNotPaid*LoanIsGood,LoanValue,""), "")</f>
        <v>65378.1349734588</v>
      </c>
      <c r="E78" s="74">
        <f>IFERROR(IF(LoanIsNotPaid*LoanIsGood,MonthlyPayment,""), "")</f>
        <v>2579.8644353588256</v>
      </c>
      <c r="F78" s="74">
        <f>IFERROR(IF(LoanIsNotPaid*LoanIsGood,Principal,""), "")</f>
        <v>2280.2146500638041</v>
      </c>
      <c r="G78" s="74">
        <f>IFERROR(IF(LoanIsNotPaid*LoanIsGood,InterestAmt,""), "")</f>
        <v>299.64978529502156</v>
      </c>
      <c r="H78" s="74">
        <f>IFERROR(IF(LoanIsNotPaid*LoanIsGood,EndingBalance,""), "")</f>
        <v>63097.920323394996</v>
      </c>
    </row>
    <row r="79" spans="2:8" ht="20.100000000000001" customHeight="1" x14ac:dyDescent="0.25">
      <c r="B79" s="72">
        <f>IFERROR(IF(LoanIsNotPaid*LoanIsGood,PaymentNumber,""), "")</f>
        <v>71</v>
      </c>
      <c r="C79" s="73">
        <f>IFERROR(IF(LoanIsNotPaid*LoanIsGood,PaymentDate,""), "")</f>
        <v>44256</v>
      </c>
      <c r="D79" s="74">
        <f>IFERROR(IF(LoanIsNotPaid*LoanIsGood,LoanValue,""), "")</f>
        <v>63097.920323394996</v>
      </c>
      <c r="E79" s="74">
        <f>IFERROR(IF(LoanIsNotPaid*LoanIsGood,MonthlyPayment,""), "")</f>
        <v>2579.8644353588256</v>
      </c>
      <c r="F79" s="74">
        <f>IFERROR(IF(LoanIsNotPaid*LoanIsGood,Principal,""), "")</f>
        <v>2290.6656338765965</v>
      </c>
      <c r="G79" s="74">
        <f>IFERROR(IF(LoanIsNotPaid*LoanIsGood,InterestAmt,""), "")</f>
        <v>289.19880148222916</v>
      </c>
      <c r="H79" s="74">
        <f>IFERROR(IF(LoanIsNotPaid*LoanIsGood,EndingBalance,""), "")</f>
        <v>60807.254689518508</v>
      </c>
    </row>
    <row r="80" spans="2:8" ht="20.100000000000001" customHeight="1" x14ac:dyDescent="0.25">
      <c r="B80" s="72">
        <f>IFERROR(IF(LoanIsNotPaid*LoanIsGood,PaymentNumber,""), "")</f>
        <v>72</v>
      </c>
      <c r="C80" s="73">
        <f>IFERROR(IF(LoanIsNotPaid*LoanIsGood,PaymentDate,""), "")</f>
        <v>44287</v>
      </c>
      <c r="D80" s="74">
        <f>IFERROR(IF(LoanIsNotPaid*LoanIsGood,LoanValue,""), "")</f>
        <v>60807.254689518508</v>
      </c>
      <c r="E80" s="74">
        <f>IFERROR(IF(LoanIsNotPaid*LoanIsGood,MonthlyPayment,""), "")</f>
        <v>2579.8644353588256</v>
      </c>
      <c r="F80" s="74">
        <f>IFERROR(IF(LoanIsNotPaid*LoanIsGood,Principal,""), "")</f>
        <v>2301.1645180318642</v>
      </c>
      <c r="G80" s="74">
        <f>IFERROR(IF(LoanIsNotPaid*LoanIsGood,InterestAmt,""), "")</f>
        <v>278.69991732696138</v>
      </c>
      <c r="H80" s="74">
        <f>IFERROR(IF(LoanIsNotPaid*LoanIsGood,EndingBalance,""), "")</f>
        <v>58506.090171486605</v>
      </c>
    </row>
    <row r="81" spans="2:8" ht="20.100000000000001" customHeight="1" x14ac:dyDescent="0.25">
      <c r="B81" s="72">
        <f>IFERROR(IF(LoanIsNotPaid*LoanIsGood,PaymentNumber,""), "")</f>
        <v>73</v>
      </c>
      <c r="C81" s="73">
        <f>IFERROR(IF(LoanIsNotPaid*LoanIsGood,PaymentDate,""), "")</f>
        <v>44317</v>
      </c>
      <c r="D81" s="74">
        <f>IFERROR(IF(LoanIsNotPaid*LoanIsGood,LoanValue,""), "")</f>
        <v>58506.090171486605</v>
      </c>
      <c r="E81" s="74">
        <f>IFERROR(IF(LoanIsNotPaid*LoanIsGood,MonthlyPayment,""), "")</f>
        <v>2579.8644353588256</v>
      </c>
      <c r="F81" s="74">
        <f>IFERROR(IF(LoanIsNotPaid*LoanIsGood,Principal,""), "")</f>
        <v>2311.7115220728433</v>
      </c>
      <c r="G81" s="74">
        <f>IFERROR(IF(LoanIsNotPaid*LoanIsGood,InterestAmt,""), "")</f>
        <v>268.15291328598198</v>
      </c>
      <c r="H81" s="74">
        <f>IFERROR(IF(LoanIsNotPaid*LoanIsGood,EndingBalance,""), "")</f>
        <v>56194.37864941376</v>
      </c>
    </row>
    <row r="82" spans="2:8" ht="20.100000000000001" customHeight="1" x14ac:dyDescent="0.25">
      <c r="B82" s="72">
        <f>IFERROR(IF(LoanIsNotPaid*LoanIsGood,PaymentNumber,""), "")</f>
        <v>74</v>
      </c>
      <c r="C82" s="73">
        <f>IFERROR(IF(LoanIsNotPaid*LoanIsGood,PaymentDate,""), "")</f>
        <v>44348</v>
      </c>
      <c r="D82" s="74">
        <f>IFERROR(IF(LoanIsNotPaid*LoanIsGood,LoanValue,""), "")</f>
        <v>56194.37864941376</v>
      </c>
      <c r="E82" s="74">
        <f>IFERROR(IF(LoanIsNotPaid*LoanIsGood,MonthlyPayment,""), "")</f>
        <v>2579.8644353588256</v>
      </c>
      <c r="F82" s="74">
        <f>IFERROR(IF(LoanIsNotPaid*LoanIsGood,Principal,""), "")</f>
        <v>2322.3068665490105</v>
      </c>
      <c r="G82" s="74">
        <f>IFERROR(IF(LoanIsNotPaid*LoanIsGood,InterestAmt,""), "")</f>
        <v>257.55756880981482</v>
      </c>
      <c r="H82" s="74">
        <f>IFERROR(IF(LoanIsNotPaid*LoanIsGood,EndingBalance,""), "")</f>
        <v>53872.071782864776</v>
      </c>
    </row>
    <row r="83" spans="2:8" ht="20.100000000000001" customHeight="1" x14ac:dyDescent="0.25">
      <c r="B83" s="72">
        <f>IFERROR(IF(LoanIsNotPaid*LoanIsGood,PaymentNumber,""), "")</f>
        <v>75</v>
      </c>
      <c r="C83" s="73">
        <f>IFERROR(IF(LoanIsNotPaid*LoanIsGood,PaymentDate,""), "")</f>
        <v>44378</v>
      </c>
      <c r="D83" s="74">
        <f>IFERROR(IF(LoanIsNotPaid*LoanIsGood,LoanValue,""), "")</f>
        <v>53872.071782864776</v>
      </c>
      <c r="E83" s="74">
        <f>IFERROR(IF(LoanIsNotPaid*LoanIsGood,MonthlyPayment,""), "")</f>
        <v>2579.8644353588256</v>
      </c>
      <c r="F83" s="74">
        <f>IFERROR(IF(LoanIsNotPaid*LoanIsGood,Principal,""), "")</f>
        <v>2332.9507730206938</v>
      </c>
      <c r="G83" s="74">
        <f>IFERROR(IF(LoanIsNotPaid*LoanIsGood,InterestAmt,""), "")</f>
        <v>246.91366233813181</v>
      </c>
      <c r="H83" s="74">
        <f>IFERROR(IF(LoanIsNotPaid*LoanIsGood,EndingBalance,""), "")</f>
        <v>51539.121009844006</v>
      </c>
    </row>
    <row r="84" spans="2:8" ht="20.100000000000001" customHeight="1" x14ac:dyDescent="0.25">
      <c r="B84" s="72">
        <f>IFERROR(IF(LoanIsNotPaid*LoanIsGood,PaymentNumber,""), "")</f>
        <v>76</v>
      </c>
      <c r="C84" s="73">
        <f>IFERROR(IF(LoanIsNotPaid*LoanIsGood,PaymentDate,""), "")</f>
        <v>44409</v>
      </c>
      <c r="D84" s="74">
        <f>IFERROR(IF(LoanIsNotPaid*LoanIsGood,LoanValue,""), "")</f>
        <v>51539.121009844006</v>
      </c>
      <c r="E84" s="74">
        <f>IFERROR(IF(LoanIsNotPaid*LoanIsGood,MonthlyPayment,""), "")</f>
        <v>2579.8644353588256</v>
      </c>
      <c r="F84" s="74">
        <f>IFERROR(IF(LoanIsNotPaid*LoanIsGood,Principal,""), "")</f>
        <v>2343.6434640637053</v>
      </c>
      <c r="G84" s="74">
        <f>IFERROR(IF(LoanIsNotPaid*LoanIsGood,InterestAmt,""), "")</f>
        <v>236.22097129512034</v>
      </c>
      <c r="H84" s="74">
        <f>IFERROR(IF(LoanIsNotPaid*LoanIsGood,EndingBalance,""), "")</f>
        <v>49195.477545780333</v>
      </c>
    </row>
    <row r="85" spans="2:8" ht="20.100000000000001" customHeight="1" x14ac:dyDescent="0.25">
      <c r="B85" s="72">
        <f>IFERROR(IF(LoanIsNotPaid*LoanIsGood,PaymentNumber,""), "")</f>
        <v>77</v>
      </c>
      <c r="C85" s="73">
        <f>IFERROR(IF(LoanIsNotPaid*LoanIsGood,PaymentDate,""), "")</f>
        <v>44440</v>
      </c>
      <c r="D85" s="74">
        <f>IFERROR(IF(LoanIsNotPaid*LoanIsGood,LoanValue,""), "")</f>
        <v>49195.477545780333</v>
      </c>
      <c r="E85" s="74">
        <f>IFERROR(IF(LoanIsNotPaid*LoanIsGood,MonthlyPayment,""), "")</f>
        <v>2579.8644353588256</v>
      </c>
      <c r="F85" s="74">
        <f>IFERROR(IF(LoanIsNotPaid*LoanIsGood,Principal,""), "")</f>
        <v>2354.3851632739975</v>
      </c>
      <c r="G85" s="74">
        <f>IFERROR(IF(LoanIsNotPaid*LoanIsGood,InterestAmt,""), "")</f>
        <v>225.47927208482835</v>
      </c>
      <c r="H85" s="74">
        <f>IFERROR(IF(LoanIsNotPaid*LoanIsGood,EndingBalance,""), "")</f>
        <v>46841.092382506293</v>
      </c>
    </row>
    <row r="86" spans="2:8" ht="20.100000000000001" customHeight="1" x14ac:dyDescent="0.25">
      <c r="B86" s="72">
        <f>IFERROR(IF(LoanIsNotPaid*LoanIsGood,PaymentNumber,""), "")</f>
        <v>78</v>
      </c>
      <c r="C86" s="73">
        <f>IFERROR(IF(LoanIsNotPaid*LoanIsGood,PaymentDate,""), "")</f>
        <v>44470</v>
      </c>
      <c r="D86" s="74">
        <f>IFERROR(IF(LoanIsNotPaid*LoanIsGood,LoanValue,""), "")</f>
        <v>46841.092382506293</v>
      </c>
      <c r="E86" s="74">
        <f>IFERROR(IF(LoanIsNotPaid*LoanIsGood,MonthlyPayment,""), "")</f>
        <v>2579.8644353588256</v>
      </c>
      <c r="F86" s="74">
        <f>IFERROR(IF(LoanIsNotPaid*LoanIsGood,Principal,""), "")</f>
        <v>2365.1760952723366</v>
      </c>
      <c r="G86" s="74">
        <f>IFERROR(IF(LoanIsNotPaid*LoanIsGood,InterestAmt,""), "")</f>
        <v>214.68834008648918</v>
      </c>
      <c r="H86" s="74">
        <f>IFERROR(IF(LoanIsNotPaid*LoanIsGood,EndingBalance,""), "")</f>
        <v>44475.916287233966</v>
      </c>
    </row>
    <row r="87" spans="2:8" ht="20.100000000000001" customHeight="1" x14ac:dyDescent="0.25">
      <c r="B87" s="72">
        <f>IFERROR(IF(LoanIsNotPaid*LoanIsGood,PaymentNumber,""), "")</f>
        <v>79</v>
      </c>
      <c r="C87" s="73">
        <f>IFERROR(IF(LoanIsNotPaid*LoanIsGood,PaymentDate,""), "")</f>
        <v>44501</v>
      </c>
      <c r="D87" s="74">
        <f>IFERROR(IF(LoanIsNotPaid*LoanIsGood,LoanValue,""), "")</f>
        <v>44475.916287233966</v>
      </c>
      <c r="E87" s="74">
        <f>IFERROR(IF(LoanIsNotPaid*LoanIsGood,MonthlyPayment,""), "")</f>
        <v>2579.8644353588256</v>
      </c>
      <c r="F87" s="74">
        <f>IFERROR(IF(LoanIsNotPaid*LoanIsGood,Principal,""), "")</f>
        <v>2376.0164857090012</v>
      </c>
      <c r="G87" s="74">
        <f>IFERROR(IF(LoanIsNotPaid*LoanIsGood,InterestAmt,""), "")</f>
        <v>203.8479496498243</v>
      </c>
      <c r="H87" s="74">
        <f>IFERROR(IF(LoanIsNotPaid*LoanIsGood,EndingBalance,""), "")</f>
        <v>42099.899801525025</v>
      </c>
    </row>
    <row r="88" spans="2:8" ht="20.100000000000001" customHeight="1" x14ac:dyDescent="0.25">
      <c r="B88" s="72">
        <f>IFERROR(IF(LoanIsNotPaid*LoanIsGood,PaymentNumber,""), "")</f>
        <v>80</v>
      </c>
      <c r="C88" s="73">
        <f>IFERROR(IF(LoanIsNotPaid*LoanIsGood,PaymentDate,""), "")</f>
        <v>44531</v>
      </c>
      <c r="D88" s="74">
        <f>IFERROR(IF(LoanIsNotPaid*LoanIsGood,LoanValue,""), "")</f>
        <v>42099.899801525025</v>
      </c>
      <c r="E88" s="74">
        <f>IFERROR(IF(LoanIsNotPaid*LoanIsGood,MonthlyPayment,""), "")</f>
        <v>2579.8644353588256</v>
      </c>
      <c r="F88" s="74">
        <f>IFERROR(IF(LoanIsNotPaid*LoanIsGood,Principal,""), "")</f>
        <v>2386.9065612685008</v>
      </c>
      <c r="G88" s="74">
        <f>IFERROR(IF(LoanIsNotPaid*LoanIsGood,InterestAmt,""), "")</f>
        <v>192.95787409032471</v>
      </c>
      <c r="H88" s="74">
        <f>IFERROR(IF(LoanIsNotPaid*LoanIsGood,EndingBalance,""), "")</f>
        <v>39712.993240256503</v>
      </c>
    </row>
    <row r="89" spans="2:8" ht="20.100000000000001" customHeight="1" x14ac:dyDescent="0.25">
      <c r="B89" s="72">
        <f>IFERROR(IF(LoanIsNotPaid*LoanIsGood,PaymentNumber,""), "")</f>
        <v>81</v>
      </c>
      <c r="C89" s="73">
        <f>IFERROR(IF(LoanIsNotPaid*LoanIsGood,PaymentDate,""), "")</f>
        <v>44562</v>
      </c>
      <c r="D89" s="74">
        <f>IFERROR(IF(LoanIsNotPaid*LoanIsGood,LoanValue,""), "")</f>
        <v>39712.993240256503</v>
      </c>
      <c r="E89" s="74">
        <f>IFERROR(IF(LoanIsNotPaid*LoanIsGood,MonthlyPayment,""), "")</f>
        <v>2579.8644353588256</v>
      </c>
      <c r="F89" s="74">
        <f>IFERROR(IF(LoanIsNotPaid*LoanIsGood,Principal,""), "")</f>
        <v>2397.8465496743152</v>
      </c>
      <c r="G89" s="74">
        <f>IFERROR(IF(LoanIsNotPaid*LoanIsGood,InterestAmt,""), "")</f>
        <v>182.01788568451076</v>
      </c>
      <c r="H89" s="74">
        <f>IFERROR(IF(LoanIsNotPaid*LoanIsGood,EndingBalance,""), "")</f>
        <v>37315.1466905821</v>
      </c>
    </row>
    <row r="90" spans="2:8" ht="20.100000000000001" customHeight="1" x14ac:dyDescent="0.25">
      <c r="B90" s="72">
        <f>IFERROR(IF(LoanIsNotPaid*LoanIsGood,PaymentNumber,""), "")</f>
        <v>82</v>
      </c>
      <c r="C90" s="73">
        <f>IFERROR(IF(LoanIsNotPaid*LoanIsGood,PaymentDate,""), "")</f>
        <v>44593</v>
      </c>
      <c r="D90" s="74">
        <f>IFERROR(IF(LoanIsNotPaid*LoanIsGood,LoanValue,""), "")</f>
        <v>37315.1466905821</v>
      </c>
      <c r="E90" s="74">
        <f>IFERROR(IF(LoanIsNotPaid*LoanIsGood,MonthlyPayment,""), "")</f>
        <v>2579.8644353588256</v>
      </c>
      <c r="F90" s="74">
        <f>IFERROR(IF(LoanIsNotPaid*LoanIsGood,Principal,""), "")</f>
        <v>2408.8366796936552</v>
      </c>
      <c r="G90" s="74">
        <f>IFERROR(IF(LoanIsNotPaid*LoanIsGood,InterestAmt,""), "")</f>
        <v>171.02775566517016</v>
      </c>
      <c r="H90" s="74">
        <f>IFERROR(IF(LoanIsNotPaid*LoanIsGood,EndingBalance,""), "")</f>
        <v>34906.310010888497</v>
      </c>
    </row>
    <row r="91" spans="2:8" ht="20.100000000000001" customHeight="1" x14ac:dyDescent="0.25">
      <c r="B91" s="72">
        <f>IFERROR(IF(LoanIsNotPaid*LoanIsGood,PaymentNumber,""), "")</f>
        <v>83</v>
      </c>
      <c r="C91" s="73">
        <f>IFERROR(IF(LoanIsNotPaid*LoanIsGood,PaymentDate,""), "")</f>
        <v>44621</v>
      </c>
      <c r="D91" s="74">
        <f>IFERROR(IF(LoanIsNotPaid*LoanIsGood,LoanValue,""), "")</f>
        <v>34906.310010888497</v>
      </c>
      <c r="E91" s="74">
        <f>IFERROR(IF(LoanIsNotPaid*LoanIsGood,MonthlyPayment,""), "")</f>
        <v>2579.8644353588256</v>
      </c>
      <c r="F91" s="74">
        <f>IFERROR(IF(LoanIsNotPaid*LoanIsGood,Principal,""), "")</f>
        <v>2419.8771811422512</v>
      </c>
      <c r="G91" s="74">
        <f>IFERROR(IF(LoanIsNotPaid*LoanIsGood,InterestAmt,""), "")</f>
        <v>159.9872542165742</v>
      </c>
      <c r="H91" s="74">
        <f>IFERROR(IF(LoanIsNotPaid*LoanIsGood,EndingBalance,""), "")</f>
        <v>32486.432829746278</v>
      </c>
    </row>
    <row r="92" spans="2:8" ht="20.100000000000001" customHeight="1" x14ac:dyDescent="0.25">
      <c r="B92" s="72">
        <f>IFERROR(IF(LoanIsNotPaid*LoanIsGood,PaymentNumber,""), "")</f>
        <v>84</v>
      </c>
      <c r="C92" s="73">
        <f>IFERROR(IF(LoanIsNotPaid*LoanIsGood,PaymentDate,""), "")</f>
        <v>44652</v>
      </c>
      <c r="D92" s="74">
        <f>IFERROR(IF(LoanIsNotPaid*LoanIsGood,LoanValue,""), "")</f>
        <v>32486.432829746278</v>
      </c>
      <c r="E92" s="74">
        <f>IFERROR(IF(LoanIsNotPaid*LoanIsGood,MonthlyPayment,""), "")</f>
        <v>2579.8644353588256</v>
      </c>
      <c r="F92" s="74">
        <f>IFERROR(IF(LoanIsNotPaid*LoanIsGood,Principal,""), "")</f>
        <v>2430.968284889153</v>
      </c>
      <c r="G92" s="74">
        <f>IFERROR(IF(LoanIsNotPaid*LoanIsGood,InterestAmt,""), "")</f>
        <v>148.89615046967222</v>
      </c>
      <c r="H92" s="74">
        <f>IFERROR(IF(LoanIsNotPaid*LoanIsGood,EndingBalance,""), "")</f>
        <v>30055.464544857095</v>
      </c>
    </row>
    <row r="93" spans="2:8" ht="20.100000000000001" customHeight="1" x14ac:dyDescent="0.25">
      <c r="B93" s="72">
        <f>IFERROR(IF(LoanIsNotPaid*LoanIsGood,PaymentNumber,""), "")</f>
        <v>85</v>
      </c>
      <c r="C93" s="73">
        <f>IFERROR(IF(LoanIsNotPaid*LoanIsGood,PaymentDate,""), "")</f>
        <v>44682</v>
      </c>
      <c r="D93" s="74">
        <f>IFERROR(IF(LoanIsNotPaid*LoanIsGood,LoanValue,""), "")</f>
        <v>30055.464544857095</v>
      </c>
      <c r="E93" s="74">
        <f>IFERROR(IF(LoanIsNotPaid*LoanIsGood,MonthlyPayment,""), "")</f>
        <v>2579.8644353588256</v>
      </c>
      <c r="F93" s="74">
        <f>IFERROR(IF(LoanIsNotPaid*LoanIsGood,Principal,""), "")</f>
        <v>2442.1102228615619</v>
      </c>
      <c r="G93" s="74">
        <f>IFERROR(IF(LoanIsNotPaid*LoanIsGood,InterestAmt,""), "")</f>
        <v>137.75421249726361</v>
      </c>
      <c r="H93" s="74">
        <f>IFERROR(IF(LoanIsNotPaid*LoanIsGood,EndingBalance,""), "")</f>
        <v>27613.354321995517</v>
      </c>
    </row>
    <row r="94" spans="2:8" ht="20.100000000000001" customHeight="1" x14ac:dyDescent="0.25">
      <c r="B94" s="72">
        <f>IFERROR(IF(LoanIsNotPaid*LoanIsGood,PaymentNumber,""), "")</f>
        <v>86</v>
      </c>
      <c r="C94" s="73">
        <f>IFERROR(IF(LoanIsNotPaid*LoanIsGood,PaymentDate,""), "")</f>
        <v>44713</v>
      </c>
      <c r="D94" s="74">
        <f>IFERROR(IF(LoanIsNotPaid*LoanIsGood,LoanValue,""), "")</f>
        <v>27613.354321995517</v>
      </c>
      <c r="E94" s="74">
        <f>IFERROR(IF(LoanIsNotPaid*LoanIsGood,MonthlyPayment,""), "")</f>
        <v>2579.8644353588256</v>
      </c>
      <c r="F94" s="74">
        <f>IFERROR(IF(LoanIsNotPaid*LoanIsGood,Principal,""), "")</f>
        <v>2453.3032280496773</v>
      </c>
      <c r="G94" s="74">
        <f>IFERROR(IF(LoanIsNotPaid*LoanIsGood,InterestAmt,""), "")</f>
        <v>126.56120730914814</v>
      </c>
      <c r="H94" s="74">
        <f>IFERROR(IF(LoanIsNotPaid*LoanIsGood,EndingBalance,""), "")</f>
        <v>25160.051093945804</v>
      </c>
    </row>
    <row r="95" spans="2:8" ht="20.100000000000001" customHeight="1" x14ac:dyDescent="0.25">
      <c r="B95" s="72">
        <f>IFERROR(IF(LoanIsNotPaid*LoanIsGood,PaymentNumber,""), "")</f>
        <v>87</v>
      </c>
      <c r="C95" s="73">
        <f>IFERROR(IF(LoanIsNotPaid*LoanIsGood,PaymentDate,""), "")</f>
        <v>44743</v>
      </c>
      <c r="D95" s="74">
        <f>IFERROR(IF(LoanIsNotPaid*LoanIsGood,LoanValue,""), "")</f>
        <v>25160.051093945804</v>
      </c>
      <c r="E95" s="74">
        <f>IFERROR(IF(LoanIsNotPaid*LoanIsGood,MonthlyPayment,""), "")</f>
        <v>2579.8644353588256</v>
      </c>
      <c r="F95" s="74">
        <f>IFERROR(IF(LoanIsNotPaid*LoanIsGood,Principal,""), "")</f>
        <v>2464.5475345115715</v>
      </c>
      <c r="G95" s="74">
        <f>IFERROR(IF(LoanIsNotPaid*LoanIsGood,InterestAmt,""), "")</f>
        <v>115.31690084725376</v>
      </c>
      <c r="H95" s="74">
        <f>IFERROR(IF(LoanIsNotPaid*LoanIsGood,EndingBalance,""), "")</f>
        <v>22695.503559434204</v>
      </c>
    </row>
    <row r="96" spans="2:8" ht="20.100000000000001" customHeight="1" x14ac:dyDescent="0.25">
      <c r="B96" s="72">
        <f>IFERROR(IF(LoanIsNotPaid*LoanIsGood,PaymentNumber,""), "")</f>
        <v>88</v>
      </c>
      <c r="C96" s="73">
        <f>IFERROR(IF(LoanIsNotPaid*LoanIsGood,PaymentDate,""), "")</f>
        <v>44774</v>
      </c>
      <c r="D96" s="74">
        <f>IFERROR(IF(LoanIsNotPaid*LoanIsGood,LoanValue,""), "")</f>
        <v>22695.503559434204</v>
      </c>
      <c r="E96" s="74">
        <f>IFERROR(IF(LoanIsNotPaid*LoanIsGood,MonthlyPayment,""), "")</f>
        <v>2579.8644353588256</v>
      </c>
      <c r="F96" s="74">
        <f>IFERROR(IF(LoanIsNotPaid*LoanIsGood,Principal,""), "")</f>
        <v>2475.8433773780835</v>
      </c>
      <c r="G96" s="74">
        <f>IFERROR(IF(LoanIsNotPaid*LoanIsGood,InterestAmt,""), "")</f>
        <v>104.0210579807424</v>
      </c>
      <c r="H96" s="74">
        <f>IFERROR(IF(LoanIsNotPaid*LoanIsGood,EndingBalance,""), "")</f>
        <v>20219.660182056134</v>
      </c>
    </row>
    <row r="97" spans="2:8" ht="20.100000000000001" customHeight="1" x14ac:dyDescent="0.25">
      <c r="B97" s="72">
        <f>IFERROR(IF(LoanIsNotPaid*LoanIsGood,PaymentNumber,""), "")</f>
        <v>89</v>
      </c>
      <c r="C97" s="73">
        <f>IFERROR(IF(LoanIsNotPaid*LoanIsGood,PaymentDate,""), "")</f>
        <v>44805</v>
      </c>
      <c r="D97" s="74">
        <f>IFERROR(IF(LoanIsNotPaid*LoanIsGood,LoanValue,""), "")</f>
        <v>20219.660182056134</v>
      </c>
      <c r="E97" s="74">
        <f>IFERROR(IF(LoanIsNotPaid*LoanIsGood,MonthlyPayment,""), "")</f>
        <v>2579.8644353588256</v>
      </c>
      <c r="F97" s="74">
        <f>IFERROR(IF(LoanIsNotPaid*LoanIsGood,Principal,""), "")</f>
        <v>2487.1909928577329</v>
      </c>
      <c r="G97" s="74">
        <f>IFERROR(IF(LoanIsNotPaid*LoanIsGood,InterestAmt,""), "")</f>
        <v>92.67344250109285</v>
      </c>
      <c r="H97" s="74">
        <f>IFERROR(IF(LoanIsNotPaid*LoanIsGood,EndingBalance,""), "")</f>
        <v>17732.469189198455</v>
      </c>
    </row>
    <row r="98" spans="2:8" ht="20.100000000000001" customHeight="1" x14ac:dyDescent="0.25">
      <c r="B98" s="72">
        <f>IFERROR(IF(LoanIsNotPaid*LoanIsGood,PaymentNumber,""), "")</f>
        <v>90</v>
      </c>
      <c r="C98" s="73">
        <f>IFERROR(IF(LoanIsNotPaid*LoanIsGood,PaymentDate,""), "")</f>
        <v>44835</v>
      </c>
      <c r="D98" s="74">
        <f>IFERROR(IF(LoanIsNotPaid*LoanIsGood,LoanValue,""), "")</f>
        <v>17732.469189198455</v>
      </c>
      <c r="E98" s="74">
        <f>IFERROR(IF(LoanIsNotPaid*LoanIsGood,MonthlyPayment,""), "")</f>
        <v>2579.8644353588256</v>
      </c>
      <c r="F98" s="74">
        <f>IFERROR(IF(LoanIsNotPaid*LoanIsGood,Principal,""), "")</f>
        <v>2498.5906182416638</v>
      </c>
      <c r="G98" s="74">
        <f>IFERROR(IF(LoanIsNotPaid*LoanIsGood,InterestAmt,""), "")</f>
        <v>81.27381711716157</v>
      </c>
      <c r="H98" s="74">
        <f>IFERROR(IF(LoanIsNotPaid*LoanIsGood,EndingBalance,""), "")</f>
        <v>15233.87857095676</v>
      </c>
    </row>
    <row r="99" spans="2:8" ht="20.100000000000001" customHeight="1" x14ac:dyDescent="0.25">
      <c r="B99" s="72">
        <f>IFERROR(IF(LoanIsNotPaid*LoanIsGood,PaymentNumber,""), "")</f>
        <v>91</v>
      </c>
      <c r="C99" s="73">
        <f>IFERROR(IF(LoanIsNotPaid*LoanIsGood,PaymentDate,""), "")</f>
        <v>44866</v>
      </c>
      <c r="D99" s="74">
        <f>IFERROR(IF(LoanIsNotPaid*LoanIsGood,LoanValue,""), "")</f>
        <v>15233.87857095676</v>
      </c>
      <c r="E99" s="74">
        <f>IFERROR(IF(LoanIsNotPaid*LoanIsGood,MonthlyPayment,""), "")</f>
        <v>2579.8644353588256</v>
      </c>
      <c r="F99" s="74">
        <f>IFERROR(IF(LoanIsNotPaid*LoanIsGood,Principal,""), "")</f>
        <v>2510.0424919086049</v>
      </c>
      <c r="G99" s="74">
        <f>IFERROR(IF(LoanIsNotPaid*LoanIsGood,InterestAmt,""), "")</f>
        <v>69.821943450220616</v>
      </c>
      <c r="H99" s="74">
        <f>IFERROR(IF(LoanIsNotPaid*LoanIsGood,EndingBalance,""), "")</f>
        <v>12723.836079048167</v>
      </c>
    </row>
    <row r="100" spans="2:8" ht="20.100000000000001" customHeight="1" x14ac:dyDescent="0.25">
      <c r="B100" s="72">
        <f>IFERROR(IF(LoanIsNotPaid*LoanIsGood,PaymentNumber,""), "")</f>
        <v>92</v>
      </c>
      <c r="C100" s="73">
        <f>IFERROR(IF(LoanIsNotPaid*LoanIsGood,PaymentDate,""), "")</f>
        <v>44896</v>
      </c>
      <c r="D100" s="74">
        <f>IFERROR(IF(LoanIsNotPaid*LoanIsGood,LoanValue,""), "")</f>
        <v>12723.836079048167</v>
      </c>
      <c r="E100" s="74">
        <f>IFERROR(IF(LoanIsNotPaid*LoanIsGood,MonthlyPayment,""), "")</f>
        <v>2579.8644353588256</v>
      </c>
      <c r="F100" s="74">
        <f>IFERROR(IF(LoanIsNotPaid*LoanIsGood,Principal,""), "")</f>
        <v>2521.5468533298531</v>
      </c>
      <c r="G100" s="74">
        <f>IFERROR(IF(LoanIsNotPaid*LoanIsGood,InterestAmt,""), "")</f>
        <v>58.317582028972836</v>
      </c>
      <c r="H100" s="74">
        <f>IFERROR(IF(LoanIsNotPaid*LoanIsGood,EndingBalance,""), "")</f>
        <v>10202.289225718356</v>
      </c>
    </row>
    <row r="101" spans="2:8" ht="20.100000000000001" customHeight="1" x14ac:dyDescent="0.25">
      <c r="B101" s="72">
        <f>IFERROR(IF(LoanIsNotPaid*LoanIsGood,PaymentNumber,""), "")</f>
        <v>93</v>
      </c>
      <c r="C101" s="73">
        <f>IFERROR(IF(LoanIsNotPaid*LoanIsGood,PaymentDate,""), "")</f>
        <v>44927</v>
      </c>
      <c r="D101" s="74">
        <f>IFERROR(IF(LoanIsNotPaid*LoanIsGood,LoanValue,""), "")</f>
        <v>10202.289225718356</v>
      </c>
      <c r="E101" s="74">
        <f>IFERROR(IF(LoanIsNotPaid*LoanIsGood,MonthlyPayment,""), "")</f>
        <v>2579.8644353588256</v>
      </c>
      <c r="F101" s="74">
        <f>IFERROR(IF(LoanIsNotPaid*LoanIsGood,Principal,""), "")</f>
        <v>2533.1039430742817</v>
      </c>
      <c r="G101" s="74">
        <f>IFERROR(IF(LoanIsNotPaid*LoanIsGood,InterestAmt,""), "")</f>
        <v>46.760492284544348</v>
      </c>
      <c r="H101" s="74">
        <f>IFERROR(IF(LoanIsNotPaid*LoanIsGood,EndingBalance,""), "")</f>
        <v>7669.1852826440008</v>
      </c>
    </row>
    <row r="102" spans="2:8" ht="20.100000000000001" customHeight="1" x14ac:dyDescent="0.25">
      <c r="B102" s="72">
        <f>IFERROR(IF(LoanIsNotPaid*LoanIsGood,PaymentNumber,""), "")</f>
        <v>94</v>
      </c>
      <c r="C102" s="73">
        <f>IFERROR(IF(LoanIsNotPaid*LoanIsGood,PaymentDate,""), "")</f>
        <v>44958</v>
      </c>
      <c r="D102" s="74">
        <f>IFERROR(IF(LoanIsNotPaid*LoanIsGood,LoanValue,""), "")</f>
        <v>7669.1852826440008</v>
      </c>
      <c r="E102" s="74">
        <f>IFERROR(IF(LoanIsNotPaid*LoanIsGood,MonthlyPayment,""), "")</f>
        <v>2579.8644353588256</v>
      </c>
      <c r="F102" s="74">
        <f>IFERROR(IF(LoanIsNotPaid*LoanIsGood,Principal,""), "")</f>
        <v>2544.7140028133717</v>
      </c>
      <c r="G102" s="74">
        <f>IFERROR(IF(LoanIsNotPaid*LoanIsGood,InterestAmt,""), "")</f>
        <v>35.150432545453882</v>
      </c>
      <c r="H102" s="74">
        <f>IFERROR(IF(LoanIsNotPaid*LoanIsGood,EndingBalance,""), "")</f>
        <v>5124.4712798306718</v>
      </c>
    </row>
    <row r="103" spans="2:8" ht="20.100000000000001" customHeight="1" x14ac:dyDescent="0.25">
      <c r="B103" s="72">
        <f>IFERROR(IF(LoanIsNotPaid*LoanIsGood,PaymentNumber,""), "")</f>
        <v>95</v>
      </c>
      <c r="C103" s="73">
        <f>IFERROR(IF(LoanIsNotPaid*LoanIsGood,PaymentDate,""), "")</f>
        <v>44986</v>
      </c>
      <c r="D103" s="74">
        <f>IFERROR(IF(LoanIsNotPaid*LoanIsGood,LoanValue,""), "")</f>
        <v>5124.4712798306718</v>
      </c>
      <c r="E103" s="74">
        <f>IFERROR(IF(LoanIsNotPaid*LoanIsGood,MonthlyPayment,""), "")</f>
        <v>2579.8644353588256</v>
      </c>
      <c r="F103" s="74">
        <f>IFERROR(IF(LoanIsNotPaid*LoanIsGood,Principal,""), "")</f>
        <v>2556.377275326266</v>
      </c>
      <c r="G103" s="74">
        <f>IFERROR(IF(LoanIsNotPaid*LoanIsGood,InterestAmt,""), "")</f>
        <v>23.48716003255926</v>
      </c>
      <c r="H103" s="74">
        <f>IFERROR(IF(LoanIsNotPaid*LoanIsGood,EndingBalance,""), "")</f>
        <v>2568.0940045043826</v>
      </c>
    </row>
    <row r="104" spans="2:8" ht="20.100000000000001" customHeight="1" x14ac:dyDescent="0.25">
      <c r="B104" s="72">
        <f>IFERROR(IF(LoanIsNotPaid*LoanIsGood,PaymentNumber,""), "")</f>
        <v>96</v>
      </c>
      <c r="C104" s="73">
        <f>IFERROR(IF(LoanIsNotPaid*LoanIsGood,PaymentDate,""), "")</f>
        <v>45017</v>
      </c>
      <c r="D104" s="74">
        <f>IFERROR(IF(LoanIsNotPaid*LoanIsGood,LoanValue,""), "")</f>
        <v>2568.0940045043826</v>
      </c>
      <c r="E104" s="74">
        <f>IFERROR(IF(LoanIsNotPaid*LoanIsGood,MonthlyPayment,""), "")</f>
        <v>2579.8644353588256</v>
      </c>
      <c r="F104" s="74">
        <f>IFERROR(IF(LoanIsNotPaid*LoanIsGood,Principal,""), "")</f>
        <v>2568.0940045048451</v>
      </c>
      <c r="G104" s="74">
        <f>IFERROR(IF(LoanIsNotPaid*LoanIsGood,InterestAmt,""), "")</f>
        <v>11.770430853980542</v>
      </c>
      <c r="H104" s="74">
        <f>IFERROR(IF(LoanIsNotPaid*LoanIsGood,EndingBalance,""), "")</f>
        <v>-5.8207660913467407E-10</v>
      </c>
    </row>
    <row r="105" spans="2:8" ht="20.100000000000001" customHeight="1" x14ac:dyDescent="0.25">
      <c r="B105" s="72" t="str">
        <f>IFERROR(IF(LoanIsNotPaid*LoanIsGood,PaymentNumber,""), "")</f>
        <v/>
      </c>
      <c r="C105" s="73" t="str">
        <f>IFERROR(IF(LoanIsNotPaid*LoanIsGood,PaymentDate,""), "")</f>
        <v/>
      </c>
      <c r="D105" s="74" t="str">
        <f>IFERROR(IF(LoanIsNotPaid*LoanIsGood,LoanValue,""), "")</f>
        <v/>
      </c>
      <c r="E105" s="74" t="str">
        <f>IFERROR(IF(LoanIsNotPaid*LoanIsGood,MonthlyPayment,""), "")</f>
        <v/>
      </c>
      <c r="F105" s="74" t="str">
        <f>IFERROR(IF(LoanIsNotPaid*LoanIsGood,Principal,""), "")</f>
        <v/>
      </c>
      <c r="G105" s="74" t="str">
        <f>IFERROR(IF(LoanIsNotPaid*LoanIsGood,InterestAmt,""), "")</f>
        <v/>
      </c>
      <c r="H105" s="74" t="str">
        <f>IFERROR(IF(LoanIsNotPaid*LoanIsGood,EndingBalance,""), "")</f>
        <v/>
      </c>
    </row>
    <row r="106" spans="2:8" ht="20.100000000000001" customHeight="1" x14ac:dyDescent="0.25">
      <c r="B106" s="72" t="str">
        <f>IFERROR(IF(LoanIsNotPaid*LoanIsGood,PaymentNumber,""), "")</f>
        <v/>
      </c>
      <c r="C106" s="73" t="str">
        <f>IFERROR(IF(LoanIsNotPaid*LoanIsGood,PaymentDate,""), "")</f>
        <v/>
      </c>
      <c r="D106" s="74" t="str">
        <f>IFERROR(IF(LoanIsNotPaid*LoanIsGood,LoanValue,""), "")</f>
        <v/>
      </c>
      <c r="E106" s="74" t="str">
        <f>IFERROR(IF(LoanIsNotPaid*LoanIsGood,MonthlyPayment,""), "")</f>
        <v/>
      </c>
      <c r="F106" s="74" t="str">
        <f>IFERROR(IF(LoanIsNotPaid*LoanIsGood,Principal,""), "")</f>
        <v/>
      </c>
      <c r="G106" s="74" t="str">
        <f>IFERROR(IF(LoanIsNotPaid*LoanIsGood,InterestAmt,""), "")</f>
        <v/>
      </c>
      <c r="H106" s="74" t="str">
        <f>IFERROR(IF(LoanIsNotPaid*LoanIsGood,EndingBalance,""), "")</f>
        <v/>
      </c>
    </row>
    <row r="107" spans="2:8" ht="20.100000000000001" customHeight="1" x14ac:dyDescent="0.25">
      <c r="B107" s="72" t="str">
        <f>IFERROR(IF(LoanIsNotPaid*LoanIsGood,PaymentNumber,""), "")</f>
        <v/>
      </c>
      <c r="C107" s="73" t="str">
        <f>IFERROR(IF(LoanIsNotPaid*LoanIsGood,PaymentDate,""), "")</f>
        <v/>
      </c>
      <c r="D107" s="74" t="str">
        <f>IFERROR(IF(LoanIsNotPaid*LoanIsGood,LoanValue,""), "")</f>
        <v/>
      </c>
      <c r="E107" s="74" t="str">
        <f>IFERROR(IF(LoanIsNotPaid*LoanIsGood,MonthlyPayment,""), "")</f>
        <v/>
      </c>
      <c r="F107" s="74" t="str">
        <f>IFERROR(IF(LoanIsNotPaid*LoanIsGood,Principal,""), "")</f>
        <v/>
      </c>
      <c r="G107" s="74" t="str">
        <f>IFERROR(IF(LoanIsNotPaid*LoanIsGood,InterestAmt,""), "")</f>
        <v/>
      </c>
      <c r="H107" s="74" t="str">
        <f>IFERROR(IF(LoanIsNotPaid*LoanIsGood,EndingBalance,""), "")</f>
        <v/>
      </c>
    </row>
    <row r="108" spans="2:8" ht="20.100000000000001" customHeight="1" x14ac:dyDescent="0.25">
      <c r="B108" s="72" t="str">
        <f>IFERROR(IF(LoanIsNotPaid*LoanIsGood,PaymentNumber,""), "")</f>
        <v/>
      </c>
      <c r="C108" s="73" t="str">
        <f>IFERROR(IF(LoanIsNotPaid*LoanIsGood,PaymentDate,""), "")</f>
        <v/>
      </c>
      <c r="D108" s="74" t="str">
        <f>IFERROR(IF(LoanIsNotPaid*LoanIsGood,LoanValue,""), "")</f>
        <v/>
      </c>
      <c r="E108" s="74" t="str">
        <f>IFERROR(IF(LoanIsNotPaid*LoanIsGood,MonthlyPayment,""), "")</f>
        <v/>
      </c>
      <c r="F108" s="74" t="str">
        <f>IFERROR(IF(LoanIsNotPaid*LoanIsGood,Principal,""), "")</f>
        <v/>
      </c>
      <c r="G108" s="74" t="str">
        <f>IFERROR(IF(LoanIsNotPaid*LoanIsGood,InterestAmt,""), "")</f>
        <v/>
      </c>
      <c r="H108" s="74" t="str">
        <f>IFERROR(IF(LoanIsNotPaid*LoanIsGood,EndingBalance,""), "")</f>
        <v/>
      </c>
    </row>
    <row r="109" spans="2:8" ht="20.100000000000001" customHeight="1" x14ac:dyDescent="0.25">
      <c r="B109" s="72" t="str">
        <f>IFERROR(IF(LoanIsNotPaid*LoanIsGood,PaymentNumber,""), "")</f>
        <v/>
      </c>
      <c r="C109" s="73" t="str">
        <f>IFERROR(IF(LoanIsNotPaid*LoanIsGood,PaymentDate,""), "")</f>
        <v/>
      </c>
      <c r="D109" s="74" t="str">
        <f>IFERROR(IF(LoanIsNotPaid*LoanIsGood,LoanValue,""), "")</f>
        <v/>
      </c>
      <c r="E109" s="74" t="str">
        <f>IFERROR(IF(LoanIsNotPaid*LoanIsGood,MonthlyPayment,""), "")</f>
        <v/>
      </c>
      <c r="F109" s="74" t="str">
        <f>IFERROR(IF(LoanIsNotPaid*LoanIsGood,Principal,""), "")</f>
        <v/>
      </c>
      <c r="G109" s="74" t="str">
        <f>IFERROR(IF(LoanIsNotPaid*LoanIsGood,InterestAmt,""), "")</f>
        <v/>
      </c>
      <c r="H109" s="74" t="str">
        <f>IFERROR(IF(LoanIsNotPaid*LoanIsGood,EndingBalance,""), "")</f>
        <v/>
      </c>
    </row>
    <row r="110" spans="2:8" ht="20.100000000000001" customHeight="1" x14ac:dyDescent="0.25">
      <c r="B110" s="72" t="str">
        <f>IFERROR(IF(LoanIsNotPaid*LoanIsGood,PaymentNumber,""), "")</f>
        <v/>
      </c>
      <c r="C110" s="73" t="str">
        <f>IFERROR(IF(LoanIsNotPaid*LoanIsGood,PaymentDate,""), "")</f>
        <v/>
      </c>
      <c r="D110" s="74" t="str">
        <f>IFERROR(IF(LoanIsNotPaid*LoanIsGood,LoanValue,""), "")</f>
        <v/>
      </c>
      <c r="E110" s="74" t="str">
        <f>IFERROR(IF(LoanIsNotPaid*LoanIsGood,MonthlyPayment,""), "")</f>
        <v/>
      </c>
      <c r="F110" s="74" t="str">
        <f>IFERROR(IF(LoanIsNotPaid*LoanIsGood,Principal,""), "")</f>
        <v/>
      </c>
      <c r="G110" s="74" t="str">
        <f>IFERROR(IF(LoanIsNotPaid*LoanIsGood,InterestAmt,""), "")</f>
        <v/>
      </c>
      <c r="H110" s="74" t="str">
        <f>IFERROR(IF(LoanIsNotPaid*LoanIsGood,EndingBalance,""), "")</f>
        <v/>
      </c>
    </row>
    <row r="111" spans="2:8" ht="20.100000000000001" customHeight="1" x14ac:dyDescent="0.25">
      <c r="B111" s="72" t="str">
        <f>IFERROR(IF(LoanIsNotPaid*LoanIsGood,PaymentNumber,""), "")</f>
        <v/>
      </c>
      <c r="C111" s="73" t="str">
        <f>IFERROR(IF(LoanIsNotPaid*LoanIsGood,PaymentDate,""), "")</f>
        <v/>
      </c>
      <c r="D111" s="74" t="str">
        <f>IFERROR(IF(LoanIsNotPaid*LoanIsGood,LoanValue,""), "")</f>
        <v/>
      </c>
      <c r="E111" s="74" t="str">
        <f>IFERROR(IF(LoanIsNotPaid*LoanIsGood,MonthlyPayment,""), "")</f>
        <v/>
      </c>
      <c r="F111" s="74" t="str">
        <f>IFERROR(IF(LoanIsNotPaid*LoanIsGood,Principal,""), "")</f>
        <v/>
      </c>
      <c r="G111" s="74" t="str">
        <f>IFERROR(IF(LoanIsNotPaid*LoanIsGood,InterestAmt,""), "")</f>
        <v/>
      </c>
      <c r="H111" s="74" t="str">
        <f>IFERROR(IF(LoanIsNotPaid*LoanIsGood,EndingBalance,""), "")</f>
        <v/>
      </c>
    </row>
    <row r="112" spans="2:8" ht="20.100000000000001" customHeight="1" x14ac:dyDescent="0.25">
      <c r="B112" s="72" t="str">
        <f>IFERROR(IF(LoanIsNotPaid*LoanIsGood,PaymentNumber,""), "")</f>
        <v/>
      </c>
      <c r="C112" s="73" t="str">
        <f>IFERROR(IF(LoanIsNotPaid*LoanIsGood,PaymentDate,""), "")</f>
        <v/>
      </c>
      <c r="D112" s="74" t="str">
        <f>IFERROR(IF(LoanIsNotPaid*LoanIsGood,LoanValue,""), "")</f>
        <v/>
      </c>
      <c r="E112" s="74" t="str">
        <f>IFERROR(IF(LoanIsNotPaid*LoanIsGood,MonthlyPayment,""), "")</f>
        <v/>
      </c>
      <c r="F112" s="74" t="str">
        <f>IFERROR(IF(LoanIsNotPaid*LoanIsGood,Principal,""), "")</f>
        <v/>
      </c>
      <c r="G112" s="74" t="str">
        <f>IFERROR(IF(LoanIsNotPaid*LoanIsGood,InterestAmt,""), "")</f>
        <v/>
      </c>
      <c r="H112" s="74" t="str">
        <f>IFERROR(IF(LoanIsNotPaid*LoanIsGood,EndingBalance,""), "")</f>
        <v/>
      </c>
    </row>
    <row r="113" spans="2:8" ht="20.100000000000001" customHeight="1" x14ac:dyDescent="0.25">
      <c r="B113" s="72" t="str">
        <f>IFERROR(IF(LoanIsNotPaid*LoanIsGood,PaymentNumber,""), "")</f>
        <v/>
      </c>
      <c r="C113" s="73" t="str">
        <f>IFERROR(IF(LoanIsNotPaid*LoanIsGood,PaymentDate,""), "")</f>
        <v/>
      </c>
      <c r="D113" s="74" t="str">
        <f>IFERROR(IF(LoanIsNotPaid*LoanIsGood,LoanValue,""), "")</f>
        <v/>
      </c>
      <c r="E113" s="74" t="str">
        <f>IFERROR(IF(LoanIsNotPaid*LoanIsGood,MonthlyPayment,""), "")</f>
        <v/>
      </c>
      <c r="F113" s="74" t="str">
        <f>IFERROR(IF(LoanIsNotPaid*LoanIsGood,Principal,""), "")</f>
        <v/>
      </c>
      <c r="G113" s="74" t="str">
        <f>IFERROR(IF(LoanIsNotPaid*LoanIsGood,InterestAmt,""), "")</f>
        <v/>
      </c>
      <c r="H113" s="74" t="str">
        <f>IFERROR(IF(LoanIsNotPaid*LoanIsGood,EndingBalance,""), "")</f>
        <v/>
      </c>
    </row>
    <row r="114" spans="2:8" ht="20.100000000000001" customHeight="1" x14ac:dyDescent="0.25">
      <c r="B114" s="72" t="str">
        <f>IFERROR(IF(LoanIsNotPaid*LoanIsGood,PaymentNumber,""), "")</f>
        <v/>
      </c>
      <c r="C114" s="73" t="str">
        <f>IFERROR(IF(LoanIsNotPaid*LoanIsGood,PaymentDate,""), "")</f>
        <v/>
      </c>
      <c r="D114" s="74" t="str">
        <f>IFERROR(IF(LoanIsNotPaid*LoanIsGood,LoanValue,""), "")</f>
        <v/>
      </c>
      <c r="E114" s="74" t="str">
        <f>IFERROR(IF(LoanIsNotPaid*LoanIsGood,MonthlyPayment,""), "")</f>
        <v/>
      </c>
      <c r="F114" s="74" t="str">
        <f>IFERROR(IF(LoanIsNotPaid*LoanIsGood,Principal,""), "")</f>
        <v/>
      </c>
      <c r="G114" s="74" t="str">
        <f>IFERROR(IF(LoanIsNotPaid*LoanIsGood,InterestAmt,""), "")</f>
        <v/>
      </c>
      <c r="H114" s="74" t="str">
        <f>IFERROR(IF(LoanIsNotPaid*LoanIsGood,EndingBalance,""), "")</f>
        <v/>
      </c>
    </row>
    <row r="115" spans="2:8" ht="20.100000000000001" customHeight="1" x14ac:dyDescent="0.25">
      <c r="B115" s="72" t="str">
        <f>IFERROR(IF(LoanIsNotPaid*LoanIsGood,PaymentNumber,""), "")</f>
        <v/>
      </c>
      <c r="C115" s="73" t="str">
        <f>IFERROR(IF(LoanIsNotPaid*LoanIsGood,PaymentDate,""), "")</f>
        <v/>
      </c>
      <c r="D115" s="74" t="str">
        <f>IFERROR(IF(LoanIsNotPaid*LoanIsGood,LoanValue,""), "")</f>
        <v/>
      </c>
      <c r="E115" s="74" t="str">
        <f>IFERROR(IF(LoanIsNotPaid*LoanIsGood,MonthlyPayment,""), "")</f>
        <v/>
      </c>
      <c r="F115" s="74" t="str">
        <f>IFERROR(IF(LoanIsNotPaid*LoanIsGood,Principal,""), "")</f>
        <v/>
      </c>
      <c r="G115" s="74" t="str">
        <f>IFERROR(IF(LoanIsNotPaid*LoanIsGood,InterestAmt,""), "")</f>
        <v/>
      </c>
      <c r="H115" s="74" t="str">
        <f>IFERROR(IF(LoanIsNotPaid*LoanIsGood,EndingBalance,""), "")</f>
        <v/>
      </c>
    </row>
    <row r="116" spans="2:8" ht="20.100000000000001" customHeight="1" x14ac:dyDescent="0.25">
      <c r="B116" s="72" t="str">
        <f>IFERROR(IF(LoanIsNotPaid*LoanIsGood,PaymentNumber,""), "")</f>
        <v/>
      </c>
      <c r="C116" s="73" t="str">
        <f>IFERROR(IF(LoanIsNotPaid*LoanIsGood,PaymentDate,""), "")</f>
        <v/>
      </c>
      <c r="D116" s="74" t="str">
        <f>IFERROR(IF(LoanIsNotPaid*LoanIsGood,LoanValue,""), "")</f>
        <v/>
      </c>
      <c r="E116" s="74" t="str">
        <f>IFERROR(IF(LoanIsNotPaid*LoanIsGood,MonthlyPayment,""), "")</f>
        <v/>
      </c>
      <c r="F116" s="74" t="str">
        <f>IFERROR(IF(LoanIsNotPaid*LoanIsGood,Principal,""), "")</f>
        <v/>
      </c>
      <c r="G116" s="74" t="str">
        <f>IFERROR(IF(LoanIsNotPaid*LoanIsGood,InterestAmt,""), "")</f>
        <v/>
      </c>
      <c r="H116" s="74" t="str">
        <f>IFERROR(IF(LoanIsNotPaid*LoanIsGood,EndingBalance,""), "")</f>
        <v/>
      </c>
    </row>
    <row r="117" spans="2:8" ht="20.100000000000001" customHeight="1" x14ac:dyDescent="0.25">
      <c r="B117" s="72" t="str">
        <f>IFERROR(IF(LoanIsNotPaid*LoanIsGood,PaymentNumber,""), "")</f>
        <v/>
      </c>
      <c r="C117" s="73" t="str">
        <f>IFERROR(IF(LoanIsNotPaid*LoanIsGood,PaymentDate,""), "")</f>
        <v/>
      </c>
      <c r="D117" s="74" t="str">
        <f>IFERROR(IF(LoanIsNotPaid*LoanIsGood,LoanValue,""), "")</f>
        <v/>
      </c>
      <c r="E117" s="74" t="str">
        <f>IFERROR(IF(LoanIsNotPaid*LoanIsGood,MonthlyPayment,""), "")</f>
        <v/>
      </c>
      <c r="F117" s="74" t="str">
        <f>IFERROR(IF(LoanIsNotPaid*LoanIsGood,Principal,""), "")</f>
        <v/>
      </c>
      <c r="G117" s="74" t="str">
        <f>IFERROR(IF(LoanIsNotPaid*LoanIsGood,InterestAmt,""), "")</f>
        <v/>
      </c>
      <c r="H117" s="74" t="str">
        <f>IFERROR(IF(LoanIsNotPaid*LoanIsGood,EndingBalance,""), "")</f>
        <v/>
      </c>
    </row>
    <row r="118" spans="2:8" ht="20.100000000000001" customHeight="1" x14ac:dyDescent="0.25">
      <c r="B118" s="72" t="str">
        <f>IFERROR(IF(LoanIsNotPaid*LoanIsGood,PaymentNumber,""), "")</f>
        <v/>
      </c>
      <c r="C118" s="73" t="str">
        <f>IFERROR(IF(LoanIsNotPaid*LoanIsGood,PaymentDate,""), "")</f>
        <v/>
      </c>
      <c r="D118" s="74" t="str">
        <f>IFERROR(IF(LoanIsNotPaid*LoanIsGood,LoanValue,""), "")</f>
        <v/>
      </c>
      <c r="E118" s="74" t="str">
        <f>IFERROR(IF(LoanIsNotPaid*LoanIsGood,MonthlyPayment,""), "")</f>
        <v/>
      </c>
      <c r="F118" s="74" t="str">
        <f>IFERROR(IF(LoanIsNotPaid*LoanIsGood,Principal,""), "")</f>
        <v/>
      </c>
      <c r="G118" s="74" t="str">
        <f>IFERROR(IF(LoanIsNotPaid*LoanIsGood,InterestAmt,""), "")</f>
        <v/>
      </c>
      <c r="H118" s="74" t="str">
        <f>IFERROR(IF(LoanIsNotPaid*LoanIsGood,EndingBalance,""), "")</f>
        <v/>
      </c>
    </row>
    <row r="119" spans="2:8" ht="20.100000000000001" customHeight="1" x14ac:dyDescent="0.25">
      <c r="B119" s="72" t="str">
        <f>IFERROR(IF(LoanIsNotPaid*LoanIsGood,PaymentNumber,""), "")</f>
        <v/>
      </c>
      <c r="C119" s="73" t="str">
        <f>IFERROR(IF(LoanIsNotPaid*LoanIsGood,PaymentDate,""), "")</f>
        <v/>
      </c>
      <c r="D119" s="74" t="str">
        <f>IFERROR(IF(LoanIsNotPaid*LoanIsGood,LoanValue,""), "")</f>
        <v/>
      </c>
      <c r="E119" s="74" t="str">
        <f>IFERROR(IF(LoanIsNotPaid*LoanIsGood,MonthlyPayment,""), "")</f>
        <v/>
      </c>
      <c r="F119" s="74" t="str">
        <f>IFERROR(IF(LoanIsNotPaid*LoanIsGood,Principal,""), "")</f>
        <v/>
      </c>
      <c r="G119" s="74" t="str">
        <f>IFERROR(IF(LoanIsNotPaid*LoanIsGood,InterestAmt,""), "")</f>
        <v/>
      </c>
      <c r="H119" s="74" t="str">
        <f>IFERROR(IF(LoanIsNotPaid*LoanIsGood,EndingBalance,""), "")</f>
        <v/>
      </c>
    </row>
    <row r="120" spans="2:8" ht="20.100000000000001" customHeight="1" x14ac:dyDescent="0.25">
      <c r="B120" s="72" t="str">
        <f>IFERROR(IF(LoanIsNotPaid*LoanIsGood,PaymentNumber,""), "")</f>
        <v/>
      </c>
      <c r="C120" s="73" t="str">
        <f>IFERROR(IF(LoanIsNotPaid*LoanIsGood,PaymentDate,""), "")</f>
        <v/>
      </c>
      <c r="D120" s="74" t="str">
        <f>IFERROR(IF(LoanIsNotPaid*LoanIsGood,LoanValue,""), "")</f>
        <v/>
      </c>
      <c r="E120" s="74" t="str">
        <f>IFERROR(IF(LoanIsNotPaid*LoanIsGood,MonthlyPayment,""), "")</f>
        <v/>
      </c>
      <c r="F120" s="74" t="str">
        <f>IFERROR(IF(LoanIsNotPaid*LoanIsGood,Principal,""), "")</f>
        <v/>
      </c>
      <c r="G120" s="74" t="str">
        <f>IFERROR(IF(LoanIsNotPaid*LoanIsGood,InterestAmt,""), "")</f>
        <v/>
      </c>
      <c r="H120" s="74" t="str">
        <f>IFERROR(IF(LoanIsNotPaid*LoanIsGood,EndingBalance,""), "")</f>
        <v/>
      </c>
    </row>
    <row r="121" spans="2:8" ht="20.100000000000001" customHeight="1" x14ac:dyDescent="0.25">
      <c r="B121" s="72" t="str">
        <f>IFERROR(IF(LoanIsNotPaid*LoanIsGood,PaymentNumber,""), "")</f>
        <v/>
      </c>
      <c r="C121" s="73" t="str">
        <f>IFERROR(IF(LoanIsNotPaid*LoanIsGood,PaymentDate,""), "")</f>
        <v/>
      </c>
      <c r="D121" s="74" t="str">
        <f>IFERROR(IF(LoanIsNotPaid*LoanIsGood,LoanValue,""), "")</f>
        <v/>
      </c>
      <c r="E121" s="74" t="str">
        <f>IFERROR(IF(LoanIsNotPaid*LoanIsGood,MonthlyPayment,""), "")</f>
        <v/>
      </c>
      <c r="F121" s="74" t="str">
        <f>IFERROR(IF(LoanIsNotPaid*LoanIsGood,Principal,""), "")</f>
        <v/>
      </c>
      <c r="G121" s="74" t="str">
        <f>IFERROR(IF(LoanIsNotPaid*LoanIsGood,InterestAmt,""), "")</f>
        <v/>
      </c>
      <c r="H121" s="74" t="str">
        <f>IFERROR(IF(LoanIsNotPaid*LoanIsGood,EndingBalance,""), "")</f>
        <v/>
      </c>
    </row>
    <row r="122" spans="2:8" ht="20.100000000000001" customHeight="1" x14ac:dyDescent="0.25">
      <c r="B122" s="72" t="str">
        <f>IFERROR(IF(LoanIsNotPaid*LoanIsGood,PaymentNumber,""), "")</f>
        <v/>
      </c>
      <c r="C122" s="73" t="str">
        <f>IFERROR(IF(LoanIsNotPaid*LoanIsGood,PaymentDate,""), "")</f>
        <v/>
      </c>
      <c r="D122" s="74" t="str">
        <f>IFERROR(IF(LoanIsNotPaid*LoanIsGood,LoanValue,""), "")</f>
        <v/>
      </c>
      <c r="E122" s="74" t="str">
        <f>IFERROR(IF(LoanIsNotPaid*LoanIsGood,MonthlyPayment,""), "")</f>
        <v/>
      </c>
      <c r="F122" s="74" t="str">
        <f>IFERROR(IF(LoanIsNotPaid*LoanIsGood,Principal,""), "")</f>
        <v/>
      </c>
      <c r="G122" s="74" t="str">
        <f>IFERROR(IF(LoanIsNotPaid*LoanIsGood,InterestAmt,""), "")</f>
        <v/>
      </c>
      <c r="H122" s="74" t="str">
        <f>IFERROR(IF(LoanIsNotPaid*LoanIsGood,EndingBalance,""), "")</f>
        <v/>
      </c>
    </row>
    <row r="123" spans="2:8" ht="20.100000000000001" customHeight="1" x14ac:dyDescent="0.25">
      <c r="B123" s="72" t="str">
        <f>IFERROR(IF(LoanIsNotPaid*LoanIsGood,PaymentNumber,""), "")</f>
        <v/>
      </c>
      <c r="C123" s="73" t="str">
        <f>IFERROR(IF(LoanIsNotPaid*LoanIsGood,PaymentDate,""), "")</f>
        <v/>
      </c>
      <c r="D123" s="74" t="str">
        <f>IFERROR(IF(LoanIsNotPaid*LoanIsGood,LoanValue,""), "")</f>
        <v/>
      </c>
      <c r="E123" s="74" t="str">
        <f>IFERROR(IF(LoanIsNotPaid*LoanIsGood,MonthlyPayment,""), "")</f>
        <v/>
      </c>
      <c r="F123" s="74" t="str">
        <f>IFERROR(IF(LoanIsNotPaid*LoanIsGood,Principal,""), "")</f>
        <v/>
      </c>
      <c r="G123" s="74" t="str">
        <f>IFERROR(IF(LoanIsNotPaid*LoanIsGood,InterestAmt,""), "")</f>
        <v/>
      </c>
      <c r="H123" s="74" t="str">
        <f>IFERROR(IF(LoanIsNotPaid*LoanIsGood,EndingBalance,""), "")</f>
        <v/>
      </c>
    </row>
    <row r="124" spans="2:8" ht="20.100000000000001" customHeight="1" x14ac:dyDescent="0.25">
      <c r="B124" s="72" t="str">
        <f>IFERROR(IF(LoanIsNotPaid*LoanIsGood,PaymentNumber,""), "")</f>
        <v/>
      </c>
      <c r="C124" s="73" t="str">
        <f>IFERROR(IF(LoanIsNotPaid*LoanIsGood,PaymentDate,""), "")</f>
        <v/>
      </c>
      <c r="D124" s="74" t="str">
        <f>IFERROR(IF(LoanIsNotPaid*LoanIsGood,LoanValue,""), "")</f>
        <v/>
      </c>
      <c r="E124" s="74" t="str">
        <f>IFERROR(IF(LoanIsNotPaid*LoanIsGood,MonthlyPayment,""), "")</f>
        <v/>
      </c>
      <c r="F124" s="74" t="str">
        <f>IFERROR(IF(LoanIsNotPaid*LoanIsGood,Principal,""), "")</f>
        <v/>
      </c>
      <c r="G124" s="74" t="str">
        <f>IFERROR(IF(LoanIsNotPaid*LoanIsGood,InterestAmt,""), "")</f>
        <v/>
      </c>
      <c r="H124" s="74" t="str">
        <f>IFERROR(IF(LoanIsNotPaid*LoanIsGood,EndingBalance,""), "")</f>
        <v/>
      </c>
    </row>
    <row r="125" spans="2:8" ht="20.100000000000001" customHeight="1" x14ac:dyDescent="0.25">
      <c r="B125" s="72" t="str">
        <f>IFERROR(IF(LoanIsNotPaid*LoanIsGood,PaymentNumber,""), "")</f>
        <v/>
      </c>
      <c r="C125" s="73" t="str">
        <f>IFERROR(IF(LoanIsNotPaid*LoanIsGood,PaymentDate,""), "")</f>
        <v/>
      </c>
      <c r="D125" s="74" t="str">
        <f>IFERROR(IF(LoanIsNotPaid*LoanIsGood,LoanValue,""), "")</f>
        <v/>
      </c>
      <c r="E125" s="74" t="str">
        <f>IFERROR(IF(LoanIsNotPaid*LoanIsGood,MonthlyPayment,""), "")</f>
        <v/>
      </c>
      <c r="F125" s="74" t="str">
        <f>IFERROR(IF(LoanIsNotPaid*LoanIsGood,Principal,""), "")</f>
        <v/>
      </c>
      <c r="G125" s="74" t="str">
        <f>IFERROR(IF(LoanIsNotPaid*LoanIsGood,InterestAmt,""), "")</f>
        <v/>
      </c>
      <c r="H125" s="74" t="str">
        <f>IFERROR(IF(LoanIsNotPaid*LoanIsGood,EndingBalance,""), "")</f>
        <v/>
      </c>
    </row>
    <row r="126" spans="2:8" ht="20.100000000000001" customHeight="1" x14ac:dyDescent="0.25">
      <c r="B126" s="72" t="str">
        <f>IFERROR(IF(LoanIsNotPaid*LoanIsGood,PaymentNumber,""), "")</f>
        <v/>
      </c>
      <c r="C126" s="73" t="str">
        <f>IFERROR(IF(LoanIsNotPaid*LoanIsGood,PaymentDate,""), "")</f>
        <v/>
      </c>
      <c r="D126" s="74" t="str">
        <f>IFERROR(IF(LoanIsNotPaid*LoanIsGood,LoanValue,""), "")</f>
        <v/>
      </c>
      <c r="E126" s="74" t="str">
        <f>IFERROR(IF(LoanIsNotPaid*LoanIsGood,MonthlyPayment,""), "")</f>
        <v/>
      </c>
      <c r="F126" s="74" t="str">
        <f>IFERROR(IF(LoanIsNotPaid*LoanIsGood,Principal,""), "")</f>
        <v/>
      </c>
      <c r="G126" s="74" t="str">
        <f>IFERROR(IF(LoanIsNotPaid*LoanIsGood,InterestAmt,""), "")</f>
        <v/>
      </c>
      <c r="H126" s="74" t="str">
        <f>IFERROR(IF(LoanIsNotPaid*LoanIsGood,EndingBalance,""), "")</f>
        <v/>
      </c>
    </row>
    <row r="127" spans="2:8" ht="20.100000000000001" customHeight="1" x14ac:dyDescent="0.25">
      <c r="B127" s="72" t="str">
        <f>IFERROR(IF(LoanIsNotPaid*LoanIsGood,PaymentNumber,""), "")</f>
        <v/>
      </c>
      <c r="C127" s="73" t="str">
        <f>IFERROR(IF(LoanIsNotPaid*LoanIsGood,PaymentDate,""), "")</f>
        <v/>
      </c>
      <c r="D127" s="74" t="str">
        <f>IFERROR(IF(LoanIsNotPaid*LoanIsGood,LoanValue,""), "")</f>
        <v/>
      </c>
      <c r="E127" s="74" t="str">
        <f>IFERROR(IF(LoanIsNotPaid*LoanIsGood,MonthlyPayment,""), "")</f>
        <v/>
      </c>
      <c r="F127" s="74" t="str">
        <f>IFERROR(IF(LoanIsNotPaid*LoanIsGood,Principal,""), "")</f>
        <v/>
      </c>
      <c r="G127" s="74" t="str">
        <f>IFERROR(IF(LoanIsNotPaid*LoanIsGood,InterestAmt,""), "")</f>
        <v/>
      </c>
      <c r="H127" s="74" t="str">
        <f>IFERROR(IF(LoanIsNotPaid*LoanIsGood,EndingBalance,""), "")</f>
        <v/>
      </c>
    </row>
    <row r="128" spans="2:8" ht="20.100000000000001" customHeight="1" x14ac:dyDescent="0.25">
      <c r="B128" s="72" t="str">
        <f>IFERROR(IF(LoanIsNotPaid*LoanIsGood,PaymentNumber,""), "")</f>
        <v/>
      </c>
      <c r="C128" s="73" t="str">
        <f>IFERROR(IF(LoanIsNotPaid*LoanIsGood,PaymentDate,""), "")</f>
        <v/>
      </c>
      <c r="D128" s="74" t="str">
        <f>IFERROR(IF(LoanIsNotPaid*LoanIsGood,LoanValue,""), "")</f>
        <v/>
      </c>
      <c r="E128" s="74" t="str">
        <f>IFERROR(IF(LoanIsNotPaid*LoanIsGood,MonthlyPayment,""), "")</f>
        <v/>
      </c>
      <c r="F128" s="74" t="str">
        <f>IFERROR(IF(LoanIsNotPaid*LoanIsGood,Principal,""), "")</f>
        <v/>
      </c>
      <c r="G128" s="74" t="str">
        <f>IFERROR(IF(LoanIsNotPaid*LoanIsGood,InterestAmt,""), "")</f>
        <v/>
      </c>
      <c r="H128" s="74" t="str">
        <f>IFERROR(IF(LoanIsNotPaid*LoanIsGood,EndingBalance,""), "")</f>
        <v/>
      </c>
    </row>
    <row r="129" spans="2:8" ht="20.100000000000001" customHeight="1" x14ac:dyDescent="0.25">
      <c r="B129" s="72" t="str">
        <f>IFERROR(IF(LoanIsNotPaid*LoanIsGood,PaymentNumber,""), "")</f>
        <v/>
      </c>
      <c r="C129" s="73" t="str">
        <f>IFERROR(IF(LoanIsNotPaid*LoanIsGood,PaymentDate,""), "")</f>
        <v/>
      </c>
      <c r="D129" s="75" t="str">
        <f>IFERROR(IF(LoanIsNotPaid*LoanIsGood,LoanValue,""), "")</f>
        <v/>
      </c>
      <c r="E129" s="75" t="str">
        <f>IFERROR(IF(LoanIsNotPaid*LoanIsGood,MonthlyPayment,""), "")</f>
        <v/>
      </c>
      <c r="F129" s="75" t="str">
        <f>IFERROR(IF(LoanIsNotPaid*LoanIsGood,Principal,""), "")</f>
        <v/>
      </c>
      <c r="G129" s="75" t="str">
        <f>IFERROR(IF(LoanIsNotPaid*LoanIsGood,InterestAmt,""), "")</f>
        <v/>
      </c>
      <c r="H129" s="75" t="str">
        <f>IFERROR(IF(LoanIsNotPaid*LoanIsGood,EndingBalance,""), "")</f>
        <v/>
      </c>
    </row>
    <row r="130" spans="2:8" ht="20.100000000000001" customHeight="1" x14ac:dyDescent="0.25">
      <c r="B130" s="72" t="str">
        <f>IFERROR(IF(LoanIsNotPaid*LoanIsGood,PaymentNumber,""), "")</f>
        <v/>
      </c>
      <c r="C130" s="73" t="str">
        <f>IFERROR(IF(LoanIsNotPaid*LoanIsGood,PaymentDate,""), "")</f>
        <v/>
      </c>
      <c r="D130" s="75" t="str">
        <f>IFERROR(IF(LoanIsNotPaid*LoanIsGood,LoanValue,""), "")</f>
        <v/>
      </c>
      <c r="E130" s="75" t="str">
        <f>IFERROR(IF(LoanIsNotPaid*LoanIsGood,MonthlyPayment,""), "")</f>
        <v/>
      </c>
      <c r="F130" s="75" t="str">
        <f>IFERROR(IF(LoanIsNotPaid*LoanIsGood,Principal,""), "")</f>
        <v/>
      </c>
      <c r="G130" s="75" t="str">
        <f>IFERROR(IF(LoanIsNotPaid*LoanIsGood,InterestAmt,""), "")</f>
        <v/>
      </c>
      <c r="H130" s="75" t="str">
        <f>IFERROR(IF(LoanIsNotPaid*LoanIsGood,EndingBalance,""), "")</f>
        <v/>
      </c>
    </row>
    <row r="131" spans="2:8" ht="20.100000000000001" customHeight="1" x14ac:dyDescent="0.25">
      <c r="B131" s="72" t="str">
        <f>IFERROR(IF(LoanIsNotPaid*LoanIsGood,PaymentNumber,""), "")</f>
        <v/>
      </c>
      <c r="C131" s="73" t="str">
        <f>IFERROR(IF(LoanIsNotPaid*LoanIsGood,PaymentDate,""), "")</f>
        <v/>
      </c>
      <c r="D131" s="75" t="str">
        <f>IFERROR(IF(LoanIsNotPaid*LoanIsGood,LoanValue,""), "")</f>
        <v/>
      </c>
      <c r="E131" s="75" t="str">
        <f>IFERROR(IF(LoanIsNotPaid*LoanIsGood,MonthlyPayment,""), "")</f>
        <v/>
      </c>
      <c r="F131" s="75" t="str">
        <f>IFERROR(IF(LoanIsNotPaid*LoanIsGood,Principal,""), "")</f>
        <v/>
      </c>
      <c r="G131" s="75" t="str">
        <f>IFERROR(IF(LoanIsNotPaid*LoanIsGood,InterestAmt,""), "")</f>
        <v/>
      </c>
      <c r="H131" s="75" t="str">
        <f>IFERROR(IF(LoanIsNotPaid*LoanIsGood,EndingBalance,""), "")</f>
        <v/>
      </c>
    </row>
    <row r="132" spans="2:8" ht="20.100000000000001" customHeight="1" x14ac:dyDescent="0.25">
      <c r="B132" s="72" t="str">
        <f>IFERROR(IF(LoanIsNotPaid*LoanIsGood,PaymentNumber,""), "")</f>
        <v/>
      </c>
      <c r="C132" s="73" t="str">
        <f>IFERROR(IF(LoanIsNotPaid*LoanIsGood,PaymentDate,""), "")</f>
        <v/>
      </c>
      <c r="D132" s="75" t="str">
        <f>IFERROR(IF(LoanIsNotPaid*LoanIsGood,LoanValue,""), "")</f>
        <v/>
      </c>
      <c r="E132" s="75" t="str">
        <f>IFERROR(IF(LoanIsNotPaid*LoanIsGood,MonthlyPayment,""), "")</f>
        <v/>
      </c>
      <c r="F132" s="75" t="str">
        <f>IFERROR(IF(LoanIsNotPaid*LoanIsGood,Principal,""), "")</f>
        <v/>
      </c>
      <c r="G132" s="75" t="str">
        <f>IFERROR(IF(LoanIsNotPaid*LoanIsGood,InterestAmt,""), "")</f>
        <v/>
      </c>
      <c r="H132" s="75" t="str">
        <f>IFERROR(IF(LoanIsNotPaid*LoanIsGood,EndingBalance,""), "")</f>
        <v/>
      </c>
    </row>
    <row r="133" spans="2:8" ht="20.100000000000001" customHeight="1" x14ac:dyDescent="0.25">
      <c r="B133" s="72" t="str">
        <f>IFERROR(IF(LoanIsNotPaid*LoanIsGood,PaymentNumber,""), "")</f>
        <v/>
      </c>
      <c r="C133" s="73" t="str">
        <f>IFERROR(IF(LoanIsNotPaid*LoanIsGood,PaymentDate,""), "")</f>
        <v/>
      </c>
      <c r="D133" s="75" t="str">
        <f>IFERROR(IF(LoanIsNotPaid*LoanIsGood,LoanValue,""), "")</f>
        <v/>
      </c>
      <c r="E133" s="75" t="str">
        <f>IFERROR(IF(LoanIsNotPaid*LoanIsGood,MonthlyPayment,""), "")</f>
        <v/>
      </c>
      <c r="F133" s="75" t="str">
        <f>IFERROR(IF(LoanIsNotPaid*LoanIsGood,Principal,""), "")</f>
        <v/>
      </c>
      <c r="G133" s="75" t="str">
        <f>IFERROR(IF(LoanIsNotPaid*LoanIsGood,InterestAmt,""), "")</f>
        <v/>
      </c>
      <c r="H133" s="75" t="str">
        <f>IFERROR(IF(LoanIsNotPaid*LoanIsGood,EndingBalance,""), "")</f>
        <v/>
      </c>
    </row>
    <row r="134" spans="2:8" ht="20.100000000000001" customHeight="1" x14ac:dyDescent="0.25">
      <c r="B134" s="72" t="str">
        <f>IFERROR(IF(LoanIsNotPaid*LoanIsGood,PaymentNumber,""), "")</f>
        <v/>
      </c>
      <c r="C134" s="73" t="str">
        <f>IFERROR(IF(LoanIsNotPaid*LoanIsGood,PaymentDate,""), "")</f>
        <v/>
      </c>
      <c r="D134" s="75" t="str">
        <f>IFERROR(IF(LoanIsNotPaid*LoanIsGood,LoanValue,""), "")</f>
        <v/>
      </c>
      <c r="E134" s="75" t="str">
        <f>IFERROR(IF(LoanIsNotPaid*LoanIsGood,MonthlyPayment,""), "")</f>
        <v/>
      </c>
      <c r="F134" s="75" t="str">
        <f>IFERROR(IF(LoanIsNotPaid*LoanIsGood,Principal,""), "")</f>
        <v/>
      </c>
      <c r="G134" s="75" t="str">
        <f>IFERROR(IF(LoanIsNotPaid*LoanIsGood,InterestAmt,""), "")</f>
        <v/>
      </c>
      <c r="H134" s="75" t="str">
        <f>IFERROR(IF(LoanIsNotPaid*LoanIsGood,EndingBalance,""), "")</f>
        <v/>
      </c>
    </row>
    <row r="135" spans="2:8" ht="20.100000000000001" customHeight="1" x14ac:dyDescent="0.25">
      <c r="B135" s="72" t="str">
        <f>IFERROR(IF(LoanIsNotPaid*LoanIsGood,PaymentNumber,""), "")</f>
        <v/>
      </c>
      <c r="C135" s="73" t="str">
        <f>IFERROR(IF(LoanIsNotPaid*LoanIsGood,PaymentDate,""), "")</f>
        <v/>
      </c>
      <c r="D135" s="75" t="str">
        <f>IFERROR(IF(LoanIsNotPaid*LoanIsGood,LoanValue,""), "")</f>
        <v/>
      </c>
      <c r="E135" s="75" t="str">
        <f>IFERROR(IF(LoanIsNotPaid*LoanIsGood,MonthlyPayment,""), "")</f>
        <v/>
      </c>
      <c r="F135" s="75" t="str">
        <f>IFERROR(IF(LoanIsNotPaid*LoanIsGood,Principal,""), "")</f>
        <v/>
      </c>
      <c r="G135" s="75" t="str">
        <f>IFERROR(IF(LoanIsNotPaid*LoanIsGood,InterestAmt,""), "")</f>
        <v/>
      </c>
      <c r="H135" s="75" t="str">
        <f>IFERROR(IF(LoanIsNotPaid*LoanIsGood,EndingBalance,""), "")</f>
        <v/>
      </c>
    </row>
    <row r="136" spans="2:8" ht="20.100000000000001" customHeight="1" x14ac:dyDescent="0.25">
      <c r="B136" s="72" t="str">
        <f>IFERROR(IF(LoanIsNotPaid*LoanIsGood,PaymentNumber,""), "")</f>
        <v/>
      </c>
      <c r="C136" s="73" t="str">
        <f>IFERROR(IF(LoanIsNotPaid*LoanIsGood,PaymentDate,""), "")</f>
        <v/>
      </c>
      <c r="D136" s="75" t="str">
        <f>IFERROR(IF(LoanIsNotPaid*LoanIsGood,LoanValue,""), "")</f>
        <v/>
      </c>
      <c r="E136" s="75" t="str">
        <f>IFERROR(IF(LoanIsNotPaid*LoanIsGood,MonthlyPayment,""), "")</f>
        <v/>
      </c>
      <c r="F136" s="75" t="str">
        <f>IFERROR(IF(LoanIsNotPaid*LoanIsGood,Principal,""), "")</f>
        <v/>
      </c>
      <c r="G136" s="75" t="str">
        <f>IFERROR(IF(LoanIsNotPaid*LoanIsGood,InterestAmt,""), "")</f>
        <v/>
      </c>
      <c r="H136" s="75" t="str">
        <f>IFERROR(IF(LoanIsNotPaid*LoanIsGood,EndingBalance,""), "")</f>
        <v/>
      </c>
    </row>
    <row r="137" spans="2:8" ht="20.100000000000001" customHeight="1" x14ac:dyDescent="0.25">
      <c r="B137" s="72" t="str">
        <f>IFERROR(IF(LoanIsNotPaid*LoanIsGood,PaymentNumber,""), "")</f>
        <v/>
      </c>
      <c r="C137" s="73" t="str">
        <f>IFERROR(IF(LoanIsNotPaid*LoanIsGood,PaymentDate,""), "")</f>
        <v/>
      </c>
      <c r="D137" s="75" t="str">
        <f>IFERROR(IF(LoanIsNotPaid*LoanIsGood,LoanValue,""), "")</f>
        <v/>
      </c>
      <c r="E137" s="75" t="str">
        <f>IFERROR(IF(LoanIsNotPaid*LoanIsGood,MonthlyPayment,""), "")</f>
        <v/>
      </c>
      <c r="F137" s="75" t="str">
        <f>IFERROR(IF(LoanIsNotPaid*LoanIsGood,Principal,""), "")</f>
        <v/>
      </c>
      <c r="G137" s="75" t="str">
        <f>IFERROR(IF(LoanIsNotPaid*LoanIsGood,InterestAmt,""), "")</f>
        <v/>
      </c>
      <c r="H137" s="75" t="str">
        <f>IFERROR(IF(LoanIsNotPaid*LoanIsGood,EndingBalance,""), "")</f>
        <v/>
      </c>
    </row>
    <row r="138" spans="2:8" ht="20.100000000000001" customHeight="1" x14ac:dyDescent="0.25">
      <c r="B138" s="72" t="str">
        <f>IFERROR(IF(LoanIsNotPaid*LoanIsGood,PaymentNumber,""), "")</f>
        <v/>
      </c>
      <c r="C138" s="73" t="str">
        <f>IFERROR(IF(LoanIsNotPaid*LoanIsGood,PaymentDate,""), "")</f>
        <v/>
      </c>
      <c r="D138" s="75" t="str">
        <f>IFERROR(IF(LoanIsNotPaid*LoanIsGood,LoanValue,""), "")</f>
        <v/>
      </c>
      <c r="E138" s="75" t="str">
        <f>IFERROR(IF(LoanIsNotPaid*LoanIsGood,MonthlyPayment,""), "")</f>
        <v/>
      </c>
      <c r="F138" s="75" t="str">
        <f>IFERROR(IF(LoanIsNotPaid*LoanIsGood,Principal,""), "")</f>
        <v/>
      </c>
      <c r="G138" s="75" t="str">
        <f>IFERROR(IF(LoanIsNotPaid*LoanIsGood,InterestAmt,""), "")</f>
        <v/>
      </c>
      <c r="H138" s="75" t="str">
        <f>IFERROR(IF(LoanIsNotPaid*LoanIsGood,EndingBalance,""), "")</f>
        <v/>
      </c>
    </row>
    <row r="139" spans="2:8" ht="20.100000000000001" customHeight="1" x14ac:dyDescent="0.25">
      <c r="B139" s="72" t="str">
        <f>IFERROR(IF(LoanIsNotPaid*LoanIsGood,PaymentNumber,""), "")</f>
        <v/>
      </c>
      <c r="C139" s="73" t="str">
        <f>IFERROR(IF(LoanIsNotPaid*LoanIsGood,PaymentDate,""), "")</f>
        <v/>
      </c>
      <c r="D139" s="75" t="str">
        <f>IFERROR(IF(LoanIsNotPaid*LoanIsGood,LoanValue,""), "")</f>
        <v/>
      </c>
      <c r="E139" s="75" t="str">
        <f>IFERROR(IF(LoanIsNotPaid*LoanIsGood,MonthlyPayment,""), "")</f>
        <v/>
      </c>
      <c r="F139" s="75" t="str">
        <f>IFERROR(IF(LoanIsNotPaid*LoanIsGood,Principal,""), "")</f>
        <v/>
      </c>
      <c r="G139" s="75" t="str">
        <f>IFERROR(IF(LoanIsNotPaid*LoanIsGood,InterestAmt,""), "")</f>
        <v/>
      </c>
      <c r="H139" s="75" t="str">
        <f>IFERROR(IF(LoanIsNotPaid*LoanIsGood,EndingBalance,""), "")</f>
        <v/>
      </c>
    </row>
    <row r="140" spans="2:8" ht="20.100000000000001" customHeight="1" x14ac:dyDescent="0.25">
      <c r="B140" s="72" t="str">
        <f>IFERROR(IF(LoanIsNotPaid*LoanIsGood,PaymentNumber,""), "")</f>
        <v/>
      </c>
      <c r="C140" s="73" t="str">
        <f>IFERROR(IF(LoanIsNotPaid*LoanIsGood,PaymentDate,""), "")</f>
        <v/>
      </c>
      <c r="D140" s="75" t="str">
        <f>IFERROR(IF(LoanIsNotPaid*LoanIsGood,LoanValue,""), "")</f>
        <v/>
      </c>
      <c r="E140" s="75" t="str">
        <f>IFERROR(IF(LoanIsNotPaid*LoanIsGood,MonthlyPayment,""), "")</f>
        <v/>
      </c>
      <c r="F140" s="75" t="str">
        <f>IFERROR(IF(LoanIsNotPaid*LoanIsGood,Principal,""), "")</f>
        <v/>
      </c>
      <c r="G140" s="75" t="str">
        <f>IFERROR(IF(LoanIsNotPaid*LoanIsGood,InterestAmt,""), "")</f>
        <v/>
      </c>
      <c r="H140" s="75" t="str">
        <f>IFERROR(IF(LoanIsNotPaid*LoanIsGood,EndingBalance,""), "")</f>
        <v/>
      </c>
    </row>
    <row r="141" spans="2:8" ht="20.100000000000001" customHeight="1" x14ac:dyDescent="0.25">
      <c r="B141" s="72" t="str">
        <f>IFERROR(IF(LoanIsNotPaid*LoanIsGood,PaymentNumber,""), "")</f>
        <v/>
      </c>
      <c r="C141" s="73" t="str">
        <f>IFERROR(IF(LoanIsNotPaid*LoanIsGood,PaymentDate,""), "")</f>
        <v/>
      </c>
      <c r="D141" s="75" t="str">
        <f>IFERROR(IF(LoanIsNotPaid*LoanIsGood,LoanValue,""), "")</f>
        <v/>
      </c>
      <c r="E141" s="75" t="str">
        <f>IFERROR(IF(LoanIsNotPaid*LoanIsGood,MonthlyPayment,""), "")</f>
        <v/>
      </c>
      <c r="F141" s="75" t="str">
        <f>IFERROR(IF(LoanIsNotPaid*LoanIsGood,Principal,""), "")</f>
        <v/>
      </c>
      <c r="G141" s="75" t="str">
        <f>IFERROR(IF(LoanIsNotPaid*LoanIsGood,InterestAmt,""), "")</f>
        <v/>
      </c>
      <c r="H141" s="75" t="str">
        <f>IFERROR(IF(LoanIsNotPaid*LoanIsGood,EndingBalance,""), "")</f>
        <v/>
      </c>
    </row>
    <row r="142" spans="2:8" ht="20.100000000000001" customHeight="1" x14ac:dyDescent="0.25">
      <c r="B142" s="72" t="str">
        <f>IFERROR(IF(LoanIsNotPaid*LoanIsGood,PaymentNumber,""), "")</f>
        <v/>
      </c>
      <c r="C142" s="73" t="str">
        <f>IFERROR(IF(LoanIsNotPaid*LoanIsGood,PaymentDate,""), "")</f>
        <v/>
      </c>
      <c r="D142" s="75" t="str">
        <f>IFERROR(IF(LoanIsNotPaid*LoanIsGood,LoanValue,""), "")</f>
        <v/>
      </c>
      <c r="E142" s="75" t="str">
        <f>IFERROR(IF(LoanIsNotPaid*LoanIsGood,MonthlyPayment,""), "")</f>
        <v/>
      </c>
      <c r="F142" s="75" t="str">
        <f>IFERROR(IF(LoanIsNotPaid*LoanIsGood,Principal,""), "")</f>
        <v/>
      </c>
      <c r="G142" s="75" t="str">
        <f>IFERROR(IF(LoanIsNotPaid*LoanIsGood,InterestAmt,""), "")</f>
        <v/>
      </c>
      <c r="H142" s="75" t="str">
        <f>IFERROR(IF(LoanIsNotPaid*LoanIsGood,EndingBalance,""), "")</f>
        <v/>
      </c>
    </row>
    <row r="143" spans="2:8" ht="20.100000000000001" customHeight="1" x14ac:dyDescent="0.25">
      <c r="B143" s="72" t="str">
        <f>IFERROR(IF(LoanIsNotPaid*LoanIsGood,PaymentNumber,""), "")</f>
        <v/>
      </c>
      <c r="C143" s="73" t="str">
        <f>IFERROR(IF(LoanIsNotPaid*LoanIsGood,PaymentDate,""), "")</f>
        <v/>
      </c>
      <c r="D143" s="75" t="str">
        <f>IFERROR(IF(LoanIsNotPaid*LoanIsGood,LoanValue,""), "")</f>
        <v/>
      </c>
      <c r="E143" s="75" t="str">
        <f>IFERROR(IF(LoanIsNotPaid*LoanIsGood,MonthlyPayment,""), "")</f>
        <v/>
      </c>
      <c r="F143" s="75" t="str">
        <f>IFERROR(IF(LoanIsNotPaid*LoanIsGood,Principal,""), "")</f>
        <v/>
      </c>
      <c r="G143" s="75" t="str">
        <f>IFERROR(IF(LoanIsNotPaid*LoanIsGood,InterestAmt,""), "")</f>
        <v/>
      </c>
      <c r="H143" s="75" t="str">
        <f>IFERROR(IF(LoanIsNotPaid*LoanIsGood,EndingBalance,""), "")</f>
        <v/>
      </c>
    </row>
    <row r="144" spans="2:8" ht="20.100000000000001" customHeight="1" x14ac:dyDescent="0.25">
      <c r="B144" s="72" t="str">
        <f>IFERROR(IF(LoanIsNotPaid*LoanIsGood,PaymentNumber,""), "")</f>
        <v/>
      </c>
      <c r="C144" s="73" t="str">
        <f>IFERROR(IF(LoanIsNotPaid*LoanIsGood,PaymentDate,""), "")</f>
        <v/>
      </c>
      <c r="D144" s="75" t="str">
        <f>IFERROR(IF(LoanIsNotPaid*LoanIsGood,LoanValue,""), "")</f>
        <v/>
      </c>
      <c r="E144" s="75" t="str">
        <f>IFERROR(IF(LoanIsNotPaid*LoanIsGood,MonthlyPayment,""), "")</f>
        <v/>
      </c>
      <c r="F144" s="75" t="str">
        <f>IFERROR(IF(LoanIsNotPaid*LoanIsGood,Principal,""), "")</f>
        <v/>
      </c>
      <c r="G144" s="75" t="str">
        <f>IFERROR(IF(LoanIsNotPaid*LoanIsGood,InterestAmt,""), "")</f>
        <v/>
      </c>
      <c r="H144" s="75" t="str">
        <f>IFERROR(IF(LoanIsNotPaid*LoanIsGood,EndingBalance,""), "")</f>
        <v/>
      </c>
    </row>
    <row r="145" spans="2:8" ht="20.100000000000001" customHeight="1" x14ac:dyDescent="0.25">
      <c r="B145" s="72" t="str">
        <f>IFERROR(IF(LoanIsNotPaid*LoanIsGood,PaymentNumber,""), "")</f>
        <v/>
      </c>
      <c r="C145" s="73" t="str">
        <f>IFERROR(IF(LoanIsNotPaid*LoanIsGood,PaymentDate,""), "")</f>
        <v/>
      </c>
      <c r="D145" s="75" t="str">
        <f>IFERROR(IF(LoanIsNotPaid*LoanIsGood,LoanValue,""), "")</f>
        <v/>
      </c>
      <c r="E145" s="75" t="str">
        <f>IFERROR(IF(LoanIsNotPaid*LoanIsGood,MonthlyPayment,""), "")</f>
        <v/>
      </c>
      <c r="F145" s="75" t="str">
        <f>IFERROR(IF(LoanIsNotPaid*LoanIsGood,Principal,""), "")</f>
        <v/>
      </c>
      <c r="G145" s="75" t="str">
        <f>IFERROR(IF(LoanIsNotPaid*LoanIsGood,InterestAmt,""), "")</f>
        <v/>
      </c>
      <c r="H145" s="75" t="str">
        <f>IFERROR(IF(LoanIsNotPaid*LoanIsGood,EndingBalance,""), "")</f>
        <v/>
      </c>
    </row>
    <row r="146" spans="2:8" ht="20.100000000000001" customHeight="1" x14ac:dyDescent="0.25">
      <c r="B146" s="72" t="str">
        <f>IFERROR(IF(LoanIsNotPaid*LoanIsGood,PaymentNumber,""), "")</f>
        <v/>
      </c>
      <c r="C146" s="73" t="str">
        <f>IFERROR(IF(LoanIsNotPaid*LoanIsGood,PaymentDate,""), "")</f>
        <v/>
      </c>
      <c r="D146" s="75" t="str">
        <f>IFERROR(IF(LoanIsNotPaid*LoanIsGood,LoanValue,""), "")</f>
        <v/>
      </c>
      <c r="E146" s="75" t="str">
        <f>IFERROR(IF(LoanIsNotPaid*LoanIsGood,MonthlyPayment,""), "")</f>
        <v/>
      </c>
      <c r="F146" s="75" t="str">
        <f>IFERROR(IF(LoanIsNotPaid*LoanIsGood,Principal,""), "")</f>
        <v/>
      </c>
      <c r="G146" s="75" t="str">
        <f>IFERROR(IF(LoanIsNotPaid*LoanIsGood,InterestAmt,""), "")</f>
        <v/>
      </c>
      <c r="H146" s="75" t="str">
        <f>IFERROR(IF(LoanIsNotPaid*LoanIsGood,EndingBalance,""), "")</f>
        <v/>
      </c>
    </row>
    <row r="147" spans="2:8" ht="20.100000000000001" customHeight="1" x14ac:dyDescent="0.25">
      <c r="B147" s="72" t="str">
        <f>IFERROR(IF(LoanIsNotPaid*LoanIsGood,PaymentNumber,""), "")</f>
        <v/>
      </c>
      <c r="C147" s="73" t="str">
        <f>IFERROR(IF(LoanIsNotPaid*LoanIsGood,PaymentDate,""), "")</f>
        <v/>
      </c>
      <c r="D147" s="75" t="str">
        <f>IFERROR(IF(LoanIsNotPaid*LoanIsGood,LoanValue,""), "")</f>
        <v/>
      </c>
      <c r="E147" s="75" t="str">
        <f>IFERROR(IF(LoanIsNotPaid*LoanIsGood,MonthlyPayment,""), "")</f>
        <v/>
      </c>
      <c r="F147" s="75" t="str">
        <f>IFERROR(IF(LoanIsNotPaid*LoanIsGood,Principal,""), "")</f>
        <v/>
      </c>
      <c r="G147" s="75" t="str">
        <f>IFERROR(IF(LoanIsNotPaid*LoanIsGood,InterestAmt,""), "")</f>
        <v/>
      </c>
      <c r="H147" s="75" t="str">
        <f>IFERROR(IF(LoanIsNotPaid*LoanIsGood,EndingBalance,""), "")</f>
        <v/>
      </c>
    </row>
    <row r="148" spans="2:8" ht="20.100000000000001" customHeight="1" x14ac:dyDescent="0.25">
      <c r="B148" s="72" t="str">
        <f>IFERROR(IF(LoanIsNotPaid*LoanIsGood,PaymentNumber,""), "")</f>
        <v/>
      </c>
      <c r="C148" s="73" t="str">
        <f>IFERROR(IF(LoanIsNotPaid*LoanIsGood,PaymentDate,""), "")</f>
        <v/>
      </c>
      <c r="D148" s="75" t="str">
        <f>IFERROR(IF(LoanIsNotPaid*LoanIsGood,LoanValue,""), "")</f>
        <v/>
      </c>
      <c r="E148" s="75" t="str">
        <f>IFERROR(IF(LoanIsNotPaid*LoanIsGood,MonthlyPayment,""), "")</f>
        <v/>
      </c>
      <c r="F148" s="75" t="str">
        <f>IFERROR(IF(LoanIsNotPaid*LoanIsGood,Principal,""), "")</f>
        <v/>
      </c>
      <c r="G148" s="75" t="str">
        <f>IFERROR(IF(LoanIsNotPaid*LoanIsGood,InterestAmt,""), "")</f>
        <v/>
      </c>
      <c r="H148" s="75" t="str">
        <f>IFERROR(IF(LoanIsNotPaid*LoanIsGood,EndingBalance,""), "")</f>
        <v/>
      </c>
    </row>
    <row r="149" spans="2:8" ht="20.100000000000001" customHeight="1" x14ac:dyDescent="0.25">
      <c r="B149" s="72" t="str">
        <f>IFERROR(IF(LoanIsNotPaid*LoanIsGood,PaymentNumber,""), "")</f>
        <v/>
      </c>
      <c r="C149" s="73" t="str">
        <f>IFERROR(IF(LoanIsNotPaid*LoanIsGood,PaymentDate,""), "")</f>
        <v/>
      </c>
      <c r="D149" s="75" t="str">
        <f>IFERROR(IF(LoanIsNotPaid*LoanIsGood,LoanValue,""), "")</f>
        <v/>
      </c>
      <c r="E149" s="75" t="str">
        <f>IFERROR(IF(LoanIsNotPaid*LoanIsGood,MonthlyPayment,""), "")</f>
        <v/>
      </c>
      <c r="F149" s="75" t="str">
        <f>IFERROR(IF(LoanIsNotPaid*LoanIsGood,Principal,""), "")</f>
        <v/>
      </c>
      <c r="G149" s="75" t="str">
        <f>IFERROR(IF(LoanIsNotPaid*LoanIsGood,InterestAmt,""), "")</f>
        <v/>
      </c>
      <c r="H149" s="75" t="str">
        <f>IFERROR(IF(LoanIsNotPaid*LoanIsGood,EndingBalance,""), "")</f>
        <v/>
      </c>
    </row>
    <row r="150" spans="2:8" ht="20.100000000000001" customHeight="1" x14ac:dyDescent="0.25">
      <c r="B150" s="72" t="str">
        <f>IFERROR(IF(LoanIsNotPaid*LoanIsGood,PaymentNumber,""), "")</f>
        <v/>
      </c>
      <c r="C150" s="73" t="str">
        <f>IFERROR(IF(LoanIsNotPaid*LoanIsGood,PaymentDate,""), "")</f>
        <v/>
      </c>
      <c r="D150" s="75" t="str">
        <f>IFERROR(IF(LoanIsNotPaid*LoanIsGood,LoanValue,""), "")</f>
        <v/>
      </c>
      <c r="E150" s="75" t="str">
        <f>IFERROR(IF(LoanIsNotPaid*LoanIsGood,MonthlyPayment,""), "")</f>
        <v/>
      </c>
      <c r="F150" s="75" t="str">
        <f>IFERROR(IF(LoanIsNotPaid*LoanIsGood,Principal,""), "")</f>
        <v/>
      </c>
      <c r="G150" s="75" t="str">
        <f>IFERROR(IF(LoanIsNotPaid*LoanIsGood,InterestAmt,""), "")</f>
        <v/>
      </c>
      <c r="H150" s="75" t="str">
        <f>IFERROR(IF(LoanIsNotPaid*LoanIsGood,EndingBalance,""), "")</f>
        <v/>
      </c>
    </row>
    <row r="151" spans="2:8" ht="20.100000000000001" customHeight="1" x14ac:dyDescent="0.25">
      <c r="B151" s="72" t="str">
        <f>IFERROR(IF(LoanIsNotPaid*LoanIsGood,PaymentNumber,""), "")</f>
        <v/>
      </c>
      <c r="C151" s="73" t="str">
        <f>IFERROR(IF(LoanIsNotPaid*LoanIsGood,PaymentDate,""), "")</f>
        <v/>
      </c>
      <c r="D151" s="75" t="str">
        <f>IFERROR(IF(LoanIsNotPaid*LoanIsGood,LoanValue,""), "")</f>
        <v/>
      </c>
      <c r="E151" s="75" t="str">
        <f>IFERROR(IF(LoanIsNotPaid*LoanIsGood,MonthlyPayment,""), "")</f>
        <v/>
      </c>
      <c r="F151" s="75" t="str">
        <f>IFERROR(IF(LoanIsNotPaid*LoanIsGood,Principal,""), "")</f>
        <v/>
      </c>
      <c r="G151" s="75" t="str">
        <f>IFERROR(IF(LoanIsNotPaid*LoanIsGood,InterestAmt,""), "")</f>
        <v/>
      </c>
      <c r="H151" s="75" t="str">
        <f>IFERROR(IF(LoanIsNotPaid*LoanIsGood,EndingBalance,""), "")</f>
        <v/>
      </c>
    </row>
    <row r="152" spans="2:8" ht="20.100000000000001" customHeight="1" x14ac:dyDescent="0.25">
      <c r="B152" s="72" t="str">
        <f>IFERROR(IF(LoanIsNotPaid*LoanIsGood,PaymentNumber,""), "")</f>
        <v/>
      </c>
      <c r="C152" s="73" t="str">
        <f>IFERROR(IF(LoanIsNotPaid*LoanIsGood,PaymentDate,""), "")</f>
        <v/>
      </c>
      <c r="D152" s="75" t="str">
        <f>IFERROR(IF(LoanIsNotPaid*LoanIsGood,LoanValue,""), "")</f>
        <v/>
      </c>
      <c r="E152" s="75" t="str">
        <f>IFERROR(IF(LoanIsNotPaid*LoanIsGood,MonthlyPayment,""), "")</f>
        <v/>
      </c>
      <c r="F152" s="75" t="str">
        <f>IFERROR(IF(LoanIsNotPaid*LoanIsGood,Principal,""), "")</f>
        <v/>
      </c>
      <c r="G152" s="75" t="str">
        <f>IFERROR(IF(LoanIsNotPaid*LoanIsGood,InterestAmt,""), "")</f>
        <v/>
      </c>
      <c r="H152" s="75" t="str">
        <f>IFERROR(IF(LoanIsNotPaid*LoanIsGood,EndingBalance,""), "")</f>
        <v/>
      </c>
    </row>
    <row r="153" spans="2:8" ht="20.100000000000001" customHeight="1" x14ac:dyDescent="0.25">
      <c r="B153" s="72" t="str">
        <f>IFERROR(IF(LoanIsNotPaid*LoanIsGood,PaymentNumber,""), "")</f>
        <v/>
      </c>
      <c r="C153" s="73" t="str">
        <f>IFERROR(IF(LoanIsNotPaid*LoanIsGood,PaymentDate,""), "")</f>
        <v/>
      </c>
      <c r="D153" s="75" t="str">
        <f>IFERROR(IF(LoanIsNotPaid*LoanIsGood,LoanValue,""), "")</f>
        <v/>
      </c>
      <c r="E153" s="75" t="str">
        <f>IFERROR(IF(LoanIsNotPaid*LoanIsGood,MonthlyPayment,""), "")</f>
        <v/>
      </c>
      <c r="F153" s="75" t="str">
        <f>IFERROR(IF(LoanIsNotPaid*LoanIsGood,Principal,""), "")</f>
        <v/>
      </c>
      <c r="G153" s="75" t="str">
        <f>IFERROR(IF(LoanIsNotPaid*LoanIsGood,InterestAmt,""), "")</f>
        <v/>
      </c>
      <c r="H153" s="75" t="str">
        <f>IFERROR(IF(LoanIsNotPaid*LoanIsGood,EndingBalance,""), "")</f>
        <v/>
      </c>
    </row>
    <row r="154" spans="2:8" ht="20.100000000000001" customHeight="1" x14ac:dyDescent="0.25">
      <c r="B154" s="72" t="str">
        <f>IFERROR(IF(LoanIsNotPaid*LoanIsGood,PaymentNumber,""), "")</f>
        <v/>
      </c>
      <c r="C154" s="73" t="str">
        <f>IFERROR(IF(LoanIsNotPaid*LoanIsGood,PaymentDate,""), "")</f>
        <v/>
      </c>
      <c r="D154" s="75" t="str">
        <f>IFERROR(IF(LoanIsNotPaid*LoanIsGood,LoanValue,""), "")</f>
        <v/>
      </c>
      <c r="E154" s="75" t="str">
        <f>IFERROR(IF(LoanIsNotPaid*LoanIsGood,MonthlyPayment,""), "")</f>
        <v/>
      </c>
      <c r="F154" s="75" t="str">
        <f>IFERROR(IF(LoanIsNotPaid*LoanIsGood,Principal,""), "")</f>
        <v/>
      </c>
      <c r="G154" s="75" t="str">
        <f>IFERROR(IF(LoanIsNotPaid*LoanIsGood,InterestAmt,""), "")</f>
        <v/>
      </c>
      <c r="H154" s="75" t="str">
        <f>IFERROR(IF(LoanIsNotPaid*LoanIsGood,EndingBalance,""), "")</f>
        <v/>
      </c>
    </row>
    <row r="155" spans="2:8" ht="20.100000000000001" customHeight="1" x14ac:dyDescent="0.25">
      <c r="B155" s="72" t="str">
        <f>IFERROR(IF(LoanIsNotPaid*LoanIsGood,PaymentNumber,""), "")</f>
        <v/>
      </c>
      <c r="C155" s="73" t="str">
        <f>IFERROR(IF(LoanIsNotPaid*LoanIsGood,PaymentDate,""), "")</f>
        <v/>
      </c>
      <c r="D155" s="75" t="str">
        <f>IFERROR(IF(LoanIsNotPaid*LoanIsGood,LoanValue,""), "")</f>
        <v/>
      </c>
      <c r="E155" s="75" t="str">
        <f>IFERROR(IF(LoanIsNotPaid*LoanIsGood,MonthlyPayment,""), "")</f>
        <v/>
      </c>
      <c r="F155" s="75" t="str">
        <f>IFERROR(IF(LoanIsNotPaid*LoanIsGood,Principal,""), "")</f>
        <v/>
      </c>
      <c r="G155" s="75" t="str">
        <f>IFERROR(IF(LoanIsNotPaid*LoanIsGood,InterestAmt,""), "")</f>
        <v/>
      </c>
      <c r="H155" s="75" t="str">
        <f>IFERROR(IF(LoanIsNotPaid*LoanIsGood,EndingBalance,""), "")</f>
        <v/>
      </c>
    </row>
    <row r="156" spans="2:8" ht="20.100000000000001" customHeight="1" x14ac:dyDescent="0.25">
      <c r="B156" s="72" t="str">
        <f>IFERROR(IF(LoanIsNotPaid*LoanIsGood,PaymentNumber,""), "")</f>
        <v/>
      </c>
      <c r="C156" s="73" t="str">
        <f>IFERROR(IF(LoanIsNotPaid*LoanIsGood,PaymentDate,""), "")</f>
        <v/>
      </c>
      <c r="D156" s="75" t="str">
        <f>IFERROR(IF(LoanIsNotPaid*LoanIsGood,LoanValue,""), "")</f>
        <v/>
      </c>
      <c r="E156" s="75" t="str">
        <f>IFERROR(IF(LoanIsNotPaid*LoanIsGood,MonthlyPayment,""), "")</f>
        <v/>
      </c>
      <c r="F156" s="75" t="str">
        <f>IFERROR(IF(LoanIsNotPaid*LoanIsGood,Principal,""), "")</f>
        <v/>
      </c>
      <c r="G156" s="75" t="str">
        <f>IFERROR(IF(LoanIsNotPaid*LoanIsGood,InterestAmt,""), "")</f>
        <v/>
      </c>
      <c r="H156" s="75" t="str">
        <f>IFERROR(IF(LoanIsNotPaid*LoanIsGood,EndingBalance,""), "")</f>
        <v/>
      </c>
    </row>
    <row r="157" spans="2:8" ht="20.100000000000001" customHeight="1" x14ac:dyDescent="0.25">
      <c r="B157" s="72" t="str">
        <f>IFERROR(IF(LoanIsNotPaid*LoanIsGood,PaymentNumber,""), "")</f>
        <v/>
      </c>
      <c r="C157" s="73" t="str">
        <f>IFERROR(IF(LoanIsNotPaid*LoanIsGood,PaymentDate,""), "")</f>
        <v/>
      </c>
      <c r="D157" s="75" t="str">
        <f>IFERROR(IF(LoanIsNotPaid*LoanIsGood,LoanValue,""), "")</f>
        <v/>
      </c>
      <c r="E157" s="75" t="str">
        <f>IFERROR(IF(LoanIsNotPaid*LoanIsGood,MonthlyPayment,""), "")</f>
        <v/>
      </c>
      <c r="F157" s="75" t="str">
        <f>IFERROR(IF(LoanIsNotPaid*LoanIsGood,Principal,""), "")</f>
        <v/>
      </c>
      <c r="G157" s="75" t="str">
        <f>IFERROR(IF(LoanIsNotPaid*LoanIsGood,InterestAmt,""), "")</f>
        <v/>
      </c>
      <c r="H157" s="75" t="str">
        <f>IFERROR(IF(LoanIsNotPaid*LoanIsGood,EndingBalance,""), "")</f>
        <v/>
      </c>
    </row>
    <row r="158" spans="2:8" ht="20.100000000000001" customHeight="1" x14ac:dyDescent="0.25">
      <c r="B158" s="72" t="str">
        <f>IFERROR(IF(LoanIsNotPaid*LoanIsGood,PaymentNumber,""), "")</f>
        <v/>
      </c>
      <c r="C158" s="73" t="str">
        <f>IFERROR(IF(LoanIsNotPaid*LoanIsGood,PaymentDate,""), "")</f>
        <v/>
      </c>
      <c r="D158" s="75" t="str">
        <f>IFERROR(IF(LoanIsNotPaid*LoanIsGood,LoanValue,""), "")</f>
        <v/>
      </c>
      <c r="E158" s="75" t="str">
        <f>IFERROR(IF(LoanIsNotPaid*LoanIsGood,MonthlyPayment,""), "")</f>
        <v/>
      </c>
      <c r="F158" s="75" t="str">
        <f>IFERROR(IF(LoanIsNotPaid*LoanIsGood,Principal,""), "")</f>
        <v/>
      </c>
      <c r="G158" s="75" t="str">
        <f>IFERROR(IF(LoanIsNotPaid*LoanIsGood,InterestAmt,""), "")</f>
        <v/>
      </c>
      <c r="H158" s="75" t="str">
        <f>IFERROR(IF(LoanIsNotPaid*LoanIsGood,EndingBalance,""), "")</f>
        <v/>
      </c>
    </row>
    <row r="159" spans="2:8" ht="20.100000000000001" customHeight="1" x14ac:dyDescent="0.25">
      <c r="B159" s="72" t="str">
        <f>IFERROR(IF(LoanIsNotPaid*LoanIsGood,PaymentNumber,""), "")</f>
        <v/>
      </c>
      <c r="C159" s="73" t="str">
        <f>IFERROR(IF(LoanIsNotPaid*LoanIsGood,PaymentDate,""), "")</f>
        <v/>
      </c>
      <c r="D159" s="75" t="str">
        <f>IFERROR(IF(LoanIsNotPaid*LoanIsGood,LoanValue,""), "")</f>
        <v/>
      </c>
      <c r="E159" s="75" t="str">
        <f>IFERROR(IF(LoanIsNotPaid*LoanIsGood,MonthlyPayment,""), "")</f>
        <v/>
      </c>
      <c r="F159" s="75" t="str">
        <f>IFERROR(IF(LoanIsNotPaid*LoanIsGood,Principal,""), "")</f>
        <v/>
      </c>
      <c r="G159" s="75" t="str">
        <f>IFERROR(IF(LoanIsNotPaid*LoanIsGood,InterestAmt,""), "")</f>
        <v/>
      </c>
      <c r="H159" s="75" t="str">
        <f>IFERROR(IF(LoanIsNotPaid*LoanIsGood,EndingBalance,""), "")</f>
        <v/>
      </c>
    </row>
    <row r="160" spans="2:8" ht="20.100000000000001" customHeight="1" x14ac:dyDescent="0.25">
      <c r="B160" s="72" t="str">
        <f>IFERROR(IF(LoanIsNotPaid*LoanIsGood,PaymentNumber,""), "")</f>
        <v/>
      </c>
      <c r="C160" s="73" t="str">
        <f>IFERROR(IF(LoanIsNotPaid*LoanIsGood,PaymentDate,""), "")</f>
        <v/>
      </c>
      <c r="D160" s="75" t="str">
        <f>IFERROR(IF(LoanIsNotPaid*LoanIsGood,LoanValue,""), "")</f>
        <v/>
      </c>
      <c r="E160" s="75" t="str">
        <f>IFERROR(IF(LoanIsNotPaid*LoanIsGood,MonthlyPayment,""), "")</f>
        <v/>
      </c>
      <c r="F160" s="75" t="str">
        <f>IFERROR(IF(LoanIsNotPaid*LoanIsGood,Principal,""), "")</f>
        <v/>
      </c>
      <c r="G160" s="75" t="str">
        <f>IFERROR(IF(LoanIsNotPaid*LoanIsGood,InterestAmt,""), "")</f>
        <v/>
      </c>
      <c r="H160" s="75" t="str">
        <f>IFERROR(IF(LoanIsNotPaid*LoanIsGood,EndingBalance,""), "")</f>
        <v/>
      </c>
    </row>
    <row r="161" spans="2:8" ht="20.100000000000001" customHeight="1" x14ac:dyDescent="0.25">
      <c r="B161" s="72" t="str">
        <f>IFERROR(IF(LoanIsNotPaid*LoanIsGood,PaymentNumber,""), "")</f>
        <v/>
      </c>
      <c r="C161" s="73" t="str">
        <f>IFERROR(IF(LoanIsNotPaid*LoanIsGood,PaymentDate,""), "")</f>
        <v/>
      </c>
      <c r="D161" s="75" t="str">
        <f>IFERROR(IF(LoanIsNotPaid*LoanIsGood,LoanValue,""), "")</f>
        <v/>
      </c>
      <c r="E161" s="75" t="str">
        <f>IFERROR(IF(LoanIsNotPaid*LoanIsGood,MonthlyPayment,""), "")</f>
        <v/>
      </c>
      <c r="F161" s="75" t="str">
        <f>IFERROR(IF(LoanIsNotPaid*LoanIsGood,Principal,""), "")</f>
        <v/>
      </c>
      <c r="G161" s="75" t="str">
        <f>IFERROR(IF(LoanIsNotPaid*LoanIsGood,InterestAmt,""), "")</f>
        <v/>
      </c>
      <c r="H161" s="75" t="str">
        <f>IFERROR(IF(LoanIsNotPaid*LoanIsGood,EndingBalance,""), "")</f>
        <v/>
      </c>
    </row>
    <row r="162" spans="2:8" ht="20.100000000000001" customHeight="1" x14ac:dyDescent="0.25">
      <c r="B162" s="72" t="str">
        <f>IFERROR(IF(LoanIsNotPaid*LoanIsGood,PaymentNumber,""), "")</f>
        <v/>
      </c>
      <c r="C162" s="73" t="str">
        <f>IFERROR(IF(LoanIsNotPaid*LoanIsGood,PaymentDate,""), "")</f>
        <v/>
      </c>
      <c r="D162" s="75" t="str">
        <f>IFERROR(IF(LoanIsNotPaid*LoanIsGood,LoanValue,""), "")</f>
        <v/>
      </c>
      <c r="E162" s="75" t="str">
        <f>IFERROR(IF(LoanIsNotPaid*LoanIsGood,MonthlyPayment,""), "")</f>
        <v/>
      </c>
      <c r="F162" s="75" t="str">
        <f>IFERROR(IF(LoanIsNotPaid*LoanIsGood,Principal,""), "")</f>
        <v/>
      </c>
      <c r="G162" s="75" t="str">
        <f>IFERROR(IF(LoanIsNotPaid*LoanIsGood,InterestAmt,""), "")</f>
        <v/>
      </c>
      <c r="H162" s="75" t="str">
        <f>IFERROR(IF(LoanIsNotPaid*LoanIsGood,EndingBalance,""), "")</f>
        <v/>
      </c>
    </row>
    <row r="163" spans="2:8" ht="20.100000000000001" customHeight="1" x14ac:dyDescent="0.25">
      <c r="B163" s="72" t="str">
        <f>IFERROR(IF(LoanIsNotPaid*LoanIsGood,PaymentNumber,""), "")</f>
        <v/>
      </c>
      <c r="C163" s="73" t="str">
        <f>IFERROR(IF(LoanIsNotPaid*LoanIsGood,PaymentDate,""), "")</f>
        <v/>
      </c>
      <c r="D163" s="75" t="str">
        <f>IFERROR(IF(LoanIsNotPaid*LoanIsGood,LoanValue,""), "")</f>
        <v/>
      </c>
      <c r="E163" s="75" t="str">
        <f>IFERROR(IF(LoanIsNotPaid*LoanIsGood,MonthlyPayment,""), "")</f>
        <v/>
      </c>
      <c r="F163" s="75" t="str">
        <f>IFERROR(IF(LoanIsNotPaid*LoanIsGood,Principal,""), "")</f>
        <v/>
      </c>
      <c r="G163" s="75" t="str">
        <f>IFERROR(IF(LoanIsNotPaid*LoanIsGood,InterestAmt,""), "")</f>
        <v/>
      </c>
      <c r="H163" s="75" t="str">
        <f>IFERROR(IF(LoanIsNotPaid*LoanIsGood,EndingBalance,""), "")</f>
        <v/>
      </c>
    </row>
    <row r="164" spans="2:8" ht="20.100000000000001" customHeight="1" x14ac:dyDescent="0.25">
      <c r="B164" s="72" t="str">
        <f>IFERROR(IF(LoanIsNotPaid*LoanIsGood,PaymentNumber,""), "")</f>
        <v/>
      </c>
      <c r="C164" s="73" t="str">
        <f>IFERROR(IF(LoanIsNotPaid*LoanIsGood,PaymentDate,""), "")</f>
        <v/>
      </c>
      <c r="D164" s="75" t="str">
        <f>IFERROR(IF(LoanIsNotPaid*LoanIsGood,LoanValue,""), "")</f>
        <v/>
      </c>
      <c r="E164" s="75" t="str">
        <f>IFERROR(IF(LoanIsNotPaid*LoanIsGood,MonthlyPayment,""), "")</f>
        <v/>
      </c>
      <c r="F164" s="75" t="str">
        <f>IFERROR(IF(LoanIsNotPaid*LoanIsGood,Principal,""), "")</f>
        <v/>
      </c>
      <c r="G164" s="75" t="str">
        <f>IFERROR(IF(LoanIsNotPaid*LoanIsGood,InterestAmt,""), "")</f>
        <v/>
      </c>
      <c r="H164" s="75" t="str">
        <f>IFERROR(IF(LoanIsNotPaid*LoanIsGood,EndingBalance,""), "")</f>
        <v/>
      </c>
    </row>
    <row r="165" spans="2:8" ht="20.100000000000001" customHeight="1" x14ac:dyDescent="0.25">
      <c r="B165" s="72" t="str">
        <f>IFERROR(IF(LoanIsNotPaid*LoanIsGood,PaymentNumber,""), "")</f>
        <v/>
      </c>
      <c r="C165" s="73" t="str">
        <f>IFERROR(IF(LoanIsNotPaid*LoanIsGood,PaymentDate,""), "")</f>
        <v/>
      </c>
      <c r="D165" s="75" t="str">
        <f>IFERROR(IF(LoanIsNotPaid*LoanIsGood,LoanValue,""), "")</f>
        <v/>
      </c>
      <c r="E165" s="75" t="str">
        <f>IFERROR(IF(LoanIsNotPaid*LoanIsGood,MonthlyPayment,""), "")</f>
        <v/>
      </c>
      <c r="F165" s="75" t="str">
        <f>IFERROR(IF(LoanIsNotPaid*LoanIsGood,Principal,""), "")</f>
        <v/>
      </c>
      <c r="G165" s="75" t="str">
        <f>IFERROR(IF(LoanIsNotPaid*LoanIsGood,InterestAmt,""), "")</f>
        <v/>
      </c>
      <c r="H165" s="75" t="str">
        <f>IFERROR(IF(LoanIsNotPaid*LoanIsGood,EndingBalance,""), "")</f>
        <v/>
      </c>
    </row>
    <row r="166" spans="2:8" ht="20.100000000000001" customHeight="1" x14ac:dyDescent="0.25">
      <c r="B166" s="72" t="str">
        <f>IFERROR(IF(LoanIsNotPaid*LoanIsGood,PaymentNumber,""), "")</f>
        <v/>
      </c>
      <c r="C166" s="73" t="str">
        <f>IFERROR(IF(LoanIsNotPaid*LoanIsGood,PaymentDate,""), "")</f>
        <v/>
      </c>
      <c r="D166" s="75" t="str">
        <f>IFERROR(IF(LoanIsNotPaid*LoanIsGood,LoanValue,""), "")</f>
        <v/>
      </c>
      <c r="E166" s="75" t="str">
        <f>IFERROR(IF(LoanIsNotPaid*LoanIsGood,MonthlyPayment,""), "")</f>
        <v/>
      </c>
      <c r="F166" s="75" t="str">
        <f>IFERROR(IF(LoanIsNotPaid*LoanIsGood,Principal,""), "")</f>
        <v/>
      </c>
      <c r="G166" s="75" t="str">
        <f>IFERROR(IF(LoanIsNotPaid*LoanIsGood,InterestAmt,""), "")</f>
        <v/>
      </c>
      <c r="H166" s="75" t="str">
        <f>IFERROR(IF(LoanIsNotPaid*LoanIsGood,EndingBalance,""), "")</f>
        <v/>
      </c>
    </row>
    <row r="167" spans="2:8" ht="20.100000000000001" customHeight="1" x14ac:dyDescent="0.25">
      <c r="B167" s="72" t="str">
        <f>IFERROR(IF(LoanIsNotPaid*LoanIsGood,PaymentNumber,""), "")</f>
        <v/>
      </c>
      <c r="C167" s="73" t="str">
        <f>IFERROR(IF(LoanIsNotPaid*LoanIsGood,PaymentDate,""), "")</f>
        <v/>
      </c>
      <c r="D167" s="75" t="str">
        <f>IFERROR(IF(LoanIsNotPaid*LoanIsGood,LoanValue,""), "")</f>
        <v/>
      </c>
      <c r="E167" s="75" t="str">
        <f>IFERROR(IF(LoanIsNotPaid*LoanIsGood,MonthlyPayment,""), "")</f>
        <v/>
      </c>
      <c r="F167" s="75" t="str">
        <f>IFERROR(IF(LoanIsNotPaid*LoanIsGood,Principal,""), "")</f>
        <v/>
      </c>
      <c r="G167" s="75" t="str">
        <f>IFERROR(IF(LoanIsNotPaid*LoanIsGood,InterestAmt,""), "")</f>
        <v/>
      </c>
      <c r="H167" s="75" t="str">
        <f>IFERROR(IF(LoanIsNotPaid*LoanIsGood,EndingBalance,""), "")</f>
        <v/>
      </c>
    </row>
    <row r="168" spans="2:8" ht="20.100000000000001" customHeight="1" x14ac:dyDescent="0.25">
      <c r="B168" s="72" t="str">
        <f>IFERROR(IF(LoanIsNotPaid*LoanIsGood,PaymentNumber,""), "")</f>
        <v/>
      </c>
      <c r="C168" s="73" t="str">
        <f>IFERROR(IF(LoanIsNotPaid*LoanIsGood,PaymentDate,""), "")</f>
        <v/>
      </c>
      <c r="D168" s="75" t="str">
        <f>IFERROR(IF(LoanIsNotPaid*LoanIsGood,LoanValue,""), "")</f>
        <v/>
      </c>
      <c r="E168" s="75" t="str">
        <f>IFERROR(IF(LoanIsNotPaid*LoanIsGood,MonthlyPayment,""), "")</f>
        <v/>
      </c>
      <c r="F168" s="75" t="str">
        <f>IFERROR(IF(LoanIsNotPaid*LoanIsGood,Principal,""), "")</f>
        <v/>
      </c>
      <c r="G168" s="75" t="str">
        <f>IFERROR(IF(LoanIsNotPaid*LoanIsGood,InterestAmt,""), "")</f>
        <v/>
      </c>
      <c r="H168" s="75" t="str">
        <f>IFERROR(IF(LoanIsNotPaid*LoanIsGood,EndingBalance,""), "")</f>
        <v/>
      </c>
    </row>
    <row r="169" spans="2:8" ht="20.100000000000001" customHeight="1" x14ac:dyDescent="0.25">
      <c r="B169" s="72" t="str">
        <f>IFERROR(IF(LoanIsNotPaid*LoanIsGood,PaymentNumber,""), "")</f>
        <v/>
      </c>
      <c r="C169" s="73" t="str">
        <f>IFERROR(IF(LoanIsNotPaid*LoanIsGood,PaymentDate,""), "")</f>
        <v/>
      </c>
      <c r="D169" s="75" t="str">
        <f>IFERROR(IF(LoanIsNotPaid*LoanIsGood,LoanValue,""), "")</f>
        <v/>
      </c>
      <c r="E169" s="75" t="str">
        <f>IFERROR(IF(LoanIsNotPaid*LoanIsGood,MonthlyPayment,""), "")</f>
        <v/>
      </c>
      <c r="F169" s="75" t="str">
        <f>IFERROR(IF(LoanIsNotPaid*LoanIsGood,Principal,""), "")</f>
        <v/>
      </c>
      <c r="G169" s="75" t="str">
        <f>IFERROR(IF(LoanIsNotPaid*LoanIsGood,InterestAmt,""), "")</f>
        <v/>
      </c>
      <c r="H169" s="75" t="str">
        <f>IFERROR(IF(LoanIsNotPaid*LoanIsGood,EndingBalance,""), "")</f>
        <v/>
      </c>
    </row>
    <row r="170" spans="2:8" ht="20.100000000000001" customHeight="1" x14ac:dyDescent="0.25">
      <c r="B170" s="72" t="str">
        <f>IFERROR(IF(LoanIsNotPaid*LoanIsGood,PaymentNumber,""), "")</f>
        <v/>
      </c>
      <c r="C170" s="73" t="str">
        <f>IFERROR(IF(LoanIsNotPaid*LoanIsGood,PaymentDate,""), "")</f>
        <v/>
      </c>
      <c r="D170" s="75" t="str">
        <f>IFERROR(IF(LoanIsNotPaid*LoanIsGood,LoanValue,""), "")</f>
        <v/>
      </c>
      <c r="E170" s="75" t="str">
        <f>IFERROR(IF(LoanIsNotPaid*LoanIsGood,MonthlyPayment,""), "")</f>
        <v/>
      </c>
      <c r="F170" s="75" t="str">
        <f>IFERROR(IF(LoanIsNotPaid*LoanIsGood,Principal,""), "")</f>
        <v/>
      </c>
      <c r="G170" s="75" t="str">
        <f>IFERROR(IF(LoanIsNotPaid*LoanIsGood,InterestAmt,""), "")</f>
        <v/>
      </c>
      <c r="H170" s="75" t="str">
        <f>IFERROR(IF(LoanIsNotPaid*LoanIsGood,EndingBalance,""), "")</f>
        <v/>
      </c>
    </row>
    <row r="171" spans="2:8" ht="20.100000000000001" customHeight="1" x14ac:dyDescent="0.25">
      <c r="B171" s="72" t="str">
        <f>IFERROR(IF(LoanIsNotPaid*LoanIsGood,PaymentNumber,""), "")</f>
        <v/>
      </c>
      <c r="C171" s="73" t="str">
        <f>IFERROR(IF(LoanIsNotPaid*LoanIsGood,PaymentDate,""), "")</f>
        <v/>
      </c>
      <c r="D171" s="75" t="str">
        <f>IFERROR(IF(LoanIsNotPaid*LoanIsGood,LoanValue,""), "")</f>
        <v/>
      </c>
      <c r="E171" s="75" t="str">
        <f>IFERROR(IF(LoanIsNotPaid*LoanIsGood,MonthlyPayment,""), "")</f>
        <v/>
      </c>
      <c r="F171" s="75" t="str">
        <f>IFERROR(IF(LoanIsNotPaid*LoanIsGood,Principal,""), "")</f>
        <v/>
      </c>
      <c r="G171" s="75" t="str">
        <f>IFERROR(IF(LoanIsNotPaid*LoanIsGood,InterestAmt,""), "")</f>
        <v/>
      </c>
      <c r="H171" s="75" t="str">
        <f>IFERROR(IF(LoanIsNotPaid*LoanIsGood,EndingBalance,""), "")</f>
        <v/>
      </c>
    </row>
    <row r="172" spans="2:8" ht="20.100000000000001" customHeight="1" x14ac:dyDescent="0.25">
      <c r="B172" s="72" t="str">
        <f>IFERROR(IF(LoanIsNotPaid*LoanIsGood,PaymentNumber,""), "")</f>
        <v/>
      </c>
      <c r="C172" s="73" t="str">
        <f>IFERROR(IF(LoanIsNotPaid*LoanIsGood,PaymentDate,""), "")</f>
        <v/>
      </c>
      <c r="D172" s="75" t="str">
        <f>IFERROR(IF(LoanIsNotPaid*LoanIsGood,LoanValue,""), "")</f>
        <v/>
      </c>
      <c r="E172" s="75" t="str">
        <f>IFERROR(IF(LoanIsNotPaid*LoanIsGood,MonthlyPayment,""), "")</f>
        <v/>
      </c>
      <c r="F172" s="75" t="str">
        <f>IFERROR(IF(LoanIsNotPaid*LoanIsGood,Principal,""), "")</f>
        <v/>
      </c>
      <c r="G172" s="75" t="str">
        <f>IFERROR(IF(LoanIsNotPaid*LoanIsGood,InterestAmt,""), "")</f>
        <v/>
      </c>
      <c r="H172" s="75" t="str">
        <f>IFERROR(IF(LoanIsNotPaid*LoanIsGood,EndingBalance,""), "")</f>
        <v/>
      </c>
    </row>
    <row r="173" spans="2:8" ht="20.100000000000001" customHeight="1" x14ac:dyDescent="0.25">
      <c r="B173" s="72" t="str">
        <f>IFERROR(IF(LoanIsNotPaid*LoanIsGood,PaymentNumber,""), "")</f>
        <v/>
      </c>
      <c r="C173" s="73" t="str">
        <f>IFERROR(IF(LoanIsNotPaid*LoanIsGood,PaymentDate,""), "")</f>
        <v/>
      </c>
      <c r="D173" s="75" t="str">
        <f>IFERROR(IF(LoanIsNotPaid*LoanIsGood,LoanValue,""), "")</f>
        <v/>
      </c>
      <c r="E173" s="75" t="str">
        <f>IFERROR(IF(LoanIsNotPaid*LoanIsGood,MonthlyPayment,""), "")</f>
        <v/>
      </c>
      <c r="F173" s="75" t="str">
        <f>IFERROR(IF(LoanIsNotPaid*LoanIsGood,Principal,""), "")</f>
        <v/>
      </c>
      <c r="G173" s="75" t="str">
        <f>IFERROR(IF(LoanIsNotPaid*LoanIsGood,InterestAmt,""), "")</f>
        <v/>
      </c>
      <c r="H173" s="75" t="str">
        <f>IFERROR(IF(LoanIsNotPaid*LoanIsGood,EndingBalance,""), "")</f>
        <v/>
      </c>
    </row>
    <row r="174" spans="2:8" ht="20.100000000000001" customHeight="1" x14ac:dyDescent="0.25">
      <c r="B174" s="72" t="str">
        <f>IFERROR(IF(LoanIsNotPaid*LoanIsGood,PaymentNumber,""), "")</f>
        <v/>
      </c>
      <c r="C174" s="73" t="str">
        <f>IFERROR(IF(LoanIsNotPaid*LoanIsGood,PaymentDate,""), "")</f>
        <v/>
      </c>
      <c r="D174" s="75" t="str">
        <f>IFERROR(IF(LoanIsNotPaid*LoanIsGood,LoanValue,""), "")</f>
        <v/>
      </c>
      <c r="E174" s="75" t="str">
        <f>IFERROR(IF(LoanIsNotPaid*LoanIsGood,MonthlyPayment,""), "")</f>
        <v/>
      </c>
      <c r="F174" s="75" t="str">
        <f>IFERROR(IF(LoanIsNotPaid*LoanIsGood,Principal,""), "")</f>
        <v/>
      </c>
      <c r="G174" s="75" t="str">
        <f>IFERROR(IF(LoanIsNotPaid*LoanIsGood,InterestAmt,""), "")</f>
        <v/>
      </c>
      <c r="H174" s="75" t="str">
        <f>IFERROR(IF(LoanIsNotPaid*LoanIsGood,EndingBalance,""), "")</f>
        <v/>
      </c>
    </row>
    <row r="175" spans="2:8" ht="20.100000000000001" customHeight="1" x14ac:dyDescent="0.25">
      <c r="B175" s="72" t="str">
        <f>IFERROR(IF(LoanIsNotPaid*LoanIsGood,PaymentNumber,""), "")</f>
        <v/>
      </c>
      <c r="C175" s="73" t="str">
        <f>IFERROR(IF(LoanIsNotPaid*LoanIsGood,PaymentDate,""), "")</f>
        <v/>
      </c>
      <c r="D175" s="75" t="str">
        <f>IFERROR(IF(LoanIsNotPaid*LoanIsGood,LoanValue,""), "")</f>
        <v/>
      </c>
      <c r="E175" s="75" t="str">
        <f>IFERROR(IF(LoanIsNotPaid*LoanIsGood,MonthlyPayment,""), "")</f>
        <v/>
      </c>
      <c r="F175" s="75" t="str">
        <f>IFERROR(IF(LoanIsNotPaid*LoanIsGood,Principal,""), "")</f>
        <v/>
      </c>
      <c r="G175" s="75" t="str">
        <f>IFERROR(IF(LoanIsNotPaid*LoanIsGood,InterestAmt,""), "")</f>
        <v/>
      </c>
      <c r="H175" s="75" t="str">
        <f>IFERROR(IF(LoanIsNotPaid*LoanIsGood,EndingBalance,""), "")</f>
        <v/>
      </c>
    </row>
    <row r="176" spans="2:8" ht="20.100000000000001" customHeight="1" x14ac:dyDescent="0.25">
      <c r="B176" s="72" t="str">
        <f>IFERROR(IF(LoanIsNotPaid*LoanIsGood,PaymentNumber,""), "")</f>
        <v/>
      </c>
      <c r="C176" s="73" t="str">
        <f>IFERROR(IF(LoanIsNotPaid*LoanIsGood,PaymentDate,""), "")</f>
        <v/>
      </c>
      <c r="D176" s="75" t="str">
        <f>IFERROR(IF(LoanIsNotPaid*LoanIsGood,LoanValue,""), "")</f>
        <v/>
      </c>
      <c r="E176" s="75" t="str">
        <f>IFERROR(IF(LoanIsNotPaid*LoanIsGood,MonthlyPayment,""), "")</f>
        <v/>
      </c>
      <c r="F176" s="75" t="str">
        <f>IFERROR(IF(LoanIsNotPaid*LoanIsGood,Principal,""), "")</f>
        <v/>
      </c>
      <c r="G176" s="75" t="str">
        <f>IFERROR(IF(LoanIsNotPaid*LoanIsGood,InterestAmt,""), "")</f>
        <v/>
      </c>
      <c r="H176" s="75" t="str">
        <f>IFERROR(IF(LoanIsNotPaid*LoanIsGood,EndingBalance,""), "")</f>
        <v/>
      </c>
    </row>
    <row r="177" spans="2:8" ht="20.100000000000001" customHeight="1" x14ac:dyDescent="0.25">
      <c r="B177" s="72" t="str">
        <f>IFERROR(IF(LoanIsNotPaid*LoanIsGood,PaymentNumber,""), "")</f>
        <v/>
      </c>
      <c r="C177" s="73" t="str">
        <f>IFERROR(IF(LoanIsNotPaid*LoanIsGood,PaymentDate,""), "")</f>
        <v/>
      </c>
      <c r="D177" s="75" t="str">
        <f>IFERROR(IF(LoanIsNotPaid*LoanIsGood,LoanValue,""), "")</f>
        <v/>
      </c>
      <c r="E177" s="75" t="str">
        <f>IFERROR(IF(LoanIsNotPaid*LoanIsGood,MonthlyPayment,""), "")</f>
        <v/>
      </c>
      <c r="F177" s="75" t="str">
        <f>IFERROR(IF(LoanIsNotPaid*LoanIsGood,Principal,""), "")</f>
        <v/>
      </c>
      <c r="G177" s="75" t="str">
        <f>IFERROR(IF(LoanIsNotPaid*LoanIsGood,InterestAmt,""), "")</f>
        <v/>
      </c>
      <c r="H177" s="75" t="str">
        <f>IFERROR(IF(LoanIsNotPaid*LoanIsGood,EndingBalance,""), "")</f>
        <v/>
      </c>
    </row>
    <row r="178" spans="2:8" ht="20.100000000000001" customHeight="1" x14ac:dyDescent="0.25">
      <c r="B178" s="72" t="str">
        <f>IFERROR(IF(LoanIsNotPaid*LoanIsGood,PaymentNumber,""), "")</f>
        <v/>
      </c>
      <c r="C178" s="73" t="str">
        <f>IFERROR(IF(LoanIsNotPaid*LoanIsGood,PaymentDate,""), "")</f>
        <v/>
      </c>
      <c r="D178" s="75" t="str">
        <f>IFERROR(IF(LoanIsNotPaid*LoanIsGood,LoanValue,""), "")</f>
        <v/>
      </c>
      <c r="E178" s="75" t="str">
        <f>IFERROR(IF(LoanIsNotPaid*LoanIsGood,MonthlyPayment,""), "")</f>
        <v/>
      </c>
      <c r="F178" s="75" t="str">
        <f>IFERROR(IF(LoanIsNotPaid*LoanIsGood,Principal,""), "")</f>
        <v/>
      </c>
      <c r="G178" s="75" t="str">
        <f>IFERROR(IF(LoanIsNotPaid*LoanIsGood,InterestAmt,""), "")</f>
        <v/>
      </c>
      <c r="H178" s="75" t="str">
        <f>IFERROR(IF(LoanIsNotPaid*LoanIsGood,EndingBalance,""), "")</f>
        <v/>
      </c>
    </row>
    <row r="179" spans="2:8" ht="20.100000000000001" customHeight="1" x14ac:dyDescent="0.25">
      <c r="B179" s="72" t="str">
        <f>IFERROR(IF(LoanIsNotPaid*LoanIsGood,PaymentNumber,""), "")</f>
        <v/>
      </c>
      <c r="C179" s="73" t="str">
        <f>IFERROR(IF(LoanIsNotPaid*LoanIsGood,PaymentDate,""), "")</f>
        <v/>
      </c>
      <c r="D179" s="75" t="str">
        <f>IFERROR(IF(LoanIsNotPaid*LoanIsGood,LoanValue,""), "")</f>
        <v/>
      </c>
      <c r="E179" s="75" t="str">
        <f>IFERROR(IF(LoanIsNotPaid*LoanIsGood,MonthlyPayment,""), "")</f>
        <v/>
      </c>
      <c r="F179" s="75" t="str">
        <f>IFERROR(IF(LoanIsNotPaid*LoanIsGood,Principal,""), "")</f>
        <v/>
      </c>
      <c r="G179" s="75" t="str">
        <f>IFERROR(IF(LoanIsNotPaid*LoanIsGood,InterestAmt,""), "")</f>
        <v/>
      </c>
      <c r="H179" s="75" t="str">
        <f>IFERROR(IF(LoanIsNotPaid*LoanIsGood,EndingBalance,""), "")</f>
        <v/>
      </c>
    </row>
    <row r="180" spans="2:8" ht="20.100000000000001" customHeight="1" x14ac:dyDescent="0.25">
      <c r="B180" s="72" t="str">
        <f>IFERROR(IF(LoanIsNotPaid*LoanIsGood,PaymentNumber,""), "")</f>
        <v/>
      </c>
      <c r="C180" s="73" t="str">
        <f>IFERROR(IF(LoanIsNotPaid*LoanIsGood,PaymentDate,""), "")</f>
        <v/>
      </c>
      <c r="D180" s="75" t="str">
        <f>IFERROR(IF(LoanIsNotPaid*LoanIsGood,LoanValue,""), "")</f>
        <v/>
      </c>
      <c r="E180" s="75" t="str">
        <f>IFERROR(IF(LoanIsNotPaid*LoanIsGood,MonthlyPayment,""), "")</f>
        <v/>
      </c>
      <c r="F180" s="75" t="str">
        <f>IFERROR(IF(LoanIsNotPaid*LoanIsGood,Principal,""), "")</f>
        <v/>
      </c>
      <c r="G180" s="75" t="str">
        <f>IFERROR(IF(LoanIsNotPaid*LoanIsGood,InterestAmt,""), "")</f>
        <v/>
      </c>
      <c r="H180" s="75" t="str">
        <f>IFERROR(IF(LoanIsNotPaid*LoanIsGood,EndingBalance,""), "")</f>
        <v/>
      </c>
    </row>
    <row r="181" spans="2:8" ht="20.100000000000001" customHeight="1" x14ac:dyDescent="0.25">
      <c r="B181" s="72" t="str">
        <f>IFERROR(IF(LoanIsNotPaid*LoanIsGood,PaymentNumber,""), "")</f>
        <v/>
      </c>
      <c r="C181" s="73" t="str">
        <f>IFERROR(IF(LoanIsNotPaid*LoanIsGood,PaymentDate,""), "")</f>
        <v/>
      </c>
      <c r="D181" s="75" t="str">
        <f>IFERROR(IF(LoanIsNotPaid*LoanIsGood,LoanValue,""), "")</f>
        <v/>
      </c>
      <c r="E181" s="75" t="str">
        <f>IFERROR(IF(LoanIsNotPaid*LoanIsGood,MonthlyPayment,""), "")</f>
        <v/>
      </c>
      <c r="F181" s="75" t="str">
        <f>IFERROR(IF(LoanIsNotPaid*LoanIsGood,Principal,""), "")</f>
        <v/>
      </c>
      <c r="G181" s="75" t="str">
        <f>IFERROR(IF(LoanIsNotPaid*LoanIsGood,InterestAmt,""), "")</f>
        <v/>
      </c>
      <c r="H181" s="75" t="str">
        <f>IFERROR(IF(LoanIsNotPaid*LoanIsGood,EndingBalance,""), "")</f>
        <v/>
      </c>
    </row>
    <row r="182" spans="2:8" ht="20.100000000000001" customHeight="1" x14ac:dyDescent="0.25">
      <c r="B182" s="72" t="str">
        <f>IFERROR(IF(LoanIsNotPaid*LoanIsGood,PaymentNumber,""), "")</f>
        <v/>
      </c>
      <c r="C182" s="73" t="str">
        <f>IFERROR(IF(LoanIsNotPaid*LoanIsGood,PaymentDate,""), "")</f>
        <v/>
      </c>
      <c r="D182" s="75" t="str">
        <f>IFERROR(IF(LoanIsNotPaid*LoanIsGood,LoanValue,""), "")</f>
        <v/>
      </c>
      <c r="E182" s="75" t="str">
        <f>IFERROR(IF(LoanIsNotPaid*LoanIsGood,MonthlyPayment,""), "")</f>
        <v/>
      </c>
      <c r="F182" s="75" t="str">
        <f>IFERROR(IF(LoanIsNotPaid*LoanIsGood,Principal,""), "")</f>
        <v/>
      </c>
      <c r="G182" s="75" t="str">
        <f>IFERROR(IF(LoanIsNotPaid*LoanIsGood,InterestAmt,""), "")</f>
        <v/>
      </c>
      <c r="H182" s="75" t="str">
        <f>IFERROR(IF(LoanIsNotPaid*LoanIsGood,EndingBalance,""), "")</f>
        <v/>
      </c>
    </row>
    <row r="183" spans="2:8" ht="20.100000000000001" customHeight="1" x14ac:dyDescent="0.25">
      <c r="B183" s="72" t="str">
        <f>IFERROR(IF(LoanIsNotPaid*LoanIsGood,PaymentNumber,""), "")</f>
        <v/>
      </c>
      <c r="C183" s="73" t="str">
        <f>IFERROR(IF(LoanIsNotPaid*LoanIsGood,PaymentDate,""), "")</f>
        <v/>
      </c>
      <c r="D183" s="75" t="str">
        <f>IFERROR(IF(LoanIsNotPaid*LoanIsGood,LoanValue,""), "")</f>
        <v/>
      </c>
      <c r="E183" s="75" t="str">
        <f>IFERROR(IF(LoanIsNotPaid*LoanIsGood,MonthlyPayment,""), "")</f>
        <v/>
      </c>
      <c r="F183" s="75" t="str">
        <f>IFERROR(IF(LoanIsNotPaid*LoanIsGood,Principal,""), "")</f>
        <v/>
      </c>
      <c r="G183" s="75" t="str">
        <f>IFERROR(IF(LoanIsNotPaid*LoanIsGood,InterestAmt,""), "")</f>
        <v/>
      </c>
      <c r="H183" s="75" t="str">
        <f>IFERROR(IF(LoanIsNotPaid*LoanIsGood,EndingBalance,""), "")</f>
        <v/>
      </c>
    </row>
    <row r="184" spans="2:8" ht="20.100000000000001" customHeight="1" x14ac:dyDescent="0.25">
      <c r="B184" s="72" t="str">
        <f>IFERROR(IF(LoanIsNotPaid*LoanIsGood,PaymentNumber,""), "")</f>
        <v/>
      </c>
      <c r="C184" s="73" t="str">
        <f>IFERROR(IF(LoanIsNotPaid*LoanIsGood,PaymentDate,""), "")</f>
        <v/>
      </c>
      <c r="D184" s="75" t="str">
        <f>IFERROR(IF(LoanIsNotPaid*LoanIsGood,LoanValue,""), "")</f>
        <v/>
      </c>
      <c r="E184" s="75" t="str">
        <f>IFERROR(IF(LoanIsNotPaid*LoanIsGood,MonthlyPayment,""), "")</f>
        <v/>
      </c>
      <c r="F184" s="75" t="str">
        <f>IFERROR(IF(LoanIsNotPaid*LoanIsGood,Principal,""), "")</f>
        <v/>
      </c>
      <c r="G184" s="75" t="str">
        <f>IFERROR(IF(LoanIsNotPaid*LoanIsGood,InterestAmt,""), "")</f>
        <v/>
      </c>
      <c r="H184" s="75" t="str">
        <f>IFERROR(IF(LoanIsNotPaid*LoanIsGood,EndingBalance,""), "")</f>
        <v/>
      </c>
    </row>
    <row r="185" spans="2:8" ht="20.100000000000001" customHeight="1" x14ac:dyDescent="0.25">
      <c r="B185" s="72" t="str">
        <f>IFERROR(IF(LoanIsNotPaid*LoanIsGood,PaymentNumber,""), "")</f>
        <v/>
      </c>
      <c r="C185" s="73" t="str">
        <f>IFERROR(IF(LoanIsNotPaid*LoanIsGood,PaymentDate,""), "")</f>
        <v/>
      </c>
      <c r="D185" s="75" t="str">
        <f>IFERROR(IF(LoanIsNotPaid*LoanIsGood,LoanValue,""), "")</f>
        <v/>
      </c>
      <c r="E185" s="75" t="str">
        <f>IFERROR(IF(LoanIsNotPaid*LoanIsGood,MonthlyPayment,""), "")</f>
        <v/>
      </c>
      <c r="F185" s="75" t="str">
        <f>IFERROR(IF(LoanIsNotPaid*LoanIsGood,Principal,""), "")</f>
        <v/>
      </c>
      <c r="G185" s="75" t="str">
        <f>IFERROR(IF(LoanIsNotPaid*LoanIsGood,InterestAmt,""), "")</f>
        <v/>
      </c>
      <c r="H185" s="75" t="str">
        <f>IFERROR(IF(LoanIsNotPaid*LoanIsGood,EndingBalance,""), "")</f>
        <v/>
      </c>
    </row>
    <row r="186" spans="2:8" ht="20.100000000000001" customHeight="1" x14ac:dyDescent="0.25">
      <c r="B186" s="72" t="str">
        <f>IFERROR(IF(LoanIsNotPaid*LoanIsGood,PaymentNumber,""), "")</f>
        <v/>
      </c>
      <c r="C186" s="73" t="str">
        <f>IFERROR(IF(LoanIsNotPaid*LoanIsGood,PaymentDate,""), "")</f>
        <v/>
      </c>
      <c r="D186" s="75" t="str">
        <f>IFERROR(IF(LoanIsNotPaid*LoanIsGood,LoanValue,""), "")</f>
        <v/>
      </c>
      <c r="E186" s="75" t="str">
        <f>IFERROR(IF(LoanIsNotPaid*LoanIsGood,MonthlyPayment,""), "")</f>
        <v/>
      </c>
      <c r="F186" s="75" t="str">
        <f>IFERROR(IF(LoanIsNotPaid*LoanIsGood,Principal,""), "")</f>
        <v/>
      </c>
      <c r="G186" s="75" t="str">
        <f>IFERROR(IF(LoanIsNotPaid*LoanIsGood,InterestAmt,""), "")</f>
        <v/>
      </c>
      <c r="H186" s="75" t="str">
        <f>IFERROR(IF(LoanIsNotPaid*LoanIsGood,EndingBalance,""), "")</f>
        <v/>
      </c>
    </row>
    <row r="187" spans="2:8" ht="20.100000000000001" customHeight="1" x14ac:dyDescent="0.25">
      <c r="B187" s="72" t="str">
        <f>IFERROR(IF(LoanIsNotPaid*LoanIsGood,PaymentNumber,""), "")</f>
        <v/>
      </c>
      <c r="C187" s="73" t="str">
        <f>IFERROR(IF(LoanIsNotPaid*LoanIsGood,PaymentDate,""), "")</f>
        <v/>
      </c>
      <c r="D187" s="75" t="str">
        <f>IFERROR(IF(LoanIsNotPaid*LoanIsGood,LoanValue,""), "")</f>
        <v/>
      </c>
      <c r="E187" s="75" t="str">
        <f>IFERROR(IF(LoanIsNotPaid*LoanIsGood,MonthlyPayment,""), "")</f>
        <v/>
      </c>
      <c r="F187" s="75" t="str">
        <f>IFERROR(IF(LoanIsNotPaid*LoanIsGood,Principal,""), "")</f>
        <v/>
      </c>
      <c r="G187" s="75" t="str">
        <f>IFERROR(IF(LoanIsNotPaid*LoanIsGood,InterestAmt,""), "")</f>
        <v/>
      </c>
      <c r="H187" s="75" t="str">
        <f>IFERROR(IF(LoanIsNotPaid*LoanIsGood,EndingBalance,""), "")</f>
        <v/>
      </c>
    </row>
    <row r="188" spans="2:8" ht="20.100000000000001" customHeight="1" x14ac:dyDescent="0.25">
      <c r="B188" s="72" t="str">
        <f>IFERROR(IF(LoanIsNotPaid*LoanIsGood,PaymentNumber,""), "")</f>
        <v/>
      </c>
      <c r="C188" s="73" t="str">
        <f>IFERROR(IF(LoanIsNotPaid*LoanIsGood,PaymentDate,""), "")</f>
        <v/>
      </c>
      <c r="D188" s="75" t="str">
        <f>IFERROR(IF(LoanIsNotPaid*LoanIsGood,LoanValue,""), "")</f>
        <v/>
      </c>
      <c r="E188" s="75" t="str">
        <f>IFERROR(IF(LoanIsNotPaid*LoanIsGood,MonthlyPayment,""), "")</f>
        <v/>
      </c>
      <c r="F188" s="75" t="str">
        <f>IFERROR(IF(LoanIsNotPaid*LoanIsGood,Principal,""), "")</f>
        <v/>
      </c>
      <c r="G188" s="75" t="str">
        <f>IFERROR(IF(LoanIsNotPaid*LoanIsGood,InterestAmt,""), "")</f>
        <v/>
      </c>
      <c r="H188" s="75" t="str">
        <f>IFERROR(IF(LoanIsNotPaid*LoanIsGood,EndingBalance,""), "")</f>
        <v/>
      </c>
    </row>
    <row r="189" spans="2:8" ht="20.100000000000001" customHeight="1" x14ac:dyDescent="0.25">
      <c r="B189" s="72" t="str">
        <f>IFERROR(IF(LoanIsNotPaid*LoanIsGood,PaymentNumber,""), "")</f>
        <v/>
      </c>
      <c r="C189" s="73" t="str">
        <f>IFERROR(IF(LoanIsNotPaid*LoanIsGood,PaymentDate,""), "")</f>
        <v/>
      </c>
      <c r="D189" s="75" t="str">
        <f>IFERROR(IF(LoanIsNotPaid*LoanIsGood,LoanValue,""), "")</f>
        <v/>
      </c>
      <c r="E189" s="75" t="str">
        <f>IFERROR(IF(LoanIsNotPaid*LoanIsGood,MonthlyPayment,""), "")</f>
        <v/>
      </c>
      <c r="F189" s="75" t="str">
        <f>IFERROR(IF(LoanIsNotPaid*LoanIsGood,Principal,""), "")</f>
        <v/>
      </c>
      <c r="G189" s="75" t="str">
        <f>IFERROR(IF(LoanIsNotPaid*LoanIsGood,InterestAmt,""), "")</f>
        <v/>
      </c>
      <c r="H189" s="75" t="str">
        <f>IFERROR(IF(LoanIsNotPaid*LoanIsGood,EndingBalance,""), "")</f>
        <v/>
      </c>
    </row>
    <row r="190" spans="2:8" ht="20.100000000000001" customHeight="1" x14ac:dyDescent="0.25">
      <c r="B190" s="72" t="str">
        <f>IFERROR(IF(LoanIsNotPaid*LoanIsGood,PaymentNumber,""), "")</f>
        <v/>
      </c>
      <c r="C190" s="73" t="str">
        <f>IFERROR(IF(LoanIsNotPaid*LoanIsGood,PaymentDate,""), "")</f>
        <v/>
      </c>
      <c r="D190" s="75" t="str">
        <f>IFERROR(IF(LoanIsNotPaid*LoanIsGood,LoanValue,""), "")</f>
        <v/>
      </c>
      <c r="E190" s="75" t="str">
        <f>IFERROR(IF(LoanIsNotPaid*LoanIsGood,MonthlyPayment,""), "")</f>
        <v/>
      </c>
      <c r="F190" s="75" t="str">
        <f>IFERROR(IF(LoanIsNotPaid*LoanIsGood,Principal,""), "")</f>
        <v/>
      </c>
      <c r="G190" s="75" t="str">
        <f>IFERROR(IF(LoanIsNotPaid*LoanIsGood,InterestAmt,""), "")</f>
        <v/>
      </c>
      <c r="H190" s="75" t="str">
        <f>IFERROR(IF(LoanIsNotPaid*LoanIsGood,EndingBalance,""), "")</f>
        <v/>
      </c>
    </row>
    <row r="191" spans="2:8" ht="20.100000000000001" customHeight="1" x14ac:dyDescent="0.25">
      <c r="B191" s="72" t="str">
        <f>IFERROR(IF(LoanIsNotPaid*LoanIsGood,PaymentNumber,""), "")</f>
        <v/>
      </c>
      <c r="C191" s="73" t="str">
        <f>IFERROR(IF(LoanIsNotPaid*LoanIsGood,PaymentDate,""), "")</f>
        <v/>
      </c>
      <c r="D191" s="75" t="str">
        <f>IFERROR(IF(LoanIsNotPaid*LoanIsGood,LoanValue,""), "")</f>
        <v/>
      </c>
      <c r="E191" s="75" t="str">
        <f>IFERROR(IF(LoanIsNotPaid*LoanIsGood,MonthlyPayment,""), "")</f>
        <v/>
      </c>
      <c r="F191" s="75" t="str">
        <f>IFERROR(IF(LoanIsNotPaid*LoanIsGood,Principal,""), "")</f>
        <v/>
      </c>
      <c r="G191" s="75" t="str">
        <f>IFERROR(IF(LoanIsNotPaid*LoanIsGood,InterestAmt,""), "")</f>
        <v/>
      </c>
      <c r="H191" s="75" t="str">
        <f>IFERROR(IF(LoanIsNotPaid*LoanIsGood,EndingBalance,""), "")</f>
        <v/>
      </c>
    </row>
    <row r="192" spans="2:8" ht="20.100000000000001" customHeight="1" x14ac:dyDescent="0.25">
      <c r="B192" s="72" t="str">
        <f>IFERROR(IF(LoanIsNotPaid*LoanIsGood,PaymentNumber,""), "")</f>
        <v/>
      </c>
      <c r="C192" s="73" t="str">
        <f>IFERROR(IF(LoanIsNotPaid*LoanIsGood,PaymentDate,""), "")</f>
        <v/>
      </c>
      <c r="D192" s="75" t="str">
        <f>IFERROR(IF(LoanIsNotPaid*LoanIsGood,LoanValue,""), "")</f>
        <v/>
      </c>
      <c r="E192" s="75" t="str">
        <f>IFERROR(IF(LoanIsNotPaid*LoanIsGood,MonthlyPayment,""), "")</f>
        <v/>
      </c>
      <c r="F192" s="75" t="str">
        <f>IFERROR(IF(LoanIsNotPaid*LoanIsGood,Principal,""), "")</f>
        <v/>
      </c>
      <c r="G192" s="75" t="str">
        <f>IFERROR(IF(LoanIsNotPaid*LoanIsGood,InterestAmt,""), "")</f>
        <v/>
      </c>
      <c r="H192" s="75" t="str">
        <f>IFERROR(IF(LoanIsNotPaid*LoanIsGood,EndingBalance,""), "")</f>
        <v/>
      </c>
    </row>
    <row r="193" spans="2:8" ht="20.100000000000001" customHeight="1" x14ac:dyDescent="0.25">
      <c r="B193" s="72" t="str">
        <f>IFERROR(IF(LoanIsNotPaid*LoanIsGood,PaymentNumber,""), "")</f>
        <v/>
      </c>
      <c r="C193" s="73" t="str">
        <f>IFERROR(IF(LoanIsNotPaid*LoanIsGood,PaymentDate,""), "")</f>
        <v/>
      </c>
      <c r="D193" s="75" t="str">
        <f>IFERROR(IF(LoanIsNotPaid*LoanIsGood,LoanValue,""), "")</f>
        <v/>
      </c>
      <c r="E193" s="75" t="str">
        <f>IFERROR(IF(LoanIsNotPaid*LoanIsGood,MonthlyPayment,""), "")</f>
        <v/>
      </c>
      <c r="F193" s="75" t="str">
        <f>IFERROR(IF(LoanIsNotPaid*LoanIsGood,Principal,""), "")</f>
        <v/>
      </c>
      <c r="G193" s="75" t="str">
        <f>IFERROR(IF(LoanIsNotPaid*LoanIsGood,InterestAmt,""), "")</f>
        <v/>
      </c>
      <c r="H193" s="75" t="str">
        <f>IFERROR(IF(LoanIsNotPaid*LoanIsGood,EndingBalance,""), "")</f>
        <v/>
      </c>
    </row>
    <row r="194" spans="2:8" ht="20.100000000000001" customHeight="1" x14ac:dyDescent="0.25">
      <c r="B194" s="72" t="str">
        <f>IFERROR(IF(LoanIsNotPaid*LoanIsGood,PaymentNumber,""), "")</f>
        <v/>
      </c>
      <c r="C194" s="73" t="str">
        <f>IFERROR(IF(LoanIsNotPaid*LoanIsGood,PaymentDate,""), "")</f>
        <v/>
      </c>
      <c r="D194" s="75" t="str">
        <f>IFERROR(IF(LoanIsNotPaid*LoanIsGood,LoanValue,""), "")</f>
        <v/>
      </c>
      <c r="E194" s="75" t="str">
        <f>IFERROR(IF(LoanIsNotPaid*LoanIsGood,MonthlyPayment,""), "")</f>
        <v/>
      </c>
      <c r="F194" s="75" t="str">
        <f>IFERROR(IF(LoanIsNotPaid*LoanIsGood,Principal,""), "")</f>
        <v/>
      </c>
      <c r="G194" s="75" t="str">
        <f>IFERROR(IF(LoanIsNotPaid*LoanIsGood,InterestAmt,""), "")</f>
        <v/>
      </c>
      <c r="H194" s="75" t="str">
        <f>IFERROR(IF(LoanIsNotPaid*LoanIsGood,EndingBalance,""), "")</f>
        <v/>
      </c>
    </row>
    <row r="195" spans="2:8" ht="20.100000000000001" customHeight="1" x14ac:dyDescent="0.25">
      <c r="B195" s="72" t="str">
        <f>IFERROR(IF(LoanIsNotPaid*LoanIsGood,PaymentNumber,""), "")</f>
        <v/>
      </c>
      <c r="C195" s="73" t="str">
        <f>IFERROR(IF(LoanIsNotPaid*LoanIsGood,PaymentDate,""), "")</f>
        <v/>
      </c>
      <c r="D195" s="75" t="str">
        <f>IFERROR(IF(LoanIsNotPaid*LoanIsGood,LoanValue,""), "")</f>
        <v/>
      </c>
      <c r="E195" s="75" t="str">
        <f>IFERROR(IF(LoanIsNotPaid*LoanIsGood,MonthlyPayment,""), "")</f>
        <v/>
      </c>
      <c r="F195" s="75" t="str">
        <f>IFERROR(IF(LoanIsNotPaid*LoanIsGood,Principal,""), "")</f>
        <v/>
      </c>
      <c r="G195" s="75" t="str">
        <f>IFERROR(IF(LoanIsNotPaid*LoanIsGood,InterestAmt,""), "")</f>
        <v/>
      </c>
      <c r="H195" s="75" t="str">
        <f>IFERROR(IF(LoanIsNotPaid*LoanIsGood,EndingBalance,""), "")</f>
        <v/>
      </c>
    </row>
    <row r="196" spans="2:8" ht="20.100000000000001" customHeight="1" x14ac:dyDescent="0.25">
      <c r="B196" s="72" t="str">
        <f>IFERROR(IF(LoanIsNotPaid*LoanIsGood,PaymentNumber,""), "")</f>
        <v/>
      </c>
      <c r="C196" s="73" t="str">
        <f>IFERROR(IF(LoanIsNotPaid*LoanIsGood,PaymentDate,""), "")</f>
        <v/>
      </c>
      <c r="D196" s="75" t="str">
        <f>IFERROR(IF(LoanIsNotPaid*LoanIsGood,LoanValue,""), "")</f>
        <v/>
      </c>
      <c r="E196" s="75" t="str">
        <f>IFERROR(IF(LoanIsNotPaid*LoanIsGood,MonthlyPayment,""), "")</f>
        <v/>
      </c>
      <c r="F196" s="75" t="str">
        <f>IFERROR(IF(LoanIsNotPaid*LoanIsGood,Principal,""), "")</f>
        <v/>
      </c>
      <c r="G196" s="75" t="str">
        <f>IFERROR(IF(LoanIsNotPaid*LoanIsGood,InterestAmt,""), "")</f>
        <v/>
      </c>
      <c r="H196" s="75" t="str">
        <f>IFERROR(IF(LoanIsNotPaid*LoanIsGood,EndingBalance,""), "")</f>
        <v/>
      </c>
    </row>
    <row r="197" spans="2:8" ht="20.100000000000001" customHeight="1" x14ac:dyDescent="0.25">
      <c r="B197" s="72" t="str">
        <f>IFERROR(IF(LoanIsNotPaid*LoanIsGood,PaymentNumber,""), "")</f>
        <v/>
      </c>
      <c r="C197" s="73" t="str">
        <f>IFERROR(IF(LoanIsNotPaid*LoanIsGood,PaymentDate,""), "")</f>
        <v/>
      </c>
      <c r="D197" s="75" t="str">
        <f>IFERROR(IF(LoanIsNotPaid*LoanIsGood,LoanValue,""), "")</f>
        <v/>
      </c>
      <c r="E197" s="75" t="str">
        <f>IFERROR(IF(LoanIsNotPaid*LoanIsGood,MonthlyPayment,""), "")</f>
        <v/>
      </c>
      <c r="F197" s="75" t="str">
        <f>IFERROR(IF(LoanIsNotPaid*LoanIsGood,Principal,""), "")</f>
        <v/>
      </c>
      <c r="G197" s="75" t="str">
        <f>IFERROR(IF(LoanIsNotPaid*LoanIsGood,InterestAmt,""), "")</f>
        <v/>
      </c>
      <c r="H197" s="75" t="str">
        <f>IFERROR(IF(LoanIsNotPaid*LoanIsGood,EndingBalance,""), "")</f>
        <v/>
      </c>
    </row>
    <row r="198" spans="2:8" ht="20.100000000000001" customHeight="1" x14ac:dyDescent="0.25">
      <c r="B198" s="72" t="str">
        <f>IFERROR(IF(LoanIsNotPaid*LoanIsGood,PaymentNumber,""), "")</f>
        <v/>
      </c>
      <c r="C198" s="73" t="str">
        <f>IFERROR(IF(LoanIsNotPaid*LoanIsGood,PaymentDate,""), "")</f>
        <v/>
      </c>
      <c r="D198" s="75" t="str">
        <f>IFERROR(IF(LoanIsNotPaid*LoanIsGood,LoanValue,""), "")</f>
        <v/>
      </c>
      <c r="E198" s="75" t="str">
        <f>IFERROR(IF(LoanIsNotPaid*LoanIsGood,MonthlyPayment,""), "")</f>
        <v/>
      </c>
      <c r="F198" s="75" t="str">
        <f>IFERROR(IF(LoanIsNotPaid*LoanIsGood,Principal,""), "")</f>
        <v/>
      </c>
      <c r="G198" s="75" t="str">
        <f>IFERROR(IF(LoanIsNotPaid*LoanIsGood,InterestAmt,""), "")</f>
        <v/>
      </c>
      <c r="H198" s="75" t="str">
        <f>IFERROR(IF(LoanIsNotPaid*LoanIsGood,EndingBalance,""), "")</f>
        <v/>
      </c>
    </row>
    <row r="199" spans="2:8" ht="20.100000000000001" customHeight="1" x14ac:dyDescent="0.25">
      <c r="B199" s="72" t="str">
        <f>IFERROR(IF(LoanIsNotPaid*LoanIsGood,PaymentNumber,""), "")</f>
        <v/>
      </c>
      <c r="C199" s="73" t="str">
        <f>IFERROR(IF(LoanIsNotPaid*LoanIsGood,PaymentDate,""), "")</f>
        <v/>
      </c>
      <c r="D199" s="75" t="str">
        <f>IFERROR(IF(LoanIsNotPaid*LoanIsGood,LoanValue,""), "")</f>
        <v/>
      </c>
      <c r="E199" s="75" t="str">
        <f>IFERROR(IF(LoanIsNotPaid*LoanIsGood,MonthlyPayment,""), "")</f>
        <v/>
      </c>
      <c r="F199" s="75" t="str">
        <f>IFERROR(IF(LoanIsNotPaid*LoanIsGood,Principal,""), "")</f>
        <v/>
      </c>
      <c r="G199" s="75" t="str">
        <f>IFERROR(IF(LoanIsNotPaid*LoanIsGood,InterestAmt,""), "")</f>
        <v/>
      </c>
      <c r="H199" s="75" t="str">
        <f>IFERROR(IF(LoanIsNotPaid*LoanIsGood,EndingBalance,""), "")</f>
        <v/>
      </c>
    </row>
    <row r="200" spans="2:8" ht="20.100000000000001" customHeight="1" x14ac:dyDescent="0.25">
      <c r="B200" s="72" t="str">
        <f>IFERROR(IF(LoanIsNotPaid*LoanIsGood,PaymentNumber,""), "")</f>
        <v/>
      </c>
      <c r="C200" s="73" t="str">
        <f>IFERROR(IF(LoanIsNotPaid*LoanIsGood,PaymentDate,""), "")</f>
        <v/>
      </c>
      <c r="D200" s="75" t="str">
        <f>IFERROR(IF(LoanIsNotPaid*LoanIsGood,LoanValue,""), "")</f>
        <v/>
      </c>
      <c r="E200" s="75" t="str">
        <f>IFERROR(IF(LoanIsNotPaid*LoanIsGood,MonthlyPayment,""), "")</f>
        <v/>
      </c>
      <c r="F200" s="75" t="str">
        <f>IFERROR(IF(LoanIsNotPaid*LoanIsGood,Principal,""), "")</f>
        <v/>
      </c>
      <c r="G200" s="75" t="str">
        <f>IFERROR(IF(LoanIsNotPaid*LoanIsGood,InterestAmt,""), "")</f>
        <v/>
      </c>
      <c r="H200" s="75" t="str">
        <f>IFERROR(IF(LoanIsNotPaid*LoanIsGood,EndingBalance,""), "")</f>
        <v/>
      </c>
    </row>
    <row r="201" spans="2:8" ht="20.100000000000001" customHeight="1" x14ac:dyDescent="0.25">
      <c r="B201" s="72" t="str">
        <f>IFERROR(IF(LoanIsNotPaid*LoanIsGood,PaymentNumber,""), "")</f>
        <v/>
      </c>
      <c r="C201" s="73" t="str">
        <f>IFERROR(IF(LoanIsNotPaid*LoanIsGood,PaymentDate,""), "")</f>
        <v/>
      </c>
      <c r="D201" s="75" t="str">
        <f>IFERROR(IF(LoanIsNotPaid*LoanIsGood,LoanValue,""), "")</f>
        <v/>
      </c>
      <c r="E201" s="75" t="str">
        <f>IFERROR(IF(LoanIsNotPaid*LoanIsGood,MonthlyPayment,""), "")</f>
        <v/>
      </c>
      <c r="F201" s="75" t="str">
        <f>IFERROR(IF(LoanIsNotPaid*LoanIsGood,Principal,""), "")</f>
        <v/>
      </c>
      <c r="G201" s="75" t="str">
        <f>IFERROR(IF(LoanIsNotPaid*LoanIsGood,InterestAmt,""), "")</f>
        <v/>
      </c>
      <c r="H201" s="75" t="str">
        <f>IFERROR(IF(LoanIsNotPaid*LoanIsGood,EndingBalance,""), "")</f>
        <v/>
      </c>
    </row>
    <row r="202" spans="2:8" ht="20.100000000000001" customHeight="1" x14ac:dyDescent="0.25">
      <c r="B202" s="72" t="str">
        <f>IFERROR(IF(LoanIsNotPaid*LoanIsGood,PaymentNumber,""), "")</f>
        <v/>
      </c>
      <c r="C202" s="73" t="str">
        <f>IFERROR(IF(LoanIsNotPaid*LoanIsGood,PaymentDate,""), "")</f>
        <v/>
      </c>
      <c r="D202" s="75" t="str">
        <f>IFERROR(IF(LoanIsNotPaid*LoanIsGood,LoanValue,""), "")</f>
        <v/>
      </c>
      <c r="E202" s="75" t="str">
        <f>IFERROR(IF(LoanIsNotPaid*LoanIsGood,MonthlyPayment,""), "")</f>
        <v/>
      </c>
      <c r="F202" s="75" t="str">
        <f>IFERROR(IF(LoanIsNotPaid*LoanIsGood,Principal,""), "")</f>
        <v/>
      </c>
      <c r="G202" s="75" t="str">
        <f>IFERROR(IF(LoanIsNotPaid*LoanIsGood,InterestAmt,""), "")</f>
        <v/>
      </c>
      <c r="H202" s="75" t="str">
        <f>IFERROR(IF(LoanIsNotPaid*LoanIsGood,EndingBalance,""), "")</f>
        <v/>
      </c>
    </row>
    <row r="203" spans="2:8" ht="20.100000000000001" customHeight="1" x14ac:dyDescent="0.25">
      <c r="B203" s="72" t="str">
        <f>IFERROR(IF(LoanIsNotPaid*LoanIsGood,PaymentNumber,""), "")</f>
        <v/>
      </c>
      <c r="C203" s="73" t="str">
        <f>IFERROR(IF(LoanIsNotPaid*LoanIsGood,PaymentDate,""), "")</f>
        <v/>
      </c>
      <c r="D203" s="75" t="str">
        <f>IFERROR(IF(LoanIsNotPaid*LoanIsGood,LoanValue,""), "")</f>
        <v/>
      </c>
      <c r="E203" s="75" t="str">
        <f>IFERROR(IF(LoanIsNotPaid*LoanIsGood,MonthlyPayment,""), "")</f>
        <v/>
      </c>
      <c r="F203" s="75" t="str">
        <f>IFERROR(IF(LoanIsNotPaid*LoanIsGood,Principal,""), "")</f>
        <v/>
      </c>
      <c r="G203" s="75" t="str">
        <f>IFERROR(IF(LoanIsNotPaid*LoanIsGood,InterestAmt,""), "")</f>
        <v/>
      </c>
      <c r="H203" s="75" t="str">
        <f>IFERROR(IF(LoanIsNotPaid*LoanIsGood,EndingBalance,""), "")</f>
        <v/>
      </c>
    </row>
    <row r="204" spans="2:8" ht="20.100000000000001" customHeight="1" x14ac:dyDescent="0.25">
      <c r="B204" s="72" t="str">
        <f>IFERROR(IF(LoanIsNotPaid*LoanIsGood,PaymentNumber,""), "")</f>
        <v/>
      </c>
      <c r="C204" s="73" t="str">
        <f>IFERROR(IF(LoanIsNotPaid*LoanIsGood,PaymentDate,""), "")</f>
        <v/>
      </c>
      <c r="D204" s="75" t="str">
        <f>IFERROR(IF(LoanIsNotPaid*LoanIsGood,LoanValue,""), "")</f>
        <v/>
      </c>
      <c r="E204" s="75" t="str">
        <f>IFERROR(IF(LoanIsNotPaid*LoanIsGood,MonthlyPayment,""), "")</f>
        <v/>
      </c>
      <c r="F204" s="75" t="str">
        <f>IFERROR(IF(LoanIsNotPaid*LoanIsGood,Principal,""), "")</f>
        <v/>
      </c>
      <c r="G204" s="75" t="str">
        <f>IFERROR(IF(LoanIsNotPaid*LoanIsGood,InterestAmt,""), "")</f>
        <v/>
      </c>
      <c r="H204" s="75" t="str">
        <f>IFERROR(IF(LoanIsNotPaid*LoanIsGood,EndingBalance,""), "")</f>
        <v/>
      </c>
    </row>
    <row r="205" spans="2:8" ht="20.100000000000001" customHeight="1" x14ac:dyDescent="0.25">
      <c r="B205" s="72" t="str">
        <f>IFERROR(IF(LoanIsNotPaid*LoanIsGood,PaymentNumber,""), "")</f>
        <v/>
      </c>
      <c r="C205" s="73" t="str">
        <f>IFERROR(IF(LoanIsNotPaid*LoanIsGood,PaymentDate,""), "")</f>
        <v/>
      </c>
      <c r="D205" s="75" t="str">
        <f>IFERROR(IF(LoanIsNotPaid*LoanIsGood,LoanValue,""), "")</f>
        <v/>
      </c>
      <c r="E205" s="75" t="str">
        <f>IFERROR(IF(LoanIsNotPaid*LoanIsGood,MonthlyPayment,""), "")</f>
        <v/>
      </c>
      <c r="F205" s="75" t="str">
        <f>IFERROR(IF(LoanIsNotPaid*LoanIsGood,Principal,""), "")</f>
        <v/>
      </c>
      <c r="G205" s="75" t="str">
        <f>IFERROR(IF(LoanIsNotPaid*LoanIsGood,InterestAmt,""), "")</f>
        <v/>
      </c>
      <c r="H205" s="75" t="str">
        <f>IFERROR(IF(LoanIsNotPaid*LoanIsGood,EndingBalance,""), "")</f>
        <v/>
      </c>
    </row>
    <row r="206" spans="2:8" ht="20.100000000000001" customHeight="1" x14ac:dyDescent="0.25">
      <c r="B206" s="72" t="str">
        <f>IFERROR(IF(LoanIsNotPaid*LoanIsGood,PaymentNumber,""), "")</f>
        <v/>
      </c>
      <c r="C206" s="73" t="str">
        <f>IFERROR(IF(LoanIsNotPaid*LoanIsGood,PaymentDate,""), "")</f>
        <v/>
      </c>
      <c r="D206" s="75" t="str">
        <f>IFERROR(IF(LoanIsNotPaid*LoanIsGood,LoanValue,""), "")</f>
        <v/>
      </c>
      <c r="E206" s="75" t="str">
        <f>IFERROR(IF(LoanIsNotPaid*LoanIsGood,MonthlyPayment,""), "")</f>
        <v/>
      </c>
      <c r="F206" s="75" t="str">
        <f>IFERROR(IF(LoanIsNotPaid*LoanIsGood,Principal,""), "")</f>
        <v/>
      </c>
      <c r="G206" s="75" t="str">
        <f>IFERROR(IF(LoanIsNotPaid*LoanIsGood,InterestAmt,""), "")</f>
        <v/>
      </c>
      <c r="H206" s="75" t="str">
        <f>IFERROR(IF(LoanIsNotPaid*LoanIsGood,EndingBalance,""), "")</f>
        <v/>
      </c>
    </row>
    <row r="207" spans="2:8" ht="20.100000000000001" customHeight="1" x14ac:dyDescent="0.25">
      <c r="B207" s="72" t="str">
        <f>IFERROR(IF(LoanIsNotPaid*LoanIsGood,PaymentNumber,""), "")</f>
        <v/>
      </c>
      <c r="C207" s="73" t="str">
        <f>IFERROR(IF(LoanIsNotPaid*LoanIsGood,PaymentDate,""), "")</f>
        <v/>
      </c>
      <c r="D207" s="75" t="str">
        <f>IFERROR(IF(LoanIsNotPaid*LoanIsGood,LoanValue,""), "")</f>
        <v/>
      </c>
      <c r="E207" s="75" t="str">
        <f>IFERROR(IF(LoanIsNotPaid*LoanIsGood,MonthlyPayment,""), "")</f>
        <v/>
      </c>
      <c r="F207" s="75" t="str">
        <f>IFERROR(IF(LoanIsNotPaid*LoanIsGood,Principal,""), "")</f>
        <v/>
      </c>
      <c r="G207" s="75" t="str">
        <f>IFERROR(IF(LoanIsNotPaid*LoanIsGood,InterestAmt,""), "")</f>
        <v/>
      </c>
      <c r="H207" s="75" t="str">
        <f>IFERROR(IF(LoanIsNotPaid*LoanIsGood,EndingBalance,""), "")</f>
        <v/>
      </c>
    </row>
    <row r="208" spans="2:8" ht="20.100000000000001" customHeight="1" x14ac:dyDescent="0.25">
      <c r="B208" s="72" t="str">
        <f>IFERROR(IF(LoanIsNotPaid*LoanIsGood,PaymentNumber,""), "")</f>
        <v/>
      </c>
      <c r="C208" s="73" t="str">
        <f>IFERROR(IF(LoanIsNotPaid*LoanIsGood,PaymentDate,""), "")</f>
        <v/>
      </c>
      <c r="D208" s="75" t="str">
        <f>IFERROR(IF(LoanIsNotPaid*LoanIsGood,LoanValue,""), "")</f>
        <v/>
      </c>
      <c r="E208" s="75" t="str">
        <f>IFERROR(IF(LoanIsNotPaid*LoanIsGood,MonthlyPayment,""), "")</f>
        <v/>
      </c>
      <c r="F208" s="75" t="str">
        <f>IFERROR(IF(LoanIsNotPaid*LoanIsGood,Principal,""), "")</f>
        <v/>
      </c>
      <c r="G208" s="75" t="str">
        <f>IFERROR(IF(LoanIsNotPaid*LoanIsGood,InterestAmt,""), "")</f>
        <v/>
      </c>
      <c r="H208" s="75" t="str">
        <f>IFERROR(IF(LoanIsNotPaid*LoanIsGood,EndingBalance,""), "")</f>
        <v/>
      </c>
    </row>
    <row r="209" spans="2:8" ht="20.100000000000001" customHeight="1" x14ac:dyDescent="0.25">
      <c r="B209" s="72" t="str">
        <f>IFERROR(IF(LoanIsNotPaid*LoanIsGood,PaymentNumber,""), "")</f>
        <v/>
      </c>
      <c r="C209" s="73" t="str">
        <f>IFERROR(IF(LoanIsNotPaid*LoanIsGood,PaymentDate,""), "")</f>
        <v/>
      </c>
      <c r="D209" s="75" t="str">
        <f>IFERROR(IF(LoanIsNotPaid*LoanIsGood,LoanValue,""), "")</f>
        <v/>
      </c>
      <c r="E209" s="75" t="str">
        <f>IFERROR(IF(LoanIsNotPaid*LoanIsGood,MonthlyPayment,""), "")</f>
        <v/>
      </c>
      <c r="F209" s="75" t="str">
        <f>IFERROR(IF(LoanIsNotPaid*LoanIsGood,Principal,""), "")</f>
        <v/>
      </c>
      <c r="G209" s="75" t="str">
        <f>IFERROR(IF(LoanIsNotPaid*LoanIsGood,InterestAmt,""), "")</f>
        <v/>
      </c>
      <c r="H209" s="75" t="str">
        <f>IFERROR(IF(LoanIsNotPaid*LoanIsGood,EndingBalance,""), "")</f>
        <v/>
      </c>
    </row>
    <row r="210" spans="2:8" ht="20.100000000000001" customHeight="1" x14ac:dyDescent="0.25">
      <c r="B210" s="72" t="str">
        <f>IFERROR(IF(LoanIsNotPaid*LoanIsGood,PaymentNumber,""), "")</f>
        <v/>
      </c>
      <c r="C210" s="73" t="str">
        <f>IFERROR(IF(LoanIsNotPaid*LoanIsGood,PaymentDate,""), "")</f>
        <v/>
      </c>
      <c r="D210" s="75" t="str">
        <f>IFERROR(IF(LoanIsNotPaid*LoanIsGood,LoanValue,""), "")</f>
        <v/>
      </c>
      <c r="E210" s="75" t="str">
        <f>IFERROR(IF(LoanIsNotPaid*LoanIsGood,MonthlyPayment,""), "")</f>
        <v/>
      </c>
      <c r="F210" s="75" t="str">
        <f>IFERROR(IF(LoanIsNotPaid*LoanIsGood,Principal,""), "")</f>
        <v/>
      </c>
      <c r="G210" s="75" t="str">
        <f>IFERROR(IF(LoanIsNotPaid*LoanIsGood,InterestAmt,""), "")</f>
        <v/>
      </c>
      <c r="H210" s="75" t="str">
        <f>IFERROR(IF(LoanIsNotPaid*LoanIsGood,EndingBalance,""), "")</f>
        <v/>
      </c>
    </row>
    <row r="211" spans="2:8" ht="20.100000000000001" customHeight="1" x14ac:dyDescent="0.25">
      <c r="B211" s="72" t="str">
        <f>IFERROR(IF(LoanIsNotPaid*LoanIsGood,PaymentNumber,""), "")</f>
        <v/>
      </c>
      <c r="C211" s="73" t="str">
        <f>IFERROR(IF(LoanIsNotPaid*LoanIsGood,PaymentDate,""), "")</f>
        <v/>
      </c>
      <c r="D211" s="75" t="str">
        <f>IFERROR(IF(LoanIsNotPaid*LoanIsGood,LoanValue,""), "")</f>
        <v/>
      </c>
      <c r="E211" s="75" t="str">
        <f>IFERROR(IF(LoanIsNotPaid*LoanIsGood,MonthlyPayment,""), "")</f>
        <v/>
      </c>
      <c r="F211" s="75" t="str">
        <f>IFERROR(IF(LoanIsNotPaid*LoanIsGood,Principal,""), "")</f>
        <v/>
      </c>
      <c r="G211" s="75" t="str">
        <f>IFERROR(IF(LoanIsNotPaid*LoanIsGood,InterestAmt,""), "")</f>
        <v/>
      </c>
      <c r="H211" s="75" t="str">
        <f>IFERROR(IF(LoanIsNotPaid*LoanIsGood,EndingBalance,""), "")</f>
        <v/>
      </c>
    </row>
    <row r="212" spans="2:8" ht="20.100000000000001" customHeight="1" x14ac:dyDescent="0.25">
      <c r="B212" s="72" t="str">
        <f>IFERROR(IF(LoanIsNotPaid*LoanIsGood,PaymentNumber,""), "")</f>
        <v/>
      </c>
      <c r="C212" s="73" t="str">
        <f>IFERROR(IF(LoanIsNotPaid*LoanIsGood,PaymentDate,""), "")</f>
        <v/>
      </c>
      <c r="D212" s="75" t="str">
        <f>IFERROR(IF(LoanIsNotPaid*LoanIsGood,LoanValue,""), "")</f>
        <v/>
      </c>
      <c r="E212" s="75" t="str">
        <f>IFERROR(IF(LoanIsNotPaid*LoanIsGood,MonthlyPayment,""), "")</f>
        <v/>
      </c>
      <c r="F212" s="75" t="str">
        <f>IFERROR(IF(LoanIsNotPaid*LoanIsGood,Principal,""), "")</f>
        <v/>
      </c>
      <c r="G212" s="75" t="str">
        <f>IFERROR(IF(LoanIsNotPaid*LoanIsGood,InterestAmt,""), "")</f>
        <v/>
      </c>
      <c r="H212" s="75" t="str">
        <f>IFERROR(IF(LoanIsNotPaid*LoanIsGood,EndingBalance,""), "")</f>
        <v/>
      </c>
    </row>
    <row r="213" spans="2:8" ht="20.100000000000001" customHeight="1" x14ac:dyDescent="0.25">
      <c r="B213" s="72" t="str">
        <f>IFERROR(IF(LoanIsNotPaid*LoanIsGood,PaymentNumber,""), "")</f>
        <v/>
      </c>
      <c r="C213" s="73" t="str">
        <f>IFERROR(IF(LoanIsNotPaid*LoanIsGood,PaymentDate,""), "")</f>
        <v/>
      </c>
      <c r="D213" s="75" t="str">
        <f>IFERROR(IF(LoanIsNotPaid*LoanIsGood,LoanValue,""), "")</f>
        <v/>
      </c>
      <c r="E213" s="75" t="str">
        <f>IFERROR(IF(LoanIsNotPaid*LoanIsGood,MonthlyPayment,""), "")</f>
        <v/>
      </c>
      <c r="F213" s="75" t="str">
        <f>IFERROR(IF(LoanIsNotPaid*LoanIsGood,Principal,""), "")</f>
        <v/>
      </c>
      <c r="G213" s="75" t="str">
        <f>IFERROR(IF(LoanIsNotPaid*LoanIsGood,InterestAmt,""), "")</f>
        <v/>
      </c>
      <c r="H213" s="75" t="str">
        <f>IFERROR(IF(LoanIsNotPaid*LoanIsGood,EndingBalance,""), "")</f>
        <v/>
      </c>
    </row>
    <row r="214" spans="2:8" ht="20.100000000000001" customHeight="1" x14ac:dyDescent="0.25">
      <c r="B214" s="72" t="str">
        <f>IFERROR(IF(LoanIsNotPaid*LoanIsGood,PaymentNumber,""), "")</f>
        <v/>
      </c>
      <c r="C214" s="73" t="str">
        <f>IFERROR(IF(LoanIsNotPaid*LoanIsGood,PaymentDate,""), "")</f>
        <v/>
      </c>
      <c r="D214" s="75" t="str">
        <f>IFERROR(IF(LoanIsNotPaid*LoanIsGood,LoanValue,""), "")</f>
        <v/>
      </c>
      <c r="E214" s="75" t="str">
        <f>IFERROR(IF(LoanIsNotPaid*LoanIsGood,MonthlyPayment,""), "")</f>
        <v/>
      </c>
      <c r="F214" s="75" t="str">
        <f>IFERROR(IF(LoanIsNotPaid*LoanIsGood,Principal,""), "")</f>
        <v/>
      </c>
      <c r="G214" s="75" t="str">
        <f>IFERROR(IF(LoanIsNotPaid*LoanIsGood,InterestAmt,""), "")</f>
        <v/>
      </c>
      <c r="H214" s="75" t="str">
        <f>IFERROR(IF(LoanIsNotPaid*LoanIsGood,EndingBalance,""), "")</f>
        <v/>
      </c>
    </row>
    <row r="215" spans="2:8" ht="20.100000000000001" customHeight="1" x14ac:dyDescent="0.25">
      <c r="B215" s="72" t="str">
        <f>IFERROR(IF(LoanIsNotPaid*LoanIsGood,PaymentNumber,""), "")</f>
        <v/>
      </c>
      <c r="C215" s="73" t="str">
        <f>IFERROR(IF(LoanIsNotPaid*LoanIsGood,PaymentDate,""), "")</f>
        <v/>
      </c>
      <c r="D215" s="75" t="str">
        <f>IFERROR(IF(LoanIsNotPaid*LoanIsGood,LoanValue,""), "")</f>
        <v/>
      </c>
      <c r="E215" s="75" t="str">
        <f>IFERROR(IF(LoanIsNotPaid*LoanIsGood,MonthlyPayment,""), "")</f>
        <v/>
      </c>
      <c r="F215" s="75" t="str">
        <f>IFERROR(IF(LoanIsNotPaid*LoanIsGood,Principal,""), "")</f>
        <v/>
      </c>
      <c r="G215" s="75" t="str">
        <f>IFERROR(IF(LoanIsNotPaid*LoanIsGood,InterestAmt,""), "")</f>
        <v/>
      </c>
      <c r="H215" s="75" t="str">
        <f>IFERROR(IF(LoanIsNotPaid*LoanIsGood,EndingBalance,""), "")</f>
        <v/>
      </c>
    </row>
    <row r="216" spans="2:8" ht="20.100000000000001" customHeight="1" x14ac:dyDescent="0.25">
      <c r="B216" s="72" t="str">
        <f>IFERROR(IF(LoanIsNotPaid*LoanIsGood,PaymentNumber,""), "")</f>
        <v/>
      </c>
      <c r="C216" s="73" t="str">
        <f>IFERROR(IF(LoanIsNotPaid*LoanIsGood,PaymentDate,""), "")</f>
        <v/>
      </c>
      <c r="D216" s="75" t="str">
        <f>IFERROR(IF(LoanIsNotPaid*LoanIsGood,LoanValue,""), "")</f>
        <v/>
      </c>
      <c r="E216" s="75" t="str">
        <f>IFERROR(IF(LoanIsNotPaid*LoanIsGood,MonthlyPayment,""), "")</f>
        <v/>
      </c>
      <c r="F216" s="75" t="str">
        <f>IFERROR(IF(LoanIsNotPaid*LoanIsGood,Principal,""), "")</f>
        <v/>
      </c>
      <c r="G216" s="75" t="str">
        <f>IFERROR(IF(LoanIsNotPaid*LoanIsGood,InterestAmt,""), "")</f>
        <v/>
      </c>
      <c r="H216" s="75" t="str">
        <f>IFERROR(IF(LoanIsNotPaid*LoanIsGood,EndingBalance,""), "")</f>
        <v/>
      </c>
    </row>
    <row r="217" spans="2:8" ht="20.100000000000001" customHeight="1" x14ac:dyDescent="0.25">
      <c r="B217" s="72" t="str">
        <f>IFERROR(IF(LoanIsNotPaid*LoanIsGood,PaymentNumber,""), "")</f>
        <v/>
      </c>
      <c r="C217" s="73" t="str">
        <f>IFERROR(IF(LoanIsNotPaid*LoanIsGood,PaymentDate,""), "")</f>
        <v/>
      </c>
      <c r="D217" s="75" t="str">
        <f>IFERROR(IF(LoanIsNotPaid*LoanIsGood,LoanValue,""), "")</f>
        <v/>
      </c>
      <c r="E217" s="75" t="str">
        <f>IFERROR(IF(LoanIsNotPaid*LoanIsGood,MonthlyPayment,""), "")</f>
        <v/>
      </c>
      <c r="F217" s="75" t="str">
        <f>IFERROR(IF(LoanIsNotPaid*LoanIsGood,Principal,""), "")</f>
        <v/>
      </c>
      <c r="G217" s="75" t="str">
        <f>IFERROR(IF(LoanIsNotPaid*LoanIsGood,InterestAmt,""), "")</f>
        <v/>
      </c>
      <c r="H217" s="75" t="str">
        <f>IFERROR(IF(LoanIsNotPaid*LoanIsGood,EndingBalance,""), "")</f>
        <v/>
      </c>
    </row>
    <row r="218" spans="2:8" ht="20.100000000000001" customHeight="1" x14ac:dyDescent="0.25">
      <c r="B218" s="72" t="str">
        <f>IFERROR(IF(LoanIsNotPaid*LoanIsGood,PaymentNumber,""), "")</f>
        <v/>
      </c>
      <c r="C218" s="73" t="str">
        <f>IFERROR(IF(LoanIsNotPaid*LoanIsGood,PaymentDate,""), "")</f>
        <v/>
      </c>
      <c r="D218" s="75" t="str">
        <f>IFERROR(IF(LoanIsNotPaid*LoanIsGood,LoanValue,""), "")</f>
        <v/>
      </c>
      <c r="E218" s="75" t="str">
        <f>IFERROR(IF(LoanIsNotPaid*LoanIsGood,MonthlyPayment,""), "")</f>
        <v/>
      </c>
      <c r="F218" s="75" t="str">
        <f>IFERROR(IF(LoanIsNotPaid*LoanIsGood,Principal,""), "")</f>
        <v/>
      </c>
      <c r="G218" s="75" t="str">
        <f>IFERROR(IF(LoanIsNotPaid*LoanIsGood,InterestAmt,""), "")</f>
        <v/>
      </c>
      <c r="H218" s="75" t="str">
        <f>IFERROR(IF(LoanIsNotPaid*LoanIsGood,EndingBalance,""), "")</f>
        <v/>
      </c>
    </row>
    <row r="219" spans="2:8" ht="20.100000000000001" customHeight="1" x14ac:dyDescent="0.25">
      <c r="B219" s="72" t="str">
        <f>IFERROR(IF(LoanIsNotPaid*LoanIsGood,PaymentNumber,""), "")</f>
        <v/>
      </c>
      <c r="C219" s="73" t="str">
        <f>IFERROR(IF(LoanIsNotPaid*LoanIsGood,PaymentDate,""), "")</f>
        <v/>
      </c>
      <c r="D219" s="75" t="str">
        <f>IFERROR(IF(LoanIsNotPaid*LoanIsGood,LoanValue,""), "")</f>
        <v/>
      </c>
      <c r="E219" s="75" t="str">
        <f>IFERROR(IF(LoanIsNotPaid*LoanIsGood,MonthlyPayment,""), "")</f>
        <v/>
      </c>
      <c r="F219" s="75" t="str">
        <f>IFERROR(IF(LoanIsNotPaid*LoanIsGood,Principal,""), "")</f>
        <v/>
      </c>
      <c r="G219" s="75" t="str">
        <f>IFERROR(IF(LoanIsNotPaid*LoanIsGood,InterestAmt,""), "")</f>
        <v/>
      </c>
      <c r="H219" s="75" t="str">
        <f>IFERROR(IF(LoanIsNotPaid*LoanIsGood,EndingBalance,""), "")</f>
        <v/>
      </c>
    </row>
    <row r="220" spans="2:8" ht="20.100000000000001" customHeight="1" x14ac:dyDescent="0.25">
      <c r="B220" s="72" t="str">
        <f>IFERROR(IF(LoanIsNotPaid*LoanIsGood,PaymentNumber,""), "")</f>
        <v/>
      </c>
      <c r="C220" s="73" t="str">
        <f>IFERROR(IF(LoanIsNotPaid*LoanIsGood,PaymentDate,""), "")</f>
        <v/>
      </c>
      <c r="D220" s="75" t="str">
        <f>IFERROR(IF(LoanIsNotPaid*LoanIsGood,LoanValue,""), "")</f>
        <v/>
      </c>
      <c r="E220" s="75" t="str">
        <f>IFERROR(IF(LoanIsNotPaid*LoanIsGood,MonthlyPayment,""), "")</f>
        <v/>
      </c>
      <c r="F220" s="75" t="str">
        <f>IFERROR(IF(LoanIsNotPaid*LoanIsGood,Principal,""), "")</f>
        <v/>
      </c>
      <c r="G220" s="75" t="str">
        <f>IFERROR(IF(LoanIsNotPaid*LoanIsGood,InterestAmt,""), "")</f>
        <v/>
      </c>
      <c r="H220" s="75" t="str">
        <f>IFERROR(IF(LoanIsNotPaid*LoanIsGood,EndingBalance,""), "")</f>
        <v/>
      </c>
    </row>
    <row r="221" spans="2:8" ht="20.100000000000001" customHeight="1" x14ac:dyDescent="0.25">
      <c r="B221" s="72" t="str">
        <f>IFERROR(IF(LoanIsNotPaid*LoanIsGood,PaymentNumber,""), "")</f>
        <v/>
      </c>
      <c r="C221" s="73" t="str">
        <f>IFERROR(IF(LoanIsNotPaid*LoanIsGood,PaymentDate,""), "")</f>
        <v/>
      </c>
      <c r="D221" s="75" t="str">
        <f>IFERROR(IF(LoanIsNotPaid*LoanIsGood,LoanValue,""), "")</f>
        <v/>
      </c>
      <c r="E221" s="75" t="str">
        <f>IFERROR(IF(LoanIsNotPaid*LoanIsGood,MonthlyPayment,""), "")</f>
        <v/>
      </c>
      <c r="F221" s="75" t="str">
        <f>IFERROR(IF(LoanIsNotPaid*LoanIsGood,Principal,""), "")</f>
        <v/>
      </c>
      <c r="G221" s="75" t="str">
        <f>IFERROR(IF(LoanIsNotPaid*LoanIsGood,InterestAmt,""), "")</f>
        <v/>
      </c>
      <c r="H221" s="75" t="str">
        <f>IFERROR(IF(LoanIsNotPaid*LoanIsGood,EndingBalance,""), "")</f>
        <v/>
      </c>
    </row>
    <row r="222" spans="2:8" ht="20.100000000000001" customHeight="1" x14ac:dyDescent="0.25">
      <c r="B222" s="72" t="str">
        <f>IFERROR(IF(LoanIsNotPaid*LoanIsGood,PaymentNumber,""), "")</f>
        <v/>
      </c>
      <c r="C222" s="73" t="str">
        <f>IFERROR(IF(LoanIsNotPaid*LoanIsGood,PaymentDate,""), "")</f>
        <v/>
      </c>
      <c r="D222" s="75" t="str">
        <f>IFERROR(IF(LoanIsNotPaid*LoanIsGood,LoanValue,""), "")</f>
        <v/>
      </c>
      <c r="E222" s="75" t="str">
        <f>IFERROR(IF(LoanIsNotPaid*LoanIsGood,MonthlyPayment,""), "")</f>
        <v/>
      </c>
      <c r="F222" s="75" t="str">
        <f>IFERROR(IF(LoanIsNotPaid*LoanIsGood,Principal,""), "")</f>
        <v/>
      </c>
      <c r="G222" s="75" t="str">
        <f>IFERROR(IF(LoanIsNotPaid*LoanIsGood,InterestAmt,""), "")</f>
        <v/>
      </c>
      <c r="H222" s="75" t="str">
        <f>IFERROR(IF(LoanIsNotPaid*LoanIsGood,EndingBalance,""), "")</f>
        <v/>
      </c>
    </row>
    <row r="223" spans="2:8" ht="20.100000000000001" customHeight="1" x14ac:dyDescent="0.25">
      <c r="B223" s="72" t="str">
        <f>IFERROR(IF(LoanIsNotPaid*LoanIsGood,PaymentNumber,""), "")</f>
        <v/>
      </c>
      <c r="C223" s="73" t="str">
        <f>IFERROR(IF(LoanIsNotPaid*LoanIsGood,PaymentDate,""), "")</f>
        <v/>
      </c>
      <c r="D223" s="75" t="str">
        <f>IFERROR(IF(LoanIsNotPaid*LoanIsGood,LoanValue,""), "")</f>
        <v/>
      </c>
      <c r="E223" s="75" t="str">
        <f>IFERROR(IF(LoanIsNotPaid*LoanIsGood,MonthlyPayment,""), "")</f>
        <v/>
      </c>
      <c r="F223" s="75" t="str">
        <f>IFERROR(IF(LoanIsNotPaid*LoanIsGood,Principal,""), "")</f>
        <v/>
      </c>
      <c r="G223" s="75" t="str">
        <f>IFERROR(IF(LoanIsNotPaid*LoanIsGood,InterestAmt,""), "")</f>
        <v/>
      </c>
      <c r="H223" s="75" t="str">
        <f>IFERROR(IF(LoanIsNotPaid*LoanIsGood,EndingBalance,""), "")</f>
        <v/>
      </c>
    </row>
    <row r="224" spans="2:8" ht="20.100000000000001" customHeight="1" x14ac:dyDescent="0.25">
      <c r="B224" s="72" t="str">
        <f>IFERROR(IF(LoanIsNotPaid*LoanIsGood,PaymentNumber,""), "")</f>
        <v/>
      </c>
      <c r="C224" s="73" t="str">
        <f>IFERROR(IF(LoanIsNotPaid*LoanIsGood,PaymentDate,""), "")</f>
        <v/>
      </c>
      <c r="D224" s="75" t="str">
        <f>IFERROR(IF(LoanIsNotPaid*LoanIsGood,LoanValue,""), "")</f>
        <v/>
      </c>
      <c r="E224" s="75" t="str">
        <f>IFERROR(IF(LoanIsNotPaid*LoanIsGood,MonthlyPayment,""), "")</f>
        <v/>
      </c>
      <c r="F224" s="75" t="str">
        <f>IFERROR(IF(LoanIsNotPaid*LoanIsGood,Principal,""), "")</f>
        <v/>
      </c>
      <c r="G224" s="75" t="str">
        <f>IFERROR(IF(LoanIsNotPaid*LoanIsGood,InterestAmt,""), "")</f>
        <v/>
      </c>
      <c r="H224" s="75" t="str">
        <f>IFERROR(IF(LoanIsNotPaid*LoanIsGood,EndingBalance,""), "")</f>
        <v/>
      </c>
    </row>
    <row r="225" spans="2:8" ht="20.100000000000001" customHeight="1" x14ac:dyDescent="0.25">
      <c r="B225" s="72" t="str">
        <f>IFERROR(IF(LoanIsNotPaid*LoanIsGood,PaymentNumber,""), "")</f>
        <v/>
      </c>
      <c r="C225" s="73" t="str">
        <f>IFERROR(IF(LoanIsNotPaid*LoanIsGood,PaymentDate,""), "")</f>
        <v/>
      </c>
      <c r="D225" s="75" t="str">
        <f>IFERROR(IF(LoanIsNotPaid*LoanIsGood,LoanValue,""), "")</f>
        <v/>
      </c>
      <c r="E225" s="75" t="str">
        <f>IFERROR(IF(LoanIsNotPaid*LoanIsGood,MonthlyPayment,""), "")</f>
        <v/>
      </c>
      <c r="F225" s="75" t="str">
        <f>IFERROR(IF(LoanIsNotPaid*LoanIsGood,Principal,""), "")</f>
        <v/>
      </c>
      <c r="G225" s="75" t="str">
        <f>IFERROR(IF(LoanIsNotPaid*LoanIsGood,InterestAmt,""), "")</f>
        <v/>
      </c>
      <c r="H225" s="75" t="str">
        <f>IFERROR(IF(LoanIsNotPaid*LoanIsGood,EndingBalance,""), "")</f>
        <v/>
      </c>
    </row>
    <row r="226" spans="2:8" ht="20.100000000000001" customHeight="1" x14ac:dyDescent="0.25">
      <c r="B226" s="72" t="str">
        <f>IFERROR(IF(LoanIsNotPaid*LoanIsGood,PaymentNumber,""), "")</f>
        <v/>
      </c>
      <c r="C226" s="73" t="str">
        <f>IFERROR(IF(LoanIsNotPaid*LoanIsGood,PaymentDate,""), "")</f>
        <v/>
      </c>
      <c r="D226" s="75" t="str">
        <f>IFERROR(IF(LoanIsNotPaid*LoanIsGood,LoanValue,""), "")</f>
        <v/>
      </c>
      <c r="E226" s="75" t="str">
        <f>IFERROR(IF(LoanIsNotPaid*LoanIsGood,MonthlyPayment,""), "")</f>
        <v/>
      </c>
      <c r="F226" s="75" t="str">
        <f>IFERROR(IF(LoanIsNotPaid*LoanIsGood,Principal,""), "")</f>
        <v/>
      </c>
      <c r="G226" s="75" t="str">
        <f>IFERROR(IF(LoanIsNotPaid*LoanIsGood,InterestAmt,""), "")</f>
        <v/>
      </c>
      <c r="H226" s="75" t="str">
        <f>IFERROR(IF(LoanIsNotPaid*LoanIsGood,EndingBalance,""), "")</f>
        <v/>
      </c>
    </row>
    <row r="227" spans="2:8" ht="20.100000000000001" customHeight="1" x14ac:dyDescent="0.25">
      <c r="B227" s="72" t="str">
        <f>IFERROR(IF(LoanIsNotPaid*LoanIsGood,PaymentNumber,""), "")</f>
        <v/>
      </c>
      <c r="C227" s="73" t="str">
        <f>IFERROR(IF(LoanIsNotPaid*LoanIsGood,PaymentDate,""), "")</f>
        <v/>
      </c>
      <c r="D227" s="75" t="str">
        <f>IFERROR(IF(LoanIsNotPaid*LoanIsGood,LoanValue,""), "")</f>
        <v/>
      </c>
      <c r="E227" s="75" t="str">
        <f>IFERROR(IF(LoanIsNotPaid*LoanIsGood,MonthlyPayment,""), "")</f>
        <v/>
      </c>
      <c r="F227" s="75" t="str">
        <f>IFERROR(IF(LoanIsNotPaid*LoanIsGood,Principal,""), "")</f>
        <v/>
      </c>
      <c r="G227" s="75" t="str">
        <f>IFERROR(IF(LoanIsNotPaid*LoanIsGood,InterestAmt,""), "")</f>
        <v/>
      </c>
      <c r="H227" s="75" t="str">
        <f>IFERROR(IF(LoanIsNotPaid*LoanIsGood,EndingBalance,""), "")</f>
        <v/>
      </c>
    </row>
    <row r="228" spans="2:8" ht="20.100000000000001" customHeight="1" x14ac:dyDescent="0.25">
      <c r="B228" s="72" t="str">
        <f>IFERROR(IF(LoanIsNotPaid*LoanIsGood,PaymentNumber,""), "")</f>
        <v/>
      </c>
      <c r="C228" s="73" t="str">
        <f>IFERROR(IF(LoanIsNotPaid*LoanIsGood,PaymentDate,""), "")</f>
        <v/>
      </c>
      <c r="D228" s="75" t="str">
        <f>IFERROR(IF(LoanIsNotPaid*LoanIsGood,LoanValue,""), "")</f>
        <v/>
      </c>
      <c r="E228" s="75" t="str">
        <f>IFERROR(IF(LoanIsNotPaid*LoanIsGood,MonthlyPayment,""), "")</f>
        <v/>
      </c>
      <c r="F228" s="75" t="str">
        <f>IFERROR(IF(LoanIsNotPaid*LoanIsGood,Principal,""), "")</f>
        <v/>
      </c>
      <c r="G228" s="75" t="str">
        <f>IFERROR(IF(LoanIsNotPaid*LoanIsGood,InterestAmt,""), "")</f>
        <v/>
      </c>
      <c r="H228" s="75" t="str">
        <f>IFERROR(IF(LoanIsNotPaid*LoanIsGood,EndingBalance,""), "")</f>
        <v/>
      </c>
    </row>
    <row r="229" spans="2:8" ht="20.100000000000001" customHeight="1" x14ac:dyDescent="0.25">
      <c r="B229" s="72" t="str">
        <f>IFERROR(IF(LoanIsNotPaid*LoanIsGood,PaymentNumber,""), "")</f>
        <v/>
      </c>
      <c r="C229" s="73" t="str">
        <f>IFERROR(IF(LoanIsNotPaid*LoanIsGood,PaymentDate,""), "")</f>
        <v/>
      </c>
      <c r="D229" s="75" t="str">
        <f>IFERROR(IF(LoanIsNotPaid*LoanIsGood,LoanValue,""), "")</f>
        <v/>
      </c>
      <c r="E229" s="75" t="str">
        <f>IFERROR(IF(LoanIsNotPaid*LoanIsGood,MonthlyPayment,""), "")</f>
        <v/>
      </c>
      <c r="F229" s="75" t="str">
        <f>IFERROR(IF(LoanIsNotPaid*LoanIsGood,Principal,""), "")</f>
        <v/>
      </c>
      <c r="G229" s="75" t="str">
        <f>IFERROR(IF(LoanIsNotPaid*LoanIsGood,InterestAmt,""), "")</f>
        <v/>
      </c>
      <c r="H229" s="75" t="str">
        <f>IFERROR(IF(LoanIsNotPaid*LoanIsGood,EndingBalance,""), "")</f>
        <v/>
      </c>
    </row>
    <row r="230" spans="2:8" ht="20.100000000000001" customHeight="1" x14ac:dyDescent="0.25">
      <c r="B230" s="72" t="str">
        <f>IFERROR(IF(LoanIsNotPaid*LoanIsGood,PaymentNumber,""), "")</f>
        <v/>
      </c>
      <c r="C230" s="73" t="str">
        <f>IFERROR(IF(LoanIsNotPaid*LoanIsGood,PaymentDate,""), "")</f>
        <v/>
      </c>
      <c r="D230" s="75" t="str">
        <f>IFERROR(IF(LoanIsNotPaid*LoanIsGood,LoanValue,""), "")</f>
        <v/>
      </c>
      <c r="E230" s="75" t="str">
        <f>IFERROR(IF(LoanIsNotPaid*LoanIsGood,MonthlyPayment,""), "")</f>
        <v/>
      </c>
      <c r="F230" s="75" t="str">
        <f>IFERROR(IF(LoanIsNotPaid*LoanIsGood,Principal,""), "")</f>
        <v/>
      </c>
      <c r="G230" s="75" t="str">
        <f>IFERROR(IF(LoanIsNotPaid*LoanIsGood,InterestAmt,""), "")</f>
        <v/>
      </c>
      <c r="H230" s="75" t="str">
        <f>IFERROR(IF(LoanIsNotPaid*LoanIsGood,EndingBalance,""), "")</f>
        <v/>
      </c>
    </row>
    <row r="231" spans="2:8" ht="20.100000000000001" customHeight="1" x14ac:dyDescent="0.25">
      <c r="B231" s="72" t="str">
        <f>IFERROR(IF(LoanIsNotPaid*LoanIsGood,PaymentNumber,""), "")</f>
        <v/>
      </c>
      <c r="C231" s="73" t="str">
        <f>IFERROR(IF(LoanIsNotPaid*LoanIsGood,PaymentDate,""), "")</f>
        <v/>
      </c>
      <c r="D231" s="75" t="str">
        <f>IFERROR(IF(LoanIsNotPaid*LoanIsGood,LoanValue,""), "")</f>
        <v/>
      </c>
      <c r="E231" s="75" t="str">
        <f>IFERROR(IF(LoanIsNotPaid*LoanIsGood,MonthlyPayment,""), "")</f>
        <v/>
      </c>
      <c r="F231" s="75" t="str">
        <f>IFERROR(IF(LoanIsNotPaid*LoanIsGood,Principal,""), "")</f>
        <v/>
      </c>
      <c r="G231" s="75" t="str">
        <f>IFERROR(IF(LoanIsNotPaid*LoanIsGood,InterestAmt,""), "")</f>
        <v/>
      </c>
      <c r="H231" s="75" t="str">
        <f>IFERROR(IF(LoanIsNotPaid*LoanIsGood,EndingBalance,""), "")</f>
        <v/>
      </c>
    </row>
    <row r="232" spans="2:8" ht="20.100000000000001" customHeight="1" x14ac:dyDescent="0.25">
      <c r="B232" s="72" t="str">
        <f>IFERROR(IF(LoanIsNotPaid*LoanIsGood,PaymentNumber,""), "")</f>
        <v/>
      </c>
      <c r="C232" s="73" t="str">
        <f>IFERROR(IF(LoanIsNotPaid*LoanIsGood,PaymentDate,""), "")</f>
        <v/>
      </c>
      <c r="D232" s="75" t="str">
        <f>IFERROR(IF(LoanIsNotPaid*LoanIsGood,LoanValue,""), "")</f>
        <v/>
      </c>
      <c r="E232" s="75" t="str">
        <f>IFERROR(IF(LoanIsNotPaid*LoanIsGood,MonthlyPayment,""), "")</f>
        <v/>
      </c>
      <c r="F232" s="75" t="str">
        <f>IFERROR(IF(LoanIsNotPaid*LoanIsGood,Principal,""), "")</f>
        <v/>
      </c>
      <c r="G232" s="75" t="str">
        <f>IFERROR(IF(LoanIsNotPaid*LoanIsGood,InterestAmt,""), "")</f>
        <v/>
      </c>
      <c r="H232" s="75" t="str">
        <f>IFERROR(IF(LoanIsNotPaid*LoanIsGood,EndingBalance,""), "")</f>
        <v/>
      </c>
    </row>
    <row r="233" spans="2:8" ht="20.100000000000001" customHeight="1" x14ac:dyDescent="0.25">
      <c r="B233" s="72" t="str">
        <f>IFERROR(IF(LoanIsNotPaid*LoanIsGood,PaymentNumber,""), "")</f>
        <v/>
      </c>
      <c r="C233" s="73" t="str">
        <f>IFERROR(IF(LoanIsNotPaid*LoanIsGood,PaymentDate,""), "")</f>
        <v/>
      </c>
      <c r="D233" s="75" t="str">
        <f>IFERROR(IF(LoanIsNotPaid*LoanIsGood,LoanValue,""), "")</f>
        <v/>
      </c>
      <c r="E233" s="75" t="str">
        <f>IFERROR(IF(LoanIsNotPaid*LoanIsGood,MonthlyPayment,""), "")</f>
        <v/>
      </c>
      <c r="F233" s="75" t="str">
        <f>IFERROR(IF(LoanIsNotPaid*LoanIsGood,Principal,""), "")</f>
        <v/>
      </c>
      <c r="G233" s="75" t="str">
        <f>IFERROR(IF(LoanIsNotPaid*LoanIsGood,InterestAmt,""), "")</f>
        <v/>
      </c>
      <c r="H233" s="75" t="str">
        <f>IFERROR(IF(LoanIsNotPaid*LoanIsGood,EndingBalance,""), "")</f>
        <v/>
      </c>
    </row>
    <row r="234" spans="2:8" ht="20.100000000000001" customHeight="1" x14ac:dyDescent="0.25">
      <c r="B234" s="72" t="str">
        <f>IFERROR(IF(LoanIsNotPaid*LoanIsGood,PaymentNumber,""), "")</f>
        <v/>
      </c>
      <c r="C234" s="73" t="str">
        <f>IFERROR(IF(LoanIsNotPaid*LoanIsGood,PaymentDate,""), "")</f>
        <v/>
      </c>
      <c r="D234" s="75" t="str">
        <f>IFERROR(IF(LoanIsNotPaid*LoanIsGood,LoanValue,""), "")</f>
        <v/>
      </c>
      <c r="E234" s="75" t="str">
        <f>IFERROR(IF(LoanIsNotPaid*LoanIsGood,MonthlyPayment,""), "")</f>
        <v/>
      </c>
      <c r="F234" s="75" t="str">
        <f>IFERROR(IF(LoanIsNotPaid*LoanIsGood,Principal,""), "")</f>
        <v/>
      </c>
      <c r="G234" s="75" t="str">
        <f>IFERROR(IF(LoanIsNotPaid*LoanIsGood,InterestAmt,""), "")</f>
        <v/>
      </c>
      <c r="H234" s="75" t="str">
        <f>IFERROR(IF(LoanIsNotPaid*LoanIsGood,EndingBalance,""), "")</f>
        <v/>
      </c>
    </row>
    <row r="235" spans="2:8" ht="20.100000000000001" customHeight="1" x14ac:dyDescent="0.25">
      <c r="B235" s="72" t="str">
        <f>IFERROR(IF(LoanIsNotPaid*LoanIsGood,PaymentNumber,""), "")</f>
        <v/>
      </c>
      <c r="C235" s="73" t="str">
        <f>IFERROR(IF(LoanIsNotPaid*LoanIsGood,PaymentDate,""), "")</f>
        <v/>
      </c>
      <c r="D235" s="75" t="str">
        <f>IFERROR(IF(LoanIsNotPaid*LoanIsGood,LoanValue,""), "")</f>
        <v/>
      </c>
      <c r="E235" s="75" t="str">
        <f>IFERROR(IF(LoanIsNotPaid*LoanIsGood,MonthlyPayment,""), "")</f>
        <v/>
      </c>
      <c r="F235" s="75" t="str">
        <f>IFERROR(IF(LoanIsNotPaid*LoanIsGood,Principal,""), "")</f>
        <v/>
      </c>
      <c r="G235" s="75" t="str">
        <f>IFERROR(IF(LoanIsNotPaid*LoanIsGood,InterestAmt,""), "")</f>
        <v/>
      </c>
      <c r="H235" s="75" t="str">
        <f>IFERROR(IF(LoanIsNotPaid*LoanIsGood,EndingBalance,""), "")</f>
        <v/>
      </c>
    </row>
    <row r="236" spans="2:8" ht="20.100000000000001" customHeight="1" x14ac:dyDescent="0.25">
      <c r="B236" s="72" t="str">
        <f>IFERROR(IF(LoanIsNotPaid*LoanIsGood,PaymentNumber,""), "")</f>
        <v/>
      </c>
      <c r="C236" s="73" t="str">
        <f>IFERROR(IF(LoanIsNotPaid*LoanIsGood,PaymentDate,""), "")</f>
        <v/>
      </c>
      <c r="D236" s="75" t="str">
        <f>IFERROR(IF(LoanIsNotPaid*LoanIsGood,LoanValue,""), "")</f>
        <v/>
      </c>
      <c r="E236" s="75" t="str">
        <f>IFERROR(IF(LoanIsNotPaid*LoanIsGood,MonthlyPayment,""), "")</f>
        <v/>
      </c>
      <c r="F236" s="75" t="str">
        <f>IFERROR(IF(LoanIsNotPaid*LoanIsGood,Principal,""), "")</f>
        <v/>
      </c>
      <c r="G236" s="75" t="str">
        <f>IFERROR(IF(LoanIsNotPaid*LoanIsGood,InterestAmt,""), "")</f>
        <v/>
      </c>
      <c r="H236" s="75" t="str">
        <f>IFERROR(IF(LoanIsNotPaid*LoanIsGood,EndingBalance,""), "")</f>
        <v/>
      </c>
    </row>
    <row r="237" spans="2:8" ht="20.100000000000001" customHeight="1" x14ac:dyDescent="0.25">
      <c r="B237" s="72" t="str">
        <f>IFERROR(IF(LoanIsNotPaid*LoanIsGood,PaymentNumber,""), "")</f>
        <v/>
      </c>
      <c r="C237" s="73" t="str">
        <f>IFERROR(IF(LoanIsNotPaid*LoanIsGood,PaymentDate,""), "")</f>
        <v/>
      </c>
      <c r="D237" s="75" t="str">
        <f>IFERROR(IF(LoanIsNotPaid*LoanIsGood,LoanValue,""), "")</f>
        <v/>
      </c>
      <c r="E237" s="75" t="str">
        <f>IFERROR(IF(LoanIsNotPaid*LoanIsGood,MonthlyPayment,""), "")</f>
        <v/>
      </c>
      <c r="F237" s="75" t="str">
        <f>IFERROR(IF(LoanIsNotPaid*LoanIsGood,Principal,""), "")</f>
        <v/>
      </c>
      <c r="G237" s="75" t="str">
        <f>IFERROR(IF(LoanIsNotPaid*LoanIsGood,InterestAmt,""), "")</f>
        <v/>
      </c>
      <c r="H237" s="75" t="str">
        <f>IFERROR(IF(LoanIsNotPaid*LoanIsGood,EndingBalance,""), "")</f>
        <v/>
      </c>
    </row>
    <row r="238" spans="2:8" ht="20.100000000000001" customHeight="1" x14ac:dyDescent="0.25">
      <c r="B238" s="72" t="str">
        <f>IFERROR(IF(LoanIsNotPaid*LoanIsGood,PaymentNumber,""), "")</f>
        <v/>
      </c>
      <c r="C238" s="73" t="str">
        <f>IFERROR(IF(LoanIsNotPaid*LoanIsGood,PaymentDate,""), "")</f>
        <v/>
      </c>
      <c r="D238" s="75" t="str">
        <f>IFERROR(IF(LoanIsNotPaid*LoanIsGood,LoanValue,""), "")</f>
        <v/>
      </c>
      <c r="E238" s="75" t="str">
        <f>IFERROR(IF(LoanIsNotPaid*LoanIsGood,MonthlyPayment,""), "")</f>
        <v/>
      </c>
      <c r="F238" s="75" t="str">
        <f>IFERROR(IF(LoanIsNotPaid*LoanIsGood,Principal,""), "")</f>
        <v/>
      </c>
      <c r="G238" s="75" t="str">
        <f>IFERROR(IF(LoanIsNotPaid*LoanIsGood,InterestAmt,""), "")</f>
        <v/>
      </c>
      <c r="H238" s="75" t="str">
        <f>IFERROR(IF(LoanIsNotPaid*LoanIsGood,EndingBalance,""), "")</f>
        <v/>
      </c>
    </row>
    <row r="239" spans="2:8" ht="20.100000000000001" customHeight="1" x14ac:dyDescent="0.25">
      <c r="B239" s="72" t="str">
        <f>IFERROR(IF(LoanIsNotPaid*LoanIsGood,PaymentNumber,""), "")</f>
        <v/>
      </c>
      <c r="C239" s="73" t="str">
        <f>IFERROR(IF(LoanIsNotPaid*LoanIsGood,PaymentDate,""), "")</f>
        <v/>
      </c>
      <c r="D239" s="75" t="str">
        <f>IFERROR(IF(LoanIsNotPaid*LoanIsGood,LoanValue,""), "")</f>
        <v/>
      </c>
      <c r="E239" s="75" t="str">
        <f>IFERROR(IF(LoanIsNotPaid*LoanIsGood,MonthlyPayment,""), "")</f>
        <v/>
      </c>
      <c r="F239" s="75" t="str">
        <f>IFERROR(IF(LoanIsNotPaid*LoanIsGood,Principal,""), "")</f>
        <v/>
      </c>
      <c r="G239" s="75" t="str">
        <f>IFERROR(IF(LoanIsNotPaid*LoanIsGood,InterestAmt,""), "")</f>
        <v/>
      </c>
      <c r="H239" s="75" t="str">
        <f>IFERROR(IF(LoanIsNotPaid*LoanIsGood,EndingBalance,""), "")</f>
        <v/>
      </c>
    </row>
    <row r="240" spans="2:8" ht="20.100000000000001" customHeight="1" x14ac:dyDescent="0.25">
      <c r="B240" s="72" t="str">
        <f>IFERROR(IF(LoanIsNotPaid*LoanIsGood,PaymentNumber,""), "")</f>
        <v/>
      </c>
      <c r="C240" s="73" t="str">
        <f>IFERROR(IF(LoanIsNotPaid*LoanIsGood,PaymentDate,""), "")</f>
        <v/>
      </c>
      <c r="D240" s="75" t="str">
        <f>IFERROR(IF(LoanIsNotPaid*LoanIsGood,LoanValue,""), "")</f>
        <v/>
      </c>
      <c r="E240" s="75" t="str">
        <f>IFERROR(IF(LoanIsNotPaid*LoanIsGood,MonthlyPayment,""), "")</f>
        <v/>
      </c>
      <c r="F240" s="75" t="str">
        <f>IFERROR(IF(LoanIsNotPaid*LoanIsGood,Principal,""), "")</f>
        <v/>
      </c>
      <c r="G240" s="75" t="str">
        <f>IFERROR(IF(LoanIsNotPaid*LoanIsGood,InterestAmt,""), "")</f>
        <v/>
      </c>
      <c r="H240" s="75" t="str">
        <f>IFERROR(IF(LoanIsNotPaid*LoanIsGood,EndingBalance,""), "")</f>
        <v/>
      </c>
    </row>
    <row r="241" spans="2:8" ht="20.100000000000001" customHeight="1" x14ac:dyDescent="0.25">
      <c r="B241" s="72" t="str">
        <f>IFERROR(IF(LoanIsNotPaid*LoanIsGood,PaymentNumber,""), "")</f>
        <v/>
      </c>
      <c r="C241" s="73" t="str">
        <f>IFERROR(IF(LoanIsNotPaid*LoanIsGood,PaymentDate,""), "")</f>
        <v/>
      </c>
      <c r="D241" s="75" t="str">
        <f>IFERROR(IF(LoanIsNotPaid*LoanIsGood,LoanValue,""), "")</f>
        <v/>
      </c>
      <c r="E241" s="75" t="str">
        <f>IFERROR(IF(LoanIsNotPaid*LoanIsGood,MonthlyPayment,""), "")</f>
        <v/>
      </c>
      <c r="F241" s="75" t="str">
        <f>IFERROR(IF(LoanIsNotPaid*LoanIsGood,Principal,""), "")</f>
        <v/>
      </c>
      <c r="G241" s="75" t="str">
        <f>IFERROR(IF(LoanIsNotPaid*LoanIsGood,InterestAmt,""), "")</f>
        <v/>
      </c>
      <c r="H241" s="75" t="str">
        <f>IFERROR(IF(LoanIsNotPaid*LoanIsGood,EndingBalance,""), "")</f>
        <v/>
      </c>
    </row>
    <row r="242" spans="2:8" ht="20.100000000000001" customHeight="1" x14ac:dyDescent="0.25">
      <c r="B242" s="72" t="str">
        <f>IFERROR(IF(LoanIsNotPaid*LoanIsGood,PaymentNumber,""), "")</f>
        <v/>
      </c>
      <c r="C242" s="73" t="str">
        <f>IFERROR(IF(LoanIsNotPaid*LoanIsGood,PaymentDate,""), "")</f>
        <v/>
      </c>
      <c r="D242" s="75" t="str">
        <f>IFERROR(IF(LoanIsNotPaid*LoanIsGood,LoanValue,""), "")</f>
        <v/>
      </c>
      <c r="E242" s="75" t="str">
        <f>IFERROR(IF(LoanIsNotPaid*LoanIsGood,MonthlyPayment,""), "")</f>
        <v/>
      </c>
      <c r="F242" s="75" t="str">
        <f>IFERROR(IF(LoanIsNotPaid*LoanIsGood,Principal,""), "")</f>
        <v/>
      </c>
      <c r="G242" s="75" t="str">
        <f>IFERROR(IF(LoanIsNotPaid*LoanIsGood,InterestAmt,""), "")</f>
        <v/>
      </c>
      <c r="H242" s="75" t="str">
        <f>IFERROR(IF(LoanIsNotPaid*LoanIsGood,EndingBalance,""), "")</f>
        <v/>
      </c>
    </row>
    <row r="243" spans="2:8" ht="20.100000000000001" customHeight="1" x14ac:dyDescent="0.25">
      <c r="B243" s="72" t="str">
        <f>IFERROR(IF(LoanIsNotPaid*LoanIsGood,PaymentNumber,""), "")</f>
        <v/>
      </c>
      <c r="C243" s="73" t="str">
        <f>IFERROR(IF(LoanIsNotPaid*LoanIsGood,PaymentDate,""), "")</f>
        <v/>
      </c>
      <c r="D243" s="75" t="str">
        <f>IFERROR(IF(LoanIsNotPaid*LoanIsGood,LoanValue,""), "")</f>
        <v/>
      </c>
      <c r="E243" s="75" t="str">
        <f>IFERROR(IF(LoanIsNotPaid*LoanIsGood,MonthlyPayment,""), "")</f>
        <v/>
      </c>
      <c r="F243" s="75" t="str">
        <f>IFERROR(IF(LoanIsNotPaid*LoanIsGood,Principal,""), "")</f>
        <v/>
      </c>
      <c r="G243" s="75" t="str">
        <f>IFERROR(IF(LoanIsNotPaid*LoanIsGood,InterestAmt,""), "")</f>
        <v/>
      </c>
      <c r="H243" s="75" t="str">
        <f>IFERROR(IF(LoanIsNotPaid*LoanIsGood,EndingBalance,""), "")</f>
        <v/>
      </c>
    </row>
    <row r="244" spans="2:8" ht="20.100000000000001" customHeight="1" x14ac:dyDescent="0.25">
      <c r="B244" s="72" t="str">
        <f>IFERROR(IF(LoanIsNotPaid*LoanIsGood,PaymentNumber,""), "")</f>
        <v/>
      </c>
      <c r="C244" s="73" t="str">
        <f>IFERROR(IF(LoanIsNotPaid*LoanIsGood,PaymentDate,""), "")</f>
        <v/>
      </c>
      <c r="D244" s="75" t="str">
        <f>IFERROR(IF(LoanIsNotPaid*LoanIsGood,LoanValue,""), "")</f>
        <v/>
      </c>
      <c r="E244" s="75" t="str">
        <f>IFERROR(IF(LoanIsNotPaid*LoanIsGood,MonthlyPayment,""), "")</f>
        <v/>
      </c>
      <c r="F244" s="75" t="str">
        <f>IFERROR(IF(LoanIsNotPaid*LoanIsGood,Principal,""), "")</f>
        <v/>
      </c>
      <c r="G244" s="75" t="str">
        <f>IFERROR(IF(LoanIsNotPaid*LoanIsGood,InterestAmt,""), "")</f>
        <v/>
      </c>
      <c r="H244" s="75" t="str">
        <f>IFERROR(IF(LoanIsNotPaid*LoanIsGood,EndingBalance,""), "")</f>
        <v/>
      </c>
    </row>
    <row r="245" spans="2:8" ht="20.100000000000001" customHeight="1" x14ac:dyDescent="0.25">
      <c r="B245" s="72" t="str">
        <f>IFERROR(IF(LoanIsNotPaid*LoanIsGood,PaymentNumber,""), "")</f>
        <v/>
      </c>
      <c r="C245" s="73" t="str">
        <f>IFERROR(IF(LoanIsNotPaid*LoanIsGood,PaymentDate,""), "")</f>
        <v/>
      </c>
      <c r="D245" s="75" t="str">
        <f>IFERROR(IF(LoanIsNotPaid*LoanIsGood,LoanValue,""), "")</f>
        <v/>
      </c>
      <c r="E245" s="75" t="str">
        <f>IFERROR(IF(LoanIsNotPaid*LoanIsGood,MonthlyPayment,""), "")</f>
        <v/>
      </c>
      <c r="F245" s="75" t="str">
        <f>IFERROR(IF(LoanIsNotPaid*LoanIsGood,Principal,""), "")</f>
        <v/>
      </c>
      <c r="G245" s="75" t="str">
        <f>IFERROR(IF(LoanIsNotPaid*LoanIsGood,InterestAmt,""), "")</f>
        <v/>
      </c>
      <c r="H245" s="75" t="str">
        <f>IFERROR(IF(LoanIsNotPaid*LoanIsGood,EndingBalance,""), "")</f>
        <v/>
      </c>
    </row>
    <row r="246" spans="2:8" ht="20.100000000000001" customHeight="1" x14ac:dyDescent="0.25">
      <c r="B246" s="72" t="str">
        <f>IFERROR(IF(LoanIsNotPaid*LoanIsGood,PaymentNumber,""), "")</f>
        <v/>
      </c>
      <c r="C246" s="73" t="str">
        <f>IFERROR(IF(LoanIsNotPaid*LoanIsGood,PaymentDate,""), "")</f>
        <v/>
      </c>
      <c r="D246" s="75" t="str">
        <f>IFERROR(IF(LoanIsNotPaid*LoanIsGood,LoanValue,""), "")</f>
        <v/>
      </c>
      <c r="E246" s="75" t="str">
        <f>IFERROR(IF(LoanIsNotPaid*LoanIsGood,MonthlyPayment,""), "")</f>
        <v/>
      </c>
      <c r="F246" s="75" t="str">
        <f>IFERROR(IF(LoanIsNotPaid*LoanIsGood,Principal,""), "")</f>
        <v/>
      </c>
      <c r="G246" s="75" t="str">
        <f>IFERROR(IF(LoanIsNotPaid*LoanIsGood,InterestAmt,""), "")</f>
        <v/>
      </c>
      <c r="H246" s="75" t="str">
        <f>IFERROR(IF(LoanIsNotPaid*LoanIsGood,EndingBalance,""), "")</f>
        <v/>
      </c>
    </row>
    <row r="247" spans="2:8" ht="20.100000000000001" customHeight="1" x14ac:dyDescent="0.25">
      <c r="B247" s="72" t="str">
        <f>IFERROR(IF(LoanIsNotPaid*LoanIsGood,PaymentNumber,""), "")</f>
        <v/>
      </c>
      <c r="C247" s="73" t="str">
        <f>IFERROR(IF(LoanIsNotPaid*LoanIsGood,PaymentDate,""), "")</f>
        <v/>
      </c>
      <c r="D247" s="75" t="str">
        <f>IFERROR(IF(LoanIsNotPaid*LoanIsGood,LoanValue,""), "")</f>
        <v/>
      </c>
      <c r="E247" s="75" t="str">
        <f>IFERROR(IF(LoanIsNotPaid*LoanIsGood,MonthlyPayment,""), "")</f>
        <v/>
      </c>
      <c r="F247" s="75" t="str">
        <f>IFERROR(IF(LoanIsNotPaid*LoanIsGood,Principal,""), "")</f>
        <v/>
      </c>
      <c r="G247" s="75" t="str">
        <f>IFERROR(IF(LoanIsNotPaid*LoanIsGood,InterestAmt,""), "")</f>
        <v/>
      </c>
      <c r="H247" s="75" t="str">
        <f>IFERROR(IF(LoanIsNotPaid*LoanIsGood,EndingBalance,""), "")</f>
        <v/>
      </c>
    </row>
    <row r="248" spans="2:8" ht="20.100000000000001" customHeight="1" x14ac:dyDescent="0.25">
      <c r="B248" s="72" t="str">
        <f>IFERROR(IF(LoanIsNotPaid*LoanIsGood,PaymentNumber,""), "")</f>
        <v/>
      </c>
      <c r="C248" s="73" t="str">
        <f>IFERROR(IF(LoanIsNotPaid*LoanIsGood,PaymentDate,""), "")</f>
        <v/>
      </c>
      <c r="D248" s="75" t="str">
        <f>IFERROR(IF(LoanIsNotPaid*LoanIsGood,LoanValue,""), "")</f>
        <v/>
      </c>
      <c r="E248" s="75" t="str">
        <f>IFERROR(IF(LoanIsNotPaid*LoanIsGood,MonthlyPayment,""), "")</f>
        <v/>
      </c>
      <c r="F248" s="75" t="str">
        <f>IFERROR(IF(LoanIsNotPaid*LoanIsGood,Principal,""), "")</f>
        <v/>
      </c>
      <c r="G248" s="75" t="str">
        <f>IFERROR(IF(LoanIsNotPaid*LoanIsGood,InterestAmt,""), "")</f>
        <v/>
      </c>
      <c r="H248" s="75" t="str">
        <f>IFERROR(IF(LoanIsNotPaid*LoanIsGood,EndingBalance,""), "")</f>
        <v/>
      </c>
    </row>
    <row r="249" spans="2:8" ht="20.100000000000001" customHeight="1" x14ac:dyDescent="0.25">
      <c r="B249" s="72" t="str">
        <f>IFERROR(IF(LoanIsNotPaid*LoanIsGood,PaymentNumber,""), "")</f>
        <v/>
      </c>
      <c r="C249" s="73" t="str">
        <f>IFERROR(IF(LoanIsNotPaid*LoanIsGood,PaymentDate,""), "")</f>
        <v/>
      </c>
      <c r="D249" s="75" t="str">
        <f>IFERROR(IF(LoanIsNotPaid*LoanIsGood,LoanValue,""), "")</f>
        <v/>
      </c>
      <c r="E249" s="75" t="str">
        <f>IFERROR(IF(LoanIsNotPaid*LoanIsGood,MonthlyPayment,""), "")</f>
        <v/>
      </c>
      <c r="F249" s="75" t="str">
        <f>IFERROR(IF(LoanIsNotPaid*LoanIsGood,Principal,""), "")</f>
        <v/>
      </c>
      <c r="G249" s="75" t="str">
        <f>IFERROR(IF(LoanIsNotPaid*LoanIsGood,InterestAmt,""), "")</f>
        <v/>
      </c>
      <c r="H249" s="75" t="str">
        <f>IFERROR(IF(LoanIsNotPaid*LoanIsGood,EndingBalance,""), "")</f>
        <v/>
      </c>
    </row>
    <row r="250" spans="2:8" ht="20.100000000000001" customHeight="1" x14ac:dyDescent="0.25">
      <c r="B250" s="72" t="str">
        <f>IFERROR(IF(LoanIsNotPaid*LoanIsGood,PaymentNumber,""), "")</f>
        <v/>
      </c>
      <c r="C250" s="73" t="str">
        <f>IFERROR(IF(LoanIsNotPaid*LoanIsGood,PaymentDate,""), "")</f>
        <v/>
      </c>
      <c r="D250" s="75" t="str">
        <f>IFERROR(IF(LoanIsNotPaid*LoanIsGood,LoanValue,""), "")</f>
        <v/>
      </c>
      <c r="E250" s="75" t="str">
        <f>IFERROR(IF(LoanIsNotPaid*LoanIsGood,MonthlyPayment,""), "")</f>
        <v/>
      </c>
      <c r="F250" s="75" t="str">
        <f>IFERROR(IF(LoanIsNotPaid*LoanIsGood,Principal,""), "")</f>
        <v/>
      </c>
      <c r="G250" s="75" t="str">
        <f>IFERROR(IF(LoanIsNotPaid*LoanIsGood,InterestAmt,""), "")</f>
        <v/>
      </c>
      <c r="H250" s="75" t="str">
        <f>IFERROR(IF(LoanIsNotPaid*LoanIsGood,EndingBalance,""), "")</f>
        <v/>
      </c>
    </row>
    <row r="251" spans="2:8" ht="20.100000000000001" customHeight="1" x14ac:dyDescent="0.25">
      <c r="B251" s="72" t="str">
        <f>IFERROR(IF(LoanIsNotPaid*LoanIsGood,PaymentNumber,""), "")</f>
        <v/>
      </c>
      <c r="C251" s="73" t="str">
        <f>IFERROR(IF(LoanIsNotPaid*LoanIsGood,PaymentDate,""), "")</f>
        <v/>
      </c>
      <c r="D251" s="75" t="str">
        <f>IFERROR(IF(LoanIsNotPaid*LoanIsGood,LoanValue,""), "")</f>
        <v/>
      </c>
      <c r="E251" s="75" t="str">
        <f>IFERROR(IF(LoanIsNotPaid*LoanIsGood,MonthlyPayment,""), "")</f>
        <v/>
      </c>
      <c r="F251" s="75" t="str">
        <f>IFERROR(IF(LoanIsNotPaid*LoanIsGood,Principal,""), "")</f>
        <v/>
      </c>
      <c r="G251" s="75" t="str">
        <f>IFERROR(IF(LoanIsNotPaid*LoanIsGood,InterestAmt,""), "")</f>
        <v/>
      </c>
      <c r="H251" s="75" t="str">
        <f>IFERROR(IF(LoanIsNotPaid*LoanIsGood,EndingBalance,""), "")</f>
        <v/>
      </c>
    </row>
    <row r="252" spans="2:8" ht="20.100000000000001" customHeight="1" x14ac:dyDescent="0.25">
      <c r="B252" s="72" t="str">
        <f>IFERROR(IF(LoanIsNotPaid*LoanIsGood,PaymentNumber,""), "")</f>
        <v/>
      </c>
      <c r="C252" s="73" t="str">
        <f>IFERROR(IF(LoanIsNotPaid*LoanIsGood,PaymentDate,""), "")</f>
        <v/>
      </c>
      <c r="D252" s="75" t="str">
        <f>IFERROR(IF(LoanIsNotPaid*LoanIsGood,LoanValue,""), "")</f>
        <v/>
      </c>
      <c r="E252" s="75" t="str">
        <f>IFERROR(IF(LoanIsNotPaid*LoanIsGood,MonthlyPayment,""), "")</f>
        <v/>
      </c>
      <c r="F252" s="75" t="str">
        <f>IFERROR(IF(LoanIsNotPaid*LoanIsGood,Principal,""), "")</f>
        <v/>
      </c>
      <c r="G252" s="75" t="str">
        <f>IFERROR(IF(LoanIsNotPaid*LoanIsGood,InterestAmt,""), "")</f>
        <v/>
      </c>
      <c r="H252" s="75" t="str">
        <f>IFERROR(IF(LoanIsNotPaid*LoanIsGood,EndingBalance,""), "")</f>
        <v/>
      </c>
    </row>
    <row r="253" spans="2:8" ht="20.100000000000001" customHeight="1" x14ac:dyDescent="0.25">
      <c r="B253" s="72" t="str">
        <f>IFERROR(IF(LoanIsNotPaid*LoanIsGood,PaymentNumber,""), "")</f>
        <v/>
      </c>
      <c r="C253" s="73" t="str">
        <f>IFERROR(IF(LoanIsNotPaid*LoanIsGood,PaymentDate,""), "")</f>
        <v/>
      </c>
      <c r="D253" s="75" t="str">
        <f>IFERROR(IF(LoanIsNotPaid*LoanIsGood,LoanValue,""), "")</f>
        <v/>
      </c>
      <c r="E253" s="75" t="str">
        <f>IFERROR(IF(LoanIsNotPaid*LoanIsGood,MonthlyPayment,""), "")</f>
        <v/>
      </c>
      <c r="F253" s="75" t="str">
        <f>IFERROR(IF(LoanIsNotPaid*LoanIsGood,Principal,""), "")</f>
        <v/>
      </c>
      <c r="G253" s="75" t="str">
        <f>IFERROR(IF(LoanIsNotPaid*LoanIsGood,InterestAmt,""), "")</f>
        <v/>
      </c>
      <c r="H253" s="75" t="str">
        <f>IFERROR(IF(LoanIsNotPaid*LoanIsGood,EndingBalance,""), "")</f>
        <v/>
      </c>
    </row>
    <row r="254" spans="2:8" ht="20.100000000000001" customHeight="1" x14ac:dyDescent="0.25">
      <c r="B254" s="72" t="str">
        <f>IFERROR(IF(LoanIsNotPaid*LoanIsGood,PaymentNumber,""), "")</f>
        <v/>
      </c>
      <c r="C254" s="73" t="str">
        <f>IFERROR(IF(LoanIsNotPaid*LoanIsGood,PaymentDate,""), "")</f>
        <v/>
      </c>
      <c r="D254" s="75" t="str">
        <f>IFERROR(IF(LoanIsNotPaid*LoanIsGood,LoanValue,""), "")</f>
        <v/>
      </c>
      <c r="E254" s="75" t="str">
        <f>IFERROR(IF(LoanIsNotPaid*LoanIsGood,MonthlyPayment,""), "")</f>
        <v/>
      </c>
      <c r="F254" s="75" t="str">
        <f>IFERROR(IF(LoanIsNotPaid*LoanIsGood,Principal,""), "")</f>
        <v/>
      </c>
      <c r="G254" s="75" t="str">
        <f>IFERROR(IF(LoanIsNotPaid*LoanIsGood,InterestAmt,""), "")</f>
        <v/>
      </c>
      <c r="H254" s="75" t="str">
        <f>IFERROR(IF(LoanIsNotPaid*LoanIsGood,EndingBalance,""), "")</f>
        <v/>
      </c>
    </row>
    <row r="255" spans="2:8" ht="20.100000000000001" customHeight="1" x14ac:dyDescent="0.25">
      <c r="B255" s="72" t="str">
        <f>IFERROR(IF(LoanIsNotPaid*LoanIsGood,PaymentNumber,""), "")</f>
        <v/>
      </c>
      <c r="C255" s="73" t="str">
        <f>IFERROR(IF(LoanIsNotPaid*LoanIsGood,PaymentDate,""), "")</f>
        <v/>
      </c>
      <c r="D255" s="75" t="str">
        <f>IFERROR(IF(LoanIsNotPaid*LoanIsGood,LoanValue,""), "")</f>
        <v/>
      </c>
      <c r="E255" s="75" t="str">
        <f>IFERROR(IF(LoanIsNotPaid*LoanIsGood,MonthlyPayment,""), "")</f>
        <v/>
      </c>
      <c r="F255" s="75" t="str">
        <f>IFERROR(IF(LoanIsNotPaid*LoanIsGood,Principal,""), "")</f>
        <v/>
      </c>
      <c r="G255" s="75" t="str">
        <f>IFERROR(IF(LoanIsNotPaid*LoanIsGood,InterestAmt,""), "")</f>
        <v/>
      </c>
      <c r="H255" s="75" t="str">
        <f>IFERROR(IF(LoanIsNotPaid*LoanIsGood,EndingBalance,""), "")</f>
        <v/>
      </c>
    </row>
    <row r="256" spans="2:8" ht="20.100000000000001" customHeight="1" x14ac:dyDescent="0.25">
      <c r="B256" s="72" t="str">
        <f>IFERROR(IF(LoanIsNotPaid*LoanIsGood,PaymentNumber,""), "")</f>
        <v/>
      </c>
      <c r="C256" s="73" t="str">
        <f>IFERROR(IF(LoanIsNotPaid*LoanIsGood,PaymentDate,""), "")</f>
        <v/>
      </c>
      <c r="D256" s="75" t="str">
        <f>IFERROR(IF(LoanIsNotPaid*LoanIsGood,LoanValue,""), "")</f>
        <v/>
      </c>
      <c r="E256" s="75" t="str">
        <f>IFERROR(IF(LoanIsNotPaid*LoanIsGood,MonthlyPayment,""), "")</f>
        <v/>
      </c>
      <c r="F256" s="75" t="str">
        <f>IFERROR(IF(LoanIsNotPaid*LoanIsGood,Principal,""), "")</f>
        <v/>
      </c>
      <c r="G256" s="75" t="str">
        <f>IFERROR(IF(LoanIsNotPaid*LoanIsGood,InterestAmt,""), "")</f>
        <v/>
      </c>
      <c r="H256" s="75" t="str">
        <f>IFERROR(IF(LoanIsNotPaid*LoanIsGood,EndingBalance,""), "")</f>
        <v/>
      </c>
    </row>
    <row r="257" spans="2:8" ht="20.100000000000001" customHeight="1" x14ac:dyDescent="0.25">
      <c r="B257" s="72" t="str">
        <f>IFERROR(IF(LoanIsNotPaid*LoanIsGood,PaymentNumber,""), "")</f>
        <v/>
      </c>
      <c r="C257" s="73" t="str">
        <f>IFERROR(IF(LoanIsNotPaid*LoanIsGood,PaymentDate,""), "")</f>
        <v/>
      </c>
      <c r="D257" s="75" t="str">
        <f>IFERROR(IF(LoanIsNotPaid*LoanIsGood,LoanValue,""), "")</f>
        <v/>
      </c>
      <c r="E257" s="75" t="str">
        <f>IFERROR(IF(LoanIsNotPaid*LoanIsGood,MonthlyPayment,""), "")</f>
        <v/>
      </c>
      <c r="F257" s="75" t="str">
        <f>IFERROR(IF(LoanIsNotPaid*LoanIsGood,Principal,""), "")</f>
        <v/>
      </c>
      <c r="G257" s="75" t="str">
        <f>IFERROR(IF(LoanIsNotPaid*LoanIsGood,InterestAmt,""), "")</f>
        <v/>
      </c>
      <c r="H257" s="75" t="str">
        <f>IFERROR(IF(LoanIsNotPaid*LoanIsGood,EndingBalance,""), "")</f>
        <v/>
      </c>
    </row>
    <row r="258" spans="2:8" ht="20.100000000000001" customHeight="1" x14ac:dyDescent="0.25">
      <c r="B258" s="72" t="str">
        <f>IFERROR(IF(LoanIsNotPaid*LoanIsGood,PaymentNumber,""), "")</f>
        <v/>
      </c>
      <c r="C258" s="73" t="str">
        <f>IFERROR(IF(LoanIsNotPaid*LoanIsGood,PaymentDate,""), "")</f>
        <v/>
      </c>
      <c r="D258" s="75" t="str">
        <f>IFERROR(IF(LoanIsNotPaid*LoanIsGood,LoanValue,""), "")</f>
        <v/>
      </c>
      <c r="E258" s="75" t="str">
        <f>IFERROR(IF(LoanIsNotPaid*LoanIsGood,MonthlyPayment,""), "")</f>
        <v/>
      </c>
      <c r="F258" s="75" t="str">
        <f>IFERROR(IF(LoanIsNotPaid*LoanIsGood,Principal,""), "")</f>
        <v/>
      </c>
      <c r="G258" s="75" t="str">
        <f>IFERROR(IF(LoanIsNotPaid*LoanIsGood,InterestAmt,""), "")</f>
        <v/>
      </c>
      <c r="H258" s="75" t="str">
        <f>IFERROR(IF(LoanIsNotPaid*LoanIsGood,EndingBalance,""), "")</f>
        <v/>
      </c>
    </row>
    <row r="259" spans="2:8" ht="20.100000000000001" customHeight="1" x14ac:dyDescent="0.25">
      <c r="B259" s="72" t="str">
        <f>IFERROR(IF(LoanIsNotPaid*LoanIsGood,PaymentNumber,""), "")</f>
        <v/>
      </c>
      <c r="C259" s="73" t="str">
        <f>IFERROR(IF(LoanIsNotPaid*LoanIsGood,PaymentDate,""), "")</f>
        <v/>
      </c>
      <c r="D259" s="75" t="str">
        <f>IFERROR(IF(LoanIsNotPaid*LoanIsGood,LoanValue,""), "")</f>
        <v/>
      </c>
      <c r="E259" s="75" t="str">
        <f>IFERROR(IF(LoanIsNotPaid*LoanIsGood,MonthlyPayment,""), "")</f>
        <v/>
      </c>
      <c r="F259" s="75" t="str">
        <f>IFERROR(IF(LoanIsNotPaid*LoanIsGood,Principal,""), "")</f>
        <v/>
      </c>
      <c r="G259" s="75" t="str">
        <f>IFERROR(IF(LoanIsNotPaid*LoanIsGood,InterestAmt,""), "")</f>
        <v/>
      </c>
      <c r="H259" s="75" t="str">
        <f>IFERROR(IF(LoanIsNotPaid*LoanIsGood,EndingBalance,""), "")</f>
        <v/>
      </c>
    </row>
    <row r="260" spans="2:8" ht="20.100000000000001" customHeight="1" x14ac:dyDescent="0.25">
      <c r="B260" s="72" t="str">
        <f>IFERROR(IF(LoanIsNotPaid*LoanIsGood,PaymentNumber,""), "")</f>
        <v/>
      </c>
      <c r="C260" s="73" t="str">
        <f>IFERROR(IF(LoanIsNotPaid*LoanIsGood,PaymentDate,""), "")</f>
        <v/>
      </c>
      <c r="D260" s="75" t="str">
        <f>IFERROR(IF(LoanIsNotPaid*LoanIsGood,LoanValue,""), "")</f>
        <v/>
      </c>
      <c r="E260" s="75" t="str">
        <f>IFERROR(IF(LoanIsNotPaid*LoanIsGood,MonthlyPayment,""), "")</f>
        <v/>
      </c>
      <c r="F260" s="75" t="str">
        <f>IFERROR(IF(LoanIsNotPaid*LoanIsGood,Principal,""), "")</f>
        <v/>
      </c>
      <c r="G260" s="75" t="str">
        <f>IFERROR(IF(LoanIsNotPaid*LoanIsGood,InterestAmt,""), "")</f>
        <v/>
      </c>
      <c r="H260" s="75" t="str">
        <f>IFERROR(IF(LoanIsNotPaid*LoanIsGood,EndingBalance,""), "")</f>
        <v/>
      </c>
    </row>
    <row r="261" spans="2:8" ht="20.100000000000001" customHeight="1" x14ac:dyDescent="0.25">
      <c r="B261" s="72" t="str">
        <f>IFERROR(IF(LoanIsNotPaid*LoanIsGood,PaymentNumber,""), "")</f>
        <v/>
      </c>
      <c r="C261" s="73" t="str">
        <f>IFERROR(IF(LoanIsNotPaid*LoanIsGood,PaymentDate,""), "")</f>
        <v/>
      </c>
      <c r="D261" s="75" t="str">
        <f>IFERROR(IF(LoanIsNotPaid*LoanIsGood,LoanValue,""), "")</f>
        <v/>
      </c>
      <c r="E261" s="75" t="str">
        <f>IFERROR(IF(LoanIsNotPaid*LoanIsGood,MonthlyPayment,""), "")</f>
        <v/>
      </c>
      <c r="F261" s="75" t="str">
        <f>IFERROR(IF(LoanIsNotPaid*LoanIsGood,Principal,""), "")</f>
        <v/>
      </c>
      <c r="G261" s="75" t="str">
        <f>IFERROR(IF(LoanIsNotPaid*LoanIsGood,InterestAmt,""), "")</f>
        <v/>
      </c>
      <c r="H261" s="75" t="str">
        <f>IFERROR(IF(LoanIsNotPaid*LoanIsGood,EndingBalance,""), "")</f>
        <v/>
      </c>
    </row>
    <row r="262" spans="2:8" ht="20.100000000000001" customHeight="1" x14ac:dyDescent="0.25">
      <c r="B262" s="72" t="str">
        <f>IFERROR(IF(LoanIsNotPaid*LoanIsGood,PaymentNumber,""), "")</f>
        <v/>
      </c>
      <c r="C262" s="73" t="str">
        <f>IFERROR(IF(LoanIsNotPaid*LoanIsGood,PaymentDate,""), "")</f>
        <v/>
      </c>
      <c r="D262" s="75" t="str">
        <f>IFERROR(IF(LoanIsNotPaid*LoanIsGood,LoanValue,""), "")</f>
        <v/>
      </c>
      <c r="E262" s="75" t="str">
        <f>IFERROR(IF(LoanIsNotPaid*LoanIsGood,MonthlyPayment,""), "")</f>
        <v/>
      </c>
      <c r="F262" s="75" t="str">
        <f>IFERROR(IF(LoanIsNotPaid*LoanIsGood,Principal,""), "")</f>
        <v/>
      </c>
      <c r="G262" s="75" t="str">
        <f>IFERROR(IF(LoanIsNotPaid*LoanIsGood,InterestAmt,""), "")</f>
        <v/>
      </c>
      <c r="H262" s="75" t="str">
        <f>IFERROR(IF(LoanIsNotPaid*LoanIsGood,EndingBalance,""), "")</f>
        <v/>
      </c>
    </row>
    <row r="263" spans="2:8" ht="20.100000000000001" customHeight="1" x14ac:dyDescent="0.25">
      <c r="B263" s="72" t="str">
        <f>IFERROR(IF(LoanIsNotPaid*LoanIsGood,PaymentNumber,""), "")</f>
        <v/>
      </c>
      <c r="C263" s="73" t="str">
        <f>IFERROR(IF(LoanIsNotPaid*LoanIsGood,PaymentDate,""), "")</f>
        <v/>
      </c>
      <c r="D263" s="75" t="str">
        <f>IFERROR(IF(LoanIsNotPaid*LoanIsGood,LoanValue,""), "")</f>
        <v/>
      </c>
      <c r="E263" s="75" t="str">
        <f>IFERROR(IF(LoanIsNotPaid*LoanIsGood,MonthlyPayment,""), "")</f>
        <v/>
      </c>
      <c r="F263" s="75" t="str">
        <f>IFERROR(IF(LoanIsNotPaid*LoanIsGood,Principal,""), "")</f>
        <v/>
      </c>
      <c r="G263" s="75" t="str">
        <f>IFERROR(IF(LoanIsNotPaid*LoanIsGood,InterestAmt,""), "")</f>
        <v/>
      </c>
      <c r="H263" s="75" t="str">
        <f>IFERROR(IF(LoanIsNotPaid*LoanIsGood,EndingBalance,""), "")</f>
        <v/>
      </c>
    </row>
    <row r="264" spans="2:8" ht="20.100000000000001" customHeight="1" x14ac:dyDescent="0.25">
      <c r="B264" s="72" t="str">
        <f>IFERROR(IF(LoanIsNotPaid*LoanIsGood,PaymentNumber,""), "")</f>
        <v/>
      </c>
      <c r="C264" s="73" t="str">
        <f>IFERROR(IF(LoanIsNotPaid*LoanIsGood,PaymentDate,""), "")</f>
        <v/>
      </c>
      <c r="D264" s="75" t="str">
        <f>IFERROR(IF(LoanIsNotPaid*LoanIsGood,LoanValue,""), "")</f>
        <v/>
      </c>
      <c r="E264" s="75" t="str">
        <f>IFERROR(IF(LoanIsNotPaid*LoanIsGood,MonthlyPayment,""), "")</f>
        <v/>
      </c>
      <c r="F264" s="75" t="str">
        <f>IFERROR(IF(LoanIsNotPaid*LoanIsGood,Principal,""), "")</f>
        <v/>
      </c>
      <c r="G264" s="75" t="str">
        <f>IFERROR(IF(LoanIsNotPaid*LoanIsGood,InterestAmt,""), "")</f>
        <v/>
      </c>
      <c r="H264" s="75" t="str">
        <f>IFERROR(IF(LoanIsNotPaid*LoanIsGood,EndingBalance,""), "")</f>
        <v/>
      </c>
    </row>
    <row r="265" spans="2:8" ht="20.100000000000001" customHeight="1" x14ac:dyDescent="0.25">
      <c r="B265" s="72" t="str">
        <f>IFERROR(IF(LoanIsNotPaid*LoanIsGood,PaymentNumber,""), "")</f>
        <v/>
      </c>
      <c r="C265" s="73" t="str">
        <f>IFERROR(IF(LoanIsNotPaid*LoanIsGood,PaymentDate,""), "")</f>
        <v/>
      </c>
      <c r="D265" s="75" t="str">
        <f>IFERROR(IF(LoanIsNotPaid*LoanIsGood,LoanValue,""), "")</f>
        <v/>
      </c>
      <c r="E265" s="75" t="str">
        <f>IFERROR(IF(LoanIsNotPaid*LoanIsGood,MonthlyPayment,""), "")</f>
        <v/>
      </c>
      <c r="F265" s="75" t="str">
        <f>IFERROR(IF(LoanIsNotPaid*LoanIsGood,Principal,""), "")</f>
        <v/>
      </c>
      <c r="G265" s="75" t="str">
        <f>IFERROR(IF(LoanIsNotPaid*LoanIsGood,InterestAmt,""), "")</f>
        <v/>
      </c>
      <c r="H265" s="75" t="str">
        <f>IFERROR(IF(LoanIsNotPaid*LoanIsGood,EndingBalance,""), "")</f>
        <v/>
      </c>
    </row>
    <row r="266" spans="2:8" ht="20.100000000000001" customHeight="1" x14ac:dyDescent="0.25">
      <c r="B266" s="72" t="str">
        <f>IFERROR(IF(LoanIsNotPaid*LoanIsGood,PaymentNumber,""), "")</f>
        <v/>
      </c>
      <c r="C266" s="73" t="str">
        <f>IFERROR(IF(LoanIsNotPaid*LoanIsGood,PaymentDate,""), "")</f>
        <v/>
      </c>
      <c r="D266" s="75" t="str">
        <f>IFERROR(IF(LoanIsNotPaid*LoanIsGood,LoanValue,""), "")</f>
        <v/>
      </c>
      <c r="E266" s="75" t="str">
        <f>IFERROR(IF(LoanIsNotPaid*LoanIsGood,MonthlyPayment,""), "")</f>
        <v/>
      </c>
      <c r="F266" s="75" t="str">
        <f>IFERROR(IF(LoanIsNotPaid*LoanIsGood,Principal,""), "")</f>
        <v/>
      </c>
      <c r="G266" s="75" t="str">
        <f>IFERROR(IF(LoanIsNotPaid*LoanIsGood,InterestAmt,""), "")</f>
        <v/>
      </c>
      <c r="H266" s="75" t="str">
        <f>IFERROR(IF(LoanIsNotPaid*LoanIsGood,EndingBalance,""), "")</f>
        <v/>
      </c>
    </row>
    <row r="267" spans="2:8" ht="20.100000000000001" customHeight="1" x14ac:dyDescent="0.25">
      <c r="B267" s="72" t="str">
        <f>IFERROR(IF(LoanIsNotPaid*LoanIsGood,PaymentNumber,""), "")</f>
        <v/>
      </c>
      <c r="C267" s="73" t="str">
        <f>IFERROR(IF(LoanIsNotPaid*LoanIsGood,PaymentDate,""), "")</f>
        <v/>
      </c>
      <c r="D267" s="75" t="str">
        <f>IFERROR(IF(LoanIsNotPaid*LoanIsGood,LoanValue,""), "")</f>
        <v/>
      </c>
      <c r="E267" s="75" t="str">
        <f>IFERROR(IF(LoanIsNotPaid*LoanIsGood,MonthlyPayment,""), "")</f>
        <v/>
      </c>
      <c r="F267" s="75" t="str">
        <f>IFERROR(IF(LoanIsNotPaid*LoanIsGood,Principal,""), "")</f>
        <v/>
      </c>
      <c r="G267" s="75" t="str">
        <f>IFERROR(IF(LoanIsNotPaid*LoanIsGood,InterestAmt,""), "")</f>
        <v/>
      </c>
      <c r="H267" s="75" t="str">
        <f>IFERROR(IF(LoanIsNotPaid*LoanIsGood,EndingBalance,""), "")</f>
        <v/>
      </c>
    </row>
    <row r="268" spans="2:8" ht="20.100000000000001" customHeight="1" x14ac:dyDescent="0.25">
      <c r="B268" s="72" t="str">
        <f>IFERROR(IF(LoanIsNotPaid*LoanIsGood,PaymentNumber,""), "")</f>
        <v/>
      </c>
      <c r="C268" s="73" t="str">
        <f>IFERROR(IF(LoanIsNotPaid*LoanIsGood,PaymentDate,""), "")</f>
        <v/>
      </c>
      <c r="D268" s="75" t="str">
        <f>IFERROR(IF(LoanIsNotPaid*LoanIsGood,LoanValue,""), "")</f>
        <v/>
      </c>
      <c r="E268" s="75" t="str">
        <f>IFERROR(IF(LoanIsNotPaid*LoanIsGood,MonthlyPayment,""), "")</f>
        <v/>
      </c>
      <c r="F268" s="75" t="str">
        <f>IFERROR(IF(LoanIsNotPaid*LoanIsGood,Principal,""), "")</f>
        <v/>
      </c>
      <c r="G268" s="75" t="str">
        <f>IFERROR(IF(LoanIsNotPaid*LoanIsGood,InterestAmt,""), "")</f>
        <v/>
      </c>
      <c r="H268" s="75" t="str">
        <f>IFERROR(IF(LoanIsNotPaid*LoanIsGood,EndingBalance,""), "")</f>
        <v/>
      </c>
    </row>
    <row r="269" spans="2:8" ht="20.100000000000001" customHeight="1" x14ac:dyDescent="0.25">
      <c r="B269" s="72" t="str">
        <f>IFERROR(IF(LoanIsNotPaid*LoanIsGood,PaymentNumber,""), "")</f>
        <v/>
      </c>
      <c r="C269" s="73" t="str">
        <f>IFERROR(IF(LoanIsNotPaid*LoanIsGood,PaymentDate,""), "")</f>
        <v/>
      </c>
      <c r="D269" s="75" t="str">
        <f>IFERROR(IF(LoanIsNotPaid*LoanIsGood,LoanValue,""), "")</f>
        <v/>
      </c>
      <c r="E269" s="75" t="str">
        <f>IFERROR(IF(LoanIsNotPaid*LoanIsGood,MonthlyPayment,""), "")</f>
        <v/>
      </c>
      <c r="F269" s="75" t="str">
        <f>IFERROR(IF(LoanIsNotPaid*LoanIsGood,Principal,""), "")</f>
        <v/>
      </c>
      <c r="G269" s="75" t="str">
        <f>IFERROR(IF(LoanIsNotPaid*LoanIsGood,InterestAmt,""), "")</f>
        <v/>
      </c>
      <c r="H269" s="75" t="str">
        <f>IFERROR(IF(LoanIsNotPaid*LoanIsGood,EndingBalance,""), "")</f>
        <v/>
      </c>
    </row>
    <row r="270" spans="2:8" ht="20.100000000000001" customHeight="1" x14ac:dyDescent="0.25">
      <c r="B270" s="72" t="str">
        <f>IFERROR(IF(LoanIsNotPaid*LoanIsGood,PaymentNumber,""), "")</f>
        <v/>
      </c>
      <c r="C270" s="73" t="str">
        <f>IFERROR(IF(LoanIsNotPaid*LoanIsGood,PaymentDate,""), "")</f>
        <v/>
      </c>
      <c r="D270" s="75" t="str">
        <f>IFERROR(IF(LoanIsNotPaid*LoanIsGood,LoanValue,""), "")</f>
        <v/>
      </c>
      <c r="E270" s="75" t="str">
        <f>IFERROR(IF(LoanIsNotPaid*LoanIsGood,MonthlyPayment,""), "")</f>
        <v/>
      </c>
      <c r="F270" s="75" t="str">
        <f>IFERROR(IF(LoanIsNotPaid*LoanIsGood,Principal,""), "")</f>
        <v/>
      </c>
      <c r="G270" s="75" t="str">
        <f>IFERROR(IF(LoanIsNotPaid*LoanIsGood,InterestAmt,""), "")</f>
        <v/>
      </c>
      <c r="H270" s="75" t="str">
        <f>IFERROR(IF(LoanIsNotPaid*LoanIsGood,EndingBalance,""), "")</f>
        <v/>
      </c>
    </row>
    <row r="271" spans="2:8" ht="20.100000000000001" customHeight="1" x14ac:dyDescent="0.25">
      <c r="B271" s="72" t="str">
        <f>IFERROR(IF(LoanIsNotPaid*LoanIsGood,PaymentNumber,""), "")</f>
        <v/>
      </c>
      <c r="C271" s="73" t="str">
        <f>IFERROR(IF(LoanIsNotPaid*LoanIsGood,PaymentDate,""), "")</f>
        <v/>
      </c>
      <c r="D271" s="75" t="str">
        <f>IFERROR(IF(LoanIsNotPaid*LoanIsGood,LoanValue,""), "")</f>
        <v/>
      </c>
      <c r="E271" s="75" t="str">
        <f>IFERROR(IF(LoanIsNotPaid*LoanIsGood,MonthlyPayment,""), "")</f>
        <v/>
      </c>
      <c r="F271" s="75" t="str">
        <f>IFERROR(IF(LoanIsNotPaid*LoanIsGood,Principal,""), "")</f>
        <v/>
      </c>
      <c r="G271" s="75" t="str">
        <f>IFERROR(IF(LoanIsNotPaid*LoanIsGood,InterestAmt,""), "")</f>
        <v/>
      </c>
      <c r="H271" s="75" t="str">
        <f>IFERROR(IF(LoanIsNotPaid*LoanIsGood,EndingBalance,""), "")</f>
        <v/>
      </c>
    </row>
    <row r="272" spans="2:8" ht="20.100000000000001" customHeight="1" x14ac:dyDescent="0.25">
      <c r="B272" s="72" t="str">
        <f>IFERROR(IF(LoanIsNotPaid*LoanIsGood,PaymentNumber,""), "")</f>
        <v/>
      </c>
      <c r="C272" s="73" t="str">
        <f>IFERROR(IF(LoanIsNotPaid*LoanIsGood,PaymentDate,""), "")</f>
        <v/>
      </c>
      <c r="D272" s="75" t="str">
        <f>IFERROR(IF(LoanIsNotPaid*LoanIsGood,LoanValue,""), "")</f>
        <v/>
      </c>
      <c r="E272" s="75" t="str">
        <f>IFERROR(IF(LoanIsNotPaid*LoanIsGood,MonthlyPayment,""), "")</f>
        <v/>
      </c>
      <c r="F272" s="75" t="str">
        <f>IFERROR(IF(LoanIsNotPaid*LoanIsGood,Principal,""), "")</f>
        <v/>
      </c>
      <c r="G272" s="75" t="str">
        <f>IFERROR(IF(LoanIsNotPaid*LoanIsGood,InterestAmt,""), "")</f>
        <v/>
      </c>
      <c r="H272" s="75" t="str">
        <f>IFERROR(IF(LoanIsNotPaid*LoanIsGood,EndingBalance,""), "")</f>
        <v/>
      </c>
    </row>
    <row r="273" spans="2:8" ht="20.100000000000001" customHeight="1" x14ac:dyDescent="0.25">
      <c r="B273" s="72" t="str">
        <f>IFERROR(IF(LoanIsNotPaid*LoanIsGood,PaymentNumber,""), "")</f>
        <v/>
      </c>
      <c r="C273" s="73" t="str">
        <f>IFERROR(IF(LoanIsNotPaid*LoanIsGood,PaymentDate,""), "")</f>
        <v/>
      </c>
      <c r="D273" s="75" t="str">
        <f>IFERROR(IF(LoanIsNotPaid*LoanIsGood,LoanValue,""), "")</f>
        <v/>
      </c>
      <c r="E273" s="75" t="str">
        <f>IFERROR(IF(LoanIsNotPaid*LoanIsGood,MonthlyPayment,""), "")</f>
        <v/>
      </c>
      <c r="F273" s="75" t="str">
        <f>IFERROR(IF(LoanIsNotPaid*LoanIsGood,Principal,""), "")</f>
        <v/>
      </c>
      <c r="G273" s="75" t="str">
        <f>IFERROR(IF(LoanIsNotPaid*LoanIsGood,InterestAmt,""), "")</f>
        <v/>
      </c>
      <c r="H273" s="75" t="str">
        <f>IFERROR(IF(LoanIsNotPaid*LoanIsGood,EndingBalance,""), "")</f>
        <v/>
      </c>
    </row>
    <row r="274" spans="2:8" ht="20.100000000000001" customHeight="1" x14ac:dyDescent="0.25">
      <c r="B274" s="72" t="str">
        <f>IFERROR(IF(LoanIsNotPaid*LoanIsGood,PaymentNumber,""), "")</f>
        <v/>
      </c>
      <c r="C274" s="73" t="str">
        <f>IFERROR(IF(LoanIsNotPaid*LoanIsGood,PaymentDate,""), "")</f>
        <v/>
      </c>
      <c r="D274" s="75" t="str">
        <f>IFERROR(IF(LoanIsNotPaid*LoanIsGood,LoanValue,""), "")</f>
        <v/>
      </c>
      <c r="E274" s="75" t="str">
        <f>IFERROR(IF(LoanIsNotPaid*LoanIsGood,MonthlyPayment,""), "")</f>
        <v/>
      </c>
      <c r="F274" s="75" t="str">
        <f>IFERROR(IF(LoanIsNotPaid*LoanIsGood,Principal,""), "")</f>
        <v/>
      </c>
      <c r="G274" s="75" t="str">
        <f>IFERROR(IF(LoanIsNotPaid*LoanIsGood,InterestAmt,""), "")</f>
        <v/>
      </c>
      <c r="H274" s="75" t="str">
        <f>IFERROR(IF(LoanIsNotPaid*LoanIsGood,EndingBalance,""), "")</f>
        <v/>
      </c>
    </row>
    <row r="275" spans="2:8" ht="20.100000000000001" customHeight="1" x14ac:dyDescent="0.25">
      <c r="B275" s="72" t="str">
        <f>IFERROR(IF(LoanIsNotPaid*LoanIsGood,PaymentNumber,""), "")</f>
        <v/>
      </c>
      <c r="C275" s="73" t="str">
        <f>IFERROR(IF(LoanIsNotPaid*LoanIsGood,PaymentDate,""), "")</f>
        <v/>
      </c>
      <c r="D275" s="75" t="str">
        <f>IFERROR(IF(LoanIsNotPaid*LoanIsGood,LoanValue,""), "")</f>
        <v/>
      </c>
      <c r="E275" s="75" t="str">
        <f>IFERROR(IF(LoanIsNotPaid*LoanIsGood,MonthlyPayment,""), "")</f>
        <v/>
      </c>
      <c r="F275" s="75" t="str">
        <f>IFERROR(IF(LoanIsNotPaid*LoanIsGood,Principal,""), "")</f>
        <v/>
      </c>
      <c r="G275" s="75" t="str">
        <f>IFERROR(IF(LoanIsNotPaid*LoanIsGood,InterestAmt,""), "")</f>
        <v/>
      </c>
      <c r="H275" s="75" t="str">
        <f>IFERROR(IF(LoanIsNotPaid*LoanIsGood,EndingBalance,""), "")</f>
        <v/>
      </c>
    </row>
    <row r="276" spans="2:8" ht="20.100000000000001" customHeight="1" x14ac:dyDescent="0.25">
      <c r="B276" s="72" t="str">
        <f>IFERROR(IF(LoanIsNotPaid*LoanIsGood,PaymentNumber,""), "")</f>
        <v/>
      </c>
      <c r="C276" s="73" t="str">
        <f>IFERROR(IF(LoanIsNotPaid*LoanIsGood,PaymentDate,""), "")</f>
        <v/>
      </c>
      <c r="D276" s="75" t="str">
        <f>IFERROR(IF(LoanIsNotPaid*LoanIsGood,LoanValue,""), "")</f>
        <v/>
      </c>
      <c r="E276" s="75" t="str">
        <f>IFERROR(IF(LoanIsNotPaid*LoanIsGood,MonthlyPayment,""), "")</f>
        <v/>
      </c>
      <c r="F276" s="75" t="str">
        <f>IFERROR(IF(LoanIsNotPaid*LoanIsGood,Principal,""), "")</f>
        <v/>
      </c>
      <c r="G276" s="75" t="str">
        <f>IFERROR(IF(LoanIsNotPaid*LoanIsGood,InterestAmt,""), "")</f>
        <v/>
      </c>
      <c r="H276" s="75" t="str">
        <f>IFERROR(IF(LoanIsNotPaid*LoanIsGood,EndingBalance,""), "")</f>
        <v/>
      </c>
    </row>
    <row r="277" spans="2:8" ht="20.100000000000001" customHeight="1" x14ac:dyDescent="0.25">
      <c r="B277" s="72" t="str">
        <f>IFERROR(IF(LoanIsNotPaid*LoanIsGood,PaymentNumber,""), "")</f>
        <v/>
      </c>
      <c r="C277" s="73" t="str">
        <f>IFERROR(IF(LoanIsNotPaid*LoanIsGood,PaymentDate,""), "")</f>
        <v/>
      </c>
      <c r="D277" s="75" t="str">
        <f>IFERROR(IF(LoanIsNotPaid*LoanIsGood,LoanValue,""), "")</f>
        <v/>
      </c>
      <c r="E277" s="75" t="str">
        <f>IFERROR(IF(LoanIsNotPaid*LoanIsGood,MonthlyPayment,""), "")</f>
        <v/>
      </c>
      <c r="F277" s="75" t="str">
        <f>IFERROR(IF(LoanIsNotPaid*LoanIsGood,Principal,""), "")</f>
        <v/>
      </c>
      <c r="G277" s="75" t="str">
        <f>IFERROR(IF(LoanIsNotPaid*LoanIsGood,InterestAmt,""), "")</f>
        <v/>
      </c>
      <c r="H277" s="75" t="str">
        <f>IFERROR(IF(LoanIsNotPaid*LoanIsGood,EndingBalance,""), "")</f>
        <v/>
      </c>
    </row>
    <row r="278" spans="2:8" ht="20.100000000000001" customHeight="1" x14ac:dyDescent="0.25">
      <c r="B278" s="72" t="str">
        <f>IFERROR(IF(LoanIsNotPaid*LoanIsGood,PaymentNumber,""), "")</f>
        <v/>
      </c>
      <c r="C278" s="73" t="str">
        <f>IFERROR(IF(LoanIsNotPaid*LoanIsGood,PaymentDate,""), "")</f>
        <v/>
      </c>
      <c r="D278" s="75" t="str">
        <f>IFERROR(IF(LoanIsNotPaid*LoanIsGood,LoanValue,""), "")</f>
        <v/>
      </c>
      <c r="E278" s="75" t="str">
        <f>IFERROR(IF(LoanIsNotPaid*LoanIsGood,MonthlyPayment,""), "")</f>
        <v/>
      </c>
      <c r="F278" s="75" t="str">
        <f>IFERROR(IF(LoanIsNotPaid*LoanIsGood,Principal,""), "")</f>
        <v/>
      </c>
      <c r="G278" s="75" t="str">
        <f>IFERROR(IF(LoanIsNotPaid*LoanIsGood,InterestAmt,""), "")</f>
        <v/>
      </c>
      <c r="H278" s="75" t="str">
        <f>IFERROR(IF(LoanIsNotPaid*LoanIsGood,EndingBalance,""), "")</f>
        <v/>
      </c>
    </row>
    <row r="279" spans="2:8" ht="20.100000000000001" customHeight="1" x14ac:dyDescent="0.25">
      <c r="B279" s="72" t="str">
        <f>IFERROR(IF(LoanIsNotPaid*LoanIsGood,PaymentNumber,""), "")</f>
        <v/>
      </c>
      <c r="C279" s="73" t="str">
        <f>IFERROR(IF(LoanIsNotPaid*LoanIsGood,PaymentDate,""), "")</f>
        <v/>
      </c>
      <c r="D279" s="75" t="str">
        <f>IFERROR(IF(LoanIsNotPaid*LoanIsGood,LoanValue,""), "")</f>
        <v/>
      </c>
      <c r="E279" s="75" t="str">
        <f>IFERROR(IF(LoanIsNotPaid*LoanIsGood,MonthlyPayment,""), "")</f>
        <v/>
      </c>
      <c r="F279" s="75" t="str">
        <f>IFERROR(IF(LoanIsNotPaid*LoanIsGood,Principal,""), "")</f>
        <v/>
      </c>
      <c r="G279" s="75" t="str">
        <f>IFERROR(IF(LoanIsNotPaid*LoanIsGood,InterestAmt,""), "")</f>
        <v/>
      </c>
      <c r="H279" s="75" t="str">
        <f>IFERROR(IF(LoanIsNotPaid*LoanIsGood,EndingBalance,""), "")</f>
        <v/>
      </c>
    </row>
    <row r="280" spans="2:8" ht="20.100000000000001" customHeight="1" x14ac:dyDescent="0.25">
      <c r="B280" s="72" t="str">
        <f>IFERROR(IF(LoanIsNotPaid*LoanIsGood,PaymentNumber,""), "")</f>
        <v/>
      </c>
      <c r="C280" s="73" t="str">
        <f>IFERROR(IF(LoanIsNotPaid*LoanIsGood,PaymentDate,""), "")</f>
        <v/>
      </c>
      <c r="D280" s="75" t="str">
        <f>IFERROR(IF(LoanIsNotPaid*LoanIsGood,LoanValue,""), "")</f>
        <v/>
      </c>
      <c r="E280" s="75" t="str">
        <f>IFERROR(IF(LoanIsNotPaid*LoanIsGood,MonthlyPayment,""), "")</f>
        <v/>
      </c>
      <c r="F280" s="75" t="str">
        <f>IFERROR(IF(LoanIsNotPaid*LoanIsGood,Principal,""), "")</f>
        <v/>
      </c>
      <c r="G280" s="75" t="str">
        <f>IFERROR(IF(LoanIsNotPaid*LoanIsGood,InterestAmt,""), "")</f>
        <v/>
      </c>
      <c r="H280" s="75" t="str">
        <f>IFERROR(IF(LoanIsNotPaid*LoanIsGood,EndingBalance,""), "")</f>
        <v/>
      </c>
    </row>
    <row r="281" spans="2:8" ht="20.100000000000001" customHeight="1" x14ac:dyDescent="0.25">
      <c r="B281" s="72" t="str">
        <f>IFERROR(IF(LoanIsNotPaid*LoanIsGood,PaymentNumber,""), "")</f>
        <v/>
      </c>
      <c r="C281" s="73" t="str">
        <f>IFERROR(IF(LoanIsNotPaid*LoanIsGood,PaymentDate,""), "")</f>
        <v/>
      </c>
      <c r="D281" s="75" t="str">
        <f>IFERROR(IF(LoanIsNotPaid*LoanIsGood,LoanValue,""), "")</f>
        <v/>
      </c>
      <c r="E281" s="75" t="str">
        <f>IFERROR(IF(LoanIsNotPaid*LoanIsGood,MonthlyPayment,""), "")</f>
        <v/>
      </c>
      <c r="F281" s="75" t="str">
        <f>IFERROR(IF(LoanIsNotPaid*LoanIsGood,Principal,""), "")</f>
        <v/>
      </c>
      <c r="G281" s="75" t="str">
        <f>IFERROR(IF(LoanIsNotPaid*LoanIsGood,InterestAmt,""), "")</f>
        <v/>
      </c>
      <c r="H281" s="75" t="str">
        <f>IFERROR(IF(LoanIsNotPaid*LoanIsGood,EndingBalance,""), "")</f>
        <v/>
      </c>
    </row>
    <row r="282" spans="2:8" ht="20.100000000000001" customHeight="1" x14ac:dyDescent="0.25">
      <c r="B282" s="72" t="str">
        <f>IFERROR(IF(LoanIsNotPaid*LoanIsGood,PaymentNumber,""), "")</f>
        <v/>
      </c>
      <c r="C282" s="73" t="str">
        <f>IFERROR(IF(LoanIsNotPaid*LoanIsGood,PaymentDate,""), "")</f>
        <v/>
      </c>
      <c r="D282" s="75" t="str">
        <f>IFERROR(IF(LoanIsNotPaid*LoanIsGood,LoanValue,""), "")</f>
        <v/>
      </c>
      <c r="E282" s="75" t="str">
        <f>IFERROR(IF(LoanIsNotPaid*LoanIsGood,MonthlyPayment,""), "")</f>
        <v/>
      </c>
      <c r="F282" s="75" t="str">
        <f>IFERROR(IF(LoanIsNotPaid*LoanIsGood,Principal,""), "")</f>
        <v/>
      </c>
      <c r="G282" s="75" t="str">
        <f>IFERROR(IF(LoanIsNotPaid*LoanIsGood,InterestAmt,""), "")</f>
        <v/>
      </c>
      <c r="H282" s="75" t="str">
        <f>IFERROR(IF(LoanIsNotPaid*LoanIsGood,EndingBalance,""), "")</f>
        <v/>
      </c>
    </row>
    <row r="283" spans="2:8" ht="20.100000000000001" customHeight="1" x14ac:dyDescent="0.25">
      <c r="B283" s="72" t="str">
        <f>IFERROR(IF(LoanIsNotPaid*LoanIsGood,PaymentNumber,""), "")</f>
        <v/>
      </c>
      <c r="C283" s="73" t="str">
        <f>IFERROR(IF(LoanIsNotPaid*LoanIsGood,PaymentDate,""), "")</f>
        <v/>
      </c>
      <c r="D283" s="75" t="str">
        <f>IFERROR(IF(LoanIsNotPaid*LoanIsGood,LoanValue,""), "")</f>
        <v/>
      </c>
      <c r="E283" s="75" t="str">
        <f>IFERROR(IF(LoanIsNotPaid*LoanIsGood,MonthlyPayment,""), "")</f>
        <v/>
      </c>
      <c r="F283" s="75" t="str">
        <f>IFERROR(IF(LoanIsNotPaid*LoanIsGood,Principal,""), "")</f>
        <v/>
      </c>
      <c r="G283" s="75" t="str">
        <f>IFERROR(IF(LoanIsNotPaid*LoanIsGood,InterestAmt,""), "")</f>
        <v/>
      </c>
      <c r="H283" s="75" t="str">
        <f>IFERROR(IF(LoanIsNotPaid*LoanIsGood,EndingBalance,""), "")</f>
        <v/>
      </c>
    </row>
    <row r="284" spans="2:8" ht="20.100000000000001" customHeight="1" x14ac:dyDescent="0.25">
      <c r="B284" s="72" t="str">
        <f>IFERROR(IF(LoanIsNotPaid*LoanIsGood,PaymentNumber,""), "")</f>
        <v/>
      </c>
      <c r="C284" s="73" t="str">
        <f>IFERROR(IF(LoanIsNotPaid*LoanIsGood,PaymentDate,""), "")</f>
        <v/>
      </c>
      <c r="D284" s="75" t="str">
        <f>IFERROR(IF(LoanIsNotPaid*LoanIsGood,LoanValue,""), "")</f>
        <v/>
      </c>
      <c r="E284" s="75" t="str">
        <f>IFERROR(IF(LoanIsNotPaid*LoanIsGood,MonthlyPayment,""), "")</f>
        <v/>
      </c>
      <c r="F284" s="75" t="str">
        <f>IFERROR(IF(LoanIsNotPaid*LoanIsGood,Principal,""), "")</f>
        <v/>
      </c>
      <c r="G284" s="75" t="str">
        <f>IFERROR(IF(LoanIsNotPaid*LoanIsGood,InterestAmt,""), "")</f>
        <v/>
      </c>
      <c r="H284" s="75" t="str">
        <f>IFERROR(IF(LoanIsNotPaid*LoanIsGood,EndingBalance,""), "")</f>
        <v/>
      </c>
    </row>
    <row r="285" spans="2:8" ht="20.100000000000001" customHeight="1" x14ac:dyDescent="0.25">
      <c r="B285" s="72" t="str">
        <f>IFERROR(IF(LoanIsNotPaid*LoanIsGood,PaymentNumber,""), "")</f>
        <v/>
      </c>
      <c r="C285" s="73" t="str">
        <f>IFERROR(IF(LoanIsNotPaid*LoanIsGood,PaymentDate,""), "")</f>
        <v/>
      </c>
      <c r="D285" s="75" t="str">
        <f>IFERROR(IF(LoanIsNotPaid*LoanIsGood,LoanValue,""), "")</f>
        <v/>
      </c>
      <c r="E285" s="75" t="str">
        <f>IFERROR(IF(LoanIsNotPaid*LoanIsGood,MonthlyPayment,""), "")</f>
        <v/>
      </c>
      <c r="F285" s="75" t="str">
        <f>IFERROR(IF(LoanIsNotPaid*LoanIsGood,Principal,""), "")</f>
        <v/>
      </c>
      <c r="G285" s="75" t="str">
        <f>IFERROR(IF(LoanIsNotPaid*LoanIsGood,InterestAmt,""), "")</f>
        <v/>
      </c>
      <c r="H285" s="75" t="str">
        <f>IFERROR(IF(LoanIsNotPaid*LoanIsGood,EndingBalance,""), "")</f>
        <v/>
      </c>
    </row>
    <row r="286" spans="2:8" ht="20.100000000000001" customHeight="1" x14ac:dyDescent="0.25">
      <c r="B286" s="72" t="str">
        <f>IFERROR(IF(LoanIsNotPaid*LoanIsGood,PaymentNumber,""), "")</f>
        <v/>
      </c>
      <c r="C286" s="73" t="str">
        <f>IFERROR(IF(LoanIsNotPaid*LoanIsGood,PaymentDate,""), "")</f>
        <v/>
      </c>
      <c r="D286" s="75" t="str">
        <f>IFERROR(IF(LoanIsNotPaid*LoanIsGood,LoanValue,""), "")</f>
        <v/>
      </c>
      <c r="E286" s="75" t="str">
        <f>IFERROR(IF(LoanIsNotPaid*LoanIsGood,MonthlyPayment,""), "")</f>
        <v/>
      </c>
      <c r="F286" s="75" t="str">
        <f>IFERROR(IF(LoanIsNotPaid*LoanIsGood,Principal,""), "")</f>
        <v/>
      </c>
      <c r="G286" s="75" t="str">
        <f>IFERROR(IF(LoanIsNotPaid*LoanIsGood,InterestAmt,""), "")</f>
        <v/>
      </c>
      <c r="H286" s="75" t="str">
        <f>IFERROR(IF(LoanIsNotPaid*LoanIsGood,EndingBalance,""), "")</f>
        <v/>
      </c>
    </row>
    <row r="287" spans="2:8" ht="20.100000000000001" customHeight="1" x14ac:dyDescent="0.25">
      <c r="B287" s="72" t="str">
        <f>IFERROR(IF(LoanIsNotPaid*LoanIsGood,PaymentNumber,""), "")</f>
        <v/>
      </c>
      <c r="C287" s="73" t="str">
        <f>IFERROR(IF(LoanIsNotPaid*LoanIsGood,PaymentDate,""), "")</f>
        <v/>
      </c>
      <c r="D287" s="75" t="str">
        <f>IFERROR(IF(LoanIsNotPaid*LoanIsGood,LoanValue,""), "")</f>
        <v/>
      </c>
      <c r="E287" s="75" t="str">
        <f>IFERROR(IF(LoanIsNotPaid*LoanIsGood,MonthlyPayment,""), "")</f>
        <v/>
      </c>
      <c r="F287" s="75" t="str">
        <f>IFERROR(IF(LoanIsNotPaid*LoanIsGood,Principal,""), "")</f>
        <v/>
      </c>
      <c r="G287" s="75" t="str">
        <f>IFERROR(IF(LoanIsNotPaid*LoanIsGood,InterestAmt,""), "")</f>
        <v/>
      </c>
      <c r="H287" s="75" t="str">
        <f>IFERROR(IF(LoanIsNotPaid*LoanIsGood,EndingBalance,""), "")</f>
        <v/>
      </c>
    </row>
    <row r="288" spans="2:8" ht="20.100000000000001" customHeight="1" x14ac:dyDescent="0.25">
      <c r="B288" s="72" t="str">
        <f>IFERROR(IF(LoanIsNotPaid*LoanIsGood,PaymentNumber,""), "")</f>
        <v/>
      </c>
      <c r="C288" s="73" t="str">
        <f>IFERROR(IF(LoanIsNotPaid*LoanIsGood,PaymentDate,""), "")</f>
        <v/>
      </c>
      <c r="D288" s="75" t="str">
        <f>IFERROR(IF(LoanIsNotPaid*LoanIsGood,LoanValue,""), "")</f>
        <v/>
      </c>
      <c r="E288" s="75" t="str">
        <f>IFERROR(IF(LoanIsNotPaid*LoanIsGood,MonthlyPayment,""), "")</f>
        <v/>
      </c>
      <c r="F288" s="75" t="str">
        <f>IFERROR(IF(LoanIsNotPaid*LoanIsGood,Principal,""), "")</f>
        <v/>
      </c>
      <c r="G288" s="75" t="str">
        <f>IFERROR(IF(LoanIsNotPaid*LoanIsGood,InterestAmt,""), "")</f>
        <v/>
      </c>
      <c r="H288" s="75" t="str">
        <f>IFERROR(IF(LoanIsNotPaid*LoanIsGood,EndingBalance,""), "")</f>
        <v/>
      </c>
    </row>
    <row r="289" spans="2:8" ht="20.100000000000001" customHeight="1" x14ac:dyDescent="0.25">
      <c r="B289" s="72" t="str">
        <f>IFERROR(IF(LoanIsNotPaid*LoanIsGood,PaymentNumber,""), "")</f>
        <v/>
      </c>
      <c r="C289" s="73" t="str">
        <f>IFERROR(IF(LoanIsNotPaid*LoanIsGood,PaymentDate,""), "")</f>
        <v/>
      </c>
      <c r="D289" s="75" t="str">
        <f>IFERROR(IF(LoanIsNotPaid*LoanIsGood,LoanValue,""), "")</f>
        <v/>
      </c>
      <c r="E289" s="75" t="str">
        <f>IFERROR(IF(LoanIsNotPaid*LoanIsGood,MonthlyPayment,""), "")</f>
        <v/>
      </c>
      <c r="F289" s="75" t="str">
        <f>IFERROR(IF(LoanIsNotPaid*LoanIsGood,Principal,""), "")</f>
        <v/>
      </c>
      <c r="G289" s="75" t="str">
        <f>IFERROR(IF(LoanIsNotPaid*LoanIsGood,InterestAmt,""), "")</f>
        <v/>
      </c>
      <c r="H289" s="75" t="str">
        <f>IFERROR(IF(LoanIsNotPaid*LoanIsGood,EndingBalance,""), "")</f>
        <v/>
      </c>
    </row>
    <row r="290" spans="2:8" ht="20.100000000000001" customHeight="1" x14ac:dyDescent="0.25">
      <c r="B290" s="72" t="str">
        <f>IFERROR(IF(LoanIsNotPaid*LoanIsGood,PaymentNumber,""), "")</f>
        <v/>
      </c>
      <c r="C290" s="73" t="str">
        <f>IFERROR(IF(LoanIsNotPaid*LoanIsGood,PaymentDate,""), "")</f>
        <v/>
      </c>
      <c r="D290" s="75" t="str">
        <f>IFERROR(IF(LoanIsNotPaid*LoanIsGood,LoanValue,""), "")</f>
        <v/>
      </c>
      <c r="E290" s="75" t="str">
        <f>IFERROR(IF(LoanIsNotPaid*LoanIsGood,MonthlyPayment,""), "")</f>
        <v/>
      </c>
      <c r="F290" s="75" t="str">
        <f>IFERROR(IF(LoanIsNotPaid*LoanIsGood,Principal,""), "")</f>
        <v/>
      </c>
      <c r="G290" s="75" t="str">
        <f>IFERROR(IF(LoanIsNotPaid*LoanIsGood,InterestAmt,""), "")</f>
        <v/>
      </c>
      <c r="H290" s="75" t="str">
        <f>IFERROR(IF(LoanIsNotPaid*LoanIsGood,EndingBalance,""), "")</f>
        <v/>
      </c>
    </row>
    <row r="291" spans="2:8" ht="20.100000000000001" customHeight="1" x14ac:dyDescent="0.25">
      <c r="B291" s="72" t="str">
        <f>IFERROR(IF(LoanIsNotPaid*LoanIsGood,PaymentNumber,""), "")</f>
        <v/>
      </c>
      <c r="C291" s="73" t="str">
        <f>IFERROR(IF(LoanIsNotPaid*LoanIsGood,PaymentDate,""), "")</f>
        <v/>
      </c>
      <c r="D291" s="75" t="str">
        <f>IFERROR(IF(LoanIsNotPaid*LoanIsGood,LoanValue,""), "")</f>
        <v/>
      </c>
      <c r="E291" s="75" t="str">
        <f>IFERROR(IF(LoanIsNotPaid*LoanIsGood,MonthlyPayment,""), "")</f>
        <v/>
      </c>
      <c r="F291" s="75" t="str">
        <f>IFERROR(IF(LoanIsNotPaid*LoanIsGood,Principal,""), "")</f>
        <v/>
      </c>
      <c r="G291" s="75" t="str">
        <f>IFERROR(IF(LoanIsNotPaid*LoanIsGood,InterestAmt,""), "")</f>
        <v/>
      </c>
      <c r="H291" s="75" t="str">
        <f>IFERROR(IF(LoanIsNotPaid*LoanIsGood,EndingBalance,""), "")</f>
        <v/>
      </c>
    </row>
    <row r="292" spans="2:8" ht="20.100000000000001" customHeight="1" x14ac:dyDescent="0.25">
      <c r="B292" s="72" t="str">
        <f>IFERROR(IF(LoanIsNotPaid*LoanIsGood,PaymentNumber,""), "")</f>
        <v/>
      </c>
      <c r="C292" s="73" t="str">
        <f>IFERROR(IF(LoanIsNotPaid*LoanIsGood,PaymentDate,""), "")</f>
        <v/>
      </c>
      <c r="D292" s="75" t="str">
        <f>IFERROR(IF(LoanIsNotPaid*LoanIsGood,LoanValue,""), "")</f>
        <v/>
      </c>
      <c r="E292" s="75" t="str">
        <f>IFERROR(IF(LoanIsNotPaid*LoanIsGood,MonthlyPayment,""), "")</f>
        <v/>
      </c>
      <c r="F292" s="75" t="str">
        <f>IFERROR(IF(LoanIsNotPaid*LoanIsGood,Principal,""), "")</f>
        <v/>
      </c>
      <c r="G292" s="75" t="str">
        <f>IFERROR(IF(LoanIsNotPaid*LoanIsGood,InterestAmt,""), "")</f>
        <v/>
      </c>
      <c r="H292" s="75" t="str">
        <f>IFERROR(IF(LoanIsNotPaid*LoanIsGood,EndingBalance,""), "")</f>
        <v/>
      </c>
    </row>
    <row r="293" spans="2:8" ht="20.100000000000001" customHeight="1" x14ac:dyDescent="0.25">
      <c r="B293" s="72" t="str">
        <f>IFERROR(IF(LoanIsNotPaid*LoanIsGood,PaymentNumber,""), "")</f>
        <v/>
      </c>
      <c r="C293" s="73" t="str">
        <f>IFERROR(IF(LoanIsNotPaid*LoanIsGood,PaymentDate,""), "")</f>
        <v/>
      </c>
      <c r="D293" s="75" t="str">
        <f>IFERROR(IF(LoanIsNotPaid*LoanIsGood,LoanValue,""), "")</f>
        <v/>
      </c>
      <c r="E293" s="75" t="str">
        <f>IFERROR(IF(LoanIsNotPaid*LoanIsGood,MonthlyPayment,""), "")</f>
        <v/>
      </c>
      <c r="F293" s="75" t="str">
        <f>IFERROR(IF(LoanIsNotPaid*LoanIsGood,Principal,""), "")</f>
        <v/>
      </c>
      <c r="G293" s="75" t="str">
        <f>IFERROR(IF(LoanIsNotPaid*LoanIsGood,InterestAmt,""), "")</f>
        <v/>
      </c>
      <c r="H293" s="75" t="str">
        <f>IFERROR(IF(LoanIsNotPaid*LoanIsGood,EndingBalance,""), "")</f>
        <v/>
      </c>
    </row>
    <row r="294" spans="2:8" ht="20.100000000000001" customHeight="1" x14ac:dyDescent="0.25">
      <c r="B294" s="72" t="str">
        <f>IFERROR(IF(LoanIsNotPaid*LoanIsGood,PaymentNumber,""), "")</f>
        <v/>
      </c>
      <c r="C294" s="73" t="str">
        <f>IFERROR(IF(LoanIsNotPaid*LoanIsGood,PaymentDate,""), "")</f>
        <v/>
      </c>
      <c r="D294" s="75" t="str">
        <f>IFERROR(IF(LoanIsNotPaid*LoanIsGood,LoanValue,""), "")</f>
        <v/>
      </c>
      <c r="E294" s="75" t="str">
        <f>IFERROR(IF(LoanIsNotPaid*LoanIsGood,MonthlyPayment,""), "")</f>
        <v/>
      </c>
      <c r="F294" s="75" t="str">
        <f>IFERROR(IF(LoanIsNotPaid*LoanIsGood,Principal,""), "")</f>
        <v/>
      </c>
      <c r="G294" s="75" t="str">
        <f>IFERROR(IF(LoanIsNotPaid*LoanIsGood,InterestAmt,""), "")</f>
        <v/>
      </c>
      <c r="H294" s="75" t="str">
        <f>IFERROR(IF(LoanIsNotPaid*LoanIsGood,EndingBalance,""), "")</f>
        <v/>
      </c>
    </row>
    <row r="295" spans="2:8" ht="20.100000000000001" customHeight="1" x14ac:dyDescent="0.25">
      <c r="B295" s="72" t="str">
        <f>IFERROR(IF(LoanIsNotPaid*LoanIsGood,PaymentNumber,""), "")</f>
        <v/>
      </c>
      <c r="C295" s="73" t="str">
        <f>IFERROR(IF(LoanIsNotPaid*LoanIsGood,PaymentDate,""), "")</f>
        <v/>
      </c>
      <c r="D295" s="75" t="str">
        <f>IFERROR(IF(LoanIsNotPaid*LoanIsGood,LoanValue,""), "")</f>
        <v/>
      </c>
      <c r="E295" s="75" t="str">
        <f>IFERROR(IF(LoanIsNotPaid*LoanIsGood,MonthlyPayment,""), "")</f>
        <v/>
      </c>
      <c r="F295" s="75" t="str">
        <f>IFERROR(IF(LoanIsNotPaid*LoanIsGood,Principal,""), "")</f>
        <v/>
      </c>
      <c r="G295" s="75" t="str">
        <f>IFERROR(IF(LoanIsNotPaid*LoanIsGood,InterestAmt,""), "")</f>
        <v/>
      </c>
      <c r="H295" s="75" t="str">
        <f>IFERROR(IF(LoanIsNotPaid*LoanIsGood,EndingBalance,""), "")</f>
        <v/>
      </c>
    </row>
    <row r="296" spans="2:8" ht="20.100000000000001" customHeight="1" x14ac:dyDescent="0.25">
      <c r="B296" s="72" t="str">
        <f>IFERROR(IF(LoanIsNotPaid*LoanIsGood,PaymentNumber,""), "")</f>
        <v/>
      </c>
      <c r="C296" s="73" t="str">
        <f>IFERROR(IF(LoanIsNotPaid*LoanIsGood,PaymentDate,""), "")</f>
        <v/>
      </c>
      <c r="D296" s="75" t="str">
        <f>IFERROR(IF(LoanIsNotPaid*LoanIsGood,LoanValue,""), "")</f>
        <v/>
      </c>
      <c r="E296" s="75" t="str">
        <f>IFERROR(IF(LoanIsNotPaid*LoanIsGood,MonthlyPayment,""), "")</f>
        <v/>
      </c>
      <c r="F296" s="75" t="str">
        <f>IFERROR(IF(LoanIsNotPaid*LoanIsGood,Principal,""), "")</f>
        <v/>
      </c>
      <c r="G296" s="75" t="str">
        <f>IFERROR(IF(LoanIsNotPaid*LoanIsGood,InterestAmt,""), "")</f>
        <v/>
      </c>
      <c r="H296" s="75" t="str">
        <f>IFERROR(IF(LoanIsNotPaid*LoanIsGood,EndingBalance,""), "")</f>
        <v/>
      </c>
    </row>
    <row r="297" spans="2:8" ht="20.100000000000001" customHeight="1" x14ac:dyDescent="0.25">
      <c r="B297" s="72" t="str">
        <f>IFERROR(IF(LoanIsNotPaid*LoanIsGood,PaymentNumber,""), "")</f>
        <v/>
      </c>
      <c r="C297" s="73" t="str">
        <f>IFERROR(IF(LoanIsNotPaid*LoanIsGood,PaymentDate,""), "")</f>
        <v/>
      </c>
      <c r="D297" s="75" t="str">
        <f>IFERROR(IF(LoanIsNotPaid*LoanIsGood,LoanValue,""), "")</f>
        <v/>
      </c>
      <c r="E297" s="75" t="str">
        <f>IFERROR(IF(LoanIsNotPaid*LoanIsGood,MonthlyPayment,""), "")</f>
        <v/>
      </c>
      <c r="F297" s="75" t="str">
        <f>IFERROR(IF(LoanIsNotPaid*LoanIsGood,Principal,""), "")</f>
        <v/>
      </c>
      <c r="G297" s="75" t="str">
        <f>IFERROR(IF(LoanIsNotPaid*LoanIsGood,InterestAmt,""), "")</f>
        <v/>
      </c>
      <c r="H297" s="75" t="str">
        <f>IFERROR(IF(LoanIsNotPaid*LoanIsGood,EndingBalance,""), "")</f>
        <v/>
      </c>
    </row>
    <row r="298" spans="2:8" ht="20.100000000000001" customHeight="1" x14ac:dyDescent="0.25">
      <c r="B298" s="72" t="str">
        <f>IFERROR(IF(LoanIsNotPaid*LoanIsGood,PaymentNumber,""), "")</f>
        <v/>
      </c>
      <c r="C298" s="73" t="str">
        <f>IFERROR(IF(LoanIsNotPaid*LoanIsGood,PaymentDate,""), "")</f>
        <v/>
      </c>
      <c r="D298" s="75" t="str">
        <f>IFERROR(IF(LoanIsNotPaid*LoanIsGood,LoanValue,""), "")</f>
        <v/>
      </c>
      <c r="E298" s="75" t="str">
        <f>IFERROR(IF(LoanIsNotPaid*LoanIsGood,MonthlyPayment,""), "")</f>
        <v/>
      </c>
      <c r="F298" s="75" t="str">
        <f>IFERROR(IF(LoanIsNotPaid*LoanIsGood,Principal,""), "")</f>
        <v/>
      </c>
      <c r="G298" s="75" t="str">
        <f>IFERROR(IF(LoanIsNotPaid*LoanIsGood,InterestAmt,""), "")</f>
        <v/>
      </c>
      <c r="H298" s="75" t="str">
        <f>IFERROR(IF(LoanIsNotPaid*LoanIsGood,EndingBalance,""), "")</f>
        <v/>
      </c>
    </row>
    <row r="299" spans="2:8" ht="20.100000000000001" customHeight="1" x14ac:dyDescent="0.25">
      <c r="B299" s="72" t="str">
        <f>IFERROR(IF(LoanIsNotPaid*LoanIsGood,PaymentNumber,""), "")</f>
        <v/>
      </c>
      <c r="C299" s="73" t="str">
        <f>IFERROR(IF(LoanIsNotPaid*LoanIsGood,PaymentDate,""), "")</f>
        <v/>
      </c>
      <c r="D299" s="75" t="str">
        <f>IFERROR(IF(LoanIsNotPaid*LoanIsGood,LoanValue,""), "")</f>
        <v/>
      </c>
      <c r="E299" s="75" t="str">
        <f>IFERROR(IF(LoanIsNotPaid*LoanIsGood,MonthlyPayment,""), "")</f>
        <v/>
      </c>
      <c r="F299" s="75" t="str">
        <f>IFERROR(IF(LoanIsNotPaid*LoanIsGood,Principal,""), "")</f>
        <v/>
      </c>
      <c r="G299" s="75" t="str">
        <f>IFERROR(IF(LoanIsNotPaid*LoanIsGood,InterestAmt,""), "")</f>
        <v/>
      </c>
      <c r="H299" s="75" t="str">
        <f>IFERROR(IF(LoanIsNotPaid*LoanIsGood,EndingBalance,""), "")</f>
        <v/>
      </c>
    </row>
    <row r="300" spans="2:8" ht="20.100000000000001" customHeight="1" x14ac:dyDescent="0.25">
      <c r="B300" s="72" t="str">
        <f>IFERROR(IF(LoanIsNotPaid*LoanIsGood,PaymentNumber,""), "")</f>
        <v/>
      </c>
      <c r="C300" s="73" t="str">
        <f>IFERROR(IF(LoanIsNotPaid*LoanIsGood,PaymentDate,""), "")</f>
        <v/>
      </c>
      <c r="D300" s="75" t="str">
        <f>IFERROR(IF(LoanIsNotPaid*LoanIsGood,LoanValue,""), "")</f>
        <v/>
      </c>
      <c r="E300" s="75" t="str">
        <f>IFERROR(IF(LoanIsNotPaid*LoanIsGood,MonthlyPayment,""), "")</f>
        <v/>
      </c>
      <c r="F300" s="75" t="str">
        <f>IFERROR(IF(LoanIsNotPaid*LoanIsGood,Principal,""), "")</f>
        <v/>
      </c>
      <c r="G300" s="75" t="str">
        <f>IFERROR(IF(LoanIsNotPaid*LoanIsGood,InterestAmt,""), "")</f>
        <v/>
      </c>
      <c r="H300" s="75" t="str">
        <f>IFERROR(IF(LoanIsNotPaid*LoanIsGood,EndingBalance,""), "")</f>
        <v/>
      </c>
    </row>
    <row r="301" spans="2:8" ht="20.100000000000001" customHeight="1" x14ac:dyDescent="0.25">
      <c r="B301" s="72" t="str">
        <f>IFERROR(IF(LoanIsNotPaid*LoanIsGood,PaymentNumber,""), "")</f>
        <v/>
      </c>
      <c r="C301" s="73" t="str">
        <f>IFERROR(IF(LoanIsNotPaid*LoanIsGood,PaymentDate,""), "")</f>
        <v/>
      </c>
      <c r="D301" s="75" t="str">
        <f>IFERROR(IF(LoanIsNotPaid*LoanIsGood,LoanValue,""), "")</f>
        <v/>
      </c>
      <c r="E301" s="75" t="str">
        <f>IFERROR(IF(LoanIsNotPaid*LoanIsGood,MonthlyPayment,""), "")</f>
        <v/>
      </c>
      <c r="F301" s="75" t="str">
        <f>IFERROR(IF(LoanIsNotPaid*LoanIsGood,Principal,""), "")</f>
        <v/>
      </c>
      <c r="G301" s="75" t="str">
        <f>IFERROR(IF(LoanIsNotPaid*LoanIsGood,InterestAmt,""), "")</f>
        <v/>
      </c>
      <c r="H301" s="75" t="str">
        <f>IFERROR(IF(LoanIsNotPaid*LoanIsGood,EndingBalance,""), "")</f>
        <v/>
      </c>
    </row>
    <row r="302" spans="2:8" ht="20.100000000000001" customHeight="1" x14ac:dyDescent="0.25">
      <c r="B302" s="72" t="str">
        <f>IFERROR(IF(LoanIsNotPaid*LoanIsGood,PaymentNumber,""), "")</f>
        <v/>
      </c>
      <c r="C302" s="73" t="str">
        <f>IFERROR(IF(LoanIsNotPaid*LoanIsGood,PaymentDate,""), "")</f>
        <v/>
      </c>
      <c r="D302" s="75" t="str">
        <f>IFERROR(IF(LoanIsNotPaid*LoanIsGood,LoanValue,""), "")</f>
        <v/>
      </c>
      <c r="E302" s="75" t="str">
        <f>IFERROR(IF(LoanIsNotPaid*LoanIsGood,MonthlyPayment,""), "")</f>
        <v/>
      </c>
      <c r="F302" s="75" t="str">
        <f>IFERROR(IF(LoanIsNotPaid*LoanIsGood,Principal,""), "")</f>
        <v/>
      </c>
      <c r="G302" s="75" t="str">
        <f>IFERROR(IF(LoanIsNotPaid*LoanIsGood,InterestAmt,""), "")</f>
        <v/>
      </c>
      <c r="H302" s="75" t="str">
        <f>IFERROR(IF(LoanIsNotPaid*LoanIsGood,EndingBalance,""), "")</f>
        <v/>
      </c>
    </row>
    <row r="303" spans="2:8" ht="20.100000000000001" customHeight="1" x14ac:dyDescent="0.25">
      <c r="B303" s="72" t="str">
        <f>IFERROR(IF(LoanIsNotPaid*LoanIsGood,PaymentNumber,""), "")</f>
        <v/>
      </c>
      <c r="C303" s="73" t="str">
        <f>IFERROR(IF(LoanIsNotPaid*LoanIsGood,PaymentDate,""), "")</f>
        <v/>
      </c>
      <c r="D303" s="75" t="str">
        <f>IFERROR(IF(LoanIsNotPaid*LoanIsGood,LoanValue,""), "")</f>
        <v/>
      </c>
      <c r="E303" s="75" t="str">
        <f>IFERROR(IF(LoanIsNotPaid*LoanIsGood,MonthlyPayment,""), "")</f>
        <v/>
      </c>
      <c r="F303" s="75" t="str">
        <f>IFERROR(IF(LoanIsNotPaid*LoanIsGood,Principal,""), "")</f>
        <v/>
      </c>
      <c r="G303" s="75" t="str">
        <f>IFERROR(IF(LoanIsNotPaid*LoanIsGood,InterestAmt,""), "")</f>
        <v/>
      </c>
      <c r="H303" s="75" t="str">
        <f>IFERROR(IF(LoanIsNotPaid*LoanIsGood,EndingBalance,""), "")</f>
        <v/>
      </c>
    </row>
    <row r="304" spans="2:8" ht="20.100000000000001" customHeight="1" x14ac:dyDescent="0.25">
      <c r="B304" s="72" t="str">
        <f>IFERROR(IF(LoanIsNotPaid*LoanIsGood,PaymentNumber,""), "")</f>
        <v/>
      </c>
      <c r="C304" s="73" t="str">
        <f>IFERROR(IF(LoanIsNotPaid*LoanIsGood,PaymentDate,""), "")</f>
        <v/>
      </c>
      <c r="D304" s="75" t="str">
        <f>IFERROR(IF(LoanIsNotPaid*LoanIsGood,LoanValue,""), "")</f>
        <v/>
      </c>
      <c r="E304" s="75" t="str">
        <f>IFERROR(IF(LoanIsNotPaid*LoanIsGood,MonthlyPayment,""), "")</f>
        <v/>
      </c>
      <c r="F304" s="75" t="str">
        <f>IFERROR(IF(LoanIsNotPaid*LoanIsGood,Principal,""), "")</f>
        <v/>
      </c>
      <c r="G304" s="75" t="str">
        <f>IFERROR(IF(LoanIsNotPaid*LoanIsGood,InterestAmt,""), "")</f>
        <v/>
      </c>
      <c r="H304" s="75" t="str">
        <f>IFERROR(IF(LoanIsNotPaid*LoanIsGood,EndingBalance,""), "")</f>
        <v/>
      </c>
    </row>
    <row r="305" spans="2:8" ht="20.100000000000001" customHeight="1" x14ac:dyDescent="0.25">
      <c r="B305" s="72" t="str">
        <f>IFERROR(IF(LoanIsNotPaid*LoanIsGood,PaymentNumber,""), "")</f>
        <v/>
      </c>
      <c r="C305" s="73" t="str">
        <f>IFERROR(IF(LoanIsNotPaid*LoanIsGood,PaymentDate,""), "")</f>
        <v/>
      </c>
      <c r="D305" s="75" t="str">
        <f>IFERROR(IF(LoanIsNotPaid*LoanIsGood,LoanValue,""), "")</f>
        <v/>
      </c>
      <c r="E305" s="75" t="str">
        <f>IFERROR(IF(LoanIsNotPaid*LoanIsGood,MonthlyPayment,""), "")</f>
        <v/>
      </c>
      <c r="F305" s="75" t="str">
        <f>IFERROR(IF(LoanIsNotPaid*LoanIsGood,Principal,""), "")</f>
        <v/>
      </c>
      <c r="G305" s="75" t="str">
        <f>IFERROR(IF(LoanIsNotPaid*LoanIsGood,InterestAmt,""), "")</f>
        <v/>
      </c>
      <c r="H305" s="75" t="str">
        <f>IFERROR(IF(LoanIsNotPaid*LoanIsGood,EndingBalance,""), "")</f>
        <v/>
      </c>
    </row>
    <row r="306" spans="2:8" ht="20.100000000000001" customHeight="1" x14ac:dyDescent="0.25">
      <c r="B306" s="72" t="str">
        <f>IFERROR(IF(LoanIsNotPaid*LoanIsGood,PaymentNumber,""), "")</f>
        <v/>
      </c>
      <c r="C306" s="73" t="str">
        <f>IFERROR(IF(LoanIsNotPaid*LoanIsGood,PaymentDate,""), "")</f>
        <v/>
      </c>
      <c r="D306" s="75" t="str">
        <f>IFERROR(IF(LoanIsNotPaid*LoanIsGood,LoanValue,""), "")</f>
        <v/>
      </c>
      <c r="E306" s="75" t="str">
        <f>IFERROR(IF(LoanIsNotPaid*LoanIsGood,MonthlyPayment,""), "")</f>
        <v/>
      </c>
      <c r="F306" s="75" t="str">
        <f>IFERROR(IF(LoanIsNotPaid*LoanIsGood,Principal,""), "")</f>
        <v/>
      </c>
      <c r="G306" s="75" t="str">
        <f>IFERROR(IF(LoanIsNotPaid*LoanIsGood,InterestAmt,""), "")</f>
        <v/>
      </c>
      <c r="H306" s="75" t="str">
        <f>IFERROR(IF(LoanIsNotPaid*LoanIsGood,EndingBalance,""), "")</f>
        <v/>
      </c>
    </row>
    <row r="307" spans="2:8" ht="20.100000000000001" customHeight="1" x14ac:dyDescent="0.25">
      <c r="B307" s="72" t="str">
        <f>IFERROR(IF(LoanIsNotPaid*LoanIsGood,PaymentNumber,""), "")</f>
        <v/>
      </c>
      <c r="C307" s="73" t="str">
        <f>IFERROR(IF(LoanIsNotPaid*LoanIsGood,PaymentDate,""), "")</f>
        <v/>
      </c>
      <c r="D307" s="75" t="str">
        <f>IFERROR(IF(LoanIsNotPaid*LoanIsGood,LoanValue,""), "")</f>
        <v/>
      </c>
      <c r="E307" s="75" t="str">
        <f>IFERROR(IF(LoanIsNotPaid*LoanIsGood,MonthlyPayment,""), "")</f>
        <v/>
      </c>
      <c r="F307" s="75" t="str">
        <f>IFERROR(IF(LoanIsNotPaid*LoanIsGood,Principal,""), "")</f>
        <v/>
      </c>
      <c r="G307" s="75" t="str">
        <f>IFERROR(IF(LoanIsNotPaid*LoanIsGood,InterestAmt,""), "")</f>
        <v/>
      </c>
      <c r="H307" s="75" t="str">
        <f>IFERROR(IF(LoanIsNotPaid*LoanIsGood,EndingBalance,""), "")</f>
        <v/>
      </c>
    </row>
    <row r="308" spans="2:8" ht="20.100000000000001" customHeight="1" x14ac:dyDescent="0.25">
      <c r="B308" s="72" t="str">
        <f>IFERROR(IF(LoanIsNotPaid*LoanIsGood,PaymentNumber,""), "")</f>
        <v/>
      </c>
      <c r="C308" s="73" t="str">
        <f>IFERROR(IF(LoanIsNotPaid*LoanIsGood,PaymentDate,""), "")</f>
        <v/>
      </c>
      <c r="D308" s="75" t="str">
        <f>IFERROR(IF(LoanIsNotPaid*LoanIsGood,LoanValue,""), "")</f>
        <v/>
      </c>
      <c r="E308" s="75" t="str">
        <f>IFERROR(IF(LoanIsNotPaid*LoanIsGood,MonthlyPayment,""), "")</f>
        <v/>
      </c>
      <c r="F308" s="75" t="str">
        <f>IFERROR(IF(LoanIsNotPaid*LoanIsGood,Principal,""), "")</f>
        <v/>
      </c>
      <c r="G308" s="75" t="str">
        <f>IFERROR(IF(LoanIsNotPaid*LoanIsGood,InterestAmt,""), "")</f>
        <v/>
      </c>
      <c r="H308" s="75" t="str">
        <f>IFERROR(IF(LoanIsNotPaid*LoanIsGood,EndingBalance,""), "")</f>
        <v/>
      </c>
    </row>
    <row r="309" spans="2:8" ht="20.100000000000001" customHeight="1" x14ac:dyDescent="0.25">
      <c r="B309" s="72" t="str">
        <f>IFERROR(IF(LoanIsNotPaid*LoanIsGood,PaymentNumber,""), "")</f>
        <v/>
      </c>
      <c r="C309" s="73" t="str">
        <f>IFERROR(IF(LoanIsNotPaid*LoanIsGood,PaymentDate,""), "")</f>
        <v/>
      </c>
      <c r="D309" s="75" t="str">
        <f>IFERROR(IF(LoanIsNotPaid*LoanIsGood,LoanValue,""), "")</f>
        <v/>
      </c>
      <c r="E309" s="75" t="str">
        <f>IFERROR(IF(LoanIsNotPaid*LoanIsGood,MonthlyPayment,""), "")</f>
        <v/>
      </c>
      <c r="F309" s="75" t="str">
        <f>IFERROR(IF(LoanIsNotPaid*LoanIsGood,Principal,""), "")</f>
        <v/>
      </c>
      <c r="G309" s="75" t="str">
        <f>IFERROR(IF(LoanIsNotPaid*LoanIsGood,InterestAmt,""), "")</f>
        <v/>
      </c>
      <c r="H309" s="75" t="str">
        <f>IFERROR(IF(LoanIsNotPaid*LoanIsGood,EndingBalance,""), "")</f>
        <v/>
      </c>
    </row>
    <row r="310" spans="2:8" ht="20.100000000000001" customHeight="1" x14ac:dyDescent="0.25">
      <c r="B310" s="72" t="str">
        <f>IFERROR(IF(LoanIsNotPaid*LoanIsGood,PaymentNumber,""), "")</f>
        <v/>
      </c>
      <c r="C310" s="73" t="str">
        <f>IFERROR(IF(LoanIsNotPaid*LoanIsGood,PaymentDate,""), "")</f>
        <v/>
      </c>
      <c r="D310" s="75" t="str">
        <f>IFERROR(IF(LoanIsNotPaid*LoanIsGood,LoanValue,""), "")</f>
        <v/>
      </c>
      <c r="E310" s="75" t="str">
        <f>IFERROR(IF(LoanIsNotPaid*LoanIsGood,MonthlyPayment,""), "")</f>
        <v/>
      </c>
      <c r="F310" s="75" t="str">
        <f>IFERROR(IF(LoanIsNotPaid*LoanIsGood,Principal,""), "")</f>
        <v/>
      </c>
      <c r="G310" s="75" t="str">
        <f>IFERROR(IF(LoanIsNotPaid*LoanIsGood,InterestAmt,""), "")</f>
        <v/>
      </c>
      <c r="H310" s="75" t="str">
        <f>IFERROR(IF(LoanIsNotPaid*LoanIsGood,EndingBalance,""), "")</f>
        <v/>
      </c>
    </row>
    <row r="311" spans="2:8" ht="20.100000000000001" customHeight="1" x14ac:dyDescent="0.25">
      <c r="B311" s="72" t="str">
        <f>IFERROR(IF(LoanIsNotPaid*LoanIsGood,PaymentNumber,""), "")</f>
        <v/>
      </c>
      <c r="C311" s="73" t="str">
        <f>IFERROR(IF(LoanIsNotPaid*LoanIsGood,PaymentDate,""), "")</f>
        <v/>
      </c>
      <c r="D311" s="75" t="str">
        <f>IFERROR(IF(LoanIsNotPaid*LoanIsGood,LoanValue,""), "")</f>
        <v/>
      </c>
      <c r="E311" s="75" t="str">
        <f>IFERROR(IF(LoanIsNotPaid*LoanIsGood,MonthlyPayment,""), "")</f>
        <v/>
      </c>
      <c r="F311" s="75" t="str">
        <f>IFERROR(IF(LoanIsNotPaid*LoanIsGood,Principal,""), "")</f>
        <v/>
      </c>
      <c r="G311" s="75" t="str">
        <f>IFERROR(IF(LoanIsNotPaid*LoanIsGood,InterestAmt,""), "")</f>
        <v/>
      </c>
      <c r="H311" s="75" t="str">
        <f>IFERROR(IF(LoanIsNotPaid*LoanIsGood,EndingBalance,""), "")</f>
        <v/>
      </c>
    </row>
    <row r="312" spans="2:8" ht="20.100000000000001" customHeight="1" x14ac:dyDescent="0.25">
      <c r="B312" s="72" t="str">
        <f>IFERROR(IF(LoanIsNotPaid*LoanIsGood,PaymentNumber,""), "")</f>
        <v/>
      </c>
      <c r="C312" s="73" t="str">
        <f>IFERROR(IF(LoanIsNotPaid*LoanIsGood,PaymentDate,""), "")</f>
        <v/>
      </c>
      <c r="D312" s="75" t="str">
        <f>IFERROR(IF(LoanIsNotPaid*LoanIsGood,LoanValue,""), "")</f>
        <v/>
      </c>
      <c r="E312" s="75" t="str">
        <f>IFERROR(IF(LoanIsNotPaid*LoanIsGood,MonthlyPayment,""), "")</f>
        <v/>
      </c>
      <c r="F312" s="75" t="str">
        <f>IFERROR(IF(LoanIsNotPaid*LoanIsGood,Principal,""), "")</f>
        <v/>
      </c>
      <c r="G312" s="75" t="str">
        <f>IFERROR(IF(LoanIsNotPaid*LoanIsGood,InterestAmt,""), "")</f>
        <v/>
      </c>
      <c r="H312" s="75" t="str">
        <f>IFERROR(IF(LoanIsNotPaid*LoanIsGood,EndingBalance,""), "")</f>
        <v/>
      </c>
    </row>
    <row r="313" spans="2:8" ht="20.100000000000001" customHeight="1" x14ac:dyDescent="0.25">
      <c r="B313" s="72" t="str">
        <f>IFERROR(IF(LoanIsNotPaid*LoanIsGood,PaymentNumber,""), "")</f>
        <v/>
      </c>
      <c r="C313" s="73" t="str">
        <f>IFERROR(IF(LoanIsNotPaid*LoanIsGood,PaymentDate,""), "")</f>
        <v/>
      </c>
      <c r="D313" s="75" t="str">
        <f>IFERROR(IF(LoanIsNotPaid*LoanIsGood,LoanValue,""), "")</f>
        <v/>
      </c>
      <c r="E313" s="75" t="str">
        <f>IFERROR(IF(LoanIsNotPaid*LoanIsGood,MonthlyPayment,""), "")</f>
        <v/>
      </c>
      <c r="F313" s="75" t="str">
        <f>IFERROR(IF(LoanIsNotPaid*LoanIsGood,Principal,""), "")</f>
        <v/>
      </c>
      <c r="G313" s="75" t="str">
        <f>IFERROR(IF(LoanIsNotPaid*LoanIsGood,InterestAmt,""), "")</f>
        <v/>
      </c>
      <c r="H313" s="75" t="str">
        <f>IFERROR(IF(LoanIsNotPaid*LoanIsGood,EndingBalance,""), "")</f>
        <v/>
      </c>
    </row>
    <row r="314" spans="2:8" ht="20.100000000000001" customHeight="1" x14ac:dyDescent="0.25">
      <c r="B314" s="72" t="str">
        <f>IFERROR(IF(LoanIsNotPaid*LoanIsGood,PaymentNumber,""), "")</f>
        <v/>
      </c>
      <c r="C314" s="73" t="str">
        <f>IFERROR(IF(LoanIsNotPaid*LoanIsGood,PaymentDate,""), "")</f>
        <v/>
      </c>
      <c r="D314" s="75" t="str">
        <f>IFERROR(IF(LoanIsNotPaid*LoanIsGood,LoanValue,""), "")</f>
        <v/>
      </c>
      <c r="E314" s="75" t="str">
        <f>IFERROR(IF(LoanIsNotPaid*LoanIsGood,MonthlyPayment,""), "")</f>
        <v/>
      </c>
      <c r="F314" s="75" t="str">
        <f>IFERROR(IF(LoanIsNotPaid*LoanIsGood,Principal,""), "")</f>
        <v/>
      </c>
      <c r="G314" s="75" t="str">
        <f>IFERROR(IF(LoanIsNotPaid*LoanIsGood,InterestAmt,""), "")</f>
        <v/>
      </c>
      <c r="H314" s="75" t="str">
        <f>IFERROR(IF(LoanIsNotPaid*LoanIsGood,EndingBalance,""), "")</f>
        <v/>
      </c>
    </row>
    <row r="315" spans="2:8" ht="20.100000000000001" customHeight="1" x14ac:dyDescent="0.25">
      <c r="B315" s="72" t="str">
        <f>IFERROR(IF(LoanIsNotPaid*LoanIsGood,PaymentNumber,""), "")</f>
        <v/>
      </c>
      <c r="C315" s="73" t="str">
        <f>IFERROR(IF(LoanIsNotPaid*LoanIsGood,PaymentDate,""), "")</f>
        <v/>
      </c>
      <c r="D315" s="75" t="str">
        <f>IFERROR(IF(LoanIsNotPaid*LoanIsGood,LoanValue,""), "")</f>
        <v/>
      </c>
      <c r="E315" s="75" t="str">
        <f>IFERROR(IF(LoanIsNotPaid*LoanIsGood,MonthlyPayment,""), "")</f>
        <v/>
      </c>
      <c r="F315" s="75" t="str">
        <f>IFERROR(IF(LoanIsNotPaid*LoanIsGood,Principal,""), "")</f>
        <v/>
      </c>
      <c r="G315" s="75" t="str">
        <f>IFERROR(IF(LoanIsNotPaid*LoanIsGood,InterestAmt,""), "")</f>
        <v/>
      </c>
      <c r="H315" s="75" t="str">
        <f>IFERROR(IF(LoanIsNotPaid*LoanIsGood,EndingBalance,""), "")</f>
        <v/>
      </c>
    </row>
    <row r="316" spans="2:8" ht="20.100000000000001" customHeight="1" x14ac:dyDescent="0.25">
      <c r="B316" s="72" t="str">
        <f>IFERROR(IF(LoanIsNotPaid*LoanIsGood,PaymentNumber,""), "")</f>
        <v/>
      </c>
      <c r="C316" s="73" t="str">
        <f>IFERROR(IF(LoanIsNotPaid*LoanIsGood,PaymentDate,""), "")</f>
        <v/>
      </c>
      <c r="D316" s="75" t="str">
        <f>IFERROR(IF(LoanIsNotPaid*LoanIsGood,LoanValue,""), "")</f>
        <v/>
      </c>
      <c r="E316" s="75" t="str">
        <f>IFERROR(IF(LoanIsNotPaid*LoanIsGood,MonthlyPayment,""), "")</f>
        <v/>
      </c>
      <c r="F316" s="75" t="str">
        <f>IFERROR(IF(LoanIsNotPaid*LoanIsGood,Principal,""), "")</f>
        <v/>
      </c>
      <c r="G316" s="75" t="str">
        <f>IFERROR(IF(LoanIsNotPaid*LoanIsGood,InterestAmt,""), "")</f>
        <v/>
      </c>
      <c r="H316" s="75" t="str">
        <f>IFERROR(IF(LoanIsNotPaid*LoanIsGood,EndingBalance,""), "")</f>
        <v/>
      </c>
    </row>
    <row r="317" spans="2:8" ht="20.100000000000001" customHeight="1" x14ac:dyDescent="0.25">
      <c r="B317" s="72" t="str">
        <f>IFERROR(IF(LoanIsNotPaid*LoanIsGood,PaymentNumber,""), "")</f>
        <v/>
      </c>
      <c r="C317" s="73" t="str">
        <f>IFERROR(IF(LoanIsNotPaid*LoanIsGood,PaymentDate,""), "")</f>
        <v/>
      </c>
      <c r="D317" s="75" t="str">
        <f>IFERROR(IF(LoanIsNotPaid*LoanIsGood,LoanValue,""), "")</f>
        <v/>
      </c>
      <c r="E317" s="75" t="str">
        <f>IFERROR(IF(LoanIsNotPaid*LoanIsGood,MonthlyPayment,""), "")</f>
        <v/>
      </c>
      <c r="F317" s="75" t="str">
        <f>IFERROR(IF(LoanIsNotPaid*LoanIsGood,Principal,""), "")</f>
        <v/>
      </c>
      <c r="G317" s="75" t="str">
        <f>IFERROR(IF(LoanIsNotPaid*LoanIsGood,InterestAmt,""), "")</f>
        <v/>
      </c>
      <c r="H317" s="75" t="str">
        <f>IFERROR(IF(LoanIsNotPaid*LoanIsGood,EndingBalance,""), "")</f>
        <v/>
      </c>
    </row>
    <row r="318" spans="2:8" ht="20.100000000000001" customHeight="1" x14ac:dyDescent="0.25">
      <c r="B318" s="72" t="str">
        <f>IFERROR(IF(LoanIsNotPaid*LoanIsGood,PaymentNumber,""), "")</f>
        <v/>
      </c>
      <c r="C318" s="73" t="str">
        <f>IFERROR(IF(LoanIsNotPaid*LoanIsGood,PaymentDate,""), "")</f>
        <v/>
      </c>
      <c r="D318" s="75" t="str">
        <f>IFERROR(IF(LoanIsNotPaid*LoanIsGood,LoanValue,""), "")</f>
        <v/>
      </c>
      <c r="E318" s="75" t="str">
        <f>IFERROR(IF(LoanIsNotPaid*LoanIsGood,MonthlyPayment,""), "")</f>
        <v/>
      </c>
      <c r="F318" s="75" t="str">
        <f>IFERROR(IF(LoanIsNotPaid*LoanIsGood,Principal,""), "")</f>
        <v/>
      </c>
      <c r="G318" s="75" t="str">
        <f>IFERROR(IF(LoanIsNotPaid*LoanIsGood,InterestAmt,""), "")</f>
        <v/>
      </c>
      <c r="H318" s="75" t="str">
        <f>IFERROR(IF(LoanIsNotPaid*LoanIsGood,EndingBalance,""), "")</f>
        <v/>
      </c>
    </row>
    <row r="319" spans="2:8" ht="20.100000000000001" customHeight="1" x14ac:dyDescent="0.25">
      <c r="B319" s="72" t="str">
        <f>IFERROR(IF(LoanIsNotPaid*LoanIsGood,PaymentNumber,""), "")</f>
        <v/>
      </c>
      <c r="C319" s="73" t="str">
        <f>IFERROR(IF(LoanIsNotPaid*LoanIsGood,PaymentDate,""), "")</f>
        <v/>
      </c>
      <c r="D319" s="75" t="str">
        <f>IFERROR(IF(LoanIsNotPaid*LoanIsGood,LoanValue,""), "")</f>
        <v/>
      </c>
      <c r="E319" s="75" t="str">
        <f>IFERROR(IF(LoanIsNotPaid*LoanIsGood,MonthlyPayment,""), "")</f>
        <v/>
      </c>
      <c r="F319" s="75" t="str">
        <f>IFERROR(IF(LoanIsNotPaid*LoanIsGood,Principal,""), "")</f>
        <v/>
      </c>
      <c r="G319" s="75" t="str">
        <f>IFERROR(IF(LoanIsNotPaid*LoanIsGood,InterestAmt,""), "")</f>
        <v/>
      </c>
      <c r="H319" s="75" t="str">
        <f>IFERROR(IF(LoanIsNotPaid*LoanIsGood,EndingBalance,""), "")</f>
        <v/>
      </c>
    </row>
    <row r="320" spans="2:8" ht="20.100000000000001" customHeight="1" x14ac:dyDescent="0.25">
      <c r="B320" s="72" t="str">
        <f>IFERROR(IF(LoanIsNotPaid*LoanIsGood,PaymentNumber,""), "")</f>
        <v/>
      </c>
      <c r="C320" s="73" t="str">
        <f>IFERROR(IF(LoanIsNotPaid*LoanIsGood,PaymentDate,""), "")</f>
        <v/>
      </c>
      <c r="D320" s="75" t="str">
        <f>IFERROR(IF(LoanIsNotPaid*LoanIsGood,LoanValue,""), "")</f>
        <v/>
      </c>
      <c r="E320" s="75" t="str">
        <f>IFERROR(IF(LoanIsNotPaid*LoanIsGood,MonthlyPayment,""), "")</f>
        <v/>
      </c>
      <c r="F320" s="75" t="str">
        <f>IFERROR(IF(LoanIsNotPaid*LoanIsGood,Principal,""), "")</f>
        <v/>
      </c>
      <c r="G320" s="75" t="str">
        <f>IFERROR(IF(LoanIsNotPaid*LoanIsGood,InterestAmt,""), "")</f>
        <v/>
      </c>
      <c r="H320" s="75" t="str">
        <f>IFERROR(IF(LoanIsNotPaid*LoanIsGood,EndingBalance,""), "")</f>
        <v/>
      </c>
    </row>
    <row r="321" spans="2:8" ht="20.100000000000001" customHeight="1" x14ac:dyDescent="0.25">
      <c r="B321" s="72" t="str">
        <f>IFERROR(IF(LoanIsNotPaid*LoanIsGood,PaymentNumber,""), "")</f>
        <v/>
      </c>
      <c r="C321" s="73" t="str">
        <f>IFERROR(IF(LoanIsNotPaid*LoanIsGood,PaymentDate,""), "")</f>
        <v/>
      </c>
      <c r="D321" s="75" t="str">
        <f>IFERROR(IF(LoanIsNotPaid*LoanIsGood,LoanValue,""), "")</f>
        <v/>
      </c>
      <c r="E321" s="75" t="str">
        <f>IFERROR(IF(LoanIsNotPaid*LoanIsGood,MonthlyPayment,""), "")</f>
        <v/>
      </c>
      <c r="F321" s="75" t="str">
        <f>IFERROR(IF(LoanIsNotPaid*LoanIsGood,Principal,""), "")</f>
        <v/>
      </c>
      <c r="G321" s="75" t="str">
        <f>IFERROR(IF(LoanIsNotPaid*LoanIsGood,InterestAmt,""), "")</f>
        <v/>
      </c>
      <c r="H321" s="75" t="str">
        <f>IFERROR(IF(LoanIsNotPaid*LoanIsGood,EndingBalance,""), "")</f>
        <v/>
      </c>
    </row>
    <row r="322" spans="2:8" ht="20.100000000000001" customHeight="1" x14ac:dyDescent="0.25">
      <c r="B322" s="72" t="str">
        <f>IFERROR(IF(LoanIsNotPaid*LoanIsGood,PaymentNumber,""), "")</f>
        <v/>
      </c>
      <c r="C322" s="73" t="str">
        <f>IFERROR(IF(LoanIsNotPaid*LoanIsGood,PaymentDate,""), "")</f>
        <v/>
      </c>
      <c r="D322" s="75" t="str">
        <f>IFERROR(IF(LoanIsNotPaid*LoanIsGood,LoanValue,""), "")</f>
        <v/>
      </c>
      <c r="E322" s="75" t="str">
        <f>IFERROR(IF(LoanIsNotPaid*LoanIsGood,MonthlyPayment,""), "")</f>
        <v/>
      </c>
      <c r="F322" s="75" t="str">
        <f>IFERROR(IF(LoanIsNotPaid*LoanIsGood,Principal,""), "")</f>
        <v/>
      </c>
      <c r="G322" s="75" t="str">
        <f>IFERROR(IF(LoanIsNotPaid*LoanIsGood,InterestAmt,""), "")</f>
        <v/>
      </c>
      <c r="H322" s="75" t="str">
        <f>IFERROR(IF(LoanIsNotPaid*LoanIsGood,EndingBalance,""), "")</f>
        <v/>
      </c>
    </row>
    <row r="323" spans="2:8" ht="20.100000000000001" customHeight="1" x14ac:dyDescent="0.25">
      <c r="B323" s="72" t="str">
        <f>IFERROR(IF(LoanIsNotPaid*LoanIsGood,PaymentNumber,""), "")</f>
        <v/>
      </c>
      <c r="C323" s="73" t="str">
        <f>IFERROR(IF(LoanIsNotPaid*LoanIsGood,PaymentDate,""), "")</f>
        <v/>
      </c>
      <c r="D323" s="75" t="str">
        <f>IFERROR(IF(LoanIsNotPaid*LoanIsGood,LoanValue,""), "")</f>
        <v/>
      </c>
      <c r="E323" s="75" t="str">
        <f>IFERROR(IF(LoanIsNotPaid*LoanIsGood,MonthlyPayment,""), "")</f>
        <v/>
      </c>
      <c r="F323" s="75" t="str">
        <f>IFERROR(IF(LoanIsNotPaid*LoanIsGood,Principal,""), "")</f>
        <v/>
      </c>
      <c r="G323" s="75" t="str">
        <f>IFERROR(IF(LoanIsNotPaid*LoanIsGood,InterestAmt,""), "")</f>
        <v/>
      </c>
      <c r="H323" s="75" t="str">
        <f>IFERROR(IF(LoanIsNotPaid*LoanIsGood,EndingBalance,""), "")</f>
        <v/>
      </c>
    </row>
    <row r="324" spans="2:8" ht="20.100000000000001" customHeight="1" x14ac:dyDescent="0.25">
      <c r="B324" s="72" t="str">
        <f>IFERROR(IF(LoanIsNotPaid*LoanIsGood,PaymentNumber,""), "")</f>
        <v/>
      </c>
      <c r="C324" s="73" t="str">
        <f>IFERROR(IF(LoanIsNotPaid*LoanIsGood,PaymentDate,""), "")</f>
        <v/>
      </c>
      <c r="D324" s="75" t="str">
        <f>IFERROR(IF(LoanIsNotPaid*LoanIsGood,LoanValue,""), "")</f>
        <v/>
      </c>
      <c r="E324" s="75" t="str">
        <f>IFERROR(IF(LoanIsNotPaid*LoanIsGood,MonthlyPayment,""), "")</f>
        <v/>
      </c>
      <c r="F324" s="75" t="str">
        <f>IFERROR(IF(LoanIsNotPaid*LoanIsGood,Principal,""), "")</f>
        <v/>
      </c>
      <c r="G324" s="75" t="str">
        <f>IFERROR(IF(LoanIsNotPaid*LoanIsGood,InterestAmt,""), "")</f>
        <v/>
      </c>
      <c r="H324" s="75" t="str">
        <f>IFERROR(IF(LoanIsNotPaid*LoanIsGood,EndingBalance,""), "")</f>
        <v/>
      </c>
    </row>
    <row r="325" spans="2:8" ht="20.100000000000001" customHeight="1" x14ac:dyDescent="0.25">
      <c r="B325" s="72" t="str">
        <f>IFERROR(IF(LoanIsNotPaid*LoanIsGood,PaymentNumber,""), "")</f>
        <v/>
      </c>
      <c r="C325" s="73" t="str">
        <f>IFERROR(IF(LoanIsNotPaid*LoanIsGood,PaymentDate,""), "")</f>
        <v/>
      </c>
      <c r="D325" s="75" t="str">
        <f>IFERROR(IF(LoanIsNotPaid*LoanIsGood,LoanValue,""), "")</f>
        <v/>
      </c>
      <c r="E325" s="75" t="str">
        <f>IFERROR(IF(LoanIsNotPaid*LoanIsGood,MonthlyPayment,""), "")</f>
        <v/>
      </c>
      <c r="F325" s="75" t="str">
        <f>IFERROR(IF(LoanIsNotPaid*LoanIsGood,Principal,""), "")</f>
        <v/>
      </c>
      <c r="G325" s="75" t="str">
        <f>IFERROR(IF(LoanIsNotPaid*LoanIsGood,InterestAmt,""), "")</f>
        <v/>
      </c>
      <c r="H325" s="75" t="str">
        <f>IFERROR(IF(LoanIsNotPaid*LoanIsGood,EndingBalance,""), "")</f>
        <v/>
      </c>
    </row>
    <row r="326" spans="2:8" ht="20.100000000000001" customHeight="1" x14ac:dyDescent="0.25">
      <c r="B326" s="72" t="str">
        <f>IFERROR(IF(LoanIsNotPaid*LoanIsGood,PaymentNumber,""), "")</f>
        <v/>
      </c>
      <c r="C326" s="73" t="str">
        <f>IFERROR(IF(LoanIsNotPaid*LoanIsGood,PaymentDate,""), "")</f>
        <v/>
      </c>
      <c r="D326" s="75" t="str">
        <f>IFERROR(IF(LoanIsNotPaid*LoanIsGood,LoanValue,""), "")</f>
        <v/>
      </c>
      <c r="E326" s="75" t="str">
        <f>IFERROR(IF(LoanIsNotPaid*LoanIsGood,MonthlyPayment,""), "")</f>
        <v/>
      </c>
      <c r="F326" s="75" t="str">
        <f>IFERROR(IF(LoanIsNotPaid*LoanIsGood,Principal,""), "")</f>
        <v/>
      </c>
      <c r="G326" s="75" t="str">
        <f>IFERROR(IF(LoanIsNotPaid*LoanIsGood,InterestAmt,""), "")</f>
        <v/>
      </c>
      <c r="H326" s="75" t="str">
        <f>IFERROR(IF(LoanIsNotPaid*LoanIsGood,EndingBalance,""), "")</f>
        <v/>
      </c>
    </row>
    <row r="327" spans="2:8" ht="20.100000000000001" customHeight="1" x14ac:dyDescent="0.25">
      <c r="B327" s="72" t="str">
        <f>IFERROR(IF(LoanIsNotPaid*LoanIsGood,PaymentNumber,""), "")</f>
        <v/>
      </c>
      <c r="C327" s="73" t="str">
        <f>IFERROR(IF(LoanIsNotPaid*LoanIsGood,PaymentDate,""), "")</f>
        <v/>
      </c>
      <c r="D327" s="75" t="str">
        <f>IFERROR(IF(LoanIsNotPaid*LoanIsGood,LoanValue,""), "")</f>
        <v/>
      </c>
      <c r="E327" s="75" t="str">
        <f>IFERROR(IF(LoanIsNotPaid*LoanIsGood,MonthlyPayment,""), "")</f>
        <v/>
      </c>
      <c r="F327" s="75" t="str">
        <f>IFERROR(IF(LoanIsNotPaid*LoanIsGood,Principal,""), "")</f>
        <v/>
      </c>
      <c r="G327" s="75" t="str">
        <f>IFERROR(IF(LoanIsNotPaid*LoanIsGood,InterestAmt,""), "")</f>
        <v/>
      </c>
      <c r="H327" s="75" t="str">
        <f>IFERROR(IF(LoanIsNotPaid*LoanIsGood,EndingBalance,""), "")</f>
        <v/>
      </c>
    </row>
    <row r="328" spans="2:8" ht="20.100000000000001" customHeight="1" x14ac:dyDescent="0.25">
      <c r="B328" s="72" t="str">
        <f>IFERROR(IF(LoanIsNotPaid*LoanIsGood,PaymentNumber,""), "")</f>
        <v/>
      </c>
      <c r="C328" s="73" t="str">
        <f>IFERROR(IF(LoanIsNotPaid*LoanIsGood,PaymentDate,""), "")</f>
        <v/>
      </c>
      <c r="D328" s="75" t="str">
        <f>IFERROR(IF(LoanIsNotPaid*LoanIsGood,LoanValue,""), "")</f>
        <v/>
      </c>
      <c r="E328" s="75" t="str">
        <f>IFERROR(IF(LoanIsNotPaid*LoanIsGood,MonthlyPayment,""), "")</f>
        <v/>
      </c>
      <c r="F328" s="75" t="str">
        <f>IFERROR(IF(LoanIsNotPaid*LoanIsGood,Principal,""), "")</f>
        <v/>
      </c>
      <c r="G328" s="75" t="str">
        <f>IFERROR(IF(LoanIsNotPaid*LoanIsGood,InterestAmt,""), "")</f>
        <v/>
      </c>
      <c r="H328" s="75" t="str">
        <f>IFERROR(IF(LoanIsNotPaid*LoanIsGood,EndingBalance,""), "")</f>
        <v/>
      </c>
    </row>
    <row r="329" spans="2:8" ht="20.100000000000001" customHeight="1" x14ac:dyDescent="0.25">
      <c r="B329" s="72" t="str">
        <f>IFERROR(IF(LoanIsNotPaid*LoanIsGood,PaymentNumber,""), "")</f>
        <v/>
      </c>
      <c r="C329" s="73" t="str">
        <f>IFERROR(IF(LoanIsNotPaid*LoanIsGood,PaymentDate,""), "")</f>
        <v/>
      </c>
      <c r="D329" s="75" t="str">
        <f>IFERROR(IF(LoanIsNotPaid*LoanIsGood,LoanValue,""), "")</f>
        <v/>
      </c>
      <c r="E329" s="75" t="str">
        <f>IFERROR(IF(LoanIsNotPaid*LoanIsGood,MonthlyPayment,""), "")</f>
        <v/>
      </c>
      <c r="F329" s="75" t="str">
        <f>IFERROR(IF(LoanIsNotPaid*LoanIsGood,Principal,""), "")</f>
        <v/>
      </c>
      <c r="G329" s="75" t="str">
        <f>IFERROR(IF(LoanIsNotPaid*LoanIsGood,InterestAmt,""), "")</f>
        <v/>
      </c>
      <c r="H329" s="75" t="str">
        <f>IFERROR(IF(LoanIsNotPaid*LoanIsGood,EndingBalance,""), "")</f>
        <v/>
      </c>
    </row>
    <row r="330" spans="2:8" ht="20.100000000000001" customHeight="1" x14ac:dyDescent="0.25">
      <c r="B330" s="72" t="str">
        <f>IFERROR(IF(LoanIsNotPaid*LoanIsGood,PaymentNumber,""), "")</f>
        <v/>
      </c>
      <c r="C330" s="73" t="str">
        <f>IFERROR(IF(LoanIsNotPaid*LoanIsGood,PaymentDate,""), "")</f>
        <v/>
      </c>
      <c r="D330" s="75" t="str">
        <f>IFERROR(IF(LoanIsNotPaid*LoanIsGood,LoanValue,""), "")</f>
        <v/>
      </c>
      <c r="E330" s="75" t="str">
        <f>IFERROR(IF(LoanIsNotPaid*LoanIsGood,MonthlyPayment,""), "")</f>
        <v/>
      </c>
      <c r="F330" s="75" t="str">
        <f>IFERROR(IF(LoanIsNotPaid*LoanIsGood,Principal,""), "")</f>
        <v/>
      </c>
      <c r="G330" s="75" t="str">
        <f>IFERROR(IF(LoanIsNotPaid*LoanIsGood,InterestAmt,""), "")</f>
        <v/>
      </c>
      <c r="H330" s="75" t="str">
        <f>IFERROR(IF(LoanIsNotPaid*LoanIsGood,EndingBalance,""), "")</f>
        <v/>
      </c>
    </row>
    <row r="331" spans="2:8" ht="20.100000000000001" customHeight="1" x14ac:dyDescent="0.25">
      <c r="B331" s="72" t="str">
        <f>IFERROR(IF(LoanIsNotPaid*LoanIsGood,PaymentNumber,""), "")</f>
        <v/>
      </c>
      <c r="C331" s="73" t="str">
        <f>IFERROR(IF(LoanIsNotPaid*LoanIsGood,PaymentDate,""), "")</f>
        <v/>
      </c>
      <c r="D331" s="75" t="str">
        <f>IFERROR(IF(LoanIsNotPaid*LoanIsGood,LoanValue,""), "")</f>
        <v/>
      </c>
      <c r="E331" s="75" t="str">
        <f>IFERROR(IF(LoanIsNotPaid*LoanIsGood,MonthlyPayment,""), "")</f>
        <v/>
      </c>
      <c r="F331" s="75" t="str">
        <f>IFERROR(IF(LoanIsNotPaid*LoanIsGood,Principal,""), "")</f>
        <v/>
      </c>
      <c r="G331" s="75" t="str">
        <f>IFERROR(IF(LoanIsNotPaid*LoanIsGood,InterestAmt,""), "")</f>
        <v/>
      </c>
      <c r="H331" s="75" t="str">
        <f>IFERROR(IF(LoanIsNotPaid*LoanIsGood,EndingBalance,""), "")</f>
        <v/>
      </c>
    </row>
    <row r="332" spans="2:8" ht="20.100000000000001" customHeight="1" x14ac:dyDescent="0.25">
      <c r="B332" s="72" t="str">
        <f>IFERROR(IF(LoanIsNotPaid*LoanIsGood,PaymentNumber,""), "")</f>
        <v/>
      </c>
      <c r="C332" s="73" t="str">
        <f>IFERROR(IF(LoanIsNotPaid*LoanIsGood,PaymentDate,""), "")</f>
        <v/>
      </c>
      <c r="D332" s="75" t="str">
        <f>IFERROR(IF(LoanIsNotPaid*LoanIsGood,LoanValue,""), "")</f>
        <v/>
      </c>
      <c r="E332" s="75" t="str">
        <f>IFERROR(IF(LoanIsNotPaid*LoanIsGood,MonthlyPayment,""), "")</f>
        <v/>
      </c>
      <c r="F332" s="75" t="str">
        <f>IFERROR(IF(LoanIsNotPaid*LoanIsGood,Principal,""), "")</f>
        <v/>
      </c>
      <c r="G332" s="75" t="str">
        <f>IFERROR(IF(LoanIsNotPaid*LoanIsGood,InterestAmt,""), "")</f>
        <v/>
      </c>
      <c r="H332" s="75" t="str">
        <f>IFERROR(IF(LoanIsNotPaid*LoanIsGood,EndingBalance,""), "")</f>
        <v/>
      </c>
    </row>
    <row r="333" spans="2:8" ht="20.100000000000001" customHeight="1" x14ac:dyDescent="0.25">
      <c r="B333" s="72" t="str">
        <f>IFERROR(IF(LoanIsNotPaid*LoanIsGood,PaymentNumber,""), "")</f>
        <v/>
      </c>
      <c r="C333" s="73" t="str">
        <f>IFERROR(IF(LoanIsNotPaid*LoanIsGood,PaymentDate,""), "")</f>
        <v/>
      </c>
      <c r="D333" s="75" t="str">
        <f>IFERROR(IF(LoanIsNotPaid*LoanIsGood,LoanValue,""), "")</f>
        <v/>
      </c>
      <c r="E333" s="75" t="str">
        <f>IFERROR(IF(LoanIsNotPaid*LoanIsGood,MonthlyPayment,""), "")</f>
        <v/>
      </c>
      <c r="F333" s="75" t="str">
        <f>IFERROR(IF(LoanIsNotPaid*LoanIsGood,Principal,""), "")</f>
        <v/>
      </c>
      <c r="G333" s="75" t="str">
        <f>IFERROR(IF(LoanIsNotPaid*LoanIsGood,InterestAmt,""), "")</f>
        <v/>
      </c>
      <c r="H333" s="75" t="str">
        <f>IFERROR(IF(LoanIsNotPaid*LoanIsGood,EndingBalance,""), "")</f>
        <v/>
      </c>
    </row>
    <row r="334" spans="2:8" ht="20.100000000000001" customHeight="1" x14ac:dyDescent="0.25">
      <c r="B334" s="72" t="str">
        <f>IFERROR(IF(LoanIsNotPaid*LoanIsGood,PaymentNumber,""), "")</f>
        <v/>
      </c>
      <c r="C334" s="73" t="str">
        <f>IFERROR(IF(LoanIsNotPaid*LoanIsGood,PaymentDate,""), "")</f>
        <v/>
      </c>
      <c r="D334" s="75" t="str">
        <f>IFERROR(IF(LoanIsNotPaid*LoanIsGood,LoanValue,""), "")</f>
        <v/>
      </c>
      <c r="E334" s="75" t="str">
        <f>IFERROR(IF(LoanIsNotPaid*LoanIsGood,MonthlyPayment,""), "")</f>
        <v/>
      </c>
      <c r="F334" s="75" t="str">
        <f>IFERROR(IF(LoanIsNotPaid*LoanIsGood,Principal,""), "")</f>
        <v/>
      </c>
      <c r="G334" s="75" t="str">
        <f>IFERROR(IF(LoanIsNotPaid*LoanIsGood,InterestAmt,""), "")</f>
        <v/>
      </c>
      <c r="H334" s="75" t="str">
        <f>IFERROR(IF(LoanIsNotPaid*LoanIsGood,EndingBalance,""), "")</f>
        <v/>
      </c>
    </row>
    <row r="335" spans="2:8" ht="20.100000000000001" customHeight="1" x14ac:dyDescent="0.25">
      <c r="B335" s="72" t="str">
        <f>IFERROR(IF(LoanIsNotPaid*LoanIsGood,PaymentNumber,""), "")</f>
        <v/>
      </c>
      <c r="C335" s="73" t="str">
        <f>IFERROR(IF(LoanIsNotPaid*LoanIsGood,PaymentDate,""), "")</f>
        <v/>
      </c>
      <c r="D335" s="75" t="str">
        <f>IFERROR(IF(LoanIsNotPaid*LoanIsGood,LoanValue,""), "")</f>
        <v/>
      </c>
      <c r="E335" s="75" t="str">
        <f>IFERROR(IF(LoanIsNotPaid*LoanIsGood,MonthlyPayment,""), "")</f>
        <v/>
      </c>
      <c r="F335" s="75" t="str">
        <f>IFERROR(IF(LoanIsNotPaid*LoanIsGood,Principal,""), "")</f>
        <v/>
      </c>
      <c r="G335" s="75" t="str">
        <f>IFERROR(IF(LoanIsNotPaid*LoanIsGood,InterestAmt,""), "")</f>
        <v/>
      </c>
      <c r="H335" s="75" t="str">
        <f>IFERROR(IF(LoanIsNotPaid*LoanIsGood,EndingBalance,""), "")</f>
        <v/>
      </c>
    </row>
    <row r="336" spans="2:8" ht="20.100000000000001" customHeight="1" x14ac:dyDescent="0.25">
      <c r="B336" s="72" t="str">
        <f>IFERROR(IF(LoanIsNotPaid*LoanIsGood,PaymentNumber,""), "")</f>
        <v/>
      </c>
      <c r="C336" s="73" t="str">
        <f>IFERROR(IF(LoanIsNotPaid*LoanIsGood,PaymentDate,""), "")</f>
        <v/>
      </c>
      <c r="D336" s="75" t="str">
        <f>IFERROR(IF(LoanIsNotPaid*LoanIsGood,LoanValue,""), "")</f>
        <v/>
      </c>
      <c r="E336" s="75" t="str">
        <f>IFERROR(IF(LoanIsNotPaid*LoanIsGood,MonthlyPayment,""), "")</f>
        <v/>
      </c>
      <c r="F336" s="75" t="str">
        <f>IFERROR(IF(LoanIsNotPaid*LoanIsGood,Principal,""), "")</f>
        <v/>
      </c>
      <c r="G336" s="75" t="str">
        <f>IFERROR(IF(LoanIsNotPaid*LoanIsGood,InterestAmt,""), "")</f>
        <v/>
      </c>
      <c r="H336" s="75" t="str">
        <f>IFERROR(IF(LoanIsNotPaid*LoanIsGood,EndingBalance,""), "")</f>
        <v/>
      </c>
    </row>
    <row r="337" spans="2:8" ht="20.100000000000001" customHeight="1" x14ac:dyDescent="0.25">
      <c r="B337" s="72" t="str">
        <f>IFERROR(IF(LoanIsNotPaid*LoanIsGood,PaymentNumber,""), "")</f>
        <v/>
      </c>
      <c r="C337" s="73" t="str">
        <f>IFERROR(IF(LoanIsNotPaid*LoanIsGood,PaymentDate,""), "")</f>
        <v/>
      </c>
      <c r="D337" s="75" t="str">
        <f>IFERROR(IF(LoanIsNotPaid*LoanIsGood,LoanValue,""), "")</f>
        <v/>
      </c>
      <c r="E337" s="75" t="str">
        <f>IFERROR(IF(LoanIsNotPaid*LoanIsGood,MonthlyPayment,""), "")</f>
        <v/>
      </c>
      <c r="F337" s="75" t="str">
        <f>IFERROR(IF(LoanIsNotPaid*LoanIsGood,Principal,""), "")</f>
        <v/>
      </c>
      <c r="G337" s="75" t="str">
        <f>IFERROR(IF(LoanIsNotPaid*LoanIsGood,InterestAmt,""), "")</f>
        <v/>
      </c>
      <c r="H337" s="75" t="str">
        <f>IFERROR(IF(LoanIsNotPaid*LoanIsGood,EndingBalance,""), "")</f>
        <v/>
      </c>
    </row>
    <row r="338" spans="2:8" ht="20.100000000000001" customHeight="1" x14ac:dyDescent="0.25">
      <c r="B338" s="72" t="str">
        <f>IFERROR(IF(LoanIsNotPaid*LoanIsGood,PaymentNumber,""), "")</f>
        <v/>
      </c>
      <c r="C338" s="73" t="str">
        <f>IFERROR(IF(LoanIsNotPaid*LoanIsGood,PaymentDate,""), "")</f>
        <v/>
      </c>
      <c r="D338" s="75" t="str">
        <f>IFERROR(IF(LoanIsNotPaid*LoanIsGood,LoanValue,""), "")</f>
        <v/>
      </c>
      <c r="E338" s="75" t="str">
        <f>IFERROR(IF(LoanIsNotPaid*LoanIsGood,MonthlyPayment,""), "")</f>
        <v/>
      </c>
      <c r="F338" s="75" t="str">
        <f>IFERROR(IF(LoanIsNotPaid*LoanIsGood,Principal,""), "")</f>
        <v/>
      </c>
      <c r="G338" s="75" t="str">
        <f>IFERROR(IF(LoanIsNotPaid*LoanIsGood,InterestAmt,""), "")</f>
        <v/>
      </c>
      <c r="H338" s="75" t="str">
        <f>IFERROR(IF(LoanIsNotPaid*LoanIsGood,EndingBalance,""), "")</f>
        <v/>
      </c>
    </row>
    <row r="339" spans="2:8" ht="20.100000000000001" customHeight="1" x14ac:dyDescent="0.25">
      <c r="B339" s="72" t="str">
        <f>IFERROR(IF(LoanIsNotPaid*LoanIsGood,PaymentNumber,""), "")</f>
        <v/>
      </c>
      <c r="C339" s="73" t="str">
        <f>IFERROR(IF(LoanIsNotPaid*LoanIsGood,PaymentDate,""), "")</f>
        <v/>
      </c>
      <c r="D339" s="75" t="str">
        <f>IFERROR(IF(LoanIsNotPaid*LoanIsGood,LoanValue,""), "")</f>
        <v/>
      </c>
      <c r="E339" s="75" t="str">
        <f>IFERROR(IF(LoanIsNotPaid*LoanIsGood,MonthlyPayment,""), "")</f>
        <v/>
      </c>
      <c r="F339" s="75" t="str">
        <f>IFERROR(IF(LoanIsNotPaid*LoanIsGood,Principal,""), "")</f>
        <v/>
      </c>
      <c r="G339" s="75" t="str">
        <f>IFERROR(IF(LoanIsNotPaid*LoanIsGood,InterestAmt,""), "")</f>
        <v/>
      </c>
      <c r="H339" s="75" t="str">
        <f>IFERROR(IF(LoanIsNotPaid*LoanIsGood,EndingBalance,""), "")</f>
        <v/>
      </c>
    </row>
    <row r="340" spans="2:8" ht="20.100000000000001" customHeight="1" x14ac:dyDescent="0.25">
      <c r="B340" s="72" t="str">
        <f>IFERROR(IF(LoanIsNotPaid*LoanIsGood,PaymentNumber,""), "")</f>
        <v/>
      </c>
      <c r="C340" s="73" t="str">
        <f>IFERROR(IF(LoanIsNotPaid*LoanIsGood,PaymentDate,""), "")</f>
        <v/>
      </c>
      <c r="D340" s="75" t="str">
        <f>IFERROR(IF(LoanIsNotPaid*LoanIsGood,LoanValue,""), "")</f>
        <v/>
      </c>
      <c r="E340" s="75" t="str">
        <f>IFERROR(IF(LoanIsNotPaid*LoanIsGood,MonthlyPayment,""), "")</f>
        <v/>
      </c>
      <c r="F340" s="75" t="str">
        <f>IFERROR(IF(LoanIsNotPaid*LoanIsGood,Principal,""), "")</f>
        <v/>
      </c>
      <c r="G340" s="75" t="str">
        <f>IFERROR(IF(LoanIsNotPaid*LoanIsGood,InterestAmt,""), "")</f>
        <v/>
      </c>
      <c r="H340" s="75" t="str">
        <f>IFERROR(IF(LoanIsNotPaid*LoanIsGood,EndingBalance,""), "")</f>
        <v/>
      </c>
    </row>
    <row r="341" spans="2:8" ht="20.100000000000001" customHeight="1" x14ac:dyDescent="0.25">
      <c r="B341" s="72" t="str">
        <f>IFERROR(IF(LoanIsNotPaid*LoanIsGood,PaymentNumber,""), "")</f>
        <v/>
      </c>
      <c r="C341" s="73" t="str">
        <f>IFERROR(IF(LoanIsNotPaid*LoanIsGood,PaymentDate,""), "")</f>
        <v/>
      </c>
      <c r="D341" s="75" t="str">
        <f>IFERROR(IF(LoanIsNotPaid*LoanIsGood,LoanValue,""), "")</f>
        <v/>
      </c>
      <c r="E341" s="75" t="str">
        <f>IFERROR(IF(LoanIsNotPaid*LoanIsGood,MonthlyPayment,""), "")</f>
        <v/>
      </c>
      <c r="F341" s="75" t="str">
        <f>IFERROR(IF(LoanIsNotPaid*LoanIsGood,Principal,""), "")</f>
        <v/>
      </c>
      <c r="G341" s="75" t="str">
        <f>IFERROR(IF(LoanIsNotPaid*LoanIsGood,InterestAmt,""), "")</f>
        <v/>
      </c>
      <c r="H341" s="75" t="str">
        <f>IFERROR(IF(LoanIsNotPaid*LoanIsGood,EndingBalance,""), "")</f>
        <v/>
      </c>
    </row>
    <row r="342" spans="2:8" ht="20.100000000000001" customHeight="1" x14ac:dyDescent="0.25">
      <c r="B342" s="72" t="str">
        <f>IFERROR(IF(LoanIsNotPaid*LoanIsGood,PaymentNumber,""), "")</f>
        <v/>
      </c>
      <c r="C342" s="73" t="str">
        <f>IFERROR(IF(LoanIsNotPaid*LoanIsGood,PaymentDate,""), "")</f>
        <v/>
      </c>
      <c r="D342" s="75" t="str">
        <f>IFERROR(IF(LoanIsNotPaid*LoanIsGood,LoanValue,""), "")</f>
        <v/>
      </c>
      <c r="E342" s="75" t="str">
        <f>IFERROR(IF(LoanIsNotPaid*LoanIsGood,MonthlyPayment,""), "")</f>
        <v/>
      </c>
      <c r="F342" s="75" t="str">
        <f>IFERROR(IF(LoanIsNotPaid*LoanIsGood,Principal,""), "")</f>
        <v/>
      </c>
      <c r="G342" s="75" t="str">
        <f>IFERROR(IF(LoanIsNotPaid*LoanIsGood,InterestAmt,""), "")</f>
        <v/>
      </c>
      <c r="H342" s="75" t="str">
        <f>IFERROR(IF(LoanIsNotPaid*LoanIsGood,EndingBalance,""), "")</f>
        <v/>
      </c>
    </row>
    <row r="343" spans="2:8" ht="20.100000000000001" customHeight="1" x14ac:dyDescent="0.25">
      <c r="B343" s="72" t="str">
        <f>IFERROR(IF(LoanIsNotPaid*LoanIsGood,PaymentNumber,""), "")</f>
        <v/>
      </c>
      <c r="C343" s="73" t="str">
        <f>IFERROR(IF(LoanIsNotPaid*LoanIsGood,PaymentDate,""), "")</f>
        <v/>
      </c>
      <c r="D343" s="75" t="str">
        <f>IFERROR(IF(LoanIsNotPaid*LoanIsGood,LoanValue,""), "")</f>
        <v/>
      </c>
      <c r="E343" s="75" t="str">
        <f>IFERROR(IF(LoanIsNotPaid*LoanIsGood,MonthlyPayment,""), "")</f>
        <v/>
      </c>
      <c r="F343" s="75" t="str">
        <f>IFERROR(IF(LoanIsNotPaid*LoanIsGood,Principal,""), "")</f>
        <v/>
      </c>
      <c r="G343" s="75" t="str">
        <f>IFERROR(IF(LoanIsNotPaid*LoanIsGood,InterestAmt,""), "")</f>
        <v/>
      </c>
      <c r="H343" s="75" t="str">
        <f>IFERROR(IF(LoanIsNotPaid*LoanIsGood,EndingBalance,""), "")</f>
        <v/>
      </c>
    </row>
    <row r="344" spans="2:8" ht="20.100000000000001" customHeight="1" x14ac:dyDescent="0.25">
      <c r="B344" s="72" t="str">
        <f>IFERROR(IF(LoanIsNotPaid*LoanIsGood,PaymentNumber,""), "")</f>
        <v/>
      </c>
      <c r="C344" s="73" t="str">
        <f>IFERROR(IF(LoanIsNotPaid*LoanIsGood,PaymentDate,""), "")</f>
        <v/>
      </c>
      <c r="D344" s="75" t="str">
        <f>IFERROR(IF(LoanIsNotPaid*LoanIsGood,LoanValue,""), "")</f>
        <v/>
      </c>
      <c r="E344" s="75" t="str">
        <f>IFERROR(IF(LoanIsNotPaid*LoanIsGood,MonthlyPayment,""), "")</f>
        <v/>
      </c>
      <c r="F344" s="75" t="str">
        <f>IFERROR(IF(LoanIsNotPaid*LoanIsGood,Principal,""), "")</f>
        <v/>
      </c>
      <c r="G344" s="75" t="str">
        <f>IFERROR(IF(LoanIsNotPaid*LoanIsGood,InterestAmt,""), "")</f>
        <v/>
      </c>
      <c r="H344" s="75" t="str">
        <f>IFERROR(IF(LoanIsNotPaid*LoanIsGood,EndingBalance,""), "")</f>
        <v/>
      </c>
    </row>
    <row r="345" spans="2:8" ht="20.100000000000001" customHeight="1" x14ac:dyDescent="0.25">
      <c r="B345" s="72" t="str">
        <f>IFERROR(IF(LoanIsNotPaid*LoanIsGood,PaymentNumber,""), "")</f>
        <v/>
      </c>
      <c r="C345" s="73" t="str">
        <f>IFERROR(IF(LoanIsNotPaid*LoanIsGood,PaymentDate,""), "")</f>
        <v/>
      </c>
      <c r="D345" s="75" t="str">
        <f>IFERROR(IF(LoanIsNotPaid*LoanIsGood,LoanValue,""), "")</f>
        <v/>
      </c>
      <c r="E345" s="75" t="str">
        <f>IFERROR(IF(LoanIsNotPaid*LoanIsGood,MonthlyPayment,""), "")</f>
        <v/>
      </c>
      <c r="F345" s="75" t="str">
        <f>IFERROR(IF(LoanIsNotPaid*LoanIsGood,Principal,""), "")</f>
        <v/>
      </c>
      <c r="G345" s="75" t="str">
        <f>IFERROR(IF(LoanIsNotPaid*LoanIsGood,InterestAmt,""), "")</f>
        <v/>
      </c>
      <c r="H345" s="75" t="str">
        <f>IFERROR(IF(LoanIsNotPaid*LoanIsGood,EndingBalance,""), "")</f>
        <v/>
      </c>
    </row>
    <row r="346" spans="2:8" ht="20.100000000000001" customHeight="1" x14ac:dyDescent="0.25">
      <c r="B346" s="72" t="str">
        <f>IFERROR(IF(LoanIsNotPaid*LoanIsGood,PaymentNumber,""), "")</f>
        <v/>
      </c>
      <c r="C346" s="73" t="str">
        <f>IFERROR(IF(LoanIsNotPaid*LoanIsGood,PaymentDate,""), "")</f>
        <v/>
      </c>
      <c r="D346" s="75" t="str">
        <f>IFERROR(IF(LoanIsNotPaid*LoanIsGood,LoanValue,""), "")</f>
        <v/>
      </c>
      <c r="E346" s="75" t="str">
        <f>IFERROR(IF(LoanIsNotPaid*LoanIsGood,MonthlyPayment,""), "")</f>
        <v/>
      </c>
      <c r="F346" s="75" t="str">
        <f>IFERROR(IF(LoanIsNotPaid*LoanIsGood,Principal,""), "")</f>
        <v/>
      </c>
      <c r="G346" s="75" t="str">
        <f>IFERROR(IF(LoanIsNotPaid*LoanIsGood,InterestAmt,""), "")</f>
        <v/>
      </c>
      <c r="H346" s="75" t="str">
        <f>IFERROR(IF(LoanIsNotPaid*LoanIsGood,EndingBalance,""), "")</f>
        <v/>
      </c>
    </row>
    <row r="347" spans="2:8" ht="20.100000000000001" customHeight="1" x14ac:dyDescent="0.25">
      <c r="B347" s="72" t="str">
        <f>IFERROR(IF(LoanIsNotPaid*LoanIsGood,PaymentNumber,""), "")</f>
        <v/>
      </c>
      <c r="C347" s="73" t="str">
        <f>IFERROR(IF(LoanIsNotPaid*LoanIsGood,PaymentDate,""), "")</f>
        <v/>
      </c>
      <c r="D347" s="75" t="str">
        <f>IFERROR(IF(LoanIsNotPaid*LoanIsGood,LoanValue,""), "")</f>
        <v/>
      </c>
      <c r="E347" s="75" t="str">
        <f>IFERROR(IF(LoanIsNotPaid*LoanIsGood,MonthlyPayment,""), "")</f>
        <v/>
      </c>
      <c r="F347" s="75" t="str">
        <f>IFERROR(IF(LoanIsNotPaid*LoanIsGood,Principal,""), "")</f>
        <v/>
      </c>
      <c r="G347" s="75" t="str">
        <f>IFERROR(IF(LoanIsNotPaid*LoanIsGood,InterestAmt,""), "")</f>
        <v/>
      </c>
      <c r="H347" s="75" t="str">
        <f>IFERROR(IF(LoanIsNotPaid*LoanIsGood,EndingBalance,""), "")</f>
        <v/>
      </c>
    </row>
    <row r="348" spans="2:8" ht="20.100000000000001" customHeight="1" x14ac:dyDescent="0.25">
      <c r="B348" s="72" t="str">
        <f>IFERROR(IF(LoanIsNotPaid*LoanIsGood,PaymentNumber,""), "")</f>
        <v/>
      </c>
      <c r="C348" s="73" t="str">
        <f>IFERROR(IF(LoanIsNotPaid*LoanIsGood,PaymentDate,""), "")</f>
        <v/>
      </c>
      <c r="D348" s="75" t="str">
        <f>IFERROR(IF(LoanIsNotPaid*LoanIsGood,LoanValue,""), "")</f>
        <v/>
      </c>
      <c r="E348" s="75" t="str">
        <f>IFERROR(IF(LoanIsNotPaid*LoanIsGood,MonthlyPayment,""), "")</f>
        <v/>
      </c>
      <c r="F348" s="75" t="str">
        <f>IFERROR(IF(LoanIsNotPaid*LoanIsGood,Principal,""), "")</f>
        <v/>
      </c>
      <c r="G348" s="75" t="str">
        <f>IFERROR(IF(LoanIsNotPaid*LoanIsGood,InterestAmt,""), "")</f>
        <v/>
      </c>
      <c r="H348" s="75" t="str">
        <f>IFERROR(IF(LoanIsNotPaid*LoanIsGood,EndingBalance,""), "")</f>
        <v/>
      </c>
    </row>
    <row r="349" spans="2:8" ht="20.100000000000001" customHeight="1" x14ac:dyDescent="0.25">
      <c r="B349" s="72" t="str">
        <f>IFERROR(IF(LoanIsNotPaid*LoanIsGood,PaymentNumber,""), "")</f>
        <v/>
      </c>
      <c r="C349" s="73" t="str">
        <f>IFERROR(IF(LoanIsNotPaid*LoanIsGood,PaymentDate,""), "")</f>
        <v/>
      </c>
      <c r="D349" s="75" t="str">
        <f>IFERROR(IF(LoanIsNotPaid*LoanIsGood,LoanValue,""), "")</f>
        <v/>
      </c>
      <c r="E349" s="75" t="str">
        <f>IFERROR(IF(LoanIsNotPaid*LoanIsGood,MonthlyPayment,""), "")</f>
        <v/>
      </c>
      <c r="F349" s="75" t="str">
        <f>IFERROR(IF(LoanIsNotPaid*LoanIsGood,Principal,""), "")</f>
        <v/>
      </c>
      <c r="G349" s="75" t="str">
        <f>IFERROR(IF(LoanIsNotPaid*LoanIsGood,InterestAmt,""), "")</f>
        <v/>
      </c>
      <c r="H349" s="75" t="str">
        <f>IFERROR(IF(LoanIsNotPaid*LoanIsGood,EndingBalance,""), "")</f>
        <v/>
      </c>
    </row>
    <row r="350" spans="2:8" ht="20.100000000000001" customHeight="1" x14ac:dyDescent="0.25">
      <c r="B350" s="72" t="str">
        <f>IFERROR(IF(LoanIsNotPaid*LoanIsGood,PaymentNumber,""), "")</f>
        <v/>
      </c>
      <c r="C350" s="73" t="str">
        <f>IFERROR(IF(LoanIsNotPaid*LoanIsGood,PaymentDate,""), "")</f>
        <v/>
      </c>
      <c r="D350" s="75" t="str">
        <f>IFERROR(IF(LoanIsNotPaid*LoanIsGood,LoanValue,""), "")</f>
        <v/>
      </c>
      <c r="E350" s="75" t="str">
        <f>IFERROR(IF(LoanIsNotPaid*LoanIsGood,MonthlyPayment,""), "")</f>
        <v/>
      </c>
      <c r="F350" s="75" t="str">
        <f>IFERROR(IF(LoanIsNotPaid*LoanIsGood,Principal,""), "")</f>
        <v/>
      </c>
      <c r="G350" s="75" t="str">
        <f>IFERROR(IF(LoanIsNotPaid*LoanIsGood,InterestAmt,""), "")</f>
        <v/>
      </c>
      <c r="H350" s="75" t="str">
        <f>IFERROR(IF(LoanIsNotPaid*LoanIsGood,EndingBalance,""), "")</f>
        <v/>
      </c>
    </row>
    <row r="351" spans="2:8" ht="20.100000000000001" customHeight="1" x14ac:dyDescent="0.25">
      <c r="B351" s="72" t="str">
        <f>IFERROR(IF(LoanIsNotPaid*LoanIsGood,PaymentNumber,""), "")</f>
        <v/>
      </c>
      <c r="C351" s="73" t="str">
        <f>IFERROR(IF(LoanIsNotPaid*LoanIsGood,PaymentDate,""), "")</f>
        <v/>
      </c>
      <c r="D351" s="75" t="str">
        <f>IFERROR(IF(LoanIsNotPaid*LoanIsGood,LoanValue,""), "")</f>
        <v/>
      </c>
      <c r="E351" s="75" t="str">
        <f>IFERROR(IF(LoanIsNotPaid*LoanIsGood,MonthlyPayment,""), "")</f>
        <v/>
      </c>
      <c r="F351" s="75" t="str">
        <f>IFERROR(IF(LoanIsNotPaid*LoanIsGood,Principal,""), "")</f>
        <v/>
      </c>
      <c r="G351" s="75" t="str">
        <f>IFERROR(IF(LoanIsNotPaid*LoanIsGood,InterestAmt,""), "")</f>
        <v/>
      </c>
      <c r="H351" s="75" t="str">
        <f>IFERROR(IF(LoanIsNotPaid*LoanIsGood,EndingBalance,""), "")</f>
        <v/>
      </c>
    </row>
    <row r="352" spans="2:8" ht="20.100000000000001" customHeight="1" x14ac:dyDescent="0.25">
      <c r="B352" s="72" t="str">
        <f>IFERROR(IF(LoanIsNotPaid*LoanIsGood,PaymentNumber,""), "")</f>
        <v/>
      </c>
      <c r="C352" s="73" t="str">
        <f>IFERROR(IF(LoanIsNotPaid*LoanIsGood,PaymentDate,""), "")</f>
        <v/>
      </c>
      <c r="D352" s="75" t="str">
        <f>IFERROR(IF(LoanIsNotPaid*LoanIsGood,LoanValue,""), "")</f>
        <v/>
      </c>
      <c r="E352" s="75" t="str">
        <f>IFERROR(IF(LoanIsNotPaid*LoanIsGood,MonthlyPayment,""), "")</f>
        <v/>
      </c>
      <c r="F352" s="75" t="str">
        <f>IFERROR(IF(LoanIsNotPaid*LoanIsGood,Principal,""), "")</f>
        <v/>
      </c>
      <c r="G352" s="75" t="str">
        <f>IFERROR(IF(LoanIsNotPaid*LoanIsGood,InterestAmt,""), "")</f>
        <v/>
      </c>
      <c r="H352" s="75" t="str">
        <f>IFERROR(IF(LoanIsNotPaid*LoanIsGood,EndingBalance,""), "")</f>
        <v/>
      </c>
    </row>
    <row r="353" spans="2:8" ht="20.100000000000001" customHeight="1" x14ac:dyDescent="0.25">
      <c r="B353" s="72" t="str">
        <f>IFERROR(IF(LoanIsNotPaid*LoanIsGood,PaymentNumber,""), "")</f>
        <v/>
      </c>
      <c r="C353" s="73" t="str">
        <f>IFERROR(IF(LoanIsNotPaid*LoanIsGood,PaymentDate,""), "")</f>
        <v/>
      </c>
      <c r="D353" s="75" t="str">
        <f>IFERROR(IF(LoanIsNotPaid*LoanIsGood,LoanValue,""), "")</f>
        <v/>
      </c>
      <c r="E353" s="75" t="str">
        <f>IFERROR(IF(LoanIsNotPaid*LoanIsGood,MonthlyPayment,""), "")</f>
        <v/>
      </c>
      <c r="F353" s="75" t="str">
        <f>IFERROR(IF(LoanIsNotPaid*LoanIsGood,Principal,""), "")</f>
        <v/>
      </c>
      <c r="G353" s="75" t="str">
        <f>IFERROR(IF(LoanIsNotPaid*LoanIsGood,InterestAmt,""), "")</f>
        <v/>
      </c>
      <c r="H353" s="75" t="str">
        <f>IFERROR(IF(LoanIsNotPaid*LoanIsGood,EndingBalance,""), "")</f>
        <v/>
      </c>
    </row>
    <row r="354" spans="2:8" ht="20.100000000000001" customHeight="1" x14ac:dyDescent="0.25">
      <c r="B354" s="72" t="str">
        <f>IFERROR(IF(LoanIsNotPaid*LoanIsGood,PaymentNumber,""), "")</f>
        <v/>
      </c>
      <c r="C354" s="73" t="str">
        <f>IFERROR(IF(LoanIsNotPaid*LoanIsGood,PaymentDate,""), "")</f>
        <v/>
      </c>
      <c r="D354" s="75" t="str">
        <f>IFERROR(IF(LoanIsNotPaid*LoanIsGood,LoanValue,""), "")</f>
        <v/>
      </c>
      <c r="E354" s="75" t="str">
        <f>IFERROR(IF(LoanIsNotPaid*LoanIsGood,MonthlyPayment,""), "")</f>
        <v/>
      </c>
      <c r="F354" s="75" t="str">
        <f>IFERROR(IF(LoanIsNotPaid*LoanIsGood,Principal,""), "")</f>
        <v/>
      </c>
      <c r="G354" s="75" t="str">
        <f>IFERROR(IF(LoanIsNotPaid*LoanIsGood,InterestAmt,""), "")</f>
        <v/>
      </c>
      <c r="H354" s="75" t="str">
        <f>IFERROR(IF(LoanIsNotPaid*LoanIsGood,EndingBalance,""), "")</f>
        <v/>
      </c>
    </row>
    <row r="355" spans="2:8" ht="20.100000000000001" customHeight="1" x14ac:dyDescent="0.25">
      <c r="B355" s="72" t="str">
        <f>IFERROR(IF(LoanIsNotPaid*LoanIsGood,PaymentNumber,""), "")</f>
        <v/>
      </c>
      <c r="C355" s="73" t="str">
        <f>IFERROR(IF(LoanIsNotPaid*LoanIsGood,PaymentDate,""), "")</f>
        <v/>
      </c>
      <c r="D355" s="75" t="str">
        <f>IFERROR(IF(LoanIsNotPaid*LoanIsGood,LoanValue,""), "")</f>
        <v/>
      </c>
      <c r="E355" s="75" t="str">
        <f>IFERROR(IF(LoanIsNotPaid*LoanIsGood,MonthlyPayment,""), "")</f>
        <v/>
      </c>
      <c r="F355" s="75" t="str">
        <f>IFERROR(IF(LoanIsNotPaid*LoanIsGood,Principal,""), "")</f>
        <v/>
      </c>
      <c r="G355" s="75" t="str">
        <f>IFERROR(IF(LoanIsNotPaid*LoanIsGood,InterestAmt,""), "")</f>
        <v/>
      </c>
      <c r="H355" s="75" t="str">
        <f>IFERROR(IF(LoanIsNotPaid*LoanIsGood,EndingBalance,""), "")</f>
        <v/>
      </c>
    </row>
    <row r="356" spans="2:8" ht="20.100000000000001" customHeight="1" x14ac:dyDescent="0.25">
      <c r="B356" s="72" t="str">
        <f>IFERROR(IF(LoanIsNotPaid*LoanIsGood,PaymentNumber,""), "")</f>
        <v/>
      </c>
      <c r="C356" s="73" t="str">
        <f>IFERROR(IF(LoanIsNotPaid*LoanIsGood,PaymentDate,""), "")</f>
        <v/>
      </c>
      <c r="D356" s="75" t="str">
        <f>IFERROR(IF(LoanIsNotPaid*LoanIsGood,LoanValue,""), "")</f>
        <v/>
      </c>
      <c r="E356" s="75" t="str">
        <f>IFERROR(IF(LoanIsNotPaid*LoanIsGood,MonthlyPayment,""), "")</f>
        <v/>
      </c>
      <c r="F356" s="75" t="str">
        <f>IFERROR(IF(LoanIsNotPaid*LoanIsGood,Principal,""), "")</f>
        <v/>
      </c>
      <c r="G356" s="75" t="str">
        <f>IFERROR(IF(LoanIsNotPaid*LoanIsGood,InterestAmt,""), "")</f>
        <v/>
      </c>
      <c r="H356" s="75" t="str">
        <f>IFERROR(IF(LoanIsNotPaid*LoanIsGood,EndingBalance,""), "")</f>
        <v/>
      </c>
    </row>
    <row r="357" spans="2:8" ht="20.100000000000001" customHeight="1" x14ac:dyDescent="0.25">
      <c r="B357" s="72" t="str">
        <f>IFERROR(IF(LoanIsNotPaid*LoanIsGood,PaymentNumber,""), "")</f>
        <v/>
      </c>
      <c r="C357" s="73" t="str">
        <f>IFERROR(IF(LoanIsNotPaid*LoanIsGood,PaymentDate,""), "")</f>
        <v/>
      </c>
      <c r="D357" s="75" t="str">
        <f>IFERROR(IF(LoanIsNotPaid*LoanIsGood,LoanValue,""), "")</f>
        <v/>
      </c>
      <c r="E357" s="75" t="str">
        <f>IFERROR(IF(LoanIsNotPaid*LoanIsGood,MonthlyPayment,""), "")</f>
        <v/>
      </c>
      <c r="F357" s="75" t="str">
        <f>IFERROR(IF(LoanIsNotPaid*LoanIsGood,Principal,""), "")</f>
        <v/>
      </c>
      <c r="G357" s="75" t="str">
        <f>IFERROR(IF(LoanIsNotPaid*LoanIsGood,InterestAmt,""), "")</f>
        <v/>
      </c>
      <c r="H357" s="75" t="str">
        <f>IFERROR(IF(LoanIsNotPaid*LoanIsGood,EndingBalance,""), "")</f>
        <v/>
      </c>
    </row>
    <row r="358" spans="2:8" ht="20.100000000000001" customHeight="1" x14ac:dyDescent="0.25">
      <c r="B358" s="72" t="str">
        <f>IFERROR(IF(LoanIsNotPaid*LoanIsGood,PaymentNumber,""), "")</f>
        <v/>
      </c>
      <c r="C358" s="73" t="str">
        <f>IFERROR(IF(LoanIsNotPaid*LoanIsGood,PaymentDate,""), "")</f>
        <v/>
      </c>
      <c r="D358" s="75" t="str">
        <f>IFERROR(IF(LoanIsNotPaid*LoanIsGood,LoanValue,""), "")</f>
        <v/>
      </c>
      <c r="E358" s="75" t="str">
        <f>IFERROR(IF(LoanIsNotPaid*LoanIsGood,MonthlyPayment,""), "")</f>
        <v/>
      </c>
      <c r="F358" s="75" t="str">
        <f>IFERROR(IF(LoanIsNotPaid*LoanIsGood,Principal,""), "")</f>
        <v/>
      </c>
      <c r="G358" s="75" t="str">
        <f>IFERROR(IF(LoanIsNotPaid*LoanIsGood,InterestAmt,""), "")</f>
        <v/>
      </c>
      <c r="H358" s="75" t="str">
        <f>IFERROR(IF(LoanIsNotPaid*LoanIsGood,EndingBalance,""), "")</f>
        <v/>
      </c>
    </row>
    <row r="359" spans="2:8" ht="20.100000000000001" customHeight="1" x14ac:dyDescent="0.25">
      <c r="B359" s="72" t="str">
        <f>IFERROR(IF(LoanIsNotPaid*LoanIsGood,PaymentNumber,""), "")</f>
        <v/>
      </c>
      <c r="C359" s="73" t="str">
        <f>IFERROR(IF(LoanIsNotPaid*LoanIsGood,PaymentDate,""), "")</f>
        <v/>
      </c>
      <c r="D359" s="75" t="str">
        <f>IFERROR(IF(LoanIsNotPaid*LoanIsGood,LoanValue,""), "")</f>
        <v/>
      </c>
      <c r="E359" s="75" t="str">
        <f>IFERROR(IF(LoanIsNotPaid*LoanIsGood,MonthlyPayment,""), "")</f>
        <v/>
      </c>
      <c r="F359" s="75" t="str">
        <f>IFERROR(IF(LoanIsNotPaid*LoanIsGood,Principal,""), "")</f>
        <v/>
      </c>
      <c r="G359" s="75" t="str">
        <f>IFERROR(IF(LoanIsNotPaid*LoanIsGood,InterestAmt,""), "")</f>
        <v/>
      </c>
      <c r="H359" s="75" t="str">
        <f>IFERROR(IF(LoanIsNotPaid*LoanIsGood,EndingBalance,""), "")</f>
        <v/>
      </c>
    </row>
    <row r="360" spans="2:8" ht="20.100000000000001" customHeight="1" x14ac:dyDescent="0.25">
      <c r="B360" s="72" t="str">
        <f>IFERROR(IF(LoanIsNotPaid*LoanIsGood,PaymentNumber,""), "")</f>
        <v/>
      </c>
      <c r="C360" s="73" t="str">
        <f>IFERROR(IF(LoanIsNotPaid*LoanIsGood,PaymentDate,""), "")</f>
        <v/>
      </c>
      <c r="D360" s="75" t="str">
        <f>IFERROR(IF(LoanIsNotPaid*LoanIsGood,LoanValue,""), "")</f>
        <v/>
      </c>
      <c r="E360" s="75" t="str">
        <f>IFERROR(IF(LoanIsNotPaid*LoanIsGood,MonthlyPayment,""), "")</f>
        <v/>
      </c>
      <c r="F360" s="75" t="str">
        <f>IFERROR(IF(LoanIsNotPaid*LoanIsGood,Principal,""), "")</f>
        <v/>
      </c>
      <c r="G360" s="75" t="str">
        <f>IFERROR(IF(LoanIsNotPaid*LoanIsGood,InterestAmt,""), "")</f>
        <v/>
      </c>
      <c r="H360" s="75" t="str">
        <f>IFERROR(IF(LoanIsNotPaid*LoanIsGood,EndingBalance,""), "")</f>
        <v/>
      </c>
    </row>
    <row r="361" spans="2:8" ht="20.100000000000001" customHeight="1" x14ac:dyDescent="0.25">
      <c r="B361" s="72" t="str">
        <f>IFERROR(IF(LoanIsNotPaid*LoanIsGood,PaymentNumber,""), "")</f>
        <v/>
      </c>
      <c r="C361" s="73" t="str">
        <f>IFERROR(IF(LoanIsNotPaid*LoanIsGood,PaymentDate,""), "")</f>
        <v/>
      </c>
      <c r="D361" s="75" t="str">
        <f>IFERROR(IF(LoanIsNotPaid*LoanIsGood,LoanValue,""), "")</f>
        <v/>
      </c>
      <c r="E361" s="75" t="str">
        <f>IFERROR(IF(LoanIsNotPaid*LoanIsGood,MonthlyPayment,""), "")</f>
        <v/>
      </c>
      <c r="F361" s="75" t="str">
        <f>IFERROR(IF(LoanIsNotPaid*LoanIsGood,Principal,""), "")</f>
        <v/>
      </c>
      <c r="G361" s="75" t="str">
        <f>IFERROR(IF(LoanIsNotPaid*LoanIsGood,InterestAmt,""), "")</f>
        <v/>
      </c>
      <c r="H361" s="75" t="str">
        <f>IFERROR(IF(LoanIsNotPaid*LoanIsGood,EndingBalance,""), "")</f>
        <v/>
      </c>
    </row>
    <row r="362" spans="2:8" ht="20.100000000000001" customHeight="1" x14ac:dyDescent="0.25">
      <c r="B362" s="72" t="str">
        <f>IFERROR(IF(LoanIsNotPaid*LoanIsGood,PaymentNumber,""), "")</f>
        <v/>
      </c>
      <c r="C362" s="73" t="str">
        <f>IFERROR(IF(LoanIsNotPaid*LoanIsGood,PaymentDate,""), "")</f>
        <v/>
      </c>
      <c r="D362" s="75" t="str">
        <f>IFERROR(IF(LoanIsNotPaid*LoanIsGood,LoanValue,""), "")</f>
        <v/>
      </c>
      <c r="E362" s="75" t="str">
        <f>IFERROR(IF(LoanIsNotPaid*LoanIsGood,MonthlyPayment,""), "")</f>
        <v/>
      </c>
      <c r="F362" s="75" t="str">
        <f>IFERROR(IF(LoanIsNotPaid*LoanIsGood,Principal,""), "")</f>
        <v/>
      </c>
      <c r="G362" s="75" t="str">
        <f>IFERROR(IF(LoanIsNotPaid*LoanIsGood,InterestAmt,""), "")</f>
        <v/>
      </c>
      <c r="H362" s="75" t="str">
        <f>IFERROR(IF(LoanIsNotPaid*LoanIsGood,EndingBalance,""), "")</f>
        <v/>
      </c>
    </row>
    <row r="363" spans="2:8" ht="20.100000000000001" customHeight="1" x14ac:dyDescent="0.25">
      <c r="B363" s="72" t="str">
        <f>IFERROR(IF(LoanIsNotPaid*LoanIsGood,PaymentNumber,""), "")</f>
        <v/>
      </c>
      <c r="C363" s="73" t="str">
        <f>IFERROR(IF(LoanIsNotPaid*LoanIsGood,PaymentDate,""), "")</f>
        <v/>
      </c>
      <c r="D363" s="75" t="str">
        <f>IFERROR(IF(LoanIsNotPaid*LoanIsGood,LoanValue,""), "")</f>
        <v/>
      </c>
      <c r="E363" s="75" t="str">
        <f>IFERROR(IF(LoanIsNotPaid*LoanIsGood,MonthlyPayment,""), "")</f>
        <v/>
      </c>
      <c r="F363" s="75" t="str">
        <f>IFERROR(IF(LoanIsNotPaid*LoanIsGood,Principal,""), "")</f>
        <v/>
      </c>
      <c r="G363" s="75" t="str">
        <f>IFERROR(IF(LoanIsNotPaid*LoanIsGood,InterestAmt,""), "")</f>
        <v/>
      </c>
      <c r="H363" s="75" t="str">
        <f>IFERROR(IF(LoanIsNotPaid*LoanIsGood,EndingBalance,""), "")</f>
        <v/>
      </c>
    </row>
    <row r="364" spans="2:8" ht="20.100000000000001" customHeight="1" x14ac:dyDescent="0.25">
      <c r="B364" s="72" t="str">
        <f>IFERROR(IF(LoanIsNotPaid*LoanIsGood,PaymentNumber,""), "")</f>
        <v/>
      </c>
      <c r="C364" s="73" t="str">
        <f>IFERROR(IF(LoanIsNotPaid*LoanIsGood,PaymentDate,""), "")</f>
        <v/>
      </c>
      <c r="D364" s="75" t="str">
        <f>IFERROR(IF(LoanIsNotPaid*LoanIsGood,LoanValue,""), "")</f>
        <v/>
      </c>
      <c r="E364" s="75" t="str">
        <f>IFERROR(IF(LoanIsNotPaid*LoanIsGood,MonthlyPayment,""), "")</f>
        <v/>
      </c>
      <c r="F364" s="75" t="str">
        <f>IFERROR(IF(LoanIsNotPaid*LoanIsGood,Principal,""), "")</f>
        <v/>
      </c>
      <c r="G364" s="75" t="str">
        <f>IFERROR(IF(LoanIsNotPaid*LoanIsGood,InterestAmt,""), "")</f>
        <v/>
      </c>
      <c r="H364" s="75" t="str">
        <f>IFERROR(IF(LoanIsNotPaid*LoanIsGood,EndingBalance,""), "")</f>
        <v/>
      </c>
    </row>
    <row r="365" spans="2:8" ht="20.100000000000001" customHeight="1" x14ac:dyDescent="0.25">
      <c r="B365" s="72" t="str">
        <f>IFERROR(IF(LoanIsNotPaid*LoanIsGood,PaymentNumber,""), "")</f>
        <v/>
      </c>
      <c r="C365" s="73" t="str">
        <f>IFERROR(IF(LoanIsNotPaid*LoanIsGood,PaymentDate,""), "")</f>
        <v/>
      </c>
      <c r="D365" s="75" t="str">
        <f>IFERROR(IF(LoanIsNotPaid*LoanIsGood,LoanValue,""), "")</f>
        <v/>
      </c>
      <c r="E365" s="75" t="str">
        <f>IFERROR(IF(LoanIsNotPaid*LoanIsGood,MonthlyPayment,""), "")</f>
        <v/>
      </c>
      <c r="F365" s="75" t="str">
        <f>IFERROR(IF(LoanIsNotPaid*LoanIsGood,Principal,""), "")</f>
        <v/>
      </c>
      <c r="G365" s="75" t="str">
        <f>IFERROR(IF(LoanIsNotPaid*LoanIsGood,InterestAmt,""), "")</f>
        <v/>
      </c>
      <c r="H365" s="75" t="str">
        <f>IFERROR(IF(LoanIsNotPaid*LoanIsGood,EndingBalance,""), "")</f>
        <v/>
      </c>
    </row>
    <row r="366" spans="2:8" ht="20.100000000000001" customHeight="1" x14ac:dyDescent="0.25">
      <c r="B366" s="72" t="str">
        <f>IFERROR(IF(LoanIsNotPaid*LoanIsGood,PaymentNumber,""), "")</f>
        <v/>
      </c>
      <c r="C366" s="73" t="str">
        <f>IFERROR(IF(LoanIsNotPaid*LoanIsGood,PaymentDate,""), "")</f>
        <v/>
      </c>
      <c r="D366" s="75" t="str">
        <f>IFERROR(IF(LoanIsNotPaid*LoanIsGood,LoanValue,""), "")</f>
        <v/>
      </c>
      <c r="E366" s="75" t="str">
        <f>IFERROR(IF(LoanIsNotPaid*LoanIsGood,MonthlyPayment,""), "")</f>
        <v/>
      </c>
      <c r="F366" s="75" t="str">
        <f>IFERROR(IF(LoanIsNotPaid*LoanIsGood,Principal,""), "")</f>
        <v/>
      </c>
      <c r="G366" s="75" t="str">
        <f>IFERROR(IF(LoanIsNotPaid*LoanIsGood,InterestAmt,""), "")</f>
        <v/>
      </c>
      <c r="H366" s="75" t="str">
        <f>IFERROR(IF(LoanIsNotPaid*LoanIsGood,EndingBalance,""), "")</f>
        <v/>
      </c>
    </row>
    <row r="367" spans="2:8" ht="20.100000000000001" customHeight="1" x14ac:dyDescent="0.25">
      <c r="B367" s="72" t="str">
        <f>IFERROR(IF(LoanIsNotPaid*LoanIsGood,PaymentNumber,""), "")</f>
        <v/>
      </c>
      <c r="C367" s="73" t="str">
        <f>IFERROR(IF(LoanIsNotPaid*LoanIsGood,PaymentDate,""), "")</f>
        <v/>
      </c>
      <c r="D367" s="75" t="str">
        <f>IFERROR(IF(LoanIsNotPaid*LoanIsGood,LoanValue,""), "")</f>
        <v/>
      </c>
      <c r="E367" s="75" t="str">
        <f>IFERROR(IF(LoanIsNotPaid*LoanIsGood,MonthlyPayment,""), "")</f>
        <v/>
      </c>
      <c r="F367" s="75" t="str">
        <f>IFERROR(IF(LoanIsNotPaid*LoanIsGood,Principal,""), "")</f>
        <v/>
      </c>
      <c r="G367" s="75" t="str">
        <f>IFERROR(IF(LoanIsNotPaid*LoanIsGood,InterestAmt,""), "")</f>
        <v/>
      </c>
      <c r="H367" s="75" t="str">
        <f>IFERROR(IF(LoanIsNotPaid*LoanIsGood,EndingBalance,""), "")</f>
        <v/>
      </c>
    </row>
    <row r="368" spans="2:8" ht="20.100000000000001" customHeight="1" x14ac:dyDescent="0.25">
      <c r="B368" s="72" t="str">
        <f>IFERROR(IF(LoanIsNotPaid*LoanIsGood,PaymentNumber,""), "")</f>
        <v/>
      </c>
      <c r="C368" s="73" t="str">
        <f>IFERROR(IF(LoanIsNotPaid*LoanIsGood,PaymentDate,""), "")</f>
        <v/>
      </c>
      <c r="D368" s="75" t="str">
        <f>IFERROR(IF(LoanIsNotPaid*LoanIsGood,LoanValue,""), "")</f>
        <v/>
      </c>
      <c r="E368" s="75" t="str">
        <f>IFERROR(IF(LoanIsNotPaid*LoanIsGood,MonthlyPayment,""), "")</f>
        <v/>
      </c>
      <c r="F368" s="75" t="str">
        <f>IFERROR(IF(LoanIsNotPaid*LoanIsGood,Principal,""), "")</f>
        <v/>
      </c>
      <c r="G368" s="75" t="str">
        <f>IFERROR(IF(LoanIsNotPaid*LoanIsGood,InterestAmt,""), "")</f>
        <v/>
      </c>
      <c r="H368" s="75" t="str">
        <f>IFERROR(IF(LoanIsNotPaid*LoanIsGood,EndingBalance,""), "")</f>
        <v/>
      </c>
    </row>
  </sheetData>
  <mergeCells count="10">
    <mergeCell ref="B5:C5"/>
    <mergeCell ref="F5:G5"/>
    <mergeCell ref="B6:C6"/>
    <mergeCell ref="F6:G6"/>
    <mergeCell ref="B2:D2"/>
    <mergeCell ref="F2:H2"/>
    <mergeCell ref="B3:C3"/>
    <mergeCell ref="F3:G3"/>
    <mergeCell ref="B4:C4"/>
    <mergeCell ref="F4:G4"/>
  </mergeCells>
  <conditionalFormatting sqref="C9:G368">
    <cfRule type="expression" dxfId="6" priority="2" stopIfTrue="1">
      <formula>NOT(LoanIsNotPaid)</formula>
    </cfRule>
    <cfRule type="expression" dxfId="5" priority="3" stopIfTrue="1">
      <formula>IF(ROW(C9)=LastRow,TRUE,FALSE)</formula>
    </cfRule>
  </conditionalFormatting>
  <conditionalFormatting sqref="B9:B368">
    <cfRule type="expression" dxfId="4" priority="4" stopIfTrue="1">
      <formula>NOT(LoanIsNotPaid)</formula>
    </cfRule>
    <cfRule type="expression" dxfId="3" priority="5" stopIfTrue="1">
      <formula>IF(ROW(B9)=LastRow,TRUE,FALSE)</formula>
    </cfRule>
  </conditionalFormatting>
  <conditionalFormatting sqref="H9:H368">
    <cfRule type="expression" dxfId="2" priority="6" stopIfTrue="1">
      <formula>NOT(LoanIsNotPaid)</formula>
    </cfRule>
    <cfRule type="expression" dxfId="1" priority="7" stopIfTrue="1">
      <formula>IF(ROW(H9)=LastRow,TRUE,FALSE)</formula>
    </cfRule>
  </conditionalFormatting>
  <conditionalFormatting sqref="B9:H368">
    <cfRule type="expression" dxfId="0" priority="1">
      <formula>$B9=""</formula>
    </cfRule>
  </conditionalFormatting>
  <dataValidations count="27">
    <dataValidation allowBlank="1" showInputMessage="1" showErrorMessage="1" prompt="Title of this worksheet is in this cell. Enter Loan Values in cells D3 through D6. Loan Summary in cells H3 through H6 and Loan table are automatically updated" sqref="B1"/>
    <dataValidation allowBlank="1" showInputMessage="1" showErrorMessage="1" prompt="Make a loan repayment schedule using this Loan Calculator worksheet. Total interest and total payments are automatically calculated" sqref="A1"/>
    <dataValidation allowBlank="1" showInputMessage="1" showErrorMessage="1" prompt="Enter Loan Values in cells D4 through D7 for each description in cells below. Loan Summary in cells H4 through H7 and Loan table are automatically updated" sqref="B2:D2"/>
    <dataValidation allowBlank="1" showInputMessage="1" showErrorMessage="1" prompt="Ending Balance is automatically updated in this column under this heading" sqref="H8"/>
    <dataValidation allowBlank="1" showInputMessage="1" showErrorMessage="1" prompt="Interest amount is automatically updated in this column under this heading" sqref="G8"/>
    <dataValidation allowBlank="1" showInputMessage="1" showErrorMessage="1" prompt="Principal amount is automatically updated in this column under this heading" sqref="F8"/>
    <dataValidation allowBlank="1" showInputMessage="1" showErrorMessage="1" prompt="Payment amount is automatically calculated in this column under this heading" sqref="E8"/>
    <dataValidation allowBlank="1" showInputMessage="1" showErrorMessage="1" prompt="Beginning Balance is automatically calculated in this column under this heading" sqref="D8"/>
    <dataValidation allowBlank="1" showInputMessage="1" showErrorMessage="1" prompt="Payment Date is automatically updated in this column under this heading" sqref="C8"/>
    <dataValidation allowBlank="1" showInputMessage="1" showErrorMessage="1" prompt="Payment Number is automatically updated in this column under this heading" sqref="B8"/>
    <dataValidation allowBlank="1" showInputMessage="1" showErrorMessage="1" prompt="Number of payments is automatically calculated in this cell" sqref="H4"/>
    <dataValidation allowBlank="1" showInputMessage="1" showErrorMessage="1" prompt="Total interest is automatically calculated in this cell" sqref="H5"/>
    <dataValidation allowBlank="1" showInputMessage="1" showErrorMessage="1" prompt="Total cost of loan is automatically calculated in this cell" sqref="H6"/>
    <dataValidation allowBlank="1" showInputMessage="1" showErrorMessage="1" prompt="Total cost of loan is automatically calculated in cell at right" sqref="F6:G6"/>
    <dataValidation allowBlank="1" showInputMessage="1" showErrorMessage="1" prompt="Total interest is automatically calculated in cell at right" sqref="F5:G5"/>
    <dataValidation allowBlank="1" showInputMessage="1" showErrorMessage="1" prompt="Number of payments is automatically calculated in cell at right" sqref="F4:G4"/>
    <dataValidation allowBlank="1" showInputMessage="1" showErrorMessage="1" prompt="Monthly payment is automatically calculated in cell at right" sqref="F3:G3"/>
    <dataValidation allowBlank="1" showInputMessage="1" showErrorMessage="1" prompt="Monthly payment is automatically calculated in this cell" sqref="H3"/>
    <dataValidation allowBlank="1" showInputMessage="1" showErrorMessage="1" prompt="Enter Start date of loan in cell at right" sqref="B6:C6"/>
    <dataValidation allowBlank="1" showInputMessage="1" showErrorMessage="1" prompt="Enter Start date of loan in this cell" sqref="D6"/>
    <dataValidation allowBlank="1" showInputMessage="1" showErrorMessage="1" prompt="Enter Loan period in years in cell at right" sqref="B5:C5"/>
    <dataValidation allowBlank="1" showInputMessage="1" showErrorMessage="1" prompt="Enter Loan period in years in this cell" sqref="D5"/>
    <dataValidation allowBlank="1" showInputMessage="1" showErrorMessage="1" prompt="Enter Annual interest rate in cell at right" sqref="B4:C4"/>
    <dataValidation allowBlank="1" showInputMessage="1" showErrorMessage="1" prompt="Enter Annual interest rate in this cell" sqref="D4"/>
    <dataValidation allowBlank="1" showInputMessage="1" showErrorMessage="1" prompt="Enter Loan amount in cell at right" sqref="B3:C3"/>
    <dataValidation allowBlank="1" showInputMessage="1" showErrorMessage="1" prompt="Enter Loan amount in this cell" sqref="D3"/>
    <dataValidation allowBlank="1" showInputMessage="1" showErrorMessage="1" prompt="Loan Summary is automatically updated in cells below" sqref="F2"/>
  </dataValidations>
  <printOptions horizontalCentered="1"/>
  <pageMargins left="0.4" right="0.4" top="0.4" bottom="0.4" header="0.3" footer="0.3"/>
  <pageSetup scale="89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2"/>
  <sheetViews>
    <sheetView showGridLines="0" view="pageBreakPreview" zoomScale="60" zoomScaleNormal="100" workbookViewId="0">
      <selection activeCell="G6" sqref="G6"/>
    </sheetView>
  </sheetViews>
  <sheetFormatPr defaultRowHeight="15" x14ac:dyDescent="0.25"/>
  <cols>
    <col min="1" max="1" width="1.7109375" customWidth="1"/>
    <col min="2" max="2" width="41.85546875" customWidth="1"/>
    <col min="3" max="3" width="14" customWidth="1"/>
    <col min="4" max="4" width="15.85546875" customWidth="1"/>
    <col min="5" max="5" width="16.140625" customWidth="1"/>
    <col min="6" max="6" width="15.85546875" customWidth="1"/>
    <col min="7" max="7" width="16.140625" customWidth="1"/>
  </cols>
  <sheetData>
    <row r="3" spans="2:7" ht="29.25" x14ac:dyDescent="0.5">
      <c r="B3" s="79" t="s">
        <v>99</v>
      </c>
      <c r="C3" s="80"/>
      <c r="D3" s="80"/>
      <c r="E3" s="80"/>
      <c r="F3" s="80"/>
      <c r="G3" s="80"/>
    </row>
    <row r="4" spans="2:7" ht="23.25" x14ac:dyDescent="0.35">
      <c r="B4" s="85" t="s">
        <v>6</v>
      </c>
      <c r="C4" s="85" t="s">
        <v>102</v>
      </c>
      <c r="D4" s="54" t="s">
        <v>7</v>
      </c>
      <c r="E4" s="54" t="s">
        <v>8</v>
      </c>
      <c r="F4" s="54" t="s">
        <v>8</v>
      </c>
      <c r="G4" s="54" t="s">
        <v>8</v>
      </c>
    </row>
    <row r="5" spans="2:7" ht="23.25" x14ac:dyDescent="0.35">
      <c r="B5" s="86"/>
      <c r="C5" s="86"/>
      <c r="D5" s="54" t="s">
        <v>132</v>
      </c>
      <c r="E5" s="54" t="s">
        <v>133</v>
      </c>
      <c r="F5" s="54" t="s">
        <v>134</v>
      </c>
      <c r="G5" s="54" t="s">
        <v>135</v>
      </c>
    </row>
    <row r="6" spans="2:7" ht="20.25" x14ac:dyDescent="0.3">
      <c r="B6" s="15" t="s">
        <v>100</v>
      </c>
      <c r="C6" s="17"/>
      <c r="D6" s="8"/>
      <c r="E6" s="8"/>
      <c r="F6" s="8"/>
      <c r="G6" s="8"/>
    </row>
    <row r="7" spans="2:7" ht="20.25" x14ac:dyDescent="0.3">
      <c r="B7" s="8" t="s">
        <v>101</v>
      </c>
      <c r="C7" s="17"/>
      <c r="D7" s="40">
        <f>+'Project Report'!E42</f>
        <v>11554.425000000003</v>
      </c>
      <c r="E7" s="40">
        <f>+'Project Report'!F42</f>
        <v>98294.748262419162</v>
      </c>
      <c r="F7" s="40">
        <f>+'Project Report'!G42</f>
        <v>84949.981888768438</v>
      </c>
      <c r="G7" s="40">
        <f>+'Project Report'!H42</f>
        <v>92630.029206792169</v>
      </c>
    </row>
    <row r="8" spans="2:7" ht="20.25" x14ac:dyDescent="0.3">
      <c r="B8" s="9" t="s">
        <v>28</v>
      </c>
      <c r="C8" s="22" t="s">
        <v>103</v>
      </c>
      <c r="D8" s="42">
        <f>+'Project Report'!E39</f>
        <v>29043</v>
      </c>
      <c r="E8" s="42">
        <f>+'Project Report'!F39</f>
        <v>48588.7</v>
      </c>
      <c r="F8" s="42">
        <f>+'Project Report'!G39</f>
        <v>46479.83</v>
      </c>
      <c r="G8" s="42">
        <f>+'Project Report'!H39</f>
        <v>47531.847000000002</v>
      </c>
    </row>
    <row r="9" spans="2:7" ht="20.25" x14ac:dyDescent="0.3">
      <c r="B9" s="8" t="s">
        <v>108</v>
      </c>
      <c r="C9" s="22" t="s">
        <v>103</v>
      </c>
      <c r="D9" s="35">
        <f>+'Project Report'!E79-'Project Report'!D79</f>
        <v>5741.0416666666715</v>
      </c>
      <c r="E9" s="35">
        <f>+'Project Report'!F79-'Project Report'!E79</f>
        <v>432164.05339954852</v>
      </c>
      <c r="F9" s="35">
        <f>+'Project Report'!G79-'Project Report'!F79</f>
        <v>-49350.529321388225</v>
      </c>
      <c r="G9" s="35">
        <f>+'Project Report'!H79-'Project Report'!G79</f>
        <v>25168.76995390805</v>
      </c>
    </row>
    <row r="10" spans="2:7" ht="20.25" x14ac:dyDescent="0.3">
      <c r="B10" s="15" t="s">
        <v>104</v>
      </c>
      <c r="C10" s="22" t="s">
        <v>103</v>
      </c>
      <c r="D10" s="35">
        <f>+'Project Report'!E36+'Project Report'!E37</f>
        <v>2815.2</v>
      </c>
      <c r="E10" s="35">
        <f>+'Project Report'!F36+'Project Report'!F37</f>
        <v>12882.036308686733</v>
      </c>
      <c r="F10" s="35">
        <f>+'Project Report'!G36+'Project Report'!G37</f>
        <v>11368.471322394831</v>
      </c>
      <c r="G10" s="35">
        <f>+'Project Report'!H36+'Project Report'!H37</f>
        <v>9843.6169982628071</v>
      </c>
    </row>
    <row r="11" spans="2:7" ht="20.25" x14ac:dyDescent="0.3">
      <c r="B11" s="8" t="s">
        <v>106</v>
      </c>
      <c r="C11" s="22" t="s">
        <v>105</v>
      </c>
      <c r="D11" s="35">
        <f>+'Project Report'!E6-'Project Report'!E9</f>
        <v>10131.25</v>
      </c>
      <c r="E11" s="35">
        <f>+'Project Report'!F6-'Project Report'!F9</f>
        <v>351249.79938729445</v>
      </c>
      <c r="F11" s="35">
        <f>+'Project Report'!G6-'Project Report'!G9</f>
        <v>28200.302469364717</v>
      </c>
      <c r="G11" s="35">
        <f>+'Project Report'!H6-'Project Report'!H9</f>
        <v>29610.317592832958</v>
      </c>
    </row>
    <row r="12" spans="2:7" ht="20.25" x14ac:dyDescent="0.3">
      <c r="B12" s="8" t="s">
        <v>107</v>
      </c>
      <c r="C12" s="22" t="s">
        <v>105</v>
      </c>
      <c r="D12" s="36">
        <f>+'Project Report'!E92-'Project Report'!D92</f>
        <v>8442.708333333343</v>
      </c>
      <c r="E12" s="36">
        <f>+'Project Report'!F92-'Project Report'!E92</f>
        <v>104706.14969364722</v>
      </c>
      <c r="F12" s="36">
        <f>+'Project Report'!G92-'Project Report'!F92</f>
        <v>14100.151234682358</v>
      </c>
      <c r="G12" s="36">
        <f>+'Project Report'!H92-'Project Report'!G92</f>
        <v>14805.158796416479</v>
      </c>
    </row>
    <row r="13" spans="2:7" ht="20.25" x14ac:dyDescent="0.3">
      <c r="B13" s="15" t="s">
        <v>123</v>
      </c>
      <c r="C13" s="22" t="s">
        <v>105</v>
      </c>
      <c r="D13" s="35">
        <f>'Project Report'!E41</f>
        <v>1925.0000000000005</v>
      </c>
      <c r="E13" s="35">
        <f>'Project Report'!F41</f>
        <v>2117.5000000000009</v>
      </c>
      <c r="F13" s="35">
        <f>'Project Report'!G41</f>
        <v>2329.2500000000009</v>
      </c>
      <c r="G13" s="35">
        <f>'Project Report'!H41</f>
        <v>2562.1750000000011</v>
      </c>
    </row>
    <row r="14" spans="2:7" ht="21" thickBot="1" x14ac:dyDescent="0.35">
      <c r="B14" s="9"/>
      <c r="C14" s="22"/>
      <c r="D14" s="36"/>
      <c r="E14" s="36"/>
      <c r="F14" s="36"/>
      <c r="G14" s="36"/>
    </row>
    <row r="15" spans="2:7" ht="21" thickBot="1" x14ac:dyDescent="0.35">
      <c r="B15" s="25" t="s">
        <v>109</v>
      </c>
      <c r="C15" s="26" t="s">
        <v>82</v>
      </c>
      <c r="D15" s="45">
        <f>(D7+D8+D9+D10-D11-D12-D13)</f>
        <v>28654.708333333328</v>
      </c>
      <c r="E15" s="45">
        <f>(E7+E8+E9+E10-E11-E12-E13)</f>
        <v>133856.08888971276</v>
      </c>
      <c r="F15" s="45">
        <f>(F7+F8+F9+F10-F11-F12-F13)</f>
        <v>48818.050185727989</v>
      </c>
      <c r="G15" s="45">
        <f>(G7+G8+G9+G10-G11-G12-G13)</f>
        <v>128196.61176971359</v>
      </c>
    </row>
    <row r="16" spans="2:7" ht="20.25" x14ac:dyDescent="0.3">
      <c r="B16" s="10"/>
      <c r="C16" s="18"/>
      <c r="D16" s="42"/>
      <c r="E16" s="42"/>
      <c r="F16" s="42"/>
      <c r="G16" s="42"/>
    </row>
    <row r="17" spans="2:7" ht="20.25" x14ac:dyDescent="0.3">
      <c r="B17" s="8" t="s">
        <v>110</v>
      </c>
      <c r="C17" s="17"/>
      <c r="D17" s="36"/>
      <c r="E17" s="36"/>
      <c r="F17" s="36"/>
      <c r="G17" s="36"/>
    </row>
    <row r="18" spans="2:7" ht="20.25" x14ac:dyDescent="0.3">
      <c r="B18" s="8" t="s">
        <v>85</v>
      </c>
      <c r="C18" s="17" t="s">
        <v>103</v>
      </c>
      <c r="D18" s="35">
        <f>+D13</f>
        <v>1925.0000000000005</v>
      </c>
      <c r="E18" s="35">
        <f>+E13</f>
        <v>2117.5000000000009</v>
      </c>
      <c r="F18" s="35">
        <f>+F13</f>
        <v>2329.2500000000009</v>
      </c>
      <c r="G18" s="35">
        <f>+G13</f>
        <v>2562.1750000000011</v>
      </c>
    </row>
    <row r="19" spans="2:7" ht="20.25" x14ac:dyDescent="0.3">
      <c r="B19" s="8" t="s">
        <v>111</v>
      </c>
      <c r="C19" s="17" t="s">
        <v>105</v>
      </c>
      <c r="D19" s="36">
        <f>+'Project Report'!E86-'Project Report'!D86+'Project Report'!E39</f>
        <v>25000</v>
      </c>
      <c r="E19" s="36">
        <f>+'Project Report'!F86-'Project Report'!E86+'Project Report'!F39</f>
        <v>232000.00000000006</v>
      </c>
      <c r="F19" s="36">
        <f>+'Project Report'!G86-'Project Report'!F86+'Project Report'!G39</f>
        <v>25000.000000000044</v>
      </c>
      <c r="G19" s="36">
        <f>+'Project Report'!H86-'Project Report'!G86+'Project Report'!H39</f>
        <v>46999.999999999876</v>
      </c>
    </row>
    <row r="20" spans="2:7" ht="20.25" x14ac:dyDescent="0.3">
      <c r="B20" s="8" t="s">
        <v>112</v>
      </c>
      <c r="C20" s="17" t="s">
        <v>105</v>
      </c>
      <c r="D20" s="36">
        <f>+'Project Report'!E88-'Project Report'!D88</f>
        <v>2500.0000000000036</v>
      </c>
      <c r="E20" s="36">
        <f>+'Project Report'!F88-'Project Report'!E88</f>
        <v>2750.0000000000036</v>
      </c>
      <c r="F20" s="36">
        <f>+'Project Report'!G88-'Project Report'!F88</f>
        <v>3025</v>
      </c>
      <c r="G20" s="36">
        <f>+'Project Report'!H88-'Project Report'!G88</f>
        <v>3327.5000000000073</v>
      </c>
    </row>
    <row r="21" spans="2:7" ht="21" thickBot="1" x14ac:dyDescent="0.35">
      <c r="B21" s="8"/>
      <c r="C21" s="17"/>
      <c r="D21" s="36"/>
      <c r="E21" s="36"/>
      <c r="F21" s="36"/>
      <c r="G21" s="36"/>
    </row>
    <row r="22" spans="2:7" ht="21" thickBot="1" x14ac:dyDescent="0.35">
      <c r="B22" s="25" t="s">
        <v>113</v>
      </c>
      <c r="C22" s="26" t="s">
        <v>82</v>
      </c>
      <c r="D22" s="45">
        <f>(-D19-D20+D18)</f>
        <v>-25575.000000000004</v>
      </c>
      <c r="E22" s="45">
        <f>(-E19-E20+E18)</f>
        <v>-232632.50000000006</v>
      </c>
      <c r="F22" s="45">
        <f>(-F19-F20+F18)</f>
        <v>-25695.750000000044</v>
      </c>
      <c r="G22" s="45">
        <f>(-G19-G20+G18)</f>
        <v>-47765.324999999881</v>
      </c>
    </row>
    <row r="23" spans="2:7" ht="20.25" x14ac:dyDescent="0.3">
      <c r="B23" s="8"/>
      <c r="C23" s="17"/>
      <c r="D23" s="36"/>
      <c r="E23" s="36"/>
      <c r="F23" s="36"/>
      <c r="G23" s="36"/>
    </row>
    <row r="24" spans="2:7" ht="20.25" x14ac:dyDescent="0.3">
      <c r="B24" s="8" t="s">
        <v>114</v>
      </c>
      <c r="C24" s="60"/>
      <c r="D24" s="38"/>
      <c r="E24" s="38"/>
      <c r="F24" s="38"/>
      <c r="G24" s="38"/>
    </row>
    <row r="25" spans="2:7" ht="20.25" x14ac:dyDescent="0.3">
      <c r="B25" s="8" t="s">
        <v>126</v>
      </c>
      <c r="C25" s="17" t="s">
        <v>103</v>
      </c>
      <c r="D25" s="35">
        <f>'Project Report'!E74+'Project Report'!E75+'Project Report'!E76-'Project Report'!D74-'Project Report'!D75-'Project Report'!D76</f>
        <v>-4140</v>
      </c>
      <c r="E25" s="35">
        <f>'Project Report'!F74+'Project Report'!F75+'Project Report'!F76-'Project Report'!E74-'Project Report'!E75-'Project Report'!E76</f>
        <v>176011.74308438081</v>
      </c>
      <c r="F25" s="35">
        <f>'Project Report'!G74+'Project Report'!G75+'Project Report'!G76-'Project Report'!F74-'Project Report'!F75-'Project Report'!F76</f>
        <v>-24615.033901911142</v>
      </c>
      <c r="G25" s="35">
        <f>'Project Report'!H74+'Project Report'!H75+'Project Report'!H76-'Project Report'!G74-'Project Report'!G75-'Project Report'!G76</f>
        <v>-25386.118426043162</v>
      </c>
    </row>
    <row r="26" spans="2:7" ht="20.25" x14ac:dyDescent="0.3">
      <c r="B26" s="8" t="s">
        <v>125</v>
      </c>
      <c r="C26" s="17" t="s">
        <v>103</v>
      </c>
      <c r="D26" s="36">
        <f>+'Project Report'!E80-'Project Report'!D80</f>
        <v>211.39416666666693</v>
      </c>
      <c r="E26" s="36">
        <f>+'Project Report'!F80-'Project Report'!E80</f>
        <v>8417.3304893060613</v>
      </c>
      <c r="F26" s="36">
        <f>+'Project Report'!G80-'Project Report'!F80</f>
        <v>-357.59478987328293</v>
      </c>
      <c r="G26" s="36">
        <f>+'Project Report'!H80-'Project Report'!G80</f>
        <v>708.1600711509036</v>
      </c>
    </row>
    <row r="27" spans="2:7" ht="20.25" x14ac:dyDescent="0.3">
      <c r="B27" s="8" t="s">
        <v>127</v>
      </c>
      <c r="C27" s="17" t="s">
        <v>105</v>
      </c>
      <c r="D27" s="35">
        <f>+'Project Report'!E91-'Project Report'!D91</f>
        <v>750</v>
      </c>
      <c r="E27" s="35">
        <f>+'Project Report'!F91-'Project Report'!E91</f>
        <v>787.5</v>
      </c>
      <c r="F27" s="35">
        <f>+'Project Report'!G91-'Project Report'!F91</f>
        <v>826.875</v>
      </c>
      <c r="G27" s="35">
        <f>+'Project Report'!H91-'Project Report'!G91</f>
        <v>868.21875</v>
      </c>
    </row>
    <row r="28" spans="2:7" ht="20.25" x14ac:dyDescent="0.3">
      <c r="B28" s="8" t="s">
        <v>128</v>
      </c>
      <c r="C28" s="17" t="s">
        <v>105</v>
      </c>
      <c r="D28" s="36">
        <f>+'Project Report'!E94-'Project Report'!D94</f>
        <v>675</v>
      </c>
      <c r="E28" s="36">
        <f>+'Project Report'!F94-'Project Report'!E94</f>
        <v>708.75</v>
      </c>
      <c r="F28" s="36">
        <f>+'Project Report'!G94-'Project Report'!F94</f>
        <v>744.1875</v>
      </c>
      <c r="G28" s="36">
        <f>+'Project Report'!H94-'Project Report'!G94</f>
        <v>781.39687500000218</v>
      </c>
    </row>
    <row r="29" spans="2:7" ht="20.25" x14ac:dyDescent="0.3">
      <c r="B29" s="8" t="s">
        <v>115</v>
      </c>
      <c r="C29" s="17" t="s">
        <v>105</v>
      </c>
      <c r="D29" s="36">
        <f>+D10</f>
        <v>2815.2</v>
      </c>
      <c r="E29" s="36">
        <f>+E10</f>
        <v>12882.036308686733</v>
      </c>
      <c r="F29" s="36">
        <f>+F10</f>
        <v>11368.471322394831</v>
      </c>
      <c r="G29" s="36">
        <f>+G10</f>
        <v>9843.6169982628071</v>
      </c>
    </row>
    <row r="30" spans="2:7" ht="20.25" x14ac:dyDescent="0.3">
      <c r="B30" s="9" t="s">
        <v>124</v>
      </c>
      <c r="C30" s="17" t="s">
        <v>105</v>
      </c>
      <c r="D30" s="36">
        <f>+'Project Report'!E56+'Project Report'!E57+'Project Report'!E58</f>
        <v>7766.8850000000002</v>
      </c>
      <c r="E30" s="36">
        <f>+'Project Report'!F56+'Project Report'!F57+'Project Report'!F58</f>
        <v>25660.549652483838</v>
      </c>
      <c r="F30" s="36">
        <f>+'Project Report'!G56+'Project Report'!G57+'Project Report'!G58</f>
        <v>23591.756377753693</v>
      </c>
      <c r="G30" s="36">
        <f>+'Project Report'!H56+'Project Report'!H57+'Project Report'!H58</f>
        <v>25787.941841358435</v>
      </c>
    </row>
    <row r="31" spans="2:7" ht="21" thickBot="1" x14ac:dyDescent="0.35">
      <c r="B31" s="9"/>
      <c r="C31" s="23"/>
      <c r="D31" s="36"/>
      <c r="E31" s="36"/>
      <c r="F31" s="36"/>
      <c r="G31" s="36"/>
    </row>
    <row r="32" spans="2:7" ht="21" thickBot="1" x14ac:dyDescent="0.35">
      <c r="B32" s="25" t="s">
        <v>116</v>
      </c>
      <c r="C32" s="26" t="s">
        <v>82</v>
      </c>
      <c r="D32" s="44">
        <f>(D25-D29-D27-D28+D26-D30)</f>
        <v>-15935.690833333334</v>
      </c>
      <c r="E32" s="44">
        <f>(E25-E29-E27-E28+E26-E30)</f>
        <v>144390.2376125163</v>
      </c>
      <c r="F32" s="44">
        <f>(F25-F29-F27-F28+F26-F30)</f>
        <v>-61503.918891932954</v>
      </c>
      <c r="G32" s="44">
        <f>(G25-G29-G27-G28+G26-G30)</f>
        <v>-61959.132819513507</v>
      </c>
    </row>
    <row r="35" spans="2:7" ht="20.25" x14ac:dyDescent="0.3">
      <c r="B35" s="8" t="s">
        <v>117</v>
      </c>
      <c r="C35" s="17" t="s">
        <v>120</v>
      </c>
      <c r="D35" s="36">
        <f>+D32+D22+D15</f>
        <v>-12855.982500000013</v>
      </c>
      <c r="E35" s="36">
        <f>+E32+E22+E15</f>
        <v>45613.826502229</v>
      </c>
      <c r="F35" s="36">
        <f>+F32+F22+F15</f>
        <v>-38381.618706205001</v>
      </c>
      <c r="G35" s="36">
        <f>+G32+G22+G15</f>
        <v>18472.153950200198</v>
      </c>
    </row>
    <row r="36" spans="2:7" ht="21" thickBot="1" x14ac:dyDescent="0.35">
      <c r="B36" s="9" t="s">
        <v>119</v>
      </c>
      <c r="C36" s="23" t="s">
        <v>121</v>
      </c>
      <c r="D36" s="36">
        <f>+'Project Report'!D95</f>
        <v>22220.550000000047</v>
      </c>
      <c r="E36" s="36">
        <f t="shared" ref="E36:G36" si="0">+D37</f>
        <v>9364.5675000000338</v>
      </c>
      <c r="F36" s="36">
        <f t="shared" si="0"/>
        <v>54978.394002229034</v>
      </c>
      <c r="G36" s="36">
        <f t="shared" si="0"/>
        <v>16596.775296024032</v>
      </c>
    </row>
    <row r="37" spans="2:7" ht="21" thickBot="1" x14ac:dyDescent="0.35">
      <c r="B37" s="25" t="s">
        <v>118</v>
      </c>
      <c r="C37" s="26" t="s">
        <v>122</v>
      </c>
      <c r="D37" s="44">
        <f t="shared" ref="D37:G37" si="1">+D35+D36</f>
        <v>9364.5675000000338</v>
      </c>
      <c r="E37" s="44">
        <f t="shared" si="1"/>
        <v>54978.394002229034</v>
      </c>
      <c r="F37" s="44">
        <f t="shared" si="1"/>
        <v>16596.775296024032</v>
      </c>
      <c r="G37" s="44">
        <f t="shared" si="1"/>
        <v>35068.92924622423</v>
      </c>
    </row>
    <row r="39" spans="2:7" ht="23.25" x14ac:dyDescent="0.35">
      <c r="B39" s="24" t="s">
        <v>59</v>
      </c>
      <c r="E39" s="14" t="s">
        <v>98</v>
      </c>
    </row>
    <row r="40" spans="2:7" ht="23.25" x14ac:dyDescent="0.35">
      <c r="B40" s="13"/>
      <c r="E40" s="14"/>
    </row>
    <row r="41" spans="2:7" ht="23.25" x14ac:dyDescent="0.35">
      <c r="B41" s="24" t="s">
        <v>60</v>
      </c>
      <c r="E41" s="14"/>
    </row>
    <row r="42" spans="2:7" ht="21" x14ac:dyDescent="0.35">
      <c r="E42" s="14" t="s">
        <v>27</v>
      </c>
    </row>
  </sheetData>
  <mergeCells count="3">
    <mergeCell ref="B3:G3"/>
    <mergeCell ref="B4:B5"/>
    <mergeCell ref="C4:C5"/>
  </mergeCells>
  <pageMargins left="0.22" right="0.18" top="0.18" bottom="0.19" header="0.09" footer="7.0000000000000007E-2"/>
  <pageSetup scale="85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16</vt:i4>
      </vt:variant>
    </vt:vector>
  </HeadingPairs>
  <TitlesOfParts>
    <vt:vector size="22" baseType="lpstr">
      <vt:lpstr>Title Page</vt:lpstr>
      <vt:lpstr>Project Report</vt:lpstr>
      <vt:lpstr>Depreciation</vt:lpstr>
      <vt:lpstr>Turnover Working</vt:lpstr>
      <vt:lpstr>Interest Calculator</vt:lpstr>
      <vt:lpstr>Projected Cash Flow Statement</vt:lpstr>
      <vt:lpstr>ColumnTitle1</vt:lpstr>
      <vt:lpstr>InterestRate</vt:lpstr>
      <vt:lpstr>LoanAmount</vt:lpstr>
      <vt:lpstr>LoanStartDate</vt:lpstr>
      <vt:lpstr>LoanYears</vt:lpstr>
      <vt:lpstr>NumberOfPayments</vt:lpstr>
      <vt:lpstr>Depreciation!Print_Area</vt:lpstr>
      <vt:lpstr>'Project Report'!Print_Area</vt:lpstr>
      <vt:lpstr>'Projected Cash Flow Statement'!Print_Area</vt:lpstr>
      <vt:lpstr>'Title Page'!Print_Area</vt:lpstr>
      <vt:lpstr>'Turnover Working'!Print_Area</vt:lpstr>
      <vt:lpstr>'Interest Calculator'!Print_Titles</vt:lpstr>
      <vt:lpstr>RowTitleRegion1..D6</vt:lpstr>
      <vt:lpstr>RowTitleRegion2..H6</vt:lpstr>
      <vt:lpstr>Total_Interest</vt:lpstr>
      <vt:lpstr>TotalLoanCost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2020-11-04T11:15:27Z</dcterms:modified>
</cp:coreProperties>
</file>