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activeTab="1"/>
  </bookViews>
  <sheets>
    <sheet name="Title Page" sheetId="1" r:id="rId1"/>
    <sheet name="Cash Flow Statement" sheetId="7" r:id="rId2"/>
    <sheet name="Supporitng for CFS" sheetId="2" r:id="rId3"/>
  </sheets>
  <definedNames>
    <definedName name="_xlnm.Print_Area" localSheetId="1">'Cash Flow Statement'!$A$1:$G$44</definedName>
    <definedName name="_xlnm.Print_Area" localSheetId="2">'Supporitng for CFS'!$A$1:$G$62</definedName>
    <definedName name="_xlnm.Print_Area" localSheetId="0">'Title Page'!$A$1:$I$12</definedName>
  </definedNames>
  <calcPr calcId="144525"/>
</workbook>
</file>

<file path=xl/calcChain.xml><?xml version="1.0" encoding="utf-8"?>
<calcChain xmlns="http://schemas.openxmlformats.org/spreadsheetml/2006/main">
  <c r="G10" i="2" l="1"/>
  <c r="F10" i="2"/>
  <c r="E10" i="2"/>
  <c r="D10" i="2"/>
  <c r="C10" i="2"/>
  <c r="G11" i="7" l="1"/>
  <c r="F11" i="7"/>
  <c r="E11" i="7"/>
  <c r="D11" i="7"/>
  <c r="C17" i="2"/>
  <c r="C21" i="2" s="1"/>
  <c r="D16" i="2" s="1"/>
  <c r="D17" i="2"/>
  <c r="E17" i="2"/>
  <c r="F17" i="2"/>
  <c r="G17" i="2"/>
  <c r="D21" i="2" l="1"/>
  <c r="E16" i="2" s="1"/>
  <c r="D26" i="7"/>
  <c r="E26" i="7"/>
  <c r="G28" i="7"/>
  <c r="F28" i="7"/>
  <c r="E28" i="7"/>
  <c r="D28" i="7"/>
  <c r="G27" i="7"/>
  <c r="F27" i="7"/>
  <c r="E27" i="7"/>
  <c r="D27" i="7"/>
  <c r="E20" i="7"/>
  <c r="D20" i="7"/>
  <c r="F9" i="7"/>
  <c r="E9" i="7"/>
  <c r="D9" i="7"/>
  <c r="F12" i="7"/>
  <c r="E12" i="7"/>
  <c r="D12" i="7"/>
  <c r="F20" i="7"/>
  <c r="D13" i="7"/>
  <c r="D18" i="7" s="1"/>
  <c r="D33" i="2"/>
  <c r="E33" i="2" s="1"/>
  <c r="F33" i="2" s="1"/>
  <c r="G33" i="2" s="1"/>
  <c r="D32" i="2"/>
  <c r="E21" i="2" l="1"/>
  <c r="F16" i="2" s="1"/>
  <c r="E32" i="2"/>
  <c r="D25" i="7"/>
  <c r="E25" i="7"/>
  <c r="D10" i="7"/>
  <c r="D29" i="7" s="1"/>
  <c r="F21" i="2" l="1"/>
  <c r="G16" i="2" s="1"/>
  <c r="G21" i="2" s="1"/>
  <c r="F32" i="2"/>
  <c r="G32" i="2" l="1"/>
  <c r="F25" i="7"/>
  <c r="D8" i="7"/>
  <c r="D19" i="7"/>
  <c r="D22" i="7" s="1"/>
  <c r="G25" i="7" l="1"/>
  <c r="D7" i="7"/>
  <c r="D15" i="7" s="1"/>
  <c r="D30" i="7"/>
  <c r="D32" i="7" s="1"/>
  <c r="E10" i="7"/>
  <c r="E29" i="7" s="1"/>
  <c r="D35" i="7" l="1"/>
  <c r="E19" i="7"/>
  <c r="E8" i="7"/>
  <c r="E13" i="7"/>
  <c r="E18" i="7" s="1"/>
  <c r="F10" i="7"/>
  <c r="F29" i="7" s="1"/>
  <c r="E22" i="7" l="1"/>
  <c r="F13" i="7"/>
  <c r="F18" i="7" s="1"/>
  <c r="C40" i="2"/>
  <c r="C53" i="2" s="1"/>
  <c r="G10" i="7"/>
  <c r="G29" i="7" s="1"/>
  <c r="F8" i="7" l="1"/>
  <c r="F19" i="7"/>
  <c r="F22" i="7" s="1"/>
  <c r="G13" i="7"/>
  <c r="G18" i="7" s="1"/>
  <c r="G20" i="7"/>
  <c r="C55" i="2"/>
  <c r="D36" i="7"/>
  <c r="D37" i="7" s="1"/>
  <c r="E36" i="7" s="1"/>
  <c r="D40" i="2" l="1"/>
  <c r="D53" i="2" s="1"/>
  <c r="D55" i="2" s="1"/>
  <c r="G19" i="7" l="1"/>
  <c r="G22" i="7" s="1"/>
  <c r="G8" i="7"/>
  <c r="E7" i="7" l="1"/>
  <c r="E15" i="7" s="1"/>
  <c r="E30" i="7" l="1"/>
  <c r="E32" i="7" s="1"/>
  <c r="E35" i="7" s="1"/>
  <c r="E37" i="7" s="1"/>
  <c r="F36" i="7" s="1"/>
  <c r="E40" i="2"/>
  <c r="E53" i="2" s="1"/>
  <c r="E55" i="2" s="1"/>
  <c r="F7" i="7" l="1"/>
  <c r="F15" i="7" s="1"/>
  <c r="F26" i="7" l="1"/>
  <c r="F30" i="7"/>
  <c r="F40" i="2"/>
  <c r="F53" i="2" s="1"/>
  <c r="F55" i="2" s="1"/>
  <c r="F32" i="7" l="1"/>
  <c r="F35" i="7" s="1"/>
  <c r="F37" i="7" s="1"/>
  <c r="G36" i="7" s="1"/>
  <c r="G12" i="7" l="1"/>
  <c r="G9" i="7" l="1"/>
  <c r="G7" i="7" l="1"/>
  <c r="G15" i="7" s="1"/>
  <c r="G26" i="7"/>
  <c r="G40" i="2"/>
  <c r="G53" i="2" s="1"/>
  <c r="G55" i="2" s="1"/>
  <c r="G30" i="7" l="1"/>
  <c r="G32" i="7" s="1"/>
  <c r="G35" i="7" s="1"/>
  <c r="G37" i="7" s="1"/>
</calcChain>
</file>

<file path=xl/sharedStrings.xml><?xml version="1.0" encoding="utf-8"?>
<sst xmlns="http://schemas.openxmlformats.org/spreadsheetml/2006/main" count="140" uniqueCount="84">
  <si>
    <t>Proprietor/Authorised Person Names</t>
  </si>
  <si>
    <t>PAN No of Firm</t>
  </si>
  <si>
    <t>UDIN No</t>
  </si>
  <si>
    <t>Particulars</t>
  </si>
  <si>
    <t>Audited</t>
  </si>
  <si>
    <t>Closing Stock</t>
  </si>
  <si>
    <t>Net Profit</t>
  </si>
  <si>
    <t xml:space="preserve">          (Authorised Signatory)</t>
  </si>
  <si>
    <t>Interest on Cash Credit</t>
  </si>
  <si>
    <t>Depreciation</t>
  </si>
  <si>
    <t>Opening Capital</t>
  </si>
  <si>
    <t>Drawings</t>
  </si>
  <si>
    <t>LIC, Other Deductions</t>
  </si>
  <si>
    <t>Income Tax</t>
  </si>
  <si>
    <t>Closing Capital</t>
  </si>
  <si>
    <t>SOURCE OF FUNDS</t>
  </si>
  <si>
    <t>Capital A/c</t>
  </si>
  <si>
    <t>Loans Liability</t>
  </si>
  <si>
    <t>Secured Loans</t>
  </si>
  <si>
    <t>Unsecured Loans</t>
  </si>
  <si>
    <t xml:space="preserve">Sundry Creditors </t>
  </si>
  <si>
    <t>Current Liabilities &amp; Provisions</t>
  </si>
  <si>
    <t>Duties &amp; Taxes / Provisions</t>
  </si>
  <si>
    <t>APPLICATIONS OF FUNDS</t>
  </si>
  <si>
    <t>Fixed Assets - Immovable</t>
  </si>
  <si>
    <t>Fixed Assets - Movable</t>
  </si>
  <si>
    <t>Investments</t>
  </si>
  <si>
    <t>Current Assets</t>
  </si>
  <si>
    <t>Loans &amp; Advances</t>
  </si>
  <si>
    <t>Sundry Debtors</t>
  </si>
  <si>
    <t>Other Current Assets</t>
  </si>
  <si>
    <t>Cash &amp; Bank Balance</t>
  </si>
  <si>
    <t xml:space="preserve">Place </t>
  </si>
  <si>
    <t>Date</t>
  </si>
  <si>
    <t>Cash Credit</t>
  </si>
  <si>
    <t>2018-19</t>
  </si>
  <si>
    <t>2019-20</t>
  </si>
  <si>
    <t>2020-21</t>
  </si>
  <si>
    <t>2021-22</t>
  </si>
  <si>
    <t>2022-23</t>
  </si>
  <si>
    <t xml:space="preserve"> SOURCE OF FUNDS</t>
  </si>
  <si>
    <t>TOTAL</t>
  </si>
  <si>
    <t>APPLICATION OF FUNDS</t>
  </si>
  <si>
    <t>Interest on Other Loans</t>
  </si>
  <si>
    <t>Income from Investments</t>
  </si>
  <si>
    <t xml:space="preserve">           (FOR M/S.ABC CO)</t>
  </si>
  <si>
    <t>OPERATING ACTIVITY</t>
  </si>
  <si>
    <t>Net Profit after Depreciation</t>
  </si>
  <si>
    <t>Add/Less</t>
  </si>
  <si>
    <t>Add</t>
  </si>
  <si>
    <t>Expense of Finance Activity</t>
  </si>
  <si>
    <t>Less</t>
  </si>
  <si>
    <t>Changes in Inventory</t>
  </si>
  <si>
    <t>Changes in Debtors</t>
  </si>
  <si>
    <t>Changes in Creditors</t>
  </si>
  <si>
    <t>OPERATING ACTIVITY -A</t>
  </si>
  <si>
    <t>INVESTMENT ACTIVITY</t>
  </si>
  <si>
    <t>Changes in Fixed Assets</t>
  </si>
  <si>
    <t>Changes in Investments</t>
  </si>
  <si>
    <t>INVESTMENT ACTIVITY -B</t>
  </si>
  <si>
    <t>FINANCING ACTIVITY</t>
  </si>
  <si>
    <t>Interest Expense</t>
  </si>
  <si>
    <t>FINANCING ACTIVITY -C</t>
  </si>
  <si>
    <t>Cash &amp; Cash Equivalent</t>
  </si>
  <si>
    <t>Closing Cash Balance</t>
  </si>
  <si>
    <t>Opening Cash Balance</t>
  </si>
  <si>
    <t>D=(A+B+C)</t>
  </si>
  <si>
    <t>E</t>
  </si>
  <si>
    <t>F =(D+E)</t>
  </si>
  <si>
    <t>Income of Investment Activity</t>
  </si>
  <si>
    <t>Reduction in Capital</t>
  </si>
  <si>
    <t>Changes in O/s Taxes</t>
  </si>
  <si>
    <t>Changes in Loans Liability</t>
  </si>
  <si>
    <t>Changes in Loans &amp; Advances</t>
  </si>
  <si>
    <t>Changes in Other Current Assets</t>
  </si>
  <si>
    <t>PROFIT &amp; LOSS A/C OF M/S. ABC CO</t>
  </si>
  <si>
    <t>CAPITAL A/C OF M/S. ABC CO</t>
  </si>
  <si>
    <t>BALANCE SHEET  OF M/S.ABC CO</t>
  </si>
  <si>
    <t>CASH FLOW STATEMENT OF M/S.ABC CO</t>
  </si>
  <si>
    <t>Period of statement</t>
  </si>
  <si>
    <t>CASH FLOW STATEMENT  OF M/S.ABC CO</t>
  </si>
  <si>
    <t>From 2019-20 to 2022-23</t>
  </si>
  <si>
    <t>Profit before Interest &amp; Depreciation</t>
  </si>
  <si>
    <t>Indirect Income-Interest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</si>
</sst>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u/>
      <sz val="28"/>
      <color theme="1"/>
      <name val="Monotype Corsiva"/>
      <family val="4"/>
    </font>
    <font>
      <sz val="22"/>
      <color theme="1"/>
      <name val="Monotype Corsiva"/>
      <family val="4"/>
    </font>
    <font>
      <sz val="18"/>
      <color theme="1"/>
      <name val="Monotype Corsiva"/>
      <family val="4"/>
    </font>
    <font>
      <sz val="18"/>
      <color theme="1"/>
      <name val="Calibri"/>
      <family val="2"/>
      <scheme val="minor"/>
    </font>
    <font>
      <sz val="16"/>
      <color theme="1"/>
      <name val="Monotype Corsiva"/>
      <family val="4"/>
    </font>
    <font>
      <sz val="10"/>
      <color theme="1"/>
      <name val="Times New Roman"/>
      <family val="1"/>
    </font>
    <font>
      <u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7" xfId="0" applyFont="1" applyBorder="1"/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3" xfId="0" applyFont="1" applyBorder="1"/>
    <xf numFmtId="0" fontId="2" fillId="0" borderId="10" xfId="0" applyFont="1" applyBorder="1"/>
    <xf numFmtId="0" fontId="2" fillId="0" borderId="4" xfId="0" applyFont="1" applyBorder="1"/>
    <xf numFmtId="0" fontId="2" fillId="0" borderId="12" xfId="0" applyFont="1" applyBorder="1"/>
    <xf numFmtId="0" fontId="2" fillId="0" borderId="13" xfId="0" applyFont="1" applyBorder="1"/>
    <xf numFmtId="0" fontId="6" fillId="0" borderId="0" xfId="0" applyFont="1"/>
    <xf numFmtId="0" fontId="7" fillId="0" borderId="0" xfId="0" applyFont="1"/>
    <xf numFmtId="0" fontId="2" fillId="0" borderId="15" xfId="0" applyFont="1" applyBorder="1"/>
    <xf numFmtId="0" fontId="8" fillId="0" borderId="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5" fillId="0" borderId="0" xfId="0" applyFont="1"/>
    <xf numFmtId="0" fontId="2" fillId="0" borderId="16" xfId="0" applyFont="1" applyBorder="1"/>
    <xf numFmtId="0" fontId="8" fillId="0" borderId="17" xfId="0" applyFont="1" applyBorder="1" applyAlignment="1">
      <alignment horizontal="center" vertical="center"/>
    </xf>
    <xf numFmtId="0" fontId="2" fillId="0" borderId="19" xfId="0" applyFont="1" applyBorder="1"/>
    <xf numFmtId="0" fontId="2" fillId="0" borderId="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164" fontId="2" fillId="0" borderId="4" xfId="1" applyNumberFormat="1" applyFont="1" applyBorder="1"/>
    <xf numFmtId="164" fontId="2" fillId="0" borderId="12" xfId="1" applyNumberFormat="1" applyFont="1" applyBorder="1"/>
    <xf numFmtId="164" fontId="2" fillId="0" borderId="15" xfId="1" applyNumberFormat="1" applyFont="1" applyBorder="1"/>
    <xf numFmtId="164" fontId="2" fillId="0" borderId="1" xfId="1" applyNumberFormat="1" applyFont="1" applyBorder="1"/>
    <xf numFmtId="164" fontId="2" fillId="0" borderId="11" xfId="1" applyNumberFormat="1" applyFont="1" applyBorder="1"/>
    <xf numFmtId="164" fontId="2" fillId="0" borderId="13" xfId="1" applyNumberFormat="1" applyFont="1" applyBorder="1"/>
    <xf numFmtId="164" fontId="2" fillId="0" borderId="14" xfId="1" applyNumberFormat="1" applyFont="1" applyBorder="1"/>
    <xf numFmtId="164" fontId="2" fillId="0" borderId="8" xfId="1" applyNumberFormat="1" applyFont="1" applyBorder="1"/>
    <xf numFmtId="164" fontId="2" fillId="0" borderId="18" xfId="1" applyNumberFormat="1" applyFont="1" applyBorder="1"/>
    <xf numFmtId="164" fontId="2" fillId="0" borderId="17" xfId="1" applyNumberFormat="1" applyFont="1" applyBorder="1"/>
    <xf numFmtId="0" fontId="5" fillId="3" borderId="4" xfId="0" applyFont="1" applyFill="1" applyBorder="1" applyAlignment="1">
      <alignment horizontal="center"/>
    </xf>
    <xf numFmtId="0" fontId="3" fillId="3" borderId="5" xfId="0" applyFont="1" applyFill="1" applyBorder="1"/>
    <xf numFmtId="0" fontId="9" fillId="3" borderId="2" xfId="0" applyFont="1" applyFill="1" applyBorder="1"/>
    <xf numFmtId="0" fontId="9" fillId="3" borderId="6" xfId="0" applyFont="1" applyFill="1" applyBorder="1"/>
    <xf numFmtId="164" fontId="0" fillId="0" borderId="0" xfId="0" applyNumberFormat="1"/>
    <xf numFmtId="0" fontId="8" fillId="0" borderId="4" xfId="0" applyFont="1" applyBorder="1" applyAlignment="1">
      <alignment vertical="center"/>
    </xf>
    <xf numFmtId="0" fontId="4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4" xfId="0" applyFont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1"/>
  <sheetViews>
    <sheetView showGridLines="0" view="pageBreakPreview" zoomScale="60" zoomScaleNormal="100" workbookViewId="0">
      <selection activeCell="G9" sqref="G9"/>
    </sheetView>
  </sheetViews>
  <sheetFormatPr defaultRowHeight="20.25" x14ac:dyDescent="0.3"/>
  <cols>
    <col min="1" max="1" width="1.140625" style="1" customWidth="1"/>
    <col min="2" max="5" width="9.140625" style="1"/>
    <col min="6" max="6" width="12.42578125" style="1" customWidth="1"/>
    <col min="7" max="7" width="56" style="1" customWidth="1"/>
    <col min="8" max="8" width="14.42578125" style="1" customWidth="1"/>
    <col min="9" max="9" width="3.140625" style="1" customWidth="1"/>
    <col min="10" max="16384" width="9.140625" style="1"/>
  </cols>
  <sheetData>
    <row r="2" spans="2:8" ht="36.75" x14ac:dyDescent="0.6">
      <c r="B2" s="36" t="s">
        <v>78</v>
      </c>
      <c r="C2" s="37"/>
      <c r="D2" s="37"/>
      <c r="E2" s="37"/>
      <c r="F2" s="37"/>
      <c r="G2" s="37"/>
      <c r="H2" s="38"/>
    </row>
    <row r="3" spans="2:8" x14ac:dyDescent="0.3">
      <c r="B3" s="2"/>
      <c r="C3" s="3"/>
      <c r="D3" s="3"/>
      <c r="E3" s="3"/>
      <c r="F3" s="3"/>
      <c r="G3" s="3"/>
      <c r="H3" s="4"/>
    </row>
    <row r="4" spans="2:8" x14ac:dyDescent="0.3">
      <c r="B4" s="2" t="s">
        <v>0</v>
      </c>
      <c r="C4" s="3"/>
      <c r="G4" s="22"/>
      <c r="H4" s="4"/>
    </row>
    <row r="5" spans="2:8" x14ac:dyDescent="0.3">
      <c r="B5" s="2"/>
      <c r="C5" s="3"/>
      <c r="D5" s="3"/>
      <c r="E5" s="3"/>
      <c r="F5" s="3"/>
      <c r="G5" s="23"/>
      <c r="H5" s="4"/>
    </row>
    <row r="6" spans="2:8" x14ac:dyDescent="0.3">
      <c r="B6" s="2" t="s">
        <v>1</v>
      </c>
      <c r="G6" s="22"/>
      <c r="H6" s="4"/>
    </row>
    <row r="7" spans="2:8" x14ac:dyDescent="0.3">
      <c r="B7" s="2"/>
      <c r="G7" s="24"/>
      <c r="H7" s="4"/>
    </row>
    <row r="8" spans="2:8" x14ac:dyDescent="0.3">
      <c r="B8" s="2" t="s">
        <v>79</v>
      </c>
      <c r="C8" s="3"/>
      <c r="D8" s="3"/>
      <c r="E8" s="3"/>
      <c r="G8" s="22" t="s">
        <v>81</v>
      </c>
      <c r="H8" s="4"/>
    </row>
    <row r="9" spans="2:8" x14ac:dyDescent="0.3">
      <c r="B9" s="2"/>
      <c r="C9" s="3"/>
      <c r="D9" s="3"/>
      <c r="E9" s="3"/>
      <c r="F9" s="3"/>
      <c r="G9" s="23"/>
      <c r="H9" s="4"/>
    </row>
    <row r="10" spans="2:8" x14ac:dyDescent="0.3">
      <c r="B10" s="2" t="s">
        <v>2</v>
      </c>
      <c r="C10" s="3"/>
      <c r="D10" s="3"/>
      <c r="E10" s="3"/>
      <c r="G10" s="22"/>
      <c r="H10" s="4"/>
    </row>
    <row r="11" spans="2:8" x14ac:dyDescent="0.3">
      <c r="B11" s="5"/>
      <c r="C11" s="6"/>
      <c r="D11" s="6"/>
      <c r="E11" s="6"/>
      <c r="F11" s="6"/>
      <c r="G11" s="6"/>
      <c r="H11" s="7"/>
    </row>
  </sheetData>
  <pageMargins left="0.7" right="0.7" top="0.75" bottom="0.75" header="0.3" footer="0.3"/>
  <pageSetup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42"/>
  <sheetViews>
    <sheetView showGridLines="0" tabSelected="1" view="pageBreakPreview" zoomScale="60" zoomScaleNormal="100" workbookViewId="0">
      <selection activeCell="D7" sqref="D7"/>
    </sheetView>
  </sheetViews>
  <sheetFormatPr defaultRowHeight="15" x14ac:dyDescent="0.25"/>
  <cols>
    <col min="1" max="1" width="1.7109375" customWidth="1"/>
    <col min="2" max="2" width="41.85546875" customWidth="1"/>
    <col min="3" max="3" width="14" customWidth="1"/>
    <col min="4" max="4" width="15.85546875" customWidth="1"/>
    <col min="5" max="5" width="16.140625" customWidth="1"/>
    <col min="6" max="6" width="15.85546875" customWidth="1"/>
    <col min="7" max="7" width="16.140625" customWidth="1"/>
  </cols>
  <sheetData>
    <row r="3" spans="2:7" ht="29.25" x14ac:dyDescent="0.5">
      <c r="B3" s="41" t="s">
        <v>80</v>
      </c>
      <c r="C3" s="42"/>
      <c r="D3" s="42"/>
      <c r="E3" s="42"/>
      <c r="F3" s="42"/>
      <c r="G3" s="42"/>
    </row>
    <row r="4" spans="2:7" ht="23.25" x14ac:dyDescent="0.35">
      <c r="B4" s="43" t="s">
        <v>3</v>
      </c>
      <c r="C4" s="43" t="s">
        <v>48</v>
      </c>
      <c r="D4" s="35" t="s">
        <v>4</v>
      </c>
      <c r="E4" s="35" t="s">
        <v>4</v>
      </c>
      <c r="F4" s="35" t="s">
        <v>4</v>
      </c>
      <c r="G4" s="35" t="s">
        <v>4</v>
      </c>
    </row>
    <row r="5" spans="2:7" ht="23.25" x14ac:dyDescent="0.35">
      <c r="B5" s="44"/>
      <c r="C5" s="44"/>
      <c r="D5" s="35" t="s">
        <v>36</v>
      </c>
      <c r="E5" s="35" t="s">
        <v>37</v>
      </c>
      <c r="F5" s="35" t="s">
        <v>38</v>
      </c>
      <c r="G5" s="35" t="s">
        <v>39</v>
      </c>
    </row>
    <row r="6" spans="2:7" ht="20.25" x14ac:dyDescent="0.3">
      <c r="B6" s="13" t="s">
        <v>46</v>
      </c>
      <c r="C6" s="14"/>
      <c r="D6" s="8"/>
      <c r="E6" s="8"/>
      <c r="F6" s="8"/>
      <c r="G6" s="8"/>
    </row>
    <row r="7" spans="2:7" ht="20.25" x14ac:dyDescent="0.3">
      <c r="B7" s="8" t="s">
        <v>47</v>
      </c>
      <c r="C7" s="14"/>
      <c r="D7" s="30">
        <f>+'Supporitng for CFS'!D10</f>
        <v>11554.425000000003</v>
      </c>
      <c r="E7" s="30">
        <f>+'Supporitng for CFS'!E10</f>
        <v>31135.275387815389</v>
      </c>
      <c r="F7" s="30">
        <f>+'Supporitng for CFS'!F10</f>
        <v>28337.933943044478</v>
      </c>
      <c r="G7" s="30">
        <f>+'Supporitng for CFS'!G10</f>
        <v>36190.239996113771</v>
      </c>
    </row>
    <row r="8" spans="2:7" ht="20.25" x14ac:dyDescent="0.3">
      <c r="B8" s="9" t="s">
        <v>9</v>
      </c>
      <c r="C8" s="16" t="s">
        <v>49</v>
      </c>
      <c r="D8" s="31">
        <f>+'Supporitng for CFS'!D8</f>
        <v>29043</v>
      </c>
      <c r="E8" s="31">
        <f>+'Supporitng for CFS'!E8</f>
        <v>28588.699999999997</v>
      </c>
      <c r="F8" s="31">
        <f>+'Supporitng for CFS'!F8</f>
        <v>28479.830000000005</v>
      </c>
      <c r="G8" s="31">
        <f>+'Supporitng for CFS'!G8</f>
        <v>31331.847000000002</v>
      </c>
    </row>
    <row r="9" spans="2:7" ht="20.25" x14ac:dyDescent="0.3">
      <c r="B9" s="8" t="s">
        <v>54</v>
      </c>
      <c r="C9" s="16" t="s">
        <v>49</v>
      </c>
      <c r="D9" s="25">
        <f>+'Supporitng for CFS'!D37-'Supporitng for CFS'!C37</f>
        <v>5741.0416666666715</v>
      </c>
      <c r="E9" s="25">
        <f>+'Supporitng for CFS'!E37-'Supporitng for CFS'!D37</f>
        <v>23035.009469750396</v>
      </c>
      <c r="F9" s="25">
        <f>+'Supporitng for CFS'!F37-'Supporitng for CFS'!E37</f>
        <v>17745.217264063773</v>
      </c>
      <c r="G9" s="25">
        <f>+'Supporitng for CFS'!G37-'Supporitng for CFS'!F37</f>
        <v>19551.324951477989</v>
      </c>
    </row>
    <row r="10" spans="2:7" ht="20.25" x14ac:dyDescent="0.3">
      <c r="B10" s="13" t="s">
        <v>50</v>
      </c>
      <c r="C10" s="16" t="s">
        <v>49</v>
      </c>
      <c r="D10" s="25">
        <f>+'Supporitng for CFS'!D6+'Supporitng for CFS'!D7</f>
        <v>2815.2</v>
      </c>
      <c r="E10" s="25">
        <f>+'Supporitng for CFS'!E6+'Supporitng for CFS'!E7</f>
        <v>14392.92</v>
      </c>
      <c r="F10" s="25">
        <f>+'Supporitng for CFS'!F6+'Supporitng for CFS'!F7</f>
        <v>24833.982</v>
      </c>
      <c r="G10" s="25">
        <f>+'Supporitng for CFS'!G6+'Supporitng for CFS'!G7</f>
        <v>24528.884699999999</v>
      </c>
    </row>
    <row r="11" spans="2:7" ht="20.25" x14ac:dyDescent="0.3">
      <c r="B11" s="8" t="s">
        <v>52</v>
      </c>
      <c r="C11" s="16" t="s">
        <v>51</v>
      </c>
      <c r="D11" s="25">
        <f>+'Supporitng for CFS'!D51-'Supporitng for CFS'!C51</f>
        <v>10131.25</v>
      </c>
      <c r="E11" s="25">
        <f>+'Supporitng for CFS'!E51-'Supporitng for CFS'!D51</f>
        <v>40650.016711324221</v>
      </c>
      <c r="F11" s="25">
        <f>+'Supporitng for CFS'!F51-'Supporitng for CFS'!E51</f>
        <v>31315.08928952436</v>
      </c>
      <c r="G11" s="25">
        <f>+'Supporitng for CFS'!G51-'Supporitng for CFS'!F51</f>
        <v>34502.338149667019</v>
      </c>
    </row>
    <row r="12" spans="2:7" ht="20.25" x14ac:dyDescent="0.3">
      <c r="B12" s="8" t="s">
        <v>53</v>
      </c>
      <c r="C12" s="16" t="s">
        <v>51</v>
      </c>
      <c r="D12" s="26">
        <f>+'Supporitng for CFS'!D50-'Supporitng for CFS'!C50</f>
        <v>8442.708333333343</v>
      </c>
      <c r="E12" s="26">
        <f>+'Supporitng for CFS'!E50-'Supporitng for CFS'!D50</f>
        <v>33875.013926103507</v>
      </c>
      <c r="F12" s="26">
        <f>+'Supporitng for CFS'!F50-'Supporitng for CFS'!E50</f>
        <v>26095.90774127029</v>
      </c>
      <c r="G12" s="26">
        <f>+'Supporitng for CFS'!G50-'Supporitng for CFS'!F50</f>
        <v>28751.948458055849</v>
      </c>
    </row>
    <row r="13" spans="2:7" ht="20.25" x14ac:dyDescent="0.3">
      <c r="B13" s="13" t="s">
        <v>69</v>
      </c>
      <c r="C13" s="16" t="s">
        <v>51</v>
      </c>
      <c r="D13" s="25">
        <f>'Supporitng for CFS'!D9</f>
        <v>1925.0000000000005</v>
      </c>
      <c r="E13" s="25">
        <f>'Supporitng for CFS'!E9</f>
        <v>2117.5000000000009</v>
      </c>
      <c r="F13" s="25">
        <f>'Supporitng for CFS'!F9</f>
        <v>5714.6250000000009</v>
      </c>
      <c r="G13" s="25">
        <f>'Supporitng for CFS'!G9</f>
        <v>6286.0875000000005</v>
      </c>
    </row>
    <row r="14" spans="2:7" ht="21" thickBot="1" x14ac:dyDescent="0.35">
      <c r="B14" s="9"/>
      <c r="C14" s="16"/>
      <c r="D14" s="26"/>
      <c r="E14" s="26"/>
      <c r="F14" s="26"/>
      <c r="G14" s="26"/>
    </row>
    <row r="15" spans="2:7" ht="21" thickBot="1" x14ac:dyDescent="0.35">
      <c r="B15" s="19" t="s">
        <v>55</v>
      </c>
      <c r="C15" s="20" t="s">
        <v>41</v>
      </c>
      <c r="D15" s="34">
        <f>(D7+D8+D9+D10-D11-D12-D13)</f>
        <v>28654.708333333328</v>
      </c>
      <c r="E15" s="34">
        <f>(E7+E8+E9+E10-E11-E12-E13)</f>
        <v>20509.374220138052</v>
      </c>
      <c r="F15" s="34">
        <f>(F7+F8+F9+F10-F11-F12-F13)</f>
        <v>36271.34117631361</v>
      </c>
      <c r="G15" s="34">
        <f>(G7+G8+G9+G10-G11-G12-G13)</f>
        <v>42061.92253986888</v>
      </c>
    </row>
    <row r="16" spans="2:7" ht="20.25" x14ac:dyDescent="0.3">
      <c r="B16" s="10"/>
      <c r="C16" s="15"/>
      <c r="D16" s="31"/>
      <c r="E16" s="31"/>
      <c r="F16" s="31"/>
      <c r="G16" s="31"/>
    </row>
    <row r="17" spans="2:7" ht="20.25" x14ac:dyDescent="0.3">
      <c r="B17" s="8" t="s">
        <v>56</v>
      </c>
      <c r="C17" s="14"/>
      <c r="D17" s="26"/>
      <c r="E17" s="26"/>
      <c r="F17" s="26"/>
      <c r="G17" s="26"/>
    </row>
    <row r="18" spans="2:7" ht="20.25" x14ac:dyDescent="0.3">
      <c r="B18" s="8" t="s">
        <v>44</v>
      </c>
      <c r="C18" s="14" t="s">
        <v>49</v>
      </c>
      <c r="D18" s="25">
        <f>+D13</f>
        <v>1925.0000000000005</v>
      </c>
      <c r="E18" s="25">
        <f>+E13</f>
        <v>2117.5000000000009</v>
      </c>
      <c r="F18" s="25">
        <f>+F13</f>
        <v>5714.6250000000009</v>
      </c>
      <c r="G18" s="25">
        <f>+G13</f>
        <v>6286.0875000000005</v>
      </c>
    </row>
    <row r="19" spans="2:7" ht="20.25" x14ac:dyDescent="0.3">
      <c r="B19" s="8" t="s">
        <v>57</v>
      </c>
      <c r="C19" s="14" t="s">
        <v>51</v>
      </c>
      <c r="D19" s="26">
        <f>+'Supporitng for CFS'!D44-'Supporitng for CFS'!C44+'Supporitng for CFS'!D8</f>
        <v>25000</v>
      </c>
      <c r="E19" s="26">
        <f>+'Supporitng for CFS'!E44-'Supporitng for CFS'!D44+'Supporitng for CFS'!E8</f>
        <v>32000.000000000044</v>
      </c>
      <c r="F19" s="26">
        <f>+'Supporitng for CFS'!F44-'Supporitng for CFS'!E44+'Supporitng for CFS'!F8</f>
        <v>25000.000000000047</v>
      </c>
      <c r="G19" s="26">
        <f>+'Supporitng for CFS'!G44-'Supporitng for CFS'!F44+'Supporitng for CFS'!G8</f>
        <v>46999.999999999876</v>
      </c>
    </row>
    <row r="20" spans="2:7" ht="20.25" x14ac:dyDescent="0.3">
      <c r="B20" s="8" t="s">
        <v>58</v>
      </c>
      <c r="C20" s="14" t="s">
        <v>51</v>
      </c>
      <c r="D20" s="26">
        <f>+'Supporitng for CFS'!D46-'Supporitng for CFS'!C46</f>
        <v>2500.0000000000036</v>
      </c>
      <c r="E20" s="26">
        <f>+'Supporitng for CFS'!E46-'Supporitng for CFS'!D46</f>
        <v>2750.0000000000036</v>
      </c>
      <c r="F20" s="26">
        <f>+'Supporitng for CFS'!F46-'Supporitng for CFS'!E46</f>
        <v>51387.499999999993</v>
      </c>
      <c r="G20" s="26">
        <f>+'Supporitng for CFS'!G46-'Supporitng for CFS'!F46</f>
        <v>8163.75</v>
      </c>
    </row>
    <row r="21" spans="2:7" ht="21" thickBot="1" x14ac:dyDescent="0.35">
      <c r="B21" s="8"/>
      <c r="C21" s="14"/>
      <c r="D21" s="26"/>
      <c r="E21" s="26"/>
      <c r="F21" s="26"/>
      <c r="G21" s="26"/>
    </row>
    <row r="22" spans="2:7" ht="21" thickBot="1" x14ac:dyDescent="0.35">
      <c r="B22" s="19" t="s">
        <v>59</v>
      </c>
      <c r="C22" s="20" t="s">
        <v>41</v>
      </c>
      <c r="D22" s="34">
        <f>(-D19-D20+D18)</f>
        <v>-25575.000000000004</v>
      </c>
      <c r="E22" s="34">
        <f>(-E19-E20+E18)</f>
        <v>-32632.500000000044</v>
      </c>
      <c r="F22" s="34">
        <f>(-F19-F20+F18)</f>
        <v>-70672.875000000044</v>
      </c>
      <c r="G22" s="34">
        <f>(-G19-G20+G18)</f>
        <v>-48877.662499999875</v>
      </c>
    </row>
    <row r="23" spans="2:7" ht="20.25" x14ac:dyDescent="0.3">
      <c r="B23" s="8"/>
      <c r="C23" s="14"/>
      <c r="D23" s="26"/>
      <c r="E23" s="26"/>
      <c r="F23" s="26"/>
      <c r="G23" s="26"/>
    </row>
    <row r="24" spans="2:7" ht="20.25" x14ac:dyDescent="0.3">
      <c r="B24" s="8" t="s">
        <v>60</v>
      </c>
      <c r="C24" s="40"/>
      <c r="D24" s="28"/>
      <c r="E24" s="28"/>
      <c r="F24" s="28"/>
      <c r="G24" s="28"/>
    </row>
    <row r="25" spans="2:7" ht="20.25" x14ac:dyDescent="0.3">
      <c r="B25" s="8" t="s">
        <v>72</v>
      </c>
      <c r="C25" s="14" t="s">
        <v>49</v>
      </c>
      <c r="D25" s="25">
        <f>'Supporitng for CFS'!D32+'Supporitng for CFS'!D33+'Supporitng for CFS'!D34-'Supporitng for CFS'!C32-'Supporitng for CFS'!C33-'Supporitng for CFS'!C34</f>
        <v>-4140</v>
      </c>
      <c r="E25" s="25">
        <f>'Supporitng for CFS'!E32+'Supporitng for CFS'!E33+'Supporitng for CFS'!E34-'Supporitng for CFS'!D32-'Supporitng for CFS'!D33-'Supporitng for CFS'!D34</f>
        <v>96481</v>
      </c>
      <c r="F25" s="25">
        <f>'Supporitng for CFS'!F32+'Supporitng for CFS'!F33+'Supporitng for CFS'!F34-'Supporitng for CFS'!E32-'Supporitng for CFS'!E33-'Supporitng for CFS'!E34</f>
        <v>87008.85</v>
      </c>
      <c r="G25" s="25">
        <f>'Supporitng for CFS'!G32+'Supporitng for CFS'!G33+'Supporitng for CFS'!G34-'Supporitng for CFS'!F32-'Supporitng for CFS'!F33-'Supporitng for CFS'!F34</f>
        <v>-2542.4775000000081</v>
      </c>
    </row>
    <row r="26" spans="2:7" ht="20.25" x14ac:dyDescent="0.3">
      <c r="B26" s="8" t="s">
        <v>71</v>
      </c>
      <c r="C26" s="14" t="s">
        <v>49</v>
      </c>
      <c r="D26" s="26">
        <f>+'Supporitng for CFS'!D38-'Supporitng for CFS'!C38</f>
        <v>211.39416666666693</v>
      </c>
      <c r="E26" s="26">
        <f>+'Supporitng for CFS'!E38-'Supporitng for CFS'!D38</f>
        <v>1435.6927143562189</v>
      </c>
      <c r="F26" s="26">
        <f>+'Supporitng for CFS'!F38-'Supporitng for CFS'!E38</f>
        <v>206.11563613923863</v>
      </c>
      <c r="G26" s="26">
        <f>+'Supporitng for CFS'!G38-'Supporitng for CFS'!F38</f>
        <v>773.84658106624556</v>
      </c>
    </row>
    <row r="27" spans="2:7" ht="20.25" x14ac:dyDescent="0.3">
      <c r="B27" s="8" t="s">
        <v>73</v>
      </c>
      <c r="C27" s="14" t="s">
        <v>51</v>
      </c>
      <c r="D27" s="25">
        <f>+'Supporitng for CFS'!D49-'Supporitng for CFS'!C49</f>
        <v>750</v>
      </c>
      <c r="E27" s="25">
        <f>+'Supporitng for CFS'!E49-'Supporitng for CFS'!D49</f>
        <v>787.5</v>
      </c>
      <c r="F27" s="25">
        <f>+'Supporitng for CFS'!F49-'Supporitng for CFS'!E49</f>
        <v>826.875</v>
      </c>
      <c r="G27" s="25">
        <f>+'Supporitng for CFS'!G49-'Supporitng for CFS'!F49</f>
        <v>868.21875</v>
      </c>
    </row>
    <row r="28" spans="2:7" ht="20.25" x14ac:dyDescent="0.3">
      <c r="B28" s="8" t="s">
        <v>74</v>
      </c>
      <c r="C28" s="14" t="s">
        <v>51</v>
      </c>
      <c r="D28" s="26">
        <f>+'Supporitng for CFS'!D52-'Supporitng for CFS'!C52</f>
        <v>675</v>
      </c>
      <c r="E28" s="26">
        <f>+'Supporitng for CFS'!E52-'Supporitng for CFS'!D52</f>
        <v>708.75</v>
      </c>
      <c r="F28" s="26">
        <f>+'Supporitng for CFS'!F52-'Supporitng for CFS'!E52</f>
        <v>744.1875</v>
      </c>
      <c r="G28" s="26">
        <f>+'Supporitng for CFS'!G52-'Supporitng for CFS'!F52</f>
        <v>781.39687500000218</v>
      </c>
    </row>
    <row r="29" spans="2:7" ht="20.25" x14ac:dyDescent="0.3">
      <c r="B29" s="8" t="s">
        <v>61</v>
      </c>
      <c r="C29" s="14" t="s">
        <v>51</v>
      </c>
      <c r="D29" s="26">
        <f>+D10</f>
        <v>2815.2</v>
      </c>
      <c r="E29" s="26">
        <f>+E10</f>
        <v>14392.92</v>
      </c>
      <c r="F29" s="26">
        <f>+F10</f>
        <v>24833.982</v>
      </c>
      <c r="G29" s="26">
        <f>+G10</f>
        <v>24528.884699999999</v>
      </c>
    </row>
    <row r="30" spans="2:7" ht="20.25" x14ac:dyDescent="0.3">
      <c r="B30" s="9" t="s">
        <v>70</v>
      </c>
      <c r="C30" s="14" t="s">
        <v>51</v>
      </c>
      <c r="D30" s="26">
        <f>+'Supporitng for CFS'!D18+'Supporitng for CFS'!D19+'Supporitng for CFS'!D20</f>
        <v>7766.8850000000002</v>
      </c>
      <c r="E30" s="26">
        <f>+'Supporitng for CFS'!E18+'Supporitng for CFS'!E19+'Supporitng for CFS'!E20</f>
        <v>12228.65507756308</v>
      </c>
      <c r="F30" s="26">
        <f>+'Supporitng for CFS'!F18+'Supporitng for CFS'!F19+'Supporitng for CFS'!F20</f>
        <v>12269.346788608898</v>
      </c>
      <c r="G30" s="26">
        <f>+'Supporitng for CFS'!G18+'Supporitng for CFS'!G19+'Supporitng for CFS'!G20</f>
        <v>14499.983999222755</v>
      </c>
    </row>
    <row r="31" spans="2:7" ht="21" thickBot="1" x14ac:dyDescent="0.35">
      <c r="B31" s="9"/>
      <c r="C31" s="17"/>
      <c r="D31" s="26"/>
      <c r="E31" s="26"/>
      <c r="F31" s="26"/>
      <c r="G31" s="26"/>
    </row>
    <row r="32" spans="2:7" ht="21" thickBot="1" x14ac:dyDescent="0.35">
      <c r="B32" s="19" t="s">
        <v>62</v>
      </c>
      <c r="C32" s="20" t="s">
        <v>41</v>
      </c>
      <c r="D32" s="33">
        <f>(D25-D29-D27-D28+D26-D30)</f>
        <v>-15935.690833333334</v>
      </c>
      <c r="E32" s="33">
        <f>(E25-E29-E27-E28+E26-E30)</f>
        <v>69798.867636793148</v>
      </c>
      <c r="F32" s="33">
        <f>(F25-F29-F27-F28+F26-F30)</f>
        <v>48540.574347530339</v>
      </c>
      <c r="G32" s="33">
        <f>(G25-G29-G27-G28+G26-G30)</f>
        <v>-42447.115243156521</v>
      </c>
    </row>
    <row r="35" spans="2:7" ht="20.25" x14ac:dyDescent="0.3">
      <c r="B35" s="8" t="s">
        <v>63</v>
      </c>
      <c r="C35" s="14" t="s">
        <v>66</v>
      </c>
      <c r="D35" s="26">
        <f>+D32+D22+D15</f>
        <v>-12855.982500000013</v>
      </c>
      <c r="E35" s="26">
        <f>+E32+E22+E15</f>
        <v>57675.741856931156</v>
      </c>
      <c r="F35" s="26">
        <f>+F32+F22+F15</f>
        <v>14139.040523843905</v>
      </c>
      <c r="G35" s="26">
        <f>+G32+G22+G15</f>
        <v>-49262.855203287509</v>
      </c>
    </row>
    <row r="36" spans="2:7" ht="21" thickBot="1" x14ac:dyDescent="0.35">
      <c r="B36" s="9" t="s">
        <v>65</v>
      </c>
      <c r="C36" s="17" t="s">
        <v>67</v>
      </c>
      <c r="D36" s="26">
        <f>+'Supporitng for CFS'!C53</f>
        <v>22220.550000000047</v>
      </c>
      <c r="E36" s="26">
        <f t="shared" ref="E36:G36" si="0">+D37</f>
        <v>9364.5675000000338</v>
      </c>
      <c r="F36" s="26">
        <f t="shared" si="0"/>
        <v>67040.30935693119</v>
      </c>
      <c r="G36" s="26">
        <f t="shared" si="0"/>
        <v>81179.349880775088</v>
      </c>
    </row>
    <row r="37" spans="2:7" ht="21" thickBot="1" x14ac:dyDescent="0.35">
      <c r="B37" s="19" t="s">
        <v>64</v>
      </c>
      <c r="C37" s="20" t="s">
        <v>68</v>
      </c>
      <c r="D37" s="33">
        <f t="shared" ref="D37:G37" si="1">+D35+D36</f>
        <v>9364.5675000000338</v>
      </c>
      <c r="E37" s="33">
        <f t="shared" si="1"/>
        <v>67040.30935693119</v>
      </c>
      <c r="F37" s="33">
        <f t="shared" si="1"/>
        <v>81179.349880775088</v>
      </c>
      <c r="G37" s="33">
        <f t="shared" si="1"/>
        <v>31916.494677487579</v>
      </c>
    </row>
    <row r="39" spans="2:7" ht="23.25" x14ac:dyDescent="0.35">
      <c r="B39" s="18" t="s">
        <v>32</v>
      </c>
      <c r="E39" s="12" t="s">
        <v>45</v>
      </c>
    </row>
    <row r="40" spans="2:7" ht="23.25" x14ac:dyDescent="0.35">
      <c r="B40" s="11"/>
      <c r="E40" s="12"/>
    </row>
    <row r="41" spans="2:7" ht="23.25" x14ac:dyDescent="0.35">
      <c r="B41" s="18" t="s">
        <v>33</v>
      </c>
      <c r="E41" s="12"/>
    </row>
    <row r="42" spans="2:7" ht="21" x14ac:dyDescent="0.35">
      <c r="E42" s="12" t="s">
        <v>7</v>
      </c>
    </row>
  </sheetData>
  <mergeCells count="3">
    <mergeCell ref="B3:G3"/>
    <mergeCell ref="B4:B5"/>
    <mergeCell ref="C4:C5"/>
  </mergeCells>
  <pageMargins left="0.22" right="0.18" top="0.18" bottom="0.19" header="0.09" footer="7.0000000000000007E-2"/>
  <pageSetup scale="85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1"/>
  <sheetViews>
    <sheetView showGridLines="0" view="pageBreakPreview" zoomScale="60" zoomScaleNormal="100" workbookViewId="0">
      <selection activeCell="C11" sqref="C11"/>
    </sheetView>
  </sheetViews>
  <sheetFormatPr defaultRowHeight="15" x14ac:dyDescent="0.25"/>
  <cols>
    <col min="1" max="1" width="1.7109375" customWidth="1"/>
    <col min="2" max="2" width="34.28515625" customWidth="1"/>
    <col min="3" max="4" width="15.85546875" customWidth="1"/>
    <col min="5" max="5" width="16.140625" customWidth="1"/>
    <col min="6" max="7" width="15.85546875" customWidth="1"/>
  </cols>
  <sheetData>
    <row r="2" spans="2:7" ht="29.25" x14ac:dyDescent="0.5">
      <c r="B2" s="41" t="s">
        <v>75</v>
      </c>
      <c r="C2" s="42"/>
      <c r="D2" s="42"/>
      <c r="E2" s="42"/>
      <c r="F2" s="42"/>
      <c r="G2" s="42"/>
    </row>
    <row r="3" spans="2:7" ht="23.25" x14ac:dyDescent="0.35">
      <c r="B3" s="43" t="s">
        <v>3</v>
      </c>
      <c r="C3" s="35" t="s">
        <v>4</v>
      </c>
      <c r="D3" s="35" t="s">
        <v>4</v>
      </c>
      <c r="E3" s="35" t="s">
        <v>4</v>
      </c>
      <c r="F3" s="35" t="s">
        <v>4</v>
      </c>
      <c r="G3" s="35" t="s">
        <v>4</v>
      </c>
    </row>
    <row r="4" spans="2:7" ht="23.25" x14ac:dyDescent="0.35">
      <c r="B4" s="44"/>
      <c r="C4" s="35" t="s">
        <v>35</v>
      </c>
      <c r="D4" s="35" t="s">
        <v>36</v>
      </c>
      <c r="E4" s="35" t="s">
        <v>37</v>
      </c>
      <c r="F4" s="35" t="s">
        <v>38</v>
      </c>
      <c r="G4" s="35" t="s">
        <v>39</v>
      </c>
    </row>
    <row r="5" spans="2:7" ht="40.5" x14ac:dyDescent="0.3">
      <c r="B5" s="47" t="s">
        <v>82</v>
      </c>
      <c r="C5" s="25">
        <v>40202.5</v>
      </c>
      <c r="D5" s="25">
        <v>41487.625</v>
      </c>
      <c r="E5" s="25">
        <v>71999.395387815384</v>
      </c>
      <c r="F5" s="25">
        <v>75937.120943044487</v>
      </c>
      <c r="G5" s="25">
        <v>85764.884196113766</v>
      </c>
    </row>
    <row r="6" spans="2:7" ht="20.25" x14ac:dyDescent="0.3">
      <c r="B6" s="8" t="s">
        <v>43</v>
      </c>
      <c r="C6" s="25">
        <v>3312</v>
      </c>
      <c r="D6" s="29">
        <v>2815.2</v>
      </c>
      <c r="E6" s="29">
        <v>2392.92</v>
      </c>
      <c r="F6" s="29">
        <v>2033.9819999999997</v>
      </c>
      <c r="G6" s="29">
        <v>1728.8846999999998</v>
      </c>
    </row>
    <row r="7" spans="2:7" ht="20.25" x14ac:dyDescent="0.3">
      <c r="B7" s="10" t="s">
        <v>8</v>
      </c>
      <c r="C7" s="25">
        <v>0</v>
      </c>
      <c r="D7" s="25">
        <v>0</v>
      </c>
      <c r="E7" s="25">
        <v>12000</v>
      </c>
      <c r="F7" s="25">
        <v>22800</v>
      </c>
      <c r="G7" s="25">
        <v>22800</v>
      </c>
    </row>
    <row r="8" spans="2:7" ht="20.25" x14ac:dyDescent="0.3">
      <c r="B8" s="10" t="s">
        <v>9</v>
      </c>
      <c r="C8" s="25">
        <v>29270</v>
      </c>
      <c r="D8" s="25">
        <v>29043</v>
      </c>
      <c r="E8" s="25">
        <v>28588.699999999997</v>
      </c>
      <c r="F8" s="25">
        <v>28479.830000000005</v>
      </c>
      <c r="G8" s="25">
        <v>31331.847000000002</v>
      </c>
    </row>
    <row r="9" spans="2:7" ht="20.25" x14ac:dyDescent="0.3">
      <c r="B9" s="10" t="s">
        <v>83</v>
      </c>
      <c r="C9" s="25">
        <v>1750.0000000000002</v>
      </c>
      <c r="D9" s="25">
        <v>1925.0000000000005</v>
      </c>
      <c r="E9" s="25">
        <v>2117.5000000000009</v>
      </c>
      <c r="F9" s="25">
        <v>5714.6250000000009</v>
      </c>
      <c r="G9" s="25">
        <v>6286.0875000000005</v>
      </c>
    </row>
    <row r="10" spans="2:7" ht="20.25" x14ac:dyDescent="0.3">
      <c r="B10" s="10" t="s">
        <v>6</v>
      </c>
      <c r="C10" s="25">
        <f>+C5-C6-C7-C8+C9</f>
        <v>9370.5</v>
      </c>
      <c r="D10" s="25">
        <f t="shared" ref="D10:G10" si="0">+D5-D6-D7-D8+D9</f>
        <v>11554.425000000003</v>
      </c>
      <c r="E10" s="25">
        <f t="shared" si="0"/>
        <v>31135.275387815389</v>
      </c>
      <c r="F10" s="25">
        <f t="shared" si="0"/>
        <v>28337.933943044478</v>
      </c>
      <c r="G10" s="25">
        <f t="shared" si="0"/>
        <v>36190.239996113771</v>
      </c>
    </row>
    <row r="13" spans="2:7" ht="29.25" x14ac:dyDescent="0.5">
      <c r="B13" s="45" t="s">
        <v>76</v>
      </c>
      <c r="C13" s="46"/>
      <c r="D13" s="46"/>
      <c r="E13" s="46"/>
      <c r="F13" s="46"/>
      <c r="G13" s="46"/>
    </row>
    <row r="14" spans="2:7" ht="23.25" x14ac:dyDescent="0.35">
      <c r="B14" s="43" t="s">
        <v>3</v>
      </c>
      <c r="C14" s="35" t="s">
        <v>4</v>
      </c>
      <c r="D14" s="35" t="s">
        <v>4</v>
      </c>
      <c r="E14" s="35" t="s">
        <v>4</v>
      </c>
      <c r="F14" s="35" t="s">
        <v>4</v>
      </c>
      <c r="G14" s="35" t="s">
        <v>4</v>
      </c>
    </row>
    <row r="15" spans="2:7" ht="23.25" x14ac:dyDescent="0.35">
      <c r="B15" s="44"/>
      <c r="C15" s="35" t="s">
        <v>35</v>
      </c>
      <c r="D15" s="35" t="s">
        <v>36</v>
      </c>
      <c r="E15" s="35" t="s">
        <v>37</v>
      </c>
      <c r="F15" s="35" t="s">
        <v>38</v>
      </c>
      <c r="G15" s="35" t="s">
        <v>39</v>
      </c>
    </row>
    <row r="16" spans="2:7" ht="20.25" x14ac:dyDescent="0.3">
      <c r="B16" s="13" t="s">
        <v>10</v>
      </c>
      <c r="C16" s="25">
        <v>770000</v>
      </c>
      <c r="D16" s="25">
        <f>+C21</f>
        <v>772536.4</v>
      </c>
      <c r="E16" s="25">
        <f t="shared" ref="E16:G16" si="1">+D21</f>
        <v>776323.94000000006</v>
      </c>
      <c r="F16" s="25">
        <f t="shared" si="1"/>
        <v>795230.56031025236</v>
      </c>
      <c r="G16" s="25">
        <f t="shared" si="1"/>
        <v>811299.14746468805</v>
      </c>
    </row>
    <row r="17" spans="2:8" ht="20.25" x14ac:dyDescent="0.3">
      <c r="B17" s="8" t="s">
        <v>6</v>
      </c>
      <c r="C17" s="30">
        <f>+C10</f>
        <v>9370.5</v>
      </c>
      <c r="D17" s="30">
        <f>+D10</f>
        <v>11554.425000000003</v>
      </c>
      <c r="E17" s="30">
        <f>+E10</f>
        <v>31135.275387815389</v>
      </c>
      <c r="F17" s="30">
        <f>+F10</f>
        <v>28337.933943044478</v>
      </c>
      <c r="G17" s="30">
        <f>+G10</f>
        <v>36190.239996113771</v>
      </c>
    </row>
    <row r="18" spans="2:8" ht="20.25" x14ac:dyDescent="0.3">
      <c r="B18" s="8" t="s">
        <v>11</v>
      </c>
      <c r="C18" s="26">
        <v>2400</v>
      </c>
      <c r="D18" s="25">
        <v>2640</v>
      </c>
      <c r="E18" s="25">
        <v>2904.0000000000005</v>
      </c>
      <c r="F18" s="25">
        <v>3194.4000000000005</v>
      </c>
      <c r="G18" s="25">
        <v>3513.8400000000011</v>
      </c>
    </row>
    <row r="19" spans="2:8" ht="20.25" x14ac:dyDescent="0.3">
      <c r="B19" s="13" t="s">
        <v>12</v>
      </c>
      <c r="C19" s="25">
        <v>3200</v>
      </c>
      <c r="D19" s="25">
        <v>3520.0000000000005</v>
      </c>
      <c r="E19" s="25">
        <v>3872.0000000000009</v>
      </c>
      <c r="F19" s="25">
        <v>4259.2000000000016</v>
      </c>
      <c r="G19" s="25">
        <v>4685.1200000000026</v>
      </c>
    </row>
    <row r="20" spans="2:8" ht="21" thickBot="1" x14ac:dyDescent="0.35">
      <c r="B20" s="9" t="s">
        <v>13</v>
      </c>
      <c r="C20" s="32">
        <v>1234.1000000000001</v>
      </c>
      <c r="D20" s="32">
        <v>1606.8850000000007</v>
      </c>
      <c r="E20" s="32">
        <v>5452.6550775630785</v>
      </c>
      <c r="F20" s="32">
        <v>4815.7467886088962</v>
      </c>
      <c r="G20" s="32">
        <v>6301.0239992227525</v>
      </c>
    </row>
    <row r="21" spans="2:8" ht="21" thickBot="1" x14ac:dyDescent="0.35">
      <c r="B21" s="21" t="s">
        <v>14</v>
      </c>
      <c r="C21" s="33">
        <f>C16+C17-C18-C19-C20</f>
        <v>772536.4</v>
      </c>
      <c r="D21" s="33">
        <f t="shared" ref="D21:G21" si="2">D16+D17-D18-D19-D20</f>
        <v>776323.94000000006</v>
      </c>
      <c r="E21" s="33">
        <f t="shared" si="2"/>
        <v>795230.56031025236</v>
      </c>
      <c r="F21" s="33">
        <f t="shared" si="2"/>
        <v>811299.14746468805</v>
      </c>
      <c r="G21" s="33">
        <f t="shared" si="2"/>
        <v>832989.40346157912</v>
      </c>
    </row>
    <row r="22" spans="2:8" x14ac:dyDescent="0.25">
      <c r="C22" s="39"/>
      <c r="D22" s="39"/>
      <c r="E22" s="39"/>
      <c r="F22" s="39"/>
      <c r="G22" s="39"/>
    </row>
    <row r="25" spans="2:8" ht="29.25" x14ac:dyDescent="0.5">
      <c r="B25" s="41" t="s">
        <v>77</v>
      </c>
      <c r="C25" s="42"/>
      <c r="D25" s="42"/>
      <c r="E25" s="42"/>
      <c r="F25" s="42"/>
      <c r="G25" s="42"/>
    </row>
    <row r="26" spans="2:8" ht="23.25" x14ac:dyDescent="0.35">
      <c r="B26" s="43" t="s">
        <v>3</v>
      </c>
      <c r="C26" s="35" t="s">
        <v>4</v>
      </c>
      <c r="D26" s="35" t="s">
        <v>4</v>
      </c>
      <c r="E26" s="35" t="s">
        <v>4</v>
      </c>
      <c r="F26" s="35" t="s">
        <v>4</v>
      </c>
      <c r="G26" s="35" t="s">
        <v>4</v>
      </c>
    </row>
    <row r="27" spans="2:8" ht="23.25" x14ac:dyDescent="0.35">
      <c r="B27" s="44"/>
      <c r="C27" s="35" t="s">
        <v>35</v>
      </c>
      <c r="D27" s="35" t="s">
        <v>36</v>
      </c>
      <c r="E27" s="35" t="s">
        <v>37</v>
      </c>
      <c r="F27" s="35" t="s">
        <v>38</v>
      </c>
      <c r="G27" s="35" t="s">
        <v>39</v>
      </c>
    </row>
    <row r="28" spans="2:8" ht="20.25" x14ac:dyDescent="0.3">
      <c r="B28" s="13" t="s">
        <v>15</v>
      </c>
      <c r="C28" s="8"/>
      <c r="D28" s="8"/>
      <c r="E28" s="8"/>
      <c r="F28" s="8"/>
      <c r="G28" s="8"/>
    </row>
    <row r="29" spans="2:8" ht="20.25" x14ac:dyDescent="0.3">
      <c r="B29" s="8" t="s">
        <v>16</v>
      </c>
      <c r="C29" s="30">
        <v>772536.4</v>
      </c>
      <c r="D29" s="30">
        <v>776323.94000000006</v>
      </c>
      <c r="E29" s="30">
        <v>795230.56031025236</v>
      </c>
      <c r="F29" s="30">
        <v>811299.14746468805</v>
      </c>
      <c r="G29" s="30">
        <v>832989.40346157912</v>
      </c>
      <c r="H29" s="39"/>
    </row>
    <row r="30" spans="2:8" ht="20.25" x14ac:dyDescent="0.3">
      <c r="B30" s="9"/>
      <c r="C30" s="31"/>
      <c r="D30" s="31"/>
      <c r="E30" s="31"/>
      <c r="F30" s="31"/>
      <c r="G30" s="31"/>
    </row>
    <row r="31" spans="2:8" ht="20.25" x14ac:dyDescent="0.3">
      <c r="B31" s="13" t="s">
        <v>17</v>
      </c>
      <c r="C31" s="28"/>
      <c r="D31" s="28"/>
      <c r="E31" s="28"/>
      <c r="F31" s="28"/>
      <c r="G31" s="28"/>
    </row>
    <row r="32" spans="2:8" ht="20.25" x14ac:dyDescent="0.3">
      <c r="B32" s="10" t="s">
        <v>18</v>
      </c>
      <c r="C32" s="31">
        <v>13500</v>
      </c>
      <c r="D32" s="25">
        <f>+C32*85%</f>
        <v>11475</v>
      </c>
      <c r="E32" s="25">
        <f t="shared" ref="E32:G33" si="3">+D32*85%</f>
        <v>9753.75</v>
      </c>
      <c r="F32" s="25">
        <f t="shared" si="3"/>
        <v>8290.6875</v>
      </c>
      <c r="G32" s="25">
        <f t="shared" si="3"/>
        <v>7047.0843749999995</v>
      </c>
      <c r="H32" s="39"/>
    </row>
    <row r="33" spans="2:8" ht="20.25" x14ac:dyDescent="0.3">
      <c r="B33" s="8" t="s">
        <v>19</v>
      </c>
      <c r="C33" s="25">
        <v>14100</v>
      </c>
      <c r="D33" s="25">
        <f>+C33*85%</f>
        <v>11985</v>
      </c>
      <c r="E33" s="25">
        <f t="shared" si="3"/>
        <v>10187.25</v>
      </c>
      <c r="F33" s="25">
        <f t="shared" si="3"/>
        <v>8659.1625000000004</v>
      </c>
      <c r="G33" s="25">
        <f t="shared" si="3"/>
        <v>7360.288125</v>
      </c>
      <c r="H33" s="39"/>
    </row>
    <row r="34" spans="2:8" ht="20.25" x14ac:dyDescent="0.3">
      <c r="B34" s="8" t="s">
        <v>34</v>
      </c>
      <c r="C34" s="25">
        <v>0</v>
      </c>
      <c r="D34" s="25">
        <v>0</v>
      </c>
      <c r="E34" s="25">
        <v>100000</v>
      </c>
      <c r="F34" s="25">
        <v>190000</v>
      </c>
      <c r="G34" s="25">
        <v>190000</v>
      </c>
      <c r="H34" s="39"/>
    </row>
    <row r="35" spans="2:8" ht="20.25" x14ac:dyDescent="0.3">
      <c r="B35" s="8"/>
      <c r="C35" s="26"/>
      <c r="D35" s="26"/>
      <c r="E35" s="26"/>
      <c r="F35" s="26"/>
      <c r="G35" s="26"/>
    </row>
    <row r="36" spans="2:8" ht="20.25" x14ac:dyDescent="0.3">
      <c r="B36" s="8" t="s">
        <v>21</v>
      </c>
      <c r="C36" s="27"/>
      <c r="D36" s="28"/>
      <c r="E36" s="28"/>
      <c r="F36" s="28"/>
      <c r="G36" s="28"/>
    </row>
    <row r="37" spans="2:8" ht="20.25" x14ac:dyDescent="0.3">
      <c r="B37" s="8" t="s">
        <v>20</v>
      </c>
      <c r="C37" s="31">
        <v>114820.83333333333</v>
      </c>
      <c r="D37" s="31">
        <v>120561.875</v>
      </c>
      <c r="E37" s="31">
        <v>143596.8844697504</v>
      </c>
      <c r="F37" s="31">
        <v>161342.10173381417</v>
      </c>
      <c r="G37" s="31">
        <v>180893.42668529216</v>
      </c>
      <c r="H37" s="39"/>
    </row>
    <row r="38" spans="2:8" ht="20.25" x14ac:dyDescent="0.3">
      <c r="B38" s="8" t="s">
        <v>22</v>
      </c>
      <c r="C38" s="26">
        <v>2672.4833333333336</v>
      </c>
      <c r="D38" s="26">
        <v>2883.8775000000005</v>
      </c>
      <c r="E38" s="26">
        <v>4319.5702143562194</v>
      </c>
      <c r="F38" s="26">
        <v>4525.685850495458</v>
      </c>
      <c r="G38" s="26">
        <v>5299.5324315617036</v>
      </c>
      <c r="H38" s="39"/>
    </row>
    <row r="39" spans="2:8" ht="21" thickBot="1" x14ac:dyDescent="0.35">
      <c r="B39" s="9"/>
      <c r="C39" s="26"/>
      <c r="D39" s="26"/>
      <c r="E39" s="26"/>
      <c r="F39" s="26"/>
      <c r="G39" s="26"/>
    </row>
    <row r="40" spans="2:8" ht="21" thickBot="1" x14ac:dyDescent="0.35">
      <c r="B40" s="19" t="s">
        <v>40</v>
      </c>
      <c r="C40" s="34">
        <f>SUM(C29:C38)</f>
        <v>917629.71666666667</v>
      </c>
      <c r="D40" s="34">
        <f>SUM(D29:D38)</f>
        <v>923229.6925</v>
      </c>
      <c r="E40" s="34">
        <f>SUM(E29:E38)</f>
        <v>1063088.0149943591</v>
      </c>
      <c r="F40" s="34">
        <f>SUM(F29:F38)</f>
        <v>1184116.7850489977</v>
      </c>
      <c r="G40" s="34">
        <f>SUM(G29:G38)</f>
        <v>1223589.7350784328</v>
      </c>
    </row>
    <row r="41" spans="2:8" ht="20.25" x14ac:dyDescent="0.3">
      <c r="B41" s="10"/>
      <c r="C41" s="31"/>
      <c r="D41" s="31"/>
      <c r="E41" s="31"/>
      <c r="F41" s="31"/>
      <c r="G41" s="31"/>
    </row>
    <row r="42" spans="2:8" ht="20.25" x14ac:dyDescent="0.3">
      <c r="B42" s="8" t="s">
        <v>23</v>
      </c>
      <c r="C42" s="26"/>
      <c r="D42" s="26"/>
      <c r="E42" s="26"/>
      <c r="F42" s="26"/>
      <c r="G42" s="26"/>
    </row>
    <row r="43" spans="2:8" ht="20.25" x14ac:dyDescent="0.3">
      <c r="B43" s="8" t="s">
        <v>24</v>
      </c>
      <c r="C43" s="26">
        <v>200000</v>
      </c>
      <c r="D43" s="26">
        <v>200000</v>
      </c>
      <c r="E43" s="26">
        <v>200000</v>
      </c>
      <c r="F43" s="26">
        <v>200000</v>
      </c>
      <c r="G43" s="26">
        <v>200000</v>
      </c>
    </row>
    <row r="44" spans="2:8" ht="20.25" x14ac:dyDescent="0.3">
      <c r="B44" s="8" t="s">
        <v>25</v>
      </c>
      <c r="C44" s="26">
        <v>270430</v>
      </c>
      <c r="D44" s="26">
        <v>266387</v>
      </c>
      <c r="E44" s="26">
        <v>269798.30000000005</v>
      </c>
      <c r="F44" s="26">
        <v>266318.47000000009</v>
      </c>
      <c r="G44" s="26">
        <v>281986.62299999996</v>
      </c>
      <c r="H44" s="39"/>
    </row>
    <row r="45" spans="2:8" ht="20.25" x14ac:dyDescent="0.3">
      <c r="B45" s="8"/>
      <c r="C45" s="26"/>
      <c r="D45" s="26"/>
      <c r="E45" s="26"/>
      <c r="F45" s="26"/>
      <c r="G45" s="26"/>
    </row>
    <row r="46" spans="2:8" ht="20.25" x14ac:dyDescent="0.3">
      <c r="B46" s="8" t="s">
        <v>26</v>
      </c>
      <c r="C46" s="26">
        <v>25000</v>
      </c>
      <c r="D46" s="26">
        <v>27500.000000000004</v>
      </c>
      <c r="E46" s="26">
        <v>30250.000000000007</v>
      </c>
      <c r="F46" s="26">
        <v>81637.5</v>
      </c>
      <c r="G46" s="26">
        <v>89801.25</v>
      </c>
      <c r="H46" s="39"/>
    </row>
    <row r="47" spans="2:8" ht="20.25" x14ac:dyDescent="0.3">
      <c r="B47" s="8"/>
      <c r="C47" s="26"/>
      <c r="D47" s="26"/>
      <c r="E47" s="26"/>
      <c r="F47" s="26"/>
      <c r="G47" s="26"/>
    </row>
    <row r="48" spans="2:8" ht="20.25" x14ac:dyDescent="0.3">
      <c r="B48" s="8" t="s">
        <v>27</v>
      </c>
      <c r="C48" s="27"/>
      <c r="D48" s="28"/>
      <c r="E48" s="28"/>
      <c r="F48" s="28"/>
      <c r="G48" s="28"/>
    </row>
    <row r="49" spans="2:8" ht="20.25" x14ac:dyDescent="0.3">
      <c r="B49" s="8" t="s">
        <v>28</v>
      </c>
      <c r="C49" s="31">
        <v>15000</v>
      </c>
      <c r="D49" s="31">
        <v>15750</v>
      </c>
      <c r="E49" s="31">
        <v>16537.5</v>
      </c>
      <c r="F49" s="31">
        <v>17364.375</v>
      </c>
      <c r="G49" s="31">
        <v>18232.59375</v>
      </c>
      <c r="H49" s="39"/>
    </row>
    <row r="50" spans="2:8" ht="20.25" x14ac:dyDescent="0.3">
      <c r="B50" s="8" t="s">
        <v>29</v>
      </c>
      <c r="C50" s="25">
        <v>168854.16666666666</v>
      </c>
      <c r="D50" s="25">
        <v>177296.875</v>
      </c>
      <c r="E50" s="25">
        <v>211171.88892610351</v>
      </c>
      <c r="F50" s="25">
        <v>237267.7966673738</v>
      </c>
      <c r="G50" s="25">
        <v>266019.74512542965</v>
      </c>
      <c r="H50" s="39"/>
    </row>
    <row r="51" spans="2:8" ht="20.25" x14ac:dyDescent="0.3">
      <c r="B51" s="8" t="s">
        <v>5</v>
      </c>
      <c r="C51" s="26">
        <v>202625</v>
      </c>
      <c r="D51" s="26">
        <v>212756.25</v>
      </c>
      <c r="E51" s="26">
        <v>253406.26671132422</v>
      </c>
      <c r="F51" s="26">
        <v>284721.35600084858</v>
      </c>
      <c r="G51" s="26">
        <v>319223.6941505156</v>
      </c>
      <c r="H51" s="39"/>
    </row>
    <row r="52" spans="2:8" ht="20.25" x14ac:dyDescent="0.3">
      <c r="B52" s="8" t="s">
        <v>30</v>
      </c>
      <c r="C52" s="26">
        <v>13500</v>
      </c>
      <c r="D52" s="25">
        <v>14175</v>
      </c>
      <c r="E52" s="25">
        <v>14883.75</v>
      </c>
      <c r="F52" s="25">
        <v>15627.9375</v>
      </c>
      <c r="G52" s="25">
        <v>16409.334375000002</v>
      </c>
    </row>
    <row r="53" spans="2:8" ht="20.25" x14ac:dyDescent="0.3">
      <c r="B53" s="8" t="s">
        <v>31</v>
      </c>
      <c r="C53" s="26">
        <f>(((C40-(SUM(C43:C52)))))</f>
        <v>22220.550000000047</v>
      </c>
      <c r="D53" s="26">
        <f t="shared" ref="D53:G53" si="4">(((D40-(SUM(D43:D52)))))</f>
        <v>9364.5675000000047</v>
      </c>
      <c r="E53" s="26">
        <f t="shared" si="4"/>
        <v>67040.309356931364</v>
      </c>
      <c r="F53" s="26">
        <f t="shared" si="4"/>
        <v>81179.349880775204</v>
      </c>
      <c r="G53" s="26">
        <f t="shared" si="4"/>
        <v>31916.494677487528</v>
      </c>
    </row>
    <row r="54" spans="2:8" ht="21" thickBot="1" x14ac:dyDescent="0.35">
      <c r="B54" s="9"/>
      <c r="C54" s="26"/>
      <c r="D54" s="26"/>
      <c r="E54" s="26"/>
      <c r="F54" s="26"/>
      <c r="G54" s="26"/>
    </row>
    <row r="55" spans="2:8" ht="21" thickBot="1" x14ac:dyDescent="0.35">
      <c r="B55" s="19" t="s">
        <v>42</v>
      </c>
      <c r="C55" s="33">
        <f>SUM(C43:C53)</f>
        <v>917629.71666666667</v>
      </c>
      <c r="D55" s="33">
        <f t="shared" ref="D55:G55" si="5">SUM(D43:D53)</f>
        <v>923229.6925</v>
      </c>
      <c r="E55" s="33">
        <f t="shared" si="5"/>
        <v>1063088.0149943591</v>
      </c>
      <c r="F55" s="33">
        <f t="shared" si="5"/>
        <v>1184116.7850489977</v>
      </c>
      <c r="G55" s="33">
        <f t="shared" si="5"/>
        <v>1223589.7350784328</v>
      </c>
    </row>
    <row r="56" spans="2:8" ht="20.25" x14ac:dyDescent="0.3">
      <c r="B56" s="5"/>
      <c r="C56" s="7"/>
      <c r="D56" s="10"/>
      <c r="E56" s="10"/>
      <c r="F56" s="10"/>
      <c r="G56" s="10"/>
    </row>
    <row r="58" spans="2:8" ht="23.25" x14ac:dyDescent="0.35">
      <c r="B58" s="18" t="s">
        <v>32</v>
      </c>
      <c r="E58" s="12" t="s">
        <v>45</v>
      </c>
    </row>
    <row r="59" spans="2:8" ht="23.25" x14ac:dyDescent="0.35">
      <c r="B59" s="11"/>
      <c r="E59" s="12"/>
    </row>
    <row r="60" spans="2:8" ht="23.25" x14ac:dyDescent="0.35">
      <c r="B60" s="18" t="s">
        <v>33</v>
      </c>
      <c r="E60" s="12"/>
    </row>
    <row r="61" spans="2:8" ht="21" x14ac:dyDescent="0.35">
      <c r="E61" s="12" t="s">
        <v>7</v>
      </c>
    </row>
  </sheetData>
  <mergeCells count="6">
    <mergeCell ref="B2:G2"/>
    <mergeCell ref="B3:B4"/>
    <mergeCell ref="B14:B15"/>
    <mergeCell ref="B26:B27"/>
    <mergeCell ref="B13:G13"/>
    <mergeCell ref="B25:G25"/>
  </mergeCells>
  <pageMargins left="0.22" right="0.18" top="0.94" bottom="0.19" header="0.09" footer="7.0000000000000007E-2"/>
  <pageSetup scale="77" orientation="portrait" horizontalDpi="300" verticalDpi="0" r:id="rId1"/>
  <rowBreaks count="1" manualBreakCount="1">
    <brk id="2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Title Page</vt:lpstr>
      <vt:lpstr>Cash Flow Statement</vt:lpstr>
      <vt:lpstr>Supporitng for CFS</vt:lpstr>
      <vt:lpstr>'Cash Flow Statement'!Print_Area</vt:lpstr>
      <vt:lpstr>'Supporitng for CFS'!Print_Area</vt:lpstr>
      <vt:lpstr>'Title Page'!Print_Area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2020-04-09T12:14:51Z</dcterms:modified>
</cp:coreProperties>
</file>