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1" activeTab="13"/>
  </bookViews>
  <sheets>
    <sheet name="Inventory with GST" sheetId="1" r:id="rId1"/>
    <sheet name="Configurations" sheetId="8" r:id="rId2"/>
    <sheet name="Ledgers and Groups" sheetId="6" r:id="rId3"/>
    <sheet name="Sole" sheetId="5" r:id="rId4"/>
    <sheet name="payroll Provisions" sheetId="13" r:id="rId5"/>
    <sheet name="Payroll" sheetId="10" r:id="rId6"/>
    <sheet name="Loan Schedule" sheetId="11" r:id="rId7"/>
    <sheet name="GSt Impact on Goods" sheetId="4" r:id="rId8"/>
    <sheet name="Firm" sheetId="9" r:id="rId9"/>
    <sheet name="Short cut keys" sheetId="16" r:id="rId10"/>
    <sheet name="Opening Balance sheets" sheetId="14" r:id="rId11"/>
    <sheet name="Transactions RJ and Sons" sheetId="15" r:id="rId12"/>
    <sheet name="Transactions  AVK Pharma" sheetId="17" r:id="rId13"/>
    <sheet name="Menu" sheetId="7" r:id="rId14"/>
  </sheets>
  <calcPr calcId="124519"/>
</workbook>
</file>

<file path=xl/calcChain.xml><?xml version="1.0" encoding="utf-8"?>
<calcChain xmlns="http://schemas.openxmlformats.org/spreadsheetml/2006/main">
  <c r="F118" i="14"/>
  <c r="G56" i="17"/>
  <c r="G57" s="1"/>
  <c r="G52"/>
  <c r="G53" s="1"/>
  <c r="F144" i="14"/>
  <c r="F140"/>
  <c r="C140"/>
  <c r="C136"/>
  <c r="C128"/>
  <c r="C127"/>
  <c r="C131" s="1"/>
  <c r="F124"/>
  <c r="F120"/>
  <c r="F115"/>
  <c r="F131" s="1"/>
  <c r="G62" i="15"/>
  <c r="G63" s="1"/>
  <c r="G58"/>
  <c r="G59" s="1"/>
  <c r="F69" i="14"/>
  <c r="F73"/>
  <c r="C89"/>
  <c r="C77" s="1"/>
  <c r="C76"/>
  <c r="F93"/>
  <c r="F89"/>
  <c r="F64" s="1"/>
  <c r="C85"/>
  <c r="F68"/>
  <c r="F46"/>
  <c r="C41"/>
  <c r="C42" s="1"/>
  <c r="F42"/>
  <c r="C38"/>
  <c r="F21"/>
  <c r="F33" s="1"/>
  <c r="D4" i="11"/>
  <c r="D5" s="1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26" s="1"/>
  <c r="D27" s="1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D53" s="1"/>
  <c r="D54" s="1"/>
  <c r="D55" s="1"/>
  <c r="D56" s="1"/>
  <c r="D57" s="1"/>
  <c r="D58" s="1"/>
  <c r="D59" s="1"/>
  <c r="D60" s="1"/>
  <c r="D61" s="1"/>
  <c r="D62" s="1"/>
  <c r="D63" s="1"/>
  <c r="C33" i="14"/>
  <c r="Q186" i="10"/>
  <c r="P186"/>
  <c r="O186"/>
  <c r="F185"/>
  <c r="G185" s="1"/>
  <c r="F184"/>
  <c r="G184" s="1"/>
  <c r="K184" s="1"/>
  <c r="F183"/>
  <c r="G183" s="1"/>
  <c r="F182"/>
  <c r="G182" s="1"/>
  <c r="F181"/>
  <c r="G181" s="1"/>
  <c r="J181" s="1"/>
  <c r="F180"/>
  <c r="G180" s="1"/>
  <c r="F179"/>
  <c r="G179" s="1"/>
  <c r="F178"/>
  <c r="G178" s="1"/>
  <c r="F177"/>
  <c r="G177" s="1"/>
  <c r="F176"/>
  <c r="G176" s="1"/>
  <c r="Q171"/>
  <c r="P171"/>
  <c r="O171"/>
  <c r="F170"/>
  <c r="G170" s="1"/>
  <c r="F169"/>
  <c r="G169" s="1"/>
  <c r="J169" s="1"/>
  <c r="F168"/>
  <c r="G168" s="1"/>
  <c r="F167"/>
  <c r="G167" s="1"/>
  <c r="J167" s="1"/>
  <c r="F166"/>
  <c r="G166" s="1"/>
  <c r="J166" s="1"/>
  <c r="F165"/>
  <c r="G165" s="1"/>
  <c r="J165" s="1"/>
  <c r="F164"/>
  <c r="G164" s="1"/>
  <c r="J164" s="1"/>
  <c r="F163"/>
  <c r="G163" s="1"/>
  <c r="J163" s="1"/>
  <c r="F162"/>
  <c r="G162" s="1"/>
  <c r="J162" s="1"/>
  <c r="Q157"/>
  <c r="P157"/>
  <c r="O157"/>
  <c r="F156"/>
  <c r="G156" s="1"/>
  <c r="F155"/>
  <c r="G155" s="1"/>
  <c r="F154"/>
  <c r="G154" s="1"/>
  <c r="F153"/>
  <c r="G153" s="1"/>
  <c r="F152"/>
  <c r="G152" s="1"/>
  <c r="F151"/>
  <c r="G151" s="1"/>
  <c r="F150"/>
  <c r="G150" s="1"/>
  <c r="F149"/>
  <c r="G149" s="1"/>
  <c r="J149" s="1"/>
  <c r="F148"/>
  <c r="G148" s="1"/>
  <c r="F147"/>
  <c r="G147" s="1"/>
  <c r="Q143"/>
  <c r="P143"/>
  <c r="O143"/>
  <c r="F142"/>
  <c r="G142" s="1"/>
  <c r="F141"/>
  <c r="G141" s="1"/>
  <c r="K141" s="1"/>
  <c r="F140"/>
  <c r="G140" s="1"/>
  <c r="F139"/>
  <c r="G139" s="1"/>
  <c r="K139" s="1"/>
  <c r="F138"/>
  <c r="G138" s="1"/>
  <c r="F137"/>
  <c r="G137" s="1"/>
  <c r="F136"/>
  <c r="G136" s="1"/>
  <c r="F135"/>
  <c r="G135" s="1"/>
  <c r="F134"/>
  <c r="G134" s="1"/>
  <c r="F133"/>
  <c r="G133" s="1"/>
  <c r="Q128"/>
  <c r="P128"/>
  <c r="O128"/>
  <c r="F127"/>
  <c r="G127" s="1"/>
  <c r="F126"/>
  <c r="G126" s="1"/>
  <c r="J126" s="1"/>
  <c r="F125"/>
  <c r="G125" s="1"/>
  <c r="F124"/>
  <c r="G124" s="1"/>
  <c r="J124" s="1"/>
  <c r="F123"/>
  <c r="G123" s="1"/>
  <c r="J123" s="1"/>
  <c r="F122"/>
  <c r="G122" s="1"/>
  <c r="J122" s="1"/>
  <c r="F121"/>
  <c r="G121" s="1"/>
  <c r="J121" s="1"/>
  <c r="F120"/>
  <c r="G120" s="1"/>
  <c r="J120" s="1"/>
  <c r="F119"/>
  <c r="G119" s="1"/>
  <c r="J119" s="1"/>
  <c r="Q115"/>
  <c r="P115"/>
  <c r="O115"/>
  <c r="F114"/>
  <c r="G114" s="1"/>
  <c r="F113"/>
  <c r="G113" s="1"/>
  <c r="F112"/>
  <c r="G112" s="1"/>
  <c r="F111"/>
  <c r="G111" s="1"/>
  <c r="F110"/>
  <c r="G110" s="1"/>
  <c r="F109"/>
  <c r="G109" s="1"/>
  <c r="F108"/>
  <c r="G108" s="1"/>
  <c r="F107"/>
  <c r="G107" s="1"/>
  <c r="F106"/>
  <c r="G106" s="1"/>
  <c r="F105"/>
  <c r="G105" s="1"/>
  <c r="Q101"/>
  <c r="P101"/>
  <c r="O101"/>
  <c r="F100"/>
  <c r="G100" s="1"/>
  <c r="F99"/>
  <c r="G99" s="1"/>
  <c r="F98"/>
  <c r="G98" s="1"/>
  <c r="F97"/>
  <c r="G97" s="1"/>
  <c r="F96"/>
  <c r="G96" s="1"/>
  <c r="F95"/>
  <c r="G95" s="1"/>
  <c r="F94"/>
  <c r="G94" s="1"/>
  <c r="F93"/>
  <c r="G93" s="1"/>
  <c r="F92"/>
  <c r="G92" s="1"/>
  <c r="F91"/>
  <c r="G91" s="1"/>
  <c r="Q87"/>
  <c r="P87"/>
  <c r="O87"/>
  <c r="F86"/>
  <c r="G86" s="1"/>
  <c r="F85"/>
  <c r="G85" s="1"/>
  <c r="J85" s="1"/>
  <c r="F84"/>
  <c r="G84" s="1"/>
  <c r="F83"/>
  <c r="G83" s="1"/>
  <c r="J83" s="1"/>
  <c r="F82"/>
  <c r="G82" s="1"/>
  <c r="J82" s="1"/>
  <c r="F81"/>
  <c r="G81" s="1"/>
  <c r="J81" s="1"/>
  <c r="F80"/>
  <c r="G80" s="1"/>
  <c r="J80" s="1"/>
  <c r="F79"/>
  <c r="G79" s="1"/>
  <c r="J79" s="1"/>
  <c r="F78"/>
  <c r="G78" s="1"/>
  <c r="J78" s="1"/>
  <c r="Q73"/>
  <c r="P73"/>
  <c r="O73"/>
  <c r="F72"/>
  <c r="G72" s="1"/>
  <c r="F71"/>
  <c r="G71" s="1"/>
  <c r="K71" s="1"/>
  <c r="F70"/>
  <c r="G70" s="1"/>
  <c r="F69"/>
  <c r="G69" s="1"/>
  <c r="K69" s="1"/>
  <c r="F68"/>
  <c r="G68" s="1"/>
  <c r="F67"/>
  <c r="G67" s="1"/>
  <c r="F66"/>
  <c r="G66" s="1"/>
  <c r="F65"/>
  <c r="G65" s="1"/>
  <c r="F64"/>
  <c r="G64" s="1"/>
  <c r="F63"/>
  <c r="G63" s="1"/>
  <c r="Q59"/>
  <c r="P59"/>
  <c r="O59"/>
  <c r="F58"/>
  <c r="G58" s="1"/>
  <c r="F57"/>
  <c r="G57" s="1"/>
  <c r="F56"/>
  <c r="G56" s="1"/>
  <c r="F55"/>
  <c r="G55" s="1"/>
  <c r="J55" s="1"/>
  <c r="F54"/>
  <c r="G54" s="1"/>
  <c r="J54" s="1"/>
  <c r="F53"/>
  <c r="G53" s="1"/>
  <c r="J53" s="1"/>
  <c r="F52"/>
  <c r="G52" s="1"/>
  <c r="J52" s="1"/>
  <c r="F51"/>
  <c r="G51" s="1"/>
  <c r="F50"/>
  <c r="G50" s="1"/>
  <c r="Q45"/>
  <c r="P45"/>
  <c r="O45"/>
  <c r="F44"/>
  <c r="G44" s="1"/>
  <c r="F43"/>
  <c r="G43" s="1"/>
  <c r="K43" s="1"/>
  <c r="F42"/>
  <c r="G42" s="1"/>
  <c r="F41"/>
  <c r="G41" s="1"/>
  <c r="K41" s="1"/>
  <c r="F40"/>
  <c r="G40" s="1"/>
  <c r="F39"/>
  <c r="G39" s="1"/>
  <c r="F38"/>
  <c r="G38" s="1"/>
  <c r="F37"/>
  <c r="G37" s="1"/>
  <c r="F36"/>
  <c r="G36" s="1"/>
  <c r="F35"/>
  <c r="G35" s="1"/>
  <c r="E3" i="11"/>
  <c r="F3" s="1"/>
  <c r="G3" s="1"/>
  <c r="C4" s="1"/>
  <c r="Q16" i="10"/>
  <c r="K22" s="1"/>
  <c r="P16"/>
  <c r="K21" s="1"/>
  <c r="O16"/>
  <c r="K20" s="1"/>
  <c r="F15"/>
  <c r="G15" s="1"/>
  <c r="F14"/>
  <c r="G14" s="1"/>
  <c r="K14" s="1"/>
  <c r="F13"/>
  <c r="G13" s="1"/>
  <c r="F12"/>
  <c r="G12" s="1"/>
  <c r="K12" s="1"/>
  <c r="F11"/>
  <c r="G11" s="1"/>
  <c r="K11" s="1"/>
  <c r="F10"/>
  <c r="G10" s="1"/>
  <c r="K10" s="1"/>
  <c r="F9"/>
  <c r="G9" s="1"/>
  <c r="F8"/>
  <c r="G8" s="1"/>
  <c r="K8" s="1"/>
  <c r="F7"/>
  <c r="G7" s="1"/>
  <c r="F6"/>
  <c r="G6" s="1"/>
  <c r="I6" s="1"/>
  <c r="D30" i="4"/>
  <c r="D19"/>
  <c r="D7"/>
  <c r="D6"/>
  <c r="B8"/>
  <c r="D8" s="1"/>
  <c r="D10" s="1"/>
  <c r="D18" s="1"/>
  <c r="F80" i="14" l="1"/>
  <c r="D20" i="4"/>
  <c r="D22" s="1"/>
  <c r="D23" s="1"/>
  <c r="D29"/>
  <c r="D64" i="11"/>
  <c r="J176" i="10"/>
  <c r="H176"/>
  <c r="G186"/>
  <c r="K176"/>
  <c r="I176"/>
  <c r="J178"/>
  <c r="H178"/>
  <c r="K178"/>
  <c r="I178"/>
  <c r="J180"/>
  <c r="H180"/>
  <c r="K180"/>
  <c r="I180"/>
  <c r="J183"/>
  <c r="H183"/>
  <c r="K183"/>
  <c r="I183"/>
  <c r="J177"/>
  <c r="H177"/>
  <c r="K177"/>
  <c r="I177"/>
  <c r="J179"/>
  <c r="H179"/>
  <c r="K179"/>
  <c r="I179"/>
  <c r="K182"/>
  <c r="I182"/>
  <c r="J182"/>
  <c r="H182"/>
  <c r="J185"/>
  <c r="H185"/>
  <c r="K185"/>
  <c r="I185"/>
  <c r="I181"/>
  <c r="K181"/>
  <c r="H184"/>
  <c r="J184"/>
  <c r="H181"/>
  <c r="I184"/>
  <c r="K168"/>
  <c r="I168"/>
  <c r="J168"/>
  <c r="H168"/>
  <c r="K170"/>
  <c r="I170"/>
  <c r="J170"/>
  <c r="H170"/>
  <c r="J171"/>
  <c r="I162"/>
  <c r="K162"/>
  <c r="I163"/>
  <c r="K163"/>
  <c r="I164"/>
  <c r="K164"/>
  <c r="I165"/>
  <c r="K165"/>
  <c r="I166"/>
  <c r="K166"/>
  <c r="I167"/>
  <c r="K167"/>
  <c r="I169"/>
  <c r="K169"/>
  <c r="G171"/>
  <c r="H162"/>
  <c r="H163"/>
  <c r="H164"/>
  <c r="H165"/>
  <c r="H166"/>
  <c r="H167"/>
  <c r="H169"/>
  <c r="J148"/>
  <c r="H148"/>
  <c r="K148"/>
  <c r="I148"/>
  <c r="J151"/>
  <c r="H151"/>
  <c r="K151"/>
  <c r="I151"/>
  <c r="K153"/>
  <c r="I153"/>
  <c r="J153"/>
  <c r="H153"/>
  <c r="K155"/>
  <c r="I155"/>
  <c r="J155"/>
  <c r="H155"/>
  <c r="J147"/>
  <c r="H147"/>
  <c r="G157"/>
  <c r="K147"/>
  <c r="I147"/>
  <c r="J150"/>
  <c r="H150"/>
  <c r="K150"/>
  <c r="I150"/>
  <c r="J152"/>
  <c r="H152"/>
  <c r="K152"/>
  <c r="I152"/>
  <c r="J154"/>
  <c r="H154"/>
  <c r="K154"/>
  <c r="I154"/>
  <c r="J156"/>
  <c r="H156"/>
  <c r="K156"/>
  <c r="I156"/>
  <c r="I149"/>
  <c r="K149"/>
  <c r="H149"/>
  <c r="J133"/>
  <c r="H133"/>
  <c r="G143"/>
  <c r="K133"/>
  <c r="I133"/>
  <c r="J135"/>
  <c r="H135"/>
  <c r="K135"/>
  <c r="I135"/>
  <c r="J137"/>
  <c r="H137"/>
  <c r="K137"/>
  <c r="I137"/>
  <c r="J140"/>
  <c r="H140"/>
  <c r="K140"/>
  <c r="I140"/>
  <c r="J134"/>
  <c r="H134"/>
  <c r="K134"/>
  <c r="I134"/>
  <c r="J136"/>
  <c r="H136"/>
  <c r="K136"/>
  <c r="I136"/>
  <c r="J138"/>
  <c r="H138"/>
  <c r="K138"/>
  <c r="I138"/>
  <c r="J142"/>
  <c r="H142"/>
  <c r="K142"/>
  <c r="I142"/>
  <c r="H139"/>
  <c r="J139"/>
  <c r="H141"/>
  <c r="J141"/>
  <c r="I139"/>
  <c r="I141"/>
  <c r="K125"/>
  <c r="I125"/>
  <c r="J125"/>
  <c r="H125"/>
  <c r="K127"/>
  <c r="I127"/>
  <c r="J127"/>
  <c r="H127"/>
  <c r="J128"/>
  <c r="I119"/>
  <c r="K119"/>
  <c r="I120"/>
  <c r="K120"/>
  <c r="I121"/>
  <c r="K121"/>
  <c r="I122"/>
  <c r="K122"/>
  <c r="I123"/>
  <c r="K123"/>
  <c r="I124"/>
  <c r="K124"/>
  <c r="I126"/>
  <c r="K126"/>
  <c r="G128"/>
  <c r="H119"/>
  <c r="H120"/>
  <c r="H121"/>
  <c r="H122"/>
  <c r="H123"/>
  <c r="H124"/>
  <c r="H126"/>
  <c r="J105"/>
  <c r="H105"/>
  <c r="G115"/>
  <c r="K105"/>
  <c r="I105"/>
  <c r="J107"/>
  <c r="H107"/>
  <c r="K107"/>
  <c r="I107"/>
  <c r="J109"/>
  <c r="H109"/>
  <c r="K109"/>
  <c r="I109"/>
  <c r="K111"/>
  <c r="I111"/>
  <c r="J111"/>
  <c r="H111"/>
  <c r="K113"/>
  <c r="I113"/>
  <c r="J113"/>
  <c r="H113"/>
  <c r="J106"/>
  <c r="H106"/>
  <c r="K106"/>
  <c r="I106"/>
  <c r="J108"/>
  <c r="H108"/>
  <c r="K108"/>
  <c r="I108"/>
  <c r="J110"/>
  <c r="H110"/>
  <c r="K110"/>
  <c r="I110"/>
  <c r="J112"/>
  <c r="H112"/>
  <c r="K112"/>
  <c r="I112"/>
  <c r="J114"/>
  <c r="H114"/>
  <c r="K114"/>
  <c r="I114"/>
  <c r="J91"/>
  <c r="H91"/>
  <c r="G101"/>
  <c r="K91"/>
  <c r="I91"/>
  <c r="J93"/>
  <c r="H93"/>
  <c r="K93"/>
  <c r="I93"/>
  <c r="J95"/>
  <c r="H95"/>
  <c r="K95"/>
  <c r="I95"/>
  <c r="K97"/>
  <c r="I97"/>
  <c r="J97"/>
  <c r="H97"/>
  <c r="K99"/>
  <c r="I99"/>
  <c r="J99"/>
  <c r="H99"/>
  <c r="J92"/>
  <c r="H92"/>
  <c r="K92"/>
  <c r="I92"/>
  <c r="J94"/>
  <c r="H94"/>
  <c r="K94"/>
  <c r="I94"/>
  <c r="J96"/>
  <c r="H96"/>
  <c r="K96"/>
  <c r="I96"/>
  <c r="J98"/>
  <c r="H98"/>
  <c r="K98"/>
  <c r="I98"/>
  <c r="J100"/>
  <c r="H100"/>
  <c r="K100"/>
  <c r="I100"/>
  <c r="K84"/>
  <c r="I84"/>
  <c r="J84"/>
  <c r="H84"/>
  <c r="K86"/>
  <c r="I86"/>
  <c r="J86"/>
  <c r="H86"/>
  <c r="J87"/>
  <c r="I78"/>
  <c r="K78"/>
  <c r="I79"/>
  <c r="K79"/>
  <c r="I80"/>
  <c r="K80"/>
  <c r="I81"/>
  <c r="K81"/>
  <c r="I82"/>
  <c r="K82"/>
  <c r="I83"/>
  <c r="K83"/>
  <c r="I85"/>
  <c r="K85"/>
  <c r="G87"/>
  <c r="H78"/>
  <c r="H79"/>
  <c r="H80"/>
  <c r="H81"/>
  <c r="H82"/>
  <c r="H83"/>
  <c r="H85"/>
  <c r="J63"/>
  <c r="H63"/>
  <c r="G73"/>
  <c r="K63"/>
  <c r="I63"/>
  <c r="J65"/>
  <c r="H65"/>
  <c r="K65"/>
  <c r="I65"/>
  <c r="J67"/>
  <c r="H67"/>
  <c r="K67"/>
  <c r="I67"/>
  <c r="J70"/>
  <c r="H70"/>
  <c r="K70"/>
  <c r="I70"/>
  <c r="J64"/>
  <c r="H64"/>
  <c r="K64"/>
  <c r="I64"/>
  <c r="J66"/>
  <c r="H66"/>
  <c r="K66"/>
  <c r="I66"/>
  <c r="J68"/>
  <c r="H68"/>
  <c r="K68"/>
  <c r="I68"/>
  <c r="J72"/>
  <c r="H72"/>
  <c r="K72"/>
  <c r="I72"/>
  <c r="H69"/>
  <c r="J69"/>
  <c r="H71"/>
  <c r="J71"/>
  <c r="I69"/>
  <c r="I71"/>
  <c r="J50"/>
  <c r="H50"/>
  <c r="G59"/>
  <c r="K50"/>
  <c r="I50"/>
  <c r="K56"/>
  <c r="I56"/>
  <c r="J56"/>
  <c r="H56"/>
  <c r="K58"/>
  <c r="I58"/>
  <c r="J58"/>
  <c r="H58"/>
  <c r="J51"/>
  <c r="H51"/>
  <c r="K51"/>
  <c r="I51"/>
  <c r="J57"/>
  <c r="H57"/>
  <c r="K57"/>
  <c r="I57"/>
  <c r="I52"/>
  <c r="K52"/>
  <c r="I53"/>
  <c r="K53"/>
  <c r="I54"/>
  <c r="K54"/>
  <c r="I55"/>
  <c r="K55"/>
  <c r="H52"/>
  <c r="H53"/>
  <c r="H54"/>
  <c r="H55"/>
  <c r="K15"/>
  <c r="I15"/>
  <c r="J15"/>
  <c r="H15"/>
  <c r="M15" s="1"/>
  <c r="K7"/>
  <c r="I7"/>
  <c r="J7"/>
  <c r="H7"/>
  <c r="K9"/>
  <c r="I9"/>
  <c r="J9"/>
  <c r="H9"/>
  <c r="M9" s="1"/>
  <c r="R9" s="1"/>
  <c r="K13"/>
  <c r="I13"/>
  <c r="J13"/>
  <c r="H13"/>
  <c r="H8"/>
  <c r="J8"/>
  <c r="H10"/>
  <c r="M10" s="1"/>
  <c r="R10" s="1"/>
  <c r="J10"/>
  <c r="H11"/>
  <c r="M11" s="1"/>
  <c r="J11"/>
  <c r="H12"/>
  <c r="M12" s="1"/>
  <c r="J12"/>
  <c r="H14"/>
  <c r="M14" s="1"/>
  <c r="J14"/>
  <c r="I8"/>
  <c r="I10"/>
  <c r="I11"/>
  <c r="I12"/>
  <c r="I14"/>
  <c r="K6"/>
  <c r="G16"/>
  <c r="J37"/>
  <c r="H37"/>
  <c r="K37"/>
  <c r="I37"/>
  <c r="J39"/>
  <c r="H39"/>
  <c r="K39"/>
  <c r="I39"/>
  <c r="J42"/>
  <c r="H42"/>
  <c r="K42"/>
  <c r="I42"/>
  <c r="J35"/>
  <c r="H35"/>
  <c r="G45"/>
  <c r="K35"/>
  <c r="I35"/>
  <c r="J36"/>
  <c r="H36"/>
  <c r="K36"/>
  <c r="I36"/>
  <c r="J38"/>
  <c r="H38"/>
  <c r="K38"/>
  <c r="I38"/>
  <c r="J40"/>
  <c r="H40"/>
  <c r="K40"/>
  <c r="I40"/>
  <c r="J44"/>
  <c r="H44"/>
  <c r="K44"/>
  <c r="I44"/>
  <c r="H41"/>
  <c r="J41"/>
  <c r="H43"/>
  <c r="J43"/>
  <c r="I41"/>
  <c r="I43"/>
  <c r="E4" i="11"/>
  <c r="F4" s="1"/>
  <c r="G4" s="1"/>
  <c r="C5" s="1"/>
  <c r="M7" i="10"/>
  <c r="M8"/>
  <c r="R8" s="1"/>
  <c r="H6"/>
  <c r="M6" s="1"/>
  <c r="R6" s="1"/>
  <c r="J6"/>
  <c r="D31" i="4"/>
  <c r="D33" s="1"/>
  <c r="D34" s="1"/>
  <c r="B9"/>
  <c r="B10" s="1"/>
  <c r="D12"/>
  <c r="D13" s="1"/>
  <c r="K16" i="10" l="1"/>
  <c r="L13"/>
  <c r="N13" s="1"/>
  <c r="L7"/>
  <c r="J16"/>
  <c r="M13"/>
  <c r="D65" i="11"/>
  <c r="L185" i="10"/>
  <c r="M185"/>
  <c r="M182"/>
  <c r="L182"/>
  <c r="L179"/>
  <c r="M179"/>
  <c r="R179" s="1"/>
  <c r="L177"/>
  <c r="M177"/>
  <c r="R177" s="1"/>
  <c r="L183"/>
  <c r="M183"/>
  <c r="L180"/>
  <c r="M180"/>
  <c r="R180" s="1"/>
  <c r="L178"/>
  <c r="M178"/>
  <c r="R178" s="1"/>
  <c r="I186"/>
  <c r="J186"/>
  <c r="L181"/>
  <c r="M181"/>
  <c r="M184"/>
  <c r="L184"/>
  <c r="H186"/>
  <c r="L176"/>
  <c r="M176"/>
  <c r="K186"/>
  <c r="L169"/>
  <c r="M169"/>
  <c r="L166"/>
  <c r="M166"/>
  <c r="R166" s="1"/>
  <c r="L164"/>
  <c r="M164"/>
  <c r="R164" s="1"/>
  <c r="H171"/>
  <c r="L162"/>
  <c r="M162"/>
  <c r="K171"/>
  <c r="L167"/>
  <c r="M167"/>
  <c r="L165"/>
  <c r="M165"/>
  <c r="R165" s="1"/>
  <c r="L163"/>
  <c r="M163"/>
  <c r="R163" s="1"/>
  <c r="M170"/>
  <c r="L170"/>
  <c r="M168"/>
  <c r="L168"/>
  <c r="I171"/>
  <c r="L156"/>
  <c r="M156"/>
  <c r="L154"/>
  <c r="M154"/>
  <c r="L152"/>
  <c r="M152"/>
  <c r="L150"/>
  <c r="M150"/>
  <c r="R150" s="1"/>
  <c r="I157"/>
  <c r="J157"/>
  <c r="L149"/>
  <c r="M149"/>
  <c r="R149" s="1"/>
  <c r="H157"/>
  <c r="L147"/>
  <c r="M147"/>
  <c r="M155"/>
  <c r="L155"/>
  <c r="M153"/>
  <c r="L153"/>
  <c r="L151"/>
  <c r="M151"/>
  <c r="R151" s="1"/>
  <c r="L148"/>
  <c r="M148"/>
  <c r="R148" s="1"/>
  <c r="K157"/>
  <c r="L142"/>
  <c r="M142"/>
  <c r="L138"/>
  <c r="M138"/>
  <c r="L136"/>
  <c r="M136"/>
  <c r="R136" s="1"/>
  <c r="L134"/>
  <c r="M134"/>
  <c r="R134" s="1"/>
  <c r="L140"/>
  <c r="M140"/>
  <c r="L137"/>
  <c r="M137"/>
  <c r="R137" s="1"/>
  <c r="L135"/>
  <c r="M135"/>
  <c r="R135" s="1"/>
  <c r="I143"/>
  <c r="J143"/>
  <c r="M141"/>
  <c r="L141"/>
  <c r="M139"/>
  <c r="L139"/>
  <c r="H143"/>
  <c r="L133"/>
  <c r="M133"/>
  <c r="K143"/>
  <c r="L126"/>
  <c r="M126"/>
  <c r="L123"/>
  <c r="M123"/>
  <c r="R123" s="1"/>
  <c r="L121"/>
  <c r="M121"/>
  <c r="R121" s="1"/>
  <c r="H128"/>
  <c r="L119"/>
  <c r="M119"/>
  <c r="K128"/>
  <c r="L124"/>
  <c r="M124"/>
  <c r="L122"/>
  <c r="M122"/>
  <c r="R122" s="1"/>
  <c r="L120"/>
  <c r="M120"/>
  <c r="R120" s="1"/>
  <c r="M127"/>
  <c r="L127"/>
  <c r="M125"/>
  <c r="L125"/>
  <c r="I128"/>
  <c r="L114"/>
  <c r="M114"/>
  <c r="L112"/>
  <c r="M112"/>
  <c r="L110"/>
  <c r="M110"/>
  <c r="L108"/>
  <c r="M108"/>
  <c r="R108" s="1"/>
  <c r="L106"/>
  <c r="M106"/>
  <c r="R106" s="1"/>
  <c r="M113"/>
  <c r="L113"/>
  <c r="M111"/>
  <c r="L111"/>
  <c r="L109"/>
  <c r="M109"/>
  <c r="R109" s="1"/>
  <c r="L107"/>
  <c r="M107"/>
  <c r="R107" s="1"/>
  <c r="I115"/>
  <c r="J115"/>
  <c r="H115"/>
  <c r="L105"/>
  <c r="M105"/>
  <c r="K115"/>
  <c r="L100"/>
  <c r="M100"/>
  <c r="L98"/>
  <c r="M98"/>
  <c r="L96"/>
  <c r="M96"/>
  <c r="L94"/>
  <c r="M94"/>
  <c r="R94" s="1"/>
  <c r="L92"/>
  <c r="M92"/>
  <c r="R92" s="1"/>
  <c r="M99"/>
  <c r="L99"/>
  <c r="M97"/>
  <c r="L97"/>
  <c r="L95"/>
  <c r="M95"/>
  <c r="R95" s="1"/>
  <c r="L93"/>
  <c r="M93"/>
  <c r="R93" s="1"/>
  <c r="I101"/>
  <c r="J101"/>
  <c r="H101"/>
  <c r="L91"/>
  <c r="M91"/>
  <c r="K101"/>
  <c r="L85"/>
  <c r="M85"/>
  <c r="L82"/>
  <c r="M82"/>
  <c r="R82" s="1"/>
  <c r="L80"/>
  <c r="M80"/>
  <c r="R80" s="1"/>
  <c r="H87"/>
  <c r="L78"/>
  <c r="M78"/>
  <c r="K87"/>
  <c r="L83"/>
  <c r="M83"/>
  <c r="L81"/>
  <c r="M81"/>
  <c r="R81" s="1"/>
  <c r="L79"/>
  <c r="M79"/>
  <c r="R79" s="1"/>
  <c r="M86"/>
  <c r="L86"/>
  <c r="M84"/>
  <c r="L84"/>
  <c r="I87"/>
  <c r="L72"/>
  <c r="M72"/>
  <c r="L68"/>
  <c r="M68"/>
  <c r="L66"/>
  <c r="M66"/>
  <c r="R66" s="1"/>
  <c r="L64"/>
  <c r="M64"/>
  <c r="R64" s="1"/>
  <c r="L70"/>
  <c r="M70"/>
  <c r="L67"/>
  <c r="M67"/>
  <c r="R67" s="1"/>
  <c r="L65"/>
  <c r="M65"/>
  <c r="R65" s="1"/>
  <c r="I73"/>
  <c r="J73"/>
  <c r="M71"/>
  <c r="L71"/>
  <c r="M69"/>
  <c r="L69"/>
  <c r="H73"/>
  <c r="L63"/>
  <c r="M63"/>
  <c r="K73"/>
  <c r="L55"/>
  <c r="M55"/>
  <c r="L53"/>
  <c r="M53"/>
  <c r="R53" s="1"/>
  <c r="L57"/>
  <c r="M57"/>
  <c r="L51"/>
  <c r="M51"/>
  <c r="R51" s="1"/>
  <c r="M58"/>
  <c r="L58"/>
  <c r="M56"/>
  <c r="L56"/>
  <c r="I59"/>
  <c r="J59"/>
  <c r="L54"/>
  <c r="M54"/>
  <c r="R54" s="1"/>
  <c r="L52"/>
  <c r="M52"/>
  <c r="R52" s="1"/>
  <c r="H59"/>
  <c r="L50"/>
  <c r="M50"/>
  <c r="K59"/>
  <c r="I16"/>
  <c r="L15"/>
  <c r="N15" s="1"/>
  <c r="R15" s="1"/>
  <c r="S15" s="1"/>
  <c r="L9"/>
  <c r="S9" s="1"/>
  <c r="L14"/>
  <c r="N14" s="1"/>
  <c r="R14" s="1"/>
  <c r="S14" s="1"/>
  <c r="L12"/>
  <c r="N12" s="1"/>
  <c r="R12" s="1"/>
  <c r="S12" s="1"/>
  <c r="L11"/>
  <c r="N11" s="1"/>
  <c r="R11" s="1"/>
  <c r="S11" s="1"/>
  <c r="L10"/>
  <c r="S10" s="1"/>
  <c r="L8"/>
  <c r="S8" s="1"/>
  <c r="H16"/>
  <c r="L6"/>
  <c r="L44"/>
  <c r="M44"/>
  <c r="L38"/>
  <c r="M38"/>
  <c r="R38" s="1"/>
  <c r="L36"/>
  <c r="M36"/>
  <c r="R36" s="1"/>
  <c r="I45"/>
  <c r="J45"/>
  <c r="L40"/>
  <c r="M40"/>
  <c r="M43"/>
  <c r="L43"/>
  <c r="M41"/>
  <c r="L41"/>
  <c r="H45"/>
  <c r="L35"/>
  <c r="M35"/>
  <c r="L42"/>
  <c r="M42"/>
  <c r="L39"/>
  <c r="M39"/>
  <c r="R39" s="1"/>
  <c r="L37"/>
  <c r="M37"/>
  <c r="R37" s="1"/>
  <c r="K45"/>
  <c r="E5" i="11"/>
  <c r="F5" s="1"/>
  <c r="G5" s="1"/>
  <c r="C6" s="1"/>
  <c r="E6" s="1"/>
  <c r="F6" s="1"/>
  <c r="G6" s="1"/>
  <c r="C7" s="1"/>
  <c r="E7" s="1"/>
  <c r="F7" s="1"/>
  <c r="G7" s="1"/>
  <c r="C8" s="1"/>
  <c r="R7" i="10"/>
  <c r="B11" i="4"/>
  <c r="B13" s="1"/>
  <c r="B18"/>
  <c r="B20" s="1"/>
  <c r="B29" s="1"/>
  <c r="R13" i="10" l="1"/>
  <c r="S13" s="1"/>
  <c r="N16"/>
  <c r="K19" s="1"/>
  <c r="M16"/>
  <c r="K18" s="1"/>
  <c r="S52"/>
  <c r="S54"/>
  <c r="S51"/>
  <c r="S53"/>
  <c r="S120"/>
  <c r="S122"/>
  <c r="S121"/>
  <c r="S123"/>
  <c r="S137"/>
  <c r="S79"/>
  <c r="S80"/>
  <c r="S82"/>
  <c r="S107"/>
  <c r="S109"/>
  <c r="S106"/>
  <c r="S108"/>
  <c r="S163"/>
  <c r="S165"/>
  <c r="S164"/>
  <c r="S166"/>
  <c r="S178"/>
  <c r="S180"/>
  <c r="S177"/>
  <c r="S179"/>
  <c r="D66" i="11"/>
  <c r="S149" i="10"/>
  <c r="S150"/>
  <c r="S136"/>
  <c r="S135"/>
  <c r="S134"/>
  <c r="R176"/>
  <c r="M186"/>
  <c r="N181"/>
  <c r="R181" s="1"/>
  <c r="S181" s="1"/>
  <c r="N183"/>
  <c r="R183" s="1"/>
  <c r="S183" s="1"/>
  <c r="N185"/>
  <c r="R185" s="1"/>
  <c r="S185" s="1"/>
  <c r="L186"/>
  <c r="S176"/>
  <c r="N184"/>
  <c r="R184" s="1"/>
  <c r="S184" s="1"/>
  <c r="N182"/>
  <c r="R182" s="1"/>
  <c r="S182" s="1"/>
  <c r="N167"/>
  <c r="R162"/>
  <c r="M171"/>
  <c r="N169"/>
  <c r="R169" s="1"/>
  <c r="S169" s="1"/>
  <c r="N168"/>
  <c r="R168" s="1"/>
  <c r="S168" s="1"/>
  <c r="N170"/>
  <c r="R170" s="1"/>
  <c r="S170" s="1"/>
  <c r="L171"/>
  <c r="R167"/>
  <c r="S167" s="1"/>
  <c r="N153"/>
  <c r="R153" s="1"/>
  <c r="S153" s="1"/>
  <c r="N155"/>
  <c r="R147"/>
  <c r="M157"/>
  <c r="N152"/>
  <c r="R152" s="1"/>
  <c r="S152" s="1"/>
  <c r="N154"/>
  <c r="R154" s="1"/>
  <c r="S154" s="1"/>
  <c r="N156"/>
  <c r="R156" s="1"/>
  <c r="S156" s="1"/>
  <c r="L157"/>
  <c r="S147"/>
  <c r="S148"/>
  <c r="S151"/>
  <c r="R155"/>
  <c r="S155" s="1"/>
  <c r="R133"/>
  <c r="M143"/>
  <c r="N140"/>
  <c r="R140" s="1"/>
  <c r="S140" s="1"/>
  <c r="N138"/>
  <c r="N142"/>
  <c r="R142" s="1"/>
  <c r="S142" s="1"/>
  <c r="L143"/>
  <c r="S133"/>
  <c r="N139"/>
  <c r="R139" s="1"/>
  <c r="S139" s="1"/>
  <c r="N141"/>
  <c r="R141" s="1"/>
  <c r="S141" s="1"/>
  <c r="R138"/>
  <c r="S138" s="1"/>
  <c r="N124"/>
  <c r="R124" s="1"/>
  <c r="S124" s="1"/>
  <c r="R119"/>
  <c r="M128"/>
  <c r="N126"/>
  <c r="R126" s="1"/>
  <c r="S126" s="1"/>
  <c r="N125"/>
  <c r="R125" s="1"/>
  <c r="S125" s="1"/>
  <c r="N127"/>
  <c r="R127" s="1"/>
  <c r="S127" s="1"/>
  <c r="L128"/>
  <c r="S119"/>
  <c r="R105"/>
  <c r="M115"/>
  <c r="N110"/>
  <c r="R110" s="1"/>
  <c r="S110" s="1"/>
  <c r="N112"/>
  <c r="R112" s="1"/>
  <c r="S112" s="1"/>
  <c r="N114"/>
  <c r="R114" s="1"/>
  <c r="S114" s="1"/>
  <c r="L115"/>
  <c r="S105"/>
  <c r="N111"/>
  <c r="R111" s="1"/>
  <c r="S111" s="1"/>
  <c r="N113"/>
  <c r="R113" s="1"/>
  <c r="S113" s="1"/>
  <c r="S93"/>
  <c r="S95"/>
  <c r="S92"/>
  <c r="S94"/>
  <c r="R91"/>
  <c r="S91" s="1"/>
  <c r="M101"/>
  <c r="N96"/>
  <c r="R96" s="1"/>
  <c r="S96" s="1"/>
  <c r="N98"/>
  <c r="R98" s="1"/>
  <c r="S98" s="1"/>
  <c r="N100"/>
  <c r="L101"/>
  <c r="N97"/>
  <c r="R97" s="1"/>
  <c r="S97" s="1"/>
  <c r="N99"/>
  <c r="R99" s="1"/>
  <c r="S99" s="1"/>
  <c r="R100"/>
  <c r="S100" s="1"/>
  <c r="S81"/>
  <c r="S65"/>
  <c r="S67"/>
  <c r="S64"/>
  <c r="S66"/>
  <c r="N83"/>
  <c r="R83" s="1"/>
  <c r="S83" s="1"/>
  <c r="R78"/>
  <c r="M87"/>
  <c r="N85"/>
  <c r="R85" s="1"/>
  <c r="S85" s="1"/>
  <c r="N84"/>
  <c r="R84" s="1"/>
  <c r="S84" s="1"/>
  <c r="N86"/>
  <c r="R86" s="1"/>
  <c r="S86" s="1"/>
  <c r="L87"/>
  <c r="S78"/>
  <c r="R63"/>
  <c r="S63" s="1"/>
  <c r="M73"/>
  <c r="N70"/>
  <c r="R70" s="1"/>
  <c r="S70" s="1"/>
  <c r="N68"/>
  <c r="R68" s="1"/>
  <c r="S68" s="1"/>
  <c r="N72"/>
  <c r="R72" s="1"/>
  <c r="S72" s="1"/>
  <c r="L73"/>
  <c r="N69"/>
  <c r="R69" s="1"/>
  <c r="S69" s="1"/>
  <c r="N71"/>
  <c r="R71" s="1"/>
  <c r="S71" s="1"/>
  <c r="R50"/>
  <c r="S50" s="1"/>
  <c r="M59"/>
  <c r="N57"/>
  <c r="R57" s="1"/>
  <c r="S57" s="1"/>
  <c r="N55"/>
  <c r="R55" s="1"/>
  <c r="S55" s="1"/>
  <c r="L59"/>
  <c r="N56"/>
  <c r="R56" s="1"/>
  <c r="S56" s="1"/>
  <c r="N58"/>
  <c r="R58" s="1"/>
  <c r="S58" s="1"/>
  <c r="S36"/>
  <c r="S38"/>
  <c r="S6"/>
  <c r="L16"/>
  <c r="L17" s="1"/>
  <c r="R35"/>
  <c r="S35" s="1"/>
  <c r="M45"/>
  <c r="N40"/>
  <c r="R40" s="1"/>
  <c r="S40" s="1"/>
  <c r="N44"/>
  <c r="R44" s="1"/>
  <c r="S44" s="1"/>
  <c r="N42"/>
  <c r="R42" s="1"/>
  <c r="S42" s="1"/>
  <c r="L45"/>
  <c r="N41"/>
  <c r="R41" s="1"/>
  <c r="S41" s="1"/>
  <c r="N43"/>
  <c r="R43" s="1"/>
  <c r="S43" s="1"/>
  <c r="S37"/>
  <c r="S39"/>
  <c r="E8" i="11"/>
  <c r="F8" s="1"/>
  <c r="G8" s="1"/>
  <c r="C9" s="1"/>
  <c r="S7" i="10"/>
  <c r="B21" i="4"/>
  <c r="B31" s="1"/>
  <c r="B32" s="1"/>
  <c r="B34" s="1"/>
  <c r="R16" i="10" l="1"/>
  <c r="L22"/>
  <c r="L23" s="1"/>
  <c r="D67" i="11"/>
  <c r="R186" i="10"/>
  <c r="S186"/>
  <c r="N186"/>
  <c r="R171"/>
  <c r="S162"/>
  <c r="S171" s="1"/>
  <c r="N171"/>
  <c r="R157"/>
  <c r="S157"/>
  <c r="N157"/>
  <c r="R143"/>
  <c r="S143"/>
  <c r="N143"/>
  <c r="R128"/>
  <c r="S128"/>
  <c r="N128"/>
  <c r="R115"/>
  <c r="S115"/>
  <c r="N115"/>
  <c r="R101"/>
  <c r="S101"/>
  <c r="N101"/>
  <c r="R87"/>
  <c r="S87"/>
  <c r="N87"/>
  <c r="R73"/>
  <c r="S73"/>
  <c r="N73"/>
  <c r="R59"/>
  <c r="S59"/>
  <c r="N59"/>
  <c r="S16"/>
  <c r="S45"/>
  <c r="R45"/>
  <c r="N45"/>
  <c r="E9" i="11"/>
  <c r="F9" s="1"/>
  <c r="G9" s="1"/>
  <c r="C10" s="1"/>
  <c r="B23" i="4"/>
  <c r="D68" i="11" l="1"/>
  <c r="E10"/>
  <c r="F10" s="1"/>
  <c r="G10" s="1"/>
  <c r="C11" s="1"/>
  <c r="D69" l="1"/>
  <c r="E11"/>
  <c r="F11" s="1"/>
  <c r="G11" s="1"/>
  <c r="C12" s="1"/>
  <c r="D70" l="1"/>
  <c r="E12"/>
  <c r="F12" s="1"/>
  <c r="G12" s="1"/>
  <c r="C13" s="1"/>
  <c r="D71" l="1"/>
  <c r="E13"/>
  <c r="F13" s="1"/>
  <c r="G13" s="1"/>
  <c r="C14" s="1"/>
  <c r="D72" l="1"/>
  <c r="E14"/>
  <c r="F14" s="1"/>
  <c r="G14" s="1"/>
  <c r="C15" s="1"/>
  <c r="D73" l="1"/>
  <c r="E15"/>
  <c r="F15" s="1"/>
  <c r="G15" s="1"/>
  <c r="C16" s="1"/>
  <c r="D74" l="1"/>
  <c r="E16"/>
  <c r="F16" s="1"/>
  <c r="G16" s="1"/>
  <c r="C17" s="1"/>
  <c r="D75" l="1"/>
  <c r="E17"/>
  <c r="F17" s="1"/>
  <c r="G17" s="1"/>
  <c r="C18" s="1"/>
  <c r="D76" l="1"/>
  <c r="E18"/>
  <c r="F18" s="1"/>
  <c r="G18" s="1"/>
  <c r="C19" s="1"/>
  <c r="D77" l="1"/>
  <c r="E19"/>
  <c r="F19" s="1"/>
  <c r="G19" s="1"/>
  <c r="C20" s="1"/>
  <c r="E20" l="1"/>
  <c r="F20" s="1"/>
  <c r="G20" s="1"/>
  <c r="C21" s="1"/>
  <c r="E21" l="1"/>
  <c r="F21" s="1"/>
  <c r="G21" s="1"/>
  <c r="C22" s="1"/>
  <c r="E22" l="1"/>
  <c r="F22" s="1"/>
  <c r="G22" s="1"/>
  <c r="C23" s="1"/>
  <c r="E23" s="1"/>
  <c r="F23" s="1"/>
  <c r="G23" s="1"/>
  <c r="C24" s="1"/>
  <c r="E24" s="1"/>
  <c r="F24" s="1"/>
  <c r="G24" s="1"/>
  <c r="C25" s="1"/>
  <c r="E25" s="1"/>
  <c r="F25" s="1"/>
  <c r="G25" s="1"/>
  <c r="C26" s="1"/>
  <c r="E26" s="1"/>
  <c r="F26" s="1"/>
  <c r="G26" s="1"/>
  <c r="C27" s="1"/>
  <c r="E27" s="1"/>
  <c r="F27" s="1"/>
  <c r="G27" s="1"/>
  <c r="C28" s="1"/>
  <c r="E28" s="1"/>
  <c r="F28" s="1"/>
  <c r="G28" s="1"/>
  <c r="C29" s="1"/>
  <c r="E29" s="1"/>
  <c r="F29" s="1"/>
  <c r="G29" s="1"/>
  <c r="C30" s="1"/>
  <c r="E30" s="1"/>
  <c r="F30" s="1"/>
  <c r="G30" s="1"/>
  <c r="C31" s="1"/>
  <c r="E31" s="1"/>
  <c r="F31" s="1"/>
  <c r="G31" s="1"/>
  <c r="C32" s="1"/>
  <c r="E32" s="1"/>
  <c r="F32" s="1"/>
  <c r="G32" s="1"/>
  <c r="C33" s="1"/>
  <c r="E33" s="1"/>
  <c r="F33" s="1"/>
  <c r="G33" s="1"/>
  <c r="C34" s="1"/>
  <c r="E34" s="1"/>
  <c r="F34" s="1"/>
  <c r="G34" s="1"/>
  <c r="C35" s="1"/>
  <c r="E35" s="1"/>
  <c r="F35" s="1"/>
  <c r="G35" s="1"/>
  <c r="C36" s="1"/>
  <c r="E36" s="1"/>
  <c r="F36" s="1"/>
  <c r="G36" s="1"/>
  <c r="C37" s="1"/>
  <c r="E37" s="1"/>
  <c r="F37" s="1"/>
  <c r="G37" s="1"/>
  <c r="C38" s="1"/>
  <c r="E38" s="1"/>
  <c r="F38" s="1"/>
  <c r="G38" s="1"/>
  <c r="C39" s="1"/>
  <c r="E39" s="1"/>
  <c r="F39" s="1"/>
  <c r="G39" s="1"/>
  <c r="C40" s="1"/>
  <c r="E40" s="1"/>
  <c r="F40" s="1"/>
  <c r="G40" s="1"/>
  <c r="C41" s="1"/>
  <c r="E41" s="1"/>
  <c r="F41" s="1"/>
  <c r="G41" s="1"/>
  <c r="C42" s="1"/>
  <c r="E42" s="1"/>
  <c r="F42" s="1"/>
  <c r="G42" s="1"/>
  <c r="C43" s="1"/>
  <c r="E43" s="1"/>
  <c r="F43" s="1"/>
  <c r="G43" s="1"/>
  <c r="C44" s="1"/>
  <c r="E44" s="1"/>
  <c r="F44" s="1"/>
  <c r="G44" s="1"/>
  <c r="C45" s="1"/>
  <c r="E45" s="1"/>
  <c r="F45" s="1"/>
  <c r="G45" s="1"/>
  <c r="C46" s="1"/>
  <c r="E46" s="1"/>
  <c r="F46" s="1"/>
  <c r="G46" s="1"/>
  <c r="C47" s="1"/>
  <c r="E47" s="1"/>
  <c r="F47" s="1"/>
  <c r="G47" s="1"/>
  <c r="C48" s="1"/>
  <c r="E48" s="1"/>
  <c r="F48" s="1"/>
  <c r="G48" s="1"/>
  <c r="C49" s="1"/>
  <c r="E49" s="1"/>
  <c r="F49" s="1"/>
  <c r="G49" s="1"/>
  <c r="C50" s="1"/>
  <c r="E50" s="1"/>
  <c r="F50" s="1"/>
  <c r="G50" s="1"/>
  <c r="C51" s="1"/>
  <c r="E51" s="1"/>
  <c r="F51" s="1"/>
  <c r="G51" s="1"/>
  <c r="C52" s="1"/>
  <c r="E52" s="1"/>
  <c r="F52" s="1"/>
  <c r="G52" s="1"/>
  <c r="C53" s="1"/>
  <c r="E53" s="1"/>
  <c r="F53" s="1"/>
  <c r="G53" s="1"/>
  <c r="C54" s="1"/>
  <c r="E54" s="1"/>
  <c r="F54" s="1"/>
  <c r="G54" s="1"/>
  <c r="C55" s="1"/>
  <c r="E55" s="1"/>
  <c r="F55" s="1"/>
  <c r="G55" s="1"/>
  <c r="C56" s="1"/>
  <c r="E56" s="1"/>
  <c r="F56" s="1"/>
  <c r="G56" s="1"/>
  <c r="C57" s="1"/>
  <c r="E57" s="1"/>
  <c r="F57" s="1"/>
  <c r="G57" s="1"/>
  <c r="C58" s="1"/>
  <c r="E58" s="1"/>
  <c r="F58" s="1"/>
  <c r="G58" s="1"/>
  <c r="C59" s="1"/>
  <c r="E59" s="1"/>
  <c r="F59" s="1"/>
  <c r="G59" s="1"/>
  <c r="C60" s="1"/>
  <c r="E60" s="1"/>
  <c r="F60" s="1"/>
  <c r="G60" s="1"/>
  <c r="C61" s="1"/>
  <c r="E61" s="1"/>
  <c r="F61" s="1"/>
  <c r="G61" s="1"/>
  <c r="C62" s="1"/>
  <c r="E62" s="1"/>
  <c r="F62" s="1"/>
  <c r="G62" s="1"/>
  <c r="C63" s="1"/>
  <c r="E63" s="1"/>
  <c r="F63" s="1"/>
  <c r="G63" s="1"/>
  <c r="C64" s="1"/>
  <c r="E64" s="1"/>
  <c r="F64" s="1"/>
  <c r="G64" s="1"/>
  <c r="C65" s="1"/>
  <c r="E65" s="1"/>
  <c r="F65" s="1"/>
  <c r="G65" s="1"/>
  <c r="C66" s="1"/>
  <c r="E66" s="1"/>
  <c r="F66" s="1"/>
  <c r="G66" s="1"/>
  <c r="C67" s="1"/>
  <c r="E67" s="1"/>
  <c r="F67" s="1"/>
  <c r="G67" s="1"/>
  <c r="C68" s="1"/>
  <c r="E68" s="1"/>
  <c r="F68" s="1"/>
  <c r="G68" s="1"/>
  <c r="C69" s="1"/>
  <c r="E69" s="1"/>
  <c r="F69" s="1"/>
  <c r="G69" s="1"/>
  <c r="C70" s="1"/>
  <c r="E70" s="1"/>
  <c r="F70" s="1"/>
  <c r="G70" s="1"/>
  <c r="C71" s="1"/>
  <c r="E71" s="1"/>
  <c r="F71" s="1"/>
  <c r="G71" s="1"/>
  <c r="C72" s="1"/>
  <c r="E72" l="1"/>
  <c r="F72" s="1"/>
  <c r="G72" s="1"/>
  <c r="C73" s="1"/>
  <c r="E73" s="1"/>
  <c r="F73" s="1"/>
  <c r="G73" s="1"/>
  <c r="C74" s="1"/>
  <c r="E74" s="1"/>
  <c r="F74" s="1"/>
  <c r="G74" s="1"/>
  <c r="C75" s="1"/>
  <c r="E75" s="1"/>
  <c r="F75" s="1"/>
  <c r="G75" s="1"/>
  <c r="C76" s="1"/>
  <c r="E76" s="1"/>
  <c r="F76" s="1"/>
  <c r="G76" s="1"/>
  <c r="C77" s="1"/>
  <c r="E77" s="1"/>
  <c r="F77" s="1"/>
  <c r="G77" s="1"/>
  <c r="C80" i="14"/>
  <c r="E81" s="1"/>
</calcChain>
</file>

<file path=xl/sharedStrings.xml><?xml version="1.0" encoding="utf-8"?>
<sst xmlns="http://schemas.openxmlformats.org/spreadsheetml/2006/main" count="1914" uniqueCount="793">
  <si>
    <t>GWT--&gt;Inventory Info---&gt;Units of Measure---&gt; Crete---&gt; Nos/kgs/ltrs  in Symbol and Formal Name  Number/</t>
  </si>
  <si>
    <t>Creation of Stock Groups (Practically Important for identification of Category of Items)</t>
  </si>
  <si>
    <t>Path:GWT---&gt;Inventory Info--&gt;Stock Groups---&gt; Create (Single/Multiple)</t>
  </si>
  <si>
    <t>Creation of Stock Items</t>
  </si>
  <si>
    <t>GWT---&gt;Inventory Info--&gt;Stock Items ---&gt; Create (Single/Multiple)</t>
  </si>
  <si>
    <t>GWT---&gt; Accounts Info---&gt; Ledgers---&gt; Create    Or ALT +C During Data Entry</t>
  </si>
  <si>
    <r>
      <t xml:space="preserve">Kilogram/Litres                                 </t>
    </r>
    <r>
      <rPr>
        <b/>
        <sz val="12"/>
        <color theme="1"/>
        <rFont val="Times New Roman"/>
        <family val="1"/>
      </rPr>
      <t>Leave No of Decimal Places or Optional (we can take or leave)</t>
    </r>
  </si>
  <si>
    <r>
      <t xml:space="preserve">Purchases Under Purchase Accounts   </t>
    </r>
    <r>
      <rPr>
        <b/>
        <sz val="12"/>
        <color theme="1"/>
        <rFont val="Times New Roman"/>
        <family val="1"/>
      </rPr>
      <t>With invetntory Values Effected YES</t>
    </r>
  </si>
  <si>
    <t xml:space="preserve">Create Vendor / Supplier Accounts </t>
  </si>
  <si>
    <t xml:space="preserve">Create Customer / Debtors Accounts </t>
  </si>
  <si>
    <t xml:space="preserve">Create Purchase  and Sales Ledgers </t>
  </si>
  <si>
    <t xml:space="preserve">This is useful when an organisation is dealing in trading activitity with maintaining the record of </t>
  </si>
  <si>
    <t xml:space="preserve">We can Group this items under the groups created as above or directly take under Primary if no grup </t>
  </si>
  <si>
    <t>is required</t>
  </si>
  <si>
    <t xml:space="preserve">Create tax Ledgers    i.e IGST, CGST, SG/UT GST </t>
  </si>
  <si>
    <t>Configuration of GST and Data Entry with GST</t>
  </si>
  <si>
    <t>F11 (Configure) ---&gt; F3 Statutory---&gt;Enable GST   "YES"   and then   Ctrl+A</t>
  </si>
  <si>
    <t>Link the Unit of measure of the item with that the unit of measure of the GST  ( If not Already linked)</t>
  </si>
  <si>
    <t>Manufacurer---&gt;  Wholesaler----&gt; Retailer---&gt; Customer</t>
  </si>
  <si>
    <t>Manufacurer---&gt;  Wholesaler</t>
  </si>
  <si>
    <t>Particulars</t>
  </si>
  <si>
    <t>Cost of Manufacturing</t>
  </si>
  <si>
    <t>Profit</t>
  </si>
  <si>
    <t xml:space="preserve">Without GST </t>
  </si>
  <si>
    <t>With GST</t>
  </si>
  <si>
    <t>Price</t>
  </si>
  <si>
    <t>Excise Duty @10%</t>
  </si>
  <si>
    <t>Balance</t>
  </si>
  <si>
    <t>Local VAT @12.5%</t>
  </si>
  <si>
    <t>GST @18%</t>
  </si>
  <si>
    <t>Final Price</t>
  </si>
  <si>
    <t>Wholesaler----&gt; Retailer</t>
  </si>
  <si>
    <t>Cost to wholesaler</t>
  </si>
  <si>
    <t>Retailer---&gt; Customer</t>
  </si>
  <si>
    <t>Cost to Retailer</t>
  </si>
  <si>
    <t>Channesl of Distribution with Input tax credit</t>
  </si>
  <si>
    <t>M= Manufacturer   W= Whole Saler  R= Retailer   C = Customer</t>
  </si>
  <si>
    <r>
      <rPr>
        <b/>
        <sz val="12"/>
        <color theme="1"/>
        <rFont val="Times New Roman"/>
        <family val="1"/>
      </rPr>
      <t xml:space="preserve">Units of Measure </t>
    </r>
    <r>
      <rPr>
        <sz val="12"/>
        <color theme="1"/>
        <rFont val="Times New Roman"/>
        <family val="1"/>
      </rPr>
      <t>Like KG, Ltr, Mtr, Cm, Ml</t>
    </r>
  </si>
  <si>
    <r>
      <rPr>
        <b/>
        <sz val="12"/>
        <color theme="1"/>
        <rFont val="Times New Roman"/>
        <family val="1"/>
      </rPr>
      <t xml:space="preserve">Stock Groups </t>
    </r>
    <r>
      <rPr>
        <sz val="12"/>
        <color theme="1"/>
        <rFont val="Times New Roman"/>
        <family val="1"/>
      </rPr>
      <t>Like RM, FG, SKD, Machine Part, Consumable, Stores Item etc.</t>
    </r>
  </si>
  <si>
    <r>
      <rPr>
        <b/>
        <sz val="12"/>
        <color theme="1"/>
        <rFont val="Times New Roman"/>
        <family val="1"/>
      </rPr>
      <t xml:space="preserve">Stock Items  </t>
    </r>
    <r>
      <rPr>
        <sz val="12"/>
        <color theme="1"/>
        <rFont val="Times New Roman"/>
        <family val="1"/>
      </rPr>
      <t xml:space="preserve">The actual Stock Item in which the business is dealing </t>
    </r>
  </si>
  <si>
    <t>Create Unit of Measure</t>
  </si>
  <si>
    <t>stock items   ( Configuration required in F11 is to integrate accounts with inventory)</t>
  </si>
  <si>
    <t>GST Applicable   "Yes"  ----&gt;  Set/Alter GST Details     :"YES"</t>
  </si>
  <si>
    <t>Select the taxability ( Eempted/Nil Rated/Taxable) depends on the commodity</t>
  </si>
  <si>
    <t>Tax type and Rate give the rate of tax at Integrated tax as applicable</t>
  </si>
  <si>
    <t>Configure GST in tally and Debit notes and Credit notes</t>
  </si>
  <si>
    <r>
      <t xml:space="preserve">Sales Under Sales Accounts </t>
    </r>
    <r>
      <rPr>
        <b/>
        <sz val="12"/>
        <color theme="1"/>
        <rFont val="Times New Roman"/>
        <family val="1"/>
      </rPr>
      <t>With invetntory Values Effected YES</t>
    </r>
  </si>
  <si>
    <t>Purchase and Sales Ledger Creation linking the same with inventory</t>
  </si>
  <si>
    <t>Vendor/ Supplier  (sundry Creditor) and Customer (Sundry Debtor ) Ledger Creation</t>
  </si>
  <si>
    <t>GWT---&gt; Accounts Info---&gt; Ledgers---&gt; Create     Or          ALT +C During Data Entry (GWT--&gt; Acc Vouch)</t>
  </si>
  <si>
    <t>GWT---&gt; Accounts Info---&gt; Ledgers---&gt; Create    Or     ALT +C During Data Entry    (GWT--&gt; Acc Vouch)</t>
  </si>
  <si>
    <t>F11---&gt; Use Debit and Credit Notes   "YES"</t>
  </si>
  <si>
    <t>Record Debit note in invoice mode     "YES"</t>
  </si>
  <si>
    <t>Record Credit note in invoice mode    "YES"</t>
  </si>
  <si>
    <t>Data entry   ( Purchase, Sale, Purchase / Sales Returns with tax reversals)</t>
  </si>
  <si>
    <t>Transactions with Stock Items and GST along with Debit and Credit Notes</t>
  </si>
  <si>
    <t>01.04.2018</t>
  </si>
  <si>
    <t>Mr X Started Business with Rs. 150000</t>
  </si>
  <si>
    <t>Deposited Rs.100000 with Axis Bank</t>
  </si>
  <si>
    <t>purchased goods from A J Traders Hyderabad</t>
  </si>
  <si>
    <t xml:space="preserve">Name </t>
  </si>
  <si>
    <t>Qty</t>
  </si>
  <si>
    <t>Rate</t>
  </si>
  <si>
    <t>GST Rate</t>
  </si>
  <si>
    <t>Rice</t>
  </si>
  <si>
    <t>Exempt</t>
  </si>
  <si>
    <t>Dal and Pulses</t>
  </si>
  <si>
    <t>NIL</t>
  </si>
  <si>
    <t>fans</t>
  </si>
  <si>
    <t>talcum powder</t>
  </si>
  <si>
    <t>Cheque issued to A J Traders   Rs.25000</t>
  </si>
  <si>
    <t>01.05.2018</t>
  </si>
  <si>
    <t>purchased goods from VK Super Store Vijayawada</t>
  </si>
  <si>
    <t>Wire</t>
  </si>
  <si>
    <t>Sold the follwing goods to R J and Co of Hyderabad</t>
  </si>
  <si>
    <t>Sold the follwing goods to Murali and Co of Guntur</t>
  </si>
  <si>
    <t>Cheque received from Murali and Co 45000</t>
  </si>
  <si>
    <t>Returnes goods to A J Traders Hyderabad</t>
  </si>
  <si>
    <t>Sales Returns from R J and Co of Hyderabad</t>
  </si>
  <si>
    <t>01.06.2018</t>
  </si>
  <si>
    <t>Paid salaries Rs.10000</t>
  </si>
  <si>
    <t>Paid Rent Rs.8000</t>
  </si>
  <si>
    <t>Rent for the month of June is payable 8000</t>
  </si>
  <si>
    <t>Salaries for the month of June is payable 10000</t>
  </si>
  <si>
    <t>Commission Received 25000</t>
  </si>
  <si>
    <t>Devident Received        35000</t>
  </si>
  <si>
    <t>G Chandra Mohan ----&gt; 9848 918 456</t>
  </si>
  <si>
    <t>To Create a Company  ---&gt; Company Info---&gt; Create a Company</t>
  </si>
  <si>
    <t>To Create a Ledger  GWT---&gt; Accounts Info---&gt; Ledgers ---&gt; Create   (Single/Multiple)</t>
  </si>
  <si>
    <t>To Modify a Ledger  GWT---&gt; Accounts Info---&gt; Ledgers ---&gt; Alter (Single/Multiple)</t>
  </si>
  <si>
    <t>Start Tally  ; Double Click on tally ERP9 Icon</t>
  </si>
  <si>
    <t>press ALT +F3 ---&gt; Create Company</t>
  </si>
  <si>
    <t xml:space="preserve">For Balane sheet   : GWT---&gt; Balance Sheet         ( Detaled/Condensed) </t>
  </si>
  <si>
    <t>For P&amp; L Account : GWT- Profit and Loss Account ( Detaled/Condensed)</t>
  </si>
  <si>
    <r>
      <rPr>
        <b/>
        <sz val="12"/>
        <color theme="1"/>
        <rFont val="Times New Roman"/>
        <family val="1"/>
      </rPr>
      <t xml:space="preserve">Export </t>
    </r>
    <r>
      <rPr>
        <sz val="12"/>
        <color theme="1"/>
        <rFont val="Times New Roman"/>
        <family val="1"/>
      </rPr>
      <t>: ALT+E   Select the location to be save the exported file and the format of saving</t>
    </r>
  </si>
  <si>
    <r>
      <rPr>
        <b/>
        <sz val="12"/>
        <color theme="1"/>
        <rFont val="Times New Roman"/>
        <family val="1"/>
      </rPr>
      <t xml:space="preserve">To View </t>
    </r>
    <r>
      <rPr>
        <sz val="12"/>
        <color theme="1"/>
        <rFont val="Times New Roman"/>
        <family val="1"/>
      </rPr>
      <t>the balance in any ledger   GWT--&gt; Display-&gt; Account Books -&gt; Ledger---&gt; Select the item and enter</t>
    </r>
  </si>
  <si>
    <r>
      <rPr>
        <b/>
        <sz val="12"/>
        <color theme="1"/>
        <rFont val="Times New Roman"/>
        <family val="1"/>
      </rPr>
      <t xml:space="preserve">To View Reports   </t>
    </r>
    <r>
      <rPr>
        <sz val="12"/>
        <color theme="1"/>
        <rFont val="Times New Roman"/>
        <family val="1"/>
      </rPr>
      <t>like Balance sheet, Profit and Loss account, Balanec in leder etc ( Detaled/Condenses)</t>
    </r>
  </si>
  <si>
    <t>For Sales/Purcahses Returns with GST Reversal</t>
  </si>
  <si>
    <r>
      <t xml:space="preserve">F4 Contra: </t>
    </r>
    <r>
      <rPr>
        <sz val="12"/>
        <color theme="1"/>
        <rFont val="Times New Roman"/>
        <family val="1"/>
      </rPr>
      <t>( Bank to Cash/Cash to Bank/Bank to Bank or Cash to Cash)</t>
    </r>
  </si>
  <si>
    <r>
      <t xml:space="preserve">F5 Payment: </t>
    </r>
    <r>
      <rPr>
        <sz val="12"/>
        <color theme="1"/>
        <rFont val="Times New Roman"/>
        <family val="1"/>
      </rPr>
      <t>Cash Payment or Bank Payment</t>
    </r>
  </si>
  <si>
    <r>
      <t xml:space="preserve">F6 Receipt: </t>
    </r>
    <r>
      <rPr>
        <sz val="12"/>
        <color theme="1"/>
        <rFont val="Times New Roman"/>
        <family val="1"/>
      </rPr>
      <t>Cash Receipt or Bank Receipt</t>
    </r>
  </si>
  <si>
    <r>
      <t xml:space="preserve">F7 Journal:  </t>
    </r>
    <r>
      <rPr>
        <sz val="12"/>
        <color theme="1"/>
        <rFont val="Times New Roman"/>
        <family val="1"/>
      </rPr>
      <t>Sale,purchase without Stock Item, Adjustment Entries, Depreciation etc</t>
    </r>
  </si>
  <si>
    <t>Data Entry GWT---&gt;Accounting Vouchers</t>
  </si>
  <si>
    <r>
      <t xml:space="preserve">F8 Sale </t>
    </r>
    <r>
      <rPr>
        <sz val="12"/>
        <color theme="1"/>
        <rFont val="Times New Roman"/>
        <family val="1"/>
      </rPr>
      <t>with /without Stock Item  and Sale Return</t>
    </r>
  </si>
  <si>
    <r>
      <t xml:space="preserve">F9 Purchase  </t>
    </r>
    <r>
      <rPr>
        <sz val="12"/>
        <color theme="1"/>
        <rFont val="Times New Roman"/>
        <family val="1"/>
      </rPr>
      <t>with /without Stock Item  and Purchase Return</t>
    </r>
  </si>
  <si>
    <t>GWT---&gt; Accounts Info---&gt; Ledgers---&gt; Create    Or    ALT +C During Data Entry (GWT--&gt; Acc Vouch)</t>
  </si>
  <si>
    <t xml:space="preserve">Sold the follwing goods for cash </t>
  </si>
  <si>
    <t>Open Calculator   Ctrl+N:   Period /Date  F2</t>
  </si>
  <si>
    <t>To Copy  form Tally: ALT+CTRL+C       To Paste in Tally: ALT+CTRL+V</t>
  </si>
  <si>
    <t>Repeat Narration: CTRL+R</t>
  </si>
  <si>
    <r>
      <t xml:space="preserve">For BRS : Select the dispay of the bank statement and Press </t>
    </r>
    <r>
      <rPr>
        <b/>
        <sz val="12"/>
        <color theme="1"/>
        <rFont val="Times New Roman"/>
        <family val="1"/>
      </rPr>
      <t xml:space="preserve">F 5 </t>
    </r>
    <r>
      <rPr>
        <sz val="12"/>
        <color theme="1"/>
        <rFont val="Times New Roman"/>
        <family val="1"/>
      </rPr>
      <t xml:space="preserve"> and enter the bank date on the transaction till end</t>
    </r>
  </si>
  <si>
    <r>
      <t xml:space="preserve">Type of Supply as Goods/Services as applicable      Press </t>
    </r>
    <r>
      <rPr>
        <b/>
        <sz val="12"/>
        <color theme="1"/>
        <rFont val="Times New Roman"/>
        <family val="1"/>
      </rPr>
      <t xml:space="preserve">F12  </t>
    </r>
    <r>
      <rPr>
        <sz val="12"/>
        <color theme="1"/>
        <rFont val="Times New Roman"/>
        <family val="1"/>
      </rPr>
      <t xml:space="preserve">For furhter Details of the stock/Tax </t>
    </r>
  </si>
  <si>
    <t>To Modify a Ledger  During Data entry  (GWT---&gt; Accounting Vouchers --&gt;Select ledger)   CTRL + Enter</t>
  </si>
  <si>
    <t>To Create a Ledger  Durig data entry   (GWT---&gt; Accounting Vouchers---&gt; place of ledger)    ALT+C</t>
  </si>
  <si>
    <t>Group Name</t>
  </si>
  <si>
    <t>Purchase Accounts</t>
  </si>
  <si>
    <t>All types of Purchase Accounts like</t>
  </si>
  <si>
    <t>Purchase Import</t>
  </si>
  <si>
    <t>Purchase Return</t>
  </si>
  <si>
    <t>Sales Account</t>
  </si>
  <si>
    <t>All types of Sales Accounts like</t>
  </si>
  <si>
    <t>Sales Export</t>
  </si>
  <si>
    <t>Sale Return</t>
  </si>
  <si>
    <t>Duties and Taxes</t>
  </si>
  <si>
    <t>All types of Taxes like</t>
  </si>
  <si>
    <t>TDS Payables</t>
  </si>
  <si>
    <t>IGST</t>
  </si>
  <si>
    <t>SGST/UTGST</t>
  </si>
  <si>
    <t>CGST</t>
  </si>
  <si>
    <t>CESS</t>
  </si>
  <si>
    <t>PT PAYABLE</t>
  </si>
  <si>
    <t>ESI PAYABLE</t>
  </si>
  <si>
    <t>PF PAYABLE</t>
  </si>
  <si>
    <t>Income Tax</t>
  </si>
  <si>
    <t>Direct Expenses</t>
  </si>
  <si>
    <t>All expenses which appear in Trading Account like</t>
  </si>
  <si>
    <t>Labor, Power, Electricity Expense (Factory)</t>
  </si>
  <si>
    <t>Loading Unloading Expense</t>
  </si>
  <si>
    <t xml:space="preserve">Indirect Expenses </t>
  </si>
  <si>
    <t xml:space="preserve">All Indirect Expenses like </t>
  </si>
  <si>
    <t>Rounded Off, Salary, Advertisement Expense, Maintenance</t>
  </si>
  <si>
    <t>Rent Expense Director Remuneration Expense Bad Debts</t>
  </si>
  <si>
    <t xml:space="preserve">nting Expense Stationary Expense Foreign Exchange fluctuation </t>
  </si>
  <si>
    <t>Indirect Income</t>
  </si>
  <si>
    <t>All Indirect Income like Discount Received Interest on Investment</t>
  </si>
  <si>
    <t>Rent Received, Divident Received</t>
  </si>
  <si>
    <t>Bank Account</t>
  </si>
  <si>
    <t>All Bank Current Account ,All Bank FD Account</t>
  </si>
  <si>
    <t>Deposit Account</t>
  </si>
  <si>
    <t>All types of deposits like Security Deposit Electricity Deposit Rent Deposit</t>
  </si>
  <si>
    <t>Capital A/c</t>
  </si>
  <si>
    <t>Current Assets</t>
  </si>
  <si>
    <t>Current Liabilities</t>
  </si>
  <si>
    <t>Sundry Creditor</t>
  </si>
  <si>
    <t>Loans and Advances</t>
  </si>
  <si>
    <t>(Assets)</t>
  </si>
  <si>
    <t>Loans Liabilities</t>
  </si>
  <si>
    <t>Fixed Assets</t>
  </si>
  <si>
    <t>Bank OCC</t>
  </si>
  <si>
    <t>Cash Credit Limit (CC) taken from bank</t>
  </si>
  <si>
    <t>Bank OD</t>
  </si>
  <si>
    <t>Overdraft Limit (OD) taken from bank</t>
  </si>
  <si>
    <t>Bank Accounts</t>
  </si>
  <si>
    <t>Indian Bank A/c SBI Bank A/c</t>
  </si>
  <si>
    <t>Branch/Divisions</t>
  </si>
  <si>
    <t>Cash in Hand</t>
  </si>
  <si>
    <t>Imprest Account (Cash kept with Employee) Petty Cash</t>
  </si>
  <si>
    <t>Investments</t>
  </si>
  <si>
    <t>Stock-in-hand</t>
  </si>
  <si>
    <t>Stock  Closing Stock Consignment Stock Opening Stock</t>
  </si>
  <si>
    <t>Misc. Expense (ASSET)</t>
  </si>
  <si>
    <t>Preliminary Expenses NOT yet written off</t>
  </si>
  <si>
    <t>Suspense A/c</t>
  </si>
  <si>
    <t>Secured Loan</t>
  </si>
  <si>
    <t>Loans for whom Security Given like loan from bank/ Financial Institution</t>
  </si>
  <si>
    <t>Unsecured Loan</t>
  </si>
  <si>
    <t>Loans taken for whom no Security given</t>
  </si>
  <si>
    <t>Like Short term loan from directors or loan from friends /relatives</t>
  </si>
  <si>
    <t>Reserve &amp; Surplus</t>
  </si>
  <si>
    <t>Provisions</t>
  </si>
  <si>
    <t>All types of Payables like Salary Payable, Audit fees Payable,</t>
  </si>
  <si>
    <t>Sundry Debtors</t>
  </si>
  <si>
    <t>Any Party to Whom Sales Made Provision for Bad Debts</t>
  </si>
  <si>
    <t xml:space="preserve">Any Branch whose Separate Accounting Done (If branch account maintained </t>
  </si>
  <si>
    <t>by head office only, then this account not required) Delhi Branch Branch in division</t>
  </si>
  <si>
    <t>Ledgers To be Created Under the group</t>
  </si>
  <si>
    <t>Warehousing Expenses, Custom Clearing Charges ,</t>
  </si>
  <si>
    <t>Carriage Freight &amp; Cartage Import duty, Wages</t>
  </si>
  <si>
    <t xml:space="preserve">Coal &amp; Fuel Coal, Gas &amp; Water of Factory Consumed Material </t>
  </si>
  <si>
    <t>Export Duty Wages on Production Delivery</t>
  </si>
  <si>
    <t xml:space="preserve">Audit Fees Professional Charges Legal Expenses/Charges </t>
  </si>
  <si>
    <t xml:space="preserve">All types of Capital Account like Share Capital Partner Capital </t>
  </si>
  <si>
    <t xml:space="preserve">Prepaid Maintenance Expense Prepaid Expense Prepaid Rent Prepaid </t>
  </si>
  <si>
    <t xml:space="preserve">Any Party from Whom Goods Purchased Party from Whom any </t>
  </si>
  <si>
    <t>Bill of Expense Received</t>
  </si>
  <si>
    <t xml:space="preserve">Any Party to whom we gave loan like Loan Given to Friends </t>
  </si>
  <si>
    <t xml:space="preserve">Relatives/Related Companies Any Party to whom we gave </t>
  </si>
  <si>
    <t>Advance like Advance to Supplier</t>
  </si>
  <si>
    <t xml:space="preserve">Generation of GST Report is depends on the linking the Stock Item with the tax classification. </t>
  </si>
  <si>
    <t>Like RM/FG/SKD/STORES ITEM/MACHINE PARTS/CONSUMABLE   Etc   (Business Specific)</t>
  </si>
  <si>
    <t>Local Purchase</t>
  </si>
  <si>
    <t>Non Local Purchase</t>
  </si>
  <si>
    <t>Local Sale</t>
  </si>
  <si>
    <t>Non Local Sale</t>
  </si>
  <si>
    <t>Purchase Return/ Debit note</t>
  </si>
  <si>
    <t>Sale Return/ Credit note</t>
  </si>
  <si>
    <t xml:space="preserve">Export </t>
  </si>
  <si>
    <t>Sold the follwing goods to BZC INC USA</t>
  </si>
  <si>
    <t>Imported the following from Ching Ping pte of China</t>
  </si>
  <si>
    <t>Import</t>
  </si>
  <si>
    <t>Purchased  from MNP Traders of Bhongir Telangana</t>
  </si>
  <si>
    <t>Nil Rated Invoice</t>
  </si>
  <si>
    <t>Cash Sale  B2C Small</t>
  </si>
  <si>
    <t xml:space="preserve">Cash Sale  B2C Large </t>
  </si>
  <si>
    <t>Sold to Raju Traders Siddipet Telangana</t>
  </si>
  <si>
    <t>Sold the follwing goods for cash  to GBR and Co of Guntur</t>
  </si>
  <si>
    <t>Display of Statutory Reports Like GST/TDS/other taxes  ---&gt; Display ---&gt; Statutory Report--&gt; GST/TDS/other</t>
  </si>
  <si>
    <r>
      <t>XYZ &amp; Co Under Sundry Creditors (</t>
    </r>
    <r>
      <rPr>
        <b/>
        <sz val="12"/>
        <color theme="1"/>
        <rFont val="Times New Roman"/>
        <family val="1"/>
      </rPr>
      <t>Country State field is important for GST report generation)</t>
    </r>
  </si>
  <si>
    <r>
      <t xml:space="preserve">ABC &amp; Co Under Sundry Debtors   </t>
    </r>
    <r>
      <rPr>
        <b/>
        <sz val="12"/>
        <color theme="1"/>
        <rFont val="Times New Roman"/>
        <family val="1"/>
      </rPr>
      <t>(Country State field is important for GST report generation)</t>
    </r>
  </si>
  <si>
    <r>
      <t xml:space="preserve">For IGST Under Duties and taxes ,Type of Duty /tax </t>
    </r>
    <r>
      <rPr>
        <b/>
        <sz val="12"/>
        <color theme="1"/>
        <rFont val="Times New Roman"/>
        <family val="1"/>
      </rPr>
      <t>GST   , tax type Integrated tax</t>
    </r>
  </si>
  <si>
    <r>
      <t xml:space="preserve">For CGST Under Duties and taxes ,Type of Duty /tax </t>
    </r>
    <r>
      <rPr>
        <b/>
        <sz val="12"/>
        <color theme="1"/>
        <rFont val="Times New Roman"/>
        <family val="1"/>
      </rPr>
      <t>GST   , tax type Central  tax</t>
    </r>
  </si>
  <si>
    <r>
      <t xml:space="preserve">For SGST Under Duties and taxes ,Type of Duty /tax </t>
    </r>
    <r>
      <rPr>
        <b/>
        <sz val="12"/>
        <color theme="1"/>
        <rFont val="Times New Roman"/>
        <family val="1"/>
      </rPr>
      <t>GST   , tax type State   tax or UT for Union Teritorry</t>
    </r>
  </si>
  <si>
    <t xml:space="preserve">We can Create Voucher types for the purpose of ease in identification of Transactions and Entering the same </t>
  </si>
  <si>
    <t>Creation of Voucher Types</t>
  </si>
  <si>
    <t xml:space="preserve">Following can be various Voucher types </t>
  </si>
  <si>
    <t>G Chandra Mohan 9848918456</t>
  </si>
  <si>
    <t>Creation of Company</t>
  </si>
  <si>
    <t>Configurations</t>
  </si>
  <si>
    <t>Creation of Ledgers</t>
  </si>
  <si>
    <t>Entering of Transactions</t>
  </si>
  <si>
    <t xml:space="preserve">Generating Reports </t>
  </si>
  <si>
    <t>Problems</t>
  </si>
  <si>
    <t>Tally with inventory   and GST</t>
  </si>
  <si>
    <t>Configuration of GST</t>
  </si>
  <si>
    <t>F11 (Configure) ---&gt; F3 Statutory---&gt;</t>
  </si>
  <si>
    <t>Enable GST   "YES"   and then   Ctrl+A</t>
  </si>
  <si>
    <t>Set/Alter GST Details  "yes"   and give the mandatory fields Like GST Number etc</t>
  </si>
  <si>
    <t>Stepes for Learning Tally with inventory and GST</t>
  </si>
  <si>
    <t xml:space="preserve">Voucher type can be created under the existing  vucher types to enter data into tally i.e  existing  </t>
  </si>
  <si>
    <t>Voucher types will act as groups for creating the new voucher types</t>
  </si>
  <si>
    <t>Local Purchase /Non Local Purchase/ Cash Purchase/Credit Purchase/Debit Note</t>
  </si>
  <si>
    <t>Voucher Types</t>
  </si>
  <si>
    <t>Godowns</t>
  </si>
  <si>
    <t>Inventory</t>
  </si>
  <si>
    <t>Statutory</t>
  </si>
  <si>
    <t>Debit and Credit Notes</t>
  </si>
  <si>
    <r>
      <t xml:space="preserve">Bank to Cash/Cash to Bank/Bank to Bank or Cash to Cash   </t>
    </r>
    <r>
      <rPr>
        <b/>
        <sz val="12"/>
        <color theme="1"/>
        <rFont val="Times New Roman"/>
        <family val="1"/>
      </rPr>
      <t>for  F4 Contra</t>
    </r>
    <r>
      <rPr>
        <sz val="12"/>
        <color theme="1"/>
        <rFont val="Times New Roman"/>
        <family val="1"/>
      </rPr>
      <t xml:space="preserve">: </t>
    </r>
  </si>
  <si>
    <r>
      <t xml:space="preserve">Loan Payment/Vendor Payment/Advance Payment/Settlement/Tax Payment Ect </t>
    </r>
    <r>
      <rPr>
        <b/>
        <sz val="12"/>
        <color theme="1"/>
        <rFont val="Times New Roman"/>
        <family val="1"/>
      </rPr>
      <t>for F5 Payment</t>
    </r>
  </si>
  <si>
    <r>
      <t xml:space="preserve">Loan receipt/Customer Collection/Advance receipt/Settlement </t>
    </r>
    <r>
      <rPr>
        <b/>
        <sz val="12"/>
        <color theme="1"/>
        <rFont val="Times New Roman"/>
        <family val="1"/>
      </rPr>
      <t xml:space="preserve">for F6 Receipt </t>
    </r>
  </si>
  <si>
    <r>
      <t xml:space="preserve">Adjustment/Sale/Purchase/ Settlement/Transfer/write off/Depreciation </t>
    </r>
    <r>
      <rPr>
        <b/>
        <sz val="12"/>
        <color theme="1"/>
        <rFont val="Times New Roman"/>
        <family val="1"/>
      </rPr>
      <t>for F7 Journal</t>
    </r>
  </si>
  <si>
    <r>
      <t xml:space="preserve">Local sale/Non Local Sale/ Cash Sale/Credit Sale/Debit note/Credit Note  </t>
    </r>
    <r>
      <rPr>
        <b/>
        <sz val="12"/>
        <color theme="1"/>
        <rFont val="Times New Roman"/>
        <family val="1"/>
      </rPr>
      <t xml:space="preserve">for F8 Sale </t>
    </r>
  </si>
  <si>
    <r>
      <t xml:space="preserve">Credit Note  </t>
    </r>
    <r>
      <rPr>
        <b/>
        <sz val="12"/>
        <color theme="1"/>
        <rFont val="Times New Roman"/>
        <family val="1"/>
      </rPr>
      <t xml:space="preserve">for F9 Purchase  </t>
    </r>
  </si>
  <si>
    <t xml:space="preserve">Above mentioned voucher types are illustrative only,  Specific to the business and at the descretion of the </t>
  </si>
  <si>
    <t>Management voucher types may vary.</t>
  </si>
  <si>
    <t>The Complex way to begin to end with ease and joy</t>
  </si>
  <si>
    <t xml:space="preserve">Maintenance of Godowns </t>
  </si>
  <si>
    <t>Features F11---&gt; Inventory F2--&gt; Maintain multiple godowns     "Yes"</t>
  </si>
  <si>
    <t xml:space="preserve">Depreciation Expenses  Interest Expense Penalty </t>
  </si>
  <si>
    <t xml:space="preserve">Royalty Bank charges  Commission allowed  Discount allowed </t>
  </si>
  <si>
    <t xml:space="preserve">Donation &amp; charity Free sample insurance premium Interest on </t>
  </si>
  <si>
    <t xml:space="preserve">loan Legal charge Loss by fire  Postage &amp; courier Repair charge </t>
  </si>
  <si>
    <t xml:space="preserve">Taxi fare Telephone charge Travelling expenses  </t>
  </si>
  <si>
    <t xml:space="preserve">Outstanding expenses Accrued expenses Bad debt </t>
  </si>
  <si>
    <t xml:space="preserve">Loss on theft depriciation  Coffee Expenses Coke </t>
  </si>
  <si>
    <t xml:space="preserve">Expenses Manager’s Commission UPTT Fuel  Expenses A/c Liabilty </t>
  </si>
  <si>
    <t>of Expenses  Preliminary Expenses A/c Professional Fees</t>
  </si>
  <si>
    <t xml:space="preserve">Account Partner Current Account Proprietor Account </t>
  </si>
  <si>
    <t>Drawings Life insurance Equity Capital A/c Partners Capital A/c</t>
  </si>
  <si>
    <t xml:space="preserve">Insurance Charges Interest Receivables Bill receivable Accrued </t>
  </si>
  <si>
    <t>income Mutual Fund</t>
  </si>
  <si>
    <t>Bill drawn Bill Payable Expenses Payable, Taxes payable</t>
  </si>
  <si>
    <t xml:space="preserve">Any Party from whom we take loan. We can also put group Secured </t>
  </si>
  <si>
    <t xml:space="preserve">loan or Unsecured loan Debenture A/c Loans From Bank Loans </t>
  </si>
  <si>
    <t>From Outside Party Loans From Aravind(Friend)</t>
  </si>
  <si>
    <t xml:space="preserve">All Fixed Assets on which Depreciation charged like Furniture </t>
  </si>
  <si>
    <t xml:space="preserve">Machine Plant and Machinery Mobile Computers </t>
  </si>
  <si>
    <t xml:space="preserve">Furniture and Fittings Car Scooter Laptops Office lighting </t>
  </si>
  <si>
    <t>Land &amp; Building Good will Factory lighting Air Conditioner</t>
  </si>
  <si>
    <t xml:space="preserve">All types of Investments like Investment in Shares Investment in Bonds </t>
  </si>
  <si>
    <t xml:space="preserve">Investment in Property/Plot etc. Long term investment Debitor name </t>
  </si>
  <si>
    <t>Short Term Investment</t>
  </si>
  <si>
    <t xml:space="preserve">Any type of reserve like General Reserve Capital Reserve Capital </t>
  </si>
  <si>
    <t xml:space="preserve">Reserve A/c Investment Allowance Reserve A/c Share Premium </t>
  </si>
  <si>
    <t>A/c Reverse and Surplus Provisions</t>
  </si>
  <si>
    <t xml:space="preserve">All Provisions except Provisions for bad debts Provision for Tax </t>
  </si>
  <si>
    <t>Provision for Expense Provision for Sinking Fund</t>
  </si>
  <si>
    <t xml:space="preserve">Suspense Account Any payment or receipt from party whose </t>
  </si>
  <si>
    <t>name not known Suspense</t>
  </si>
  <si>
    <t>01.05.2016</t>
  </si>
  <si>
    <t>Deposited Rs.2500 with bank</t>
  </si>
  <si>
    <r>
      <rPr>
        <b/>
        <sz val="12"/>
        <color theme="1"/>
        <rFont val="Times New Roman"/>
        <family val="1"/>
      </rPr>
      <t xml:space="preserve">To Print </t>
    </r>
    <r>
      <rPr>
        <sz val="12"/>
        <color theme="1"/>
        <rFont val="Times New Roman"/>
        <family val="1"/>
      </rPr>
      <t>: Select as Above and ALT+P   Press F12 for configuring the Printing options</t>
    </r>
  </si>
  <si>
    <t>a)GST</t>
  </si>
  <si>
    <t>b)TDS</t>
  </si>
  <si>
    <t>Normal Ledger</t>
  </si>
  <si>
    <t xml:space="preserve">Vendor/Customer </t>
  </si>
  <si>
    <t>Purchase/Sale</t>
  </si>
  <si>
    <t>Tax Ledger</t>
  </si>
  <si>
    <t>paid wages by cheque</t>
  </si>
  <si>
    <t>paid for Carriage outward</t>
  </si>
  <si>
    <t>Carriage Inward is 1500</t>
  </si>
  <si>
    <t>Carriage Inward is 2500</t>
  </si>
  <si>
    <t>Carriage outward 1520 charged to customer</t>
  </si>
  <si>
    <t xml:space="preserve">Paid for Hamali </t>
  </si>
  <si>
    <t>01.07.2018</t>
  </si>
  <si>
    <t xml:space="preserve">Obtained  loan from ICICI </t>
  </si>
  <si>
    <t>Bank charges</t>
  </si>
  <si>
    <t>02.07.2018</t>
  </si>
  <si>
    <t>Transferred Rs.200000 to Axis bank</t>
  </si>
  <si>
    <t>03.07.2018</t>
  </si>
  <si>
    <t>Issued A cheque to M/s PQR traders as advance from Axis bank 100000</t>
  </si>
  <si>
    <t>Purchased a machine from M/s PQR Traders 500000</t>
  </si>
  <si>
    <t>07.07.2018</t>
  </si>
  <si>
    <t>Cash sales as follows</t>
  </si>
  <si>
    <t>10.07.2018</t>
  </si>
  <si>
    <t>15.07.2018</t>
  </si>
  <si>
    <t>Interest payable on ICIC bank @12% .pa</t>
  </si>
  <si>
    <t>S No</t>
  </si>
  <si>
    <t>Name of Employee</t>
  </si>
  <si>
    <t>Gross Payable</t>
  </si>
  <si>
    <t>Basic</t>
  </si>
  <si>
    <t>HRA</t>
  </si>
  <si>
    <t>Total</t>
  </si>
  <si>
    <t>Employee1</t>
  </si>
  <si>
    <t>Employee2</t>
  </si>
  <si>
    <t>Employee3</t>
  </si>
  <si>
    <t>Employee4</t>
  </si>
  <si>
    <t>Employee5</t>
  </si>
  <si>
    <t>Employee6</t>
  </si>
  <si>
    <t>Employee7</t>
  </si>
  <si>
    <t>Employee8</t>
  </si>
  <si>
    <t>Employee9</t>
  </si>
  <si>
    <t>Employee10</t>
  </si>
  <si>
    <t>EPF</t>
  </si>
  <si>
    <t>ESI</t>
  </si>
  <si>
    <t>PT</t>
  </si>
  <si>
    <t>TDS</t>
  </si>
  <si>
    <t>Advance Recovery</t>
  </si>
  <si>
    <t>Total Deductions</t>
  </si>
  <si>
    <t>Net pay</t>
  </si>
  <si>
    <t>Earnings</t>
  </si>
  <si>
    <t>Deductions</t>
  </si>
  <si>
    <t>NWD</t>
  </si>
  <si>
    <t>Absent</t>
  </si>
  <si>
    <t>Montthly Gross</t>
  </si>
  <si>
    <t>Travelling</t>
  </si>
  <si>
    <t>Other All</t>
  </si>
  <si>
    <t>Paid days</t>
  </si>
  <si>
    <t>Automatic Calculation of Discount</t>
  </si>
  <si>
    <t>Gross</t>
  </si>
  <si>
    <t>Opening Balance</t>
  </si>
  <si>
    <t xml:space="preserve">Emi </t>
  </si>
  <si>
    <t>Interest</t>
  </si>
  <si>
    <t>Principal</t>
  </si>
  <si>
    <t>Closing Balance</t>
  </si>
  <si>
    <t>month and Year</t>
  </si>
  <si>
    <t>Details of Pay for the Month of April 2018</t>
  </si>
  <si>
    <t>Details of Pay for the Month of May 2018</t>
  </si>
  <si>
    <t>Details of Pay for the Month of June 2018</t>
  </si>
  <si>
    <t>Details of Pay for the Month of July 2018</t>
  </si>
  <si>
    <t>Details of Pay for the Month of August 2018</t>
  </si>
  <si>
    <t>Details of Pay for the Month of September 2018</t>
  </si>
  <si>
    <t>Details of Pay for the Month of October 2018</t>
  </si>
  <si>
    <t>Details of Pay for the Month of November 2018</t>
  </si>
  <si>
    <t>Details of Pay for the Month of December 2018</t>
  </si>
  <si>
    <t>Details of Pay for the Month of February 2019</t>
  </si>
  <si>
    <t>Details of Pay for the Month of January 2019</t>
  </si>
  <si>
    <t>Details of Pay for the Month of March 2019</t>
  </si>
  <si>
    <t>Payroll full Year Compiled  to Calculate PF and Esi Employer Contributions</t>
  </si>
  <si>
    <t xml:space="preserve">     to advance salary</t>
  </si>
  <si>
    <t>Salary a/c</t>
  </si>
  <si>
    <t>to   bank</t>
  </si>
  <si>
    <t>advace salary a/c</t>
  </si>
  <si>
    <t>at the time of paying advance</t>
  </si>
  <si>
    <t>Indirect Expenses</t>
  </si>
  <si>
    <t>EPF Admin Charges</t>
  </si>
  <si>
    <t>ESI Employer Contribution</t>
  </si>
  <si>
    <t>EPF Employer Contribution</t>
  </si>
  <si>
    <t>Current Liability</t>
  </si>
  <si>
    <t>TDS on salary payable</t>
  </si>
  <si>
    <t>PT Payable</t>
  </si>
  <si>
    <t>ESI Employee Contribution</t>
  </si>
  <si>
    <t>EPF Employee Contribution</t>
  </si>
  <si>
    <t>Loan from Axis bank A/c</t>
  </si>
  <si>
    <t>Interest on bank loan</t>
  </si>
  <si>
    <t>Share Capital</t>
  </si>
  <si>
    <t>Share Application Money</t>
  </si>
  <si>
    <t>Loan from IDBI</t>
  </si>
  <si>
    <t>Debentures</t>
  </si>
  <si>
    <t>General Reserve</t>
  </si>
  <si>
    <t>Capital reserve</t>
  </si>
  <si>
    <t>Profit and Loss account</t>
  </si>
  <si>
    <t>Bonds</t>
  </si>
  <si>
    <t xml:space="preserve">Loan from Rajan </t>
  </si>
  <si>
    <t>Loan from Sujan</t>
  </si>
  <si>
    <t>Advavance from PQR P Ltd</t>
  </si>
  <si>
    <t>Audit fee payable</t>
  </si>
  <si>
    <t>Land</t>
  </si>
  <si>
    <t>Buildings</t>
  </si>
  <si>
    <t>Furniture and Fixtures</t>
  </si>
  <si>
    <t>Vehicles</t>
  </si>
  <si>
    <t>Plant and Machinary</t>
  </si>
  <si>
    <t>Axis bank</t>
  </si>
  <si>
    <t>Andhra Bank</t>
  </si>
  <si>
    <t xml:space="preserve">Cash </t>
  </si>
  <si>
    <t>Kotak Mahindra Bank</t>
  </si>
  <si>
    <t>Liabilities</t>
  </si>
  <si>
    <t xml:space="preserve">Amount </t>
  </si>
  <si>
    <t>Assets</t>
  </si>
  <si>
    <t>Amount</t>
  </si>
  <si>
    <t>Preliminary Expenses</t>
  </si>
  <si>
    <t>Rental Deposit</t>
  </si>
  <si>
    <t>Balance Sheet as on 31.03.2018</t>
  </si>
  <si>
    <t>1-1-121/1/3, Banjara Hills, Hyderabad</t>
  </si>
  <si>
    <t>Closing Stock</t>
  </si>
  <si>
    <t>Provident fund</t>
  </si>
  <si>
    <t>Empyee Contribution</t>
  </si>
  <si>
    <t xml:space="preserve">12% of Basic </t>
  </si>
  <si>
    <t>Empyer Contribution</t>
  </si>
  <si>
    <t xml:space="preserve">1.75% of Gross wages </t>
  </si>
  <si>
    <t xml:space="preserve">4.75% of Gross wages </t>
  </si>
  <si>
    <t xml:space="preserve">Applicability only for employees with Salary of 21000 or less </t>
  </si>
  <si>
    <t xml:space="preserve">PT </t>
  </si>
  <si>
    <t>For Employees Getting Salary Below 15000   -NIL</t>
  </si>
  <si>
    <t>For Employees Getting Salary Between 15001 to 20000, 150</t>
  </si>
  <si>
    <t>For Employees Getting Salary Above 20000,  200</t>
  </si>
  <si>
    <t>Deductible for the Employees having salary income Above basic</t>
  </si>
  <si>
    <t>Exemption Limit, as applicable from year to year</t>
  </si>
  <si>
    <t>Emplyer has to pay Admin Charges of 1 % of Total Contribution</t>
  </si>
  <si>
    <t>They share Profits and Losses in the ratio of 60:40</t>
  </si>
  <si>
    <t>Mr X and Y  Started Business with Rs. 150000 and 120000 Each</t>
  </si>
  <si>
    <t>Mr. X has withdrawn Rs. 10000 for Personal Use</t>
  </si>
  <si>
    <t>Mr. Y has withdrawn Rs. 9000 for Personal Use</t>
  </si>
  <si>
    <t xml:space="preserve">The firm obtained a loan of Rs.250000 from Mr Zakeer </t>
  </si>
  <si>
    <t>Reseves and Surplus</t>
  </si>
  <si>
    <t>Secured Loans</t>
  </si>
  <si>
    <t>unsecured Loans</t>
  </si>
  <si>
    <t>Current Liabilites</t>
  </si>
  <si>
    <t xml:space="preserve">Loans and Advances </t>
  </si>
  <si>
    <t>Misc Exp</t>
  </si>
  <si>
    <t>ABC P Ltd</t>
  </si>
  <si>
    <t>MNR Ltd</t>
  </si>
  <si>
    <t>Mr. A</t>
  </si>
  <si>
    <t>PQR Ltd</t>
  </si>
  <si>
    <t xml:space="preserve">Rajan and sons </t>
  </si>
  <si>
    <t>Dube Traders</t>
  </si>
  <si>
    <t xml:space="preserve">CER and co </t>
  </si>
  <si>
    <t>Nataional Minerals</t>
  </si>
  <si>
    <t>Salaries Payable</t>
  </si>
  <si>
    <t>Office Expenses Payable</t>
  </si>
  <si>
    <t>East and West Pvt Ltd</t>
  </si>
  <si>
    <t>M/s BVK Pharma P Ltd</t>
  </si>
  <si>
    <t>Windows</t>
  </si>
  <si>
    <t>Functionality</t>
  </si>
  <si>
    <t>Availability</t>
  </si>
  <si>
    <t>F1</t>
  </si>
  <si>
    <t>To select a company</t>
  </si>
  <si>
    <t>At all masters menu screen</t>
  </si>
  <si>
    <t>To select the Accounts Button</t>
  </si>
  <si>
    <t>At the Accounting Voucher creation and Alteration screen</t>
  </si>
  <si>
    <r>
      <t>F1</t>
    </r>
    <r>
      <rPr>
        <sz val="11"/>
        <color rgb="FF000000"/>
        <rFont val="Segoe UI"/>
        <family val="2"/>
      </rPr>
      <t> (ALT+F1)</t>
    </r>
  </si>
  <si>
    <t>To select the Inventory</t>
  </si>
  <si>
    <t>To view the detailed or condensed report</t>
  </si>
  <si>
    <t>At the Inventory/Payroll Voucher creation and alteration screen In almost all the Reports</t>
  </si>
  <si>
    <t>F1 (CTRL + F1)</t>
  </si>
  <si>
    <t>To open Payroll Vouchers to alter</t>
  </si>
  <si>
    <t>At the Accounting/Inventory voucher creation or alteration screen.</t>
  </si>
  <si>
    <t>F2</t>
  </si>
  <si>
    <t>To change the current date</t>
  </si>
  <si>
    <t>To select company inventory features</t>
  </si>
  <si>
    <t>At almost all screens in TALLY.ERP 9</t>
  </si>
  <si>
    <t>At the F11: Features screen</t>
  </si>
  <si>
    <t>F3</t>
  </si>
  <si>
    <t>To select the company</t>
  </si>
  <si>
    <t>To select Company Statutory &amp; Taxation features</t>
  </si>
  <si>
    <t>F4</t>
  </si>
  <si>
    <t>To open Contra voucher</t>
  </si>
  <si>
    <t>At Accounting / Inventory Voucher creation and alteration screen</t>
  </si>
  <si>
    <t>F5</t>
  </si>
  <si>
    <t>To open Payment voucher</t>
  </si>
  <si>
    <t>F6</t>
  </si>
  <si>
    <t>To open Receipt voucher</t>
  </si>
  <si>
    <t>F7</t>
  </si>
  <si>
    <t>To open  Journal voucher</t>
  </si>
  <si>
    <t>F8</t>
  </si>
  <si>
    <t>To open Sales voucher</t>
  </si>
  <si>
    <t>F8 (CTRL+F8)</t>
  </si>
  <si>
    <t>To open Credit Note voucher</t>
  </si>
  <si>
    <t>F9</t>
  </si>
  <si>
    <t>To open Purchase voucher</t>
  </si>
  <si>
    <t>F9 (CTRL+F9)</t>
  </si>
  <si>
    <t>To open Debit Note voucher</t>
  </si>
  <si>
    <t>F10</t>
  </si>
  <si>
    <t>To open Reversing Journal voucher</t>
  </si>
  <si>
    <t>F10 (Ctrl + F10)</t>
  </si>
  <si>
    <t>To open Memorandum voucher</t>
  </si>
  <si>
    <t>VAt Accounting / Inventory / Payroll Voucher creation and alteration screen</t>
  </si>
  <si>
    <t>F11</t>
  </si>
  <si>
    <t>To select the Functions and Features screen</t>
  </si>
  <si>
    <t>F12</t>
  </si>
  <si>
    <t>To open  Configure screen</t>
  </si>
  <si>
    <t>ALT + 2</t>
  </si>
  <si>
    <t>To Duplicate a voucher</t>
  </si>
  <si>
    <t>At List of Vouchers – creates a voucher similar to the one where you positioned the cursor and used this key combination</t>
  </si>
  <si>
    <t>ALT + A</t>
  </si>
  <si>
    <t>To Add a voucher</t>
  </si>
  <si>
    <t>To Alter the column in columnar report</t>
  </si>
  <si>
    <t>At List of Vouchers – adds a voucher after the one where you positioned the cursor and used this key combination.</t>
  </si>
  <si>
    <t>Alters the column in all the reports which can be viewed in columnar format</t>
  </si>
  <si>
    <t>ALT + C</t>
  </si>
  <si>
    <t>To create a master at a voucher screen (if it has not been already assigned a different function, as in reports like Balance Sheet, where it adds a new column to the report)</t>
  </si>
  <si>
    <t>To access Auto Value Calculator in the amount field during voucher entry</t>
  </si>
  <si>
    <t>At voucher entry and alteration screens, at a field where you have to select a master from a list. If the necessary account has not been created already, use this key combination to create the master without quitting from the voucher screen.</t>
  </si>
  <si>
    <t>At all voucher entry screens in the Amount field</t>
  </si>
  <si>
    <t>ALT + D</t>
  </si>
  <si>
    <t>To delete a voucher</t>
  </si>
  <si>
    <t>To delete a master</t>
  </si>
  <si>
    <t>To delete a column in any columnar report</t>
  </si>
  <si>
    <t>(if it has not been already assigned a different function, as explained above)</t>
  </si>
  <si>
    <t>At Voucher and Master (Single) alteration screens. Masters can be deleted subject to conditions, as explained in the manual.</t>
  </si>
  <si>
    <t>All the reports screen which can be viewed in columnar format</t>
  </si>
  <si>
    <t>ALT + E</t>
  </si>
  <si>
    <t>To export the report in ASCII, Excel, HTML OR XML format</t>
  </si>
  <si>
    <t>At all reports screens in TALLY.ERP 9</t>
  </si>
  <si>
    <t>ALT + I</t>
  </si>
  <si>
    <t>To insert a voucher</t>
  </si>
  <si>
    <t>To toggle between Item and Accounting invoice</t>
  </si>
  <si>
    <t>At List of Vouchers – inserts a voucher before the one where you positioned the cursor and used this key combination.</t>
  </si>
  <si>
    <t>At creation of sales and purchase invoice</t>
  </si>
  <si>
    <t>ALT + G</t>
  </si>
  <si>
    <t>To select the Language Configuration</t>
  </si>
  <si>
    <t>ALT + K</t>
  </si>
  <si>
    <t>To select the Keyboard Configuration</t>
  </si>
  <si>
    <t>ALT + O</t>
  </si>
  <si>
    <t>To upload the report at your website</t>
  </si>
  <si>
    <t>To select language for TALLY.ERP 9 Interface</t>
  </si>
  <si>
    <t>At almost all screens of TALLY.ERP 9</t>
  </si>
  <si>
    <t>ALT + M</t>
  </si>
  <si>
    <t>To Email the report</t>
  </si>
  <si>
    <t>ALT + N</t>
  </si>
  <si>
    <t>To view the report in automatic columns</t>
  </si>
  <si>
    <t>At all the reports where columns can be added</t>
  </si>
  <si>
    <t>ALT + P</t>
  </si>
  <si>
    <t>To print the report</t>
  </si>
  <si>
    <t>ALT + R</t>
  </si>
  <si>
    <t>To repeat the narration in different voucher type</t>
  </si>
  <si>
    <t>At all Vouchers in TALLY.ERP 9</t>
  </si>
  <si>
    <t>ALT + S</t>
  </si>
  <si>
    <t>To bring back a line you removed using ALT + R</t>
  </si>
  <si>
    <t>ALT + U</t>
  </si>
  <si>
    <t>To retrieve the last line which is deleted using Alt + R</t>
  </si>
  <si>
    <t>ALT+ V</t>
  </si>
  <si>
    <t>From Invoice screen to bring Stock Journal screen</t>
  </si>
  <si>
    <t>At Invoice screen &gt; Quantity Field &gt; Press Alt + V to select the Stock Journal.</t>
  </si>
  <si>
    <t>ALT + X</t>
  </si>
  <si>
    <t>To cancel a voucher in Day Book/List of Vouchers</t>
  </si>
  <si>
    <t>At all voucher screens in TALLY.ERP 9</t>
  </si>
  <si>
    <t>At almost all screens in TALLY.ERP 9.</t>
  </si>
  <si>
    <t>CTRL + A</t>
  </si>
  <si>
    <t>To accept a form – wherever you use this key combination, that screen or report gets accepted as it is</t>
  </si>
  <si>
    <t>At almost all screens in TALLY.ERP 9, except where a specific detail has to be given before accepting</t>
  </si>
  <si>
    <t>CTRL + B</t>
  </si>
  <si>
    <t>To select the Budget</t>
  </si>
  <si>
    <t>At Groups/Ledgers/Cost Centres/ Budgets/Scenarios/Voucher Types/ Currencies (Accounts Info) creation and alteration screen</t>
  </si>
  <si>
    <t>CTRL + ALT + B</t>
  </si>
  <si>
    <t>To check the Company Statutory details</t>
  </si>
  <si>
    <t>At all the menu screens</t>
  </si>
  <si>
    <t>CTRL + C</t>
  </si>
  <si>
    <t>To select the Cost Centre</t>
  </si>
  <si>
    <t>To select the Cost Category</t>
  </si>
  <si>
    <t>At Stock Groups/ Stock Categories/ Stock Items/ Reorder Levels/ Godowns/ Voucher Types / Units of Measure ( Inventory Info)  creation/alteration screen</t>
  </si>
  <si>
    <t>CTRL+ E</t>
  </si>
  <si>
    <t>To select the Currencies</t>
  </si>
  <si>
    <t>CTRL + G</t>
  </si>
  <si>
    <t>To select the Group</t>
  </si>
  <si>
    <t>CTRL + H</t>
  </si>
  <si>
    <t>To view the Support Centre</t>
  </si>
  <si>
    <t>At Almost all screens in TALLY.ERP 9</t>
  </si>
  <si>
    <t>CTRL + I</t>
  </si>
  <si>
    <t>To select the Stock Items</t>
  </si>
  <si>
    <t>At Stock Group/ Stock Categories/ Stock Items/ Reorder Levels/ Godowns/ Voucher Types / Units of Measure ( Inventory Info)  creation/alteration screen</t>
  </si>
  <si>
    <t>Ctrl + Alt + I</t>
  </si>
  <si>
    <t>To import statutory masters</t>
  </si>
  <si>
    <t>At all menu screens</t>
  </si>
  <si>
    <t>CTRL + K</t>
  </si>
  <si>
    <t>To Login as Remote Tally.NET User</t>
  </si>
  <si>
    <t>CTRL + L</t>
  </si>
  <si>
    <t>To select the Ledger</t>
  </si>
  <si>
    <t>To mark a Voucher as Optional</t>
  </si>
  <si>
    <t>At the creation and alteration of Vouchers</t>
  </si>
  <si>
    <t>CTRL + O</t>
  </si>
  <si>
    <t>To select the Godowns</t>
  </si>
  <si>
    <t>CTRL + Q</t>
  </si>
  <si>
    <t>To abandon a form – wherever you use this key combination, it quits that screen without making any changes to it.</t>
  </si>
  <si>
    <t>CTRL + R</t>
  </si>
  <si>
    <t>To repeat narration in the same voucher type</t>
  </si>
  <si>
    <t>At creation/alteration of voucher screen</t>
  </si>
  <si>
    <t>CTRL + Alt + R</t>
  </si>
  <si>
    <t>Rewrite data for a Company</t>
  </si>
  <si>
    <t>From Gateway of Tally screen</t>
  </si>
  <si>
    <t>CTRL + S</t>
  </si>
  <si>
    <t>Allows you to alter Stock Item master</t>
  </si>
  <si>
    <t>At Stock Voucher Report and Godown Voucher Report</t>
  </si>
  <si>
    <t>CTRL + U</t>
  </si>
  <si>
    <t>To select the Units</t>
  </si>
  <si>
    <t>CTRL + V</t>
  </si>
  <si>
    <t>To select the Voucher Types</t>
  </si>
  <si>
    <t>To toggle between Invoice and Voucher</t>
  </si>
  <si>
    <t>At creation of Sales/Purchase Voucher screen</t>
  </si>
  <si>
    <t>To login to Control Centre</t>
  </si>
  <si>
    <t>To access Support Centre. Wherein you can directly post your queries on the functional and technical aspects of Tally.ERP9, Shoper and Tally.Developer.</t>
  </si>
  <si>
    <t>Alt + Enter</t>
  </si>
  <si>
    <t>To view the Voucher display</t>
  </si>
  <si>
    <t>At Day Book and almost all Voucher Reports</t>
  </si>
  <si>
    <t>Alt + S</t>
  </si>
  <si>
    <t>To view Stock Query report</t>
  </si>
  <si>
    <t>At all Voucher Creation and Alteration screens where inventory is applicable except Contra, Reversing Journal, Memorandum and Physical Stock  Voucher</t>
  </si>
  <si>
    <t>Alt + Z</t>
  </si>
  <si>
    <t>To zoom in to the print preview to 100% screen</t>
  </si>
  <si>
    <r>
      <t>At all print preview screens that appear on pressing </t>
    </r>
    <r>
      <rPr>
        <b/>
        <sz val="11"/>
        <color theme="1"/>
        <rFont val="Segoe UI"/>
        <family val="2"/>
      </rPr>
      <t>Alt+P</t>
    </r>
    <r>
      <rPr>
        <sz val="11"/>
        <color theme="1"/>
        <rFont val="Segoe UI"/>
        <family val="2"/>
      </rPr>
      <t> with the option </t>
    </r>
    <r>
      <rPr>
        <b/>
        <u/>
        <sz val="11"/>
        <color theme="1"/>
        <rFont val="Segoe UI"/>
        <family val="2"/>
      </rPr>
      <t>I</t>
    </r>
    <r>
      <rPr>
        <b/>
        <sz val="11"/>
        <color theme="1"/>
        <rFont val="Segoe UI"/>
        <family val="2"/>
      </rPr>
      <t>:</t>
    </r>
    <r>
      <rPr>
        <sz val="11"/>
        <color theme="1"/>
        <rFont val="Segoe UI"/>
        <family val="2"/>
      </rPr>
      <t> </t>
    </r>
    <r>
      <rPr>
        <b/>
        <sz val="11"/>
        <color theme="1"/>
        <rFont val="Segoe UI"/>
        <family val="2"/>
      </rPr>
      <t>With Preview</t>
    </r>
    <r>
      <rPr>
        <sz val="11"/>
        <color theme="1"/>
        <rFont val="Segoe UI"/>
        <family val="2"/>
      </rPr>
      <t> enabled</t>
    </r>
  </si>
  <si>
    <t>+</t>
  </si>
  <si>
    <t>To zoom in to the print preview</t>
  </si>
  <si>
    <r>
      <t>At all print preview screens that appear after pressing </t>
    </r>
    <r>
      <rPr>
        <b/>
        <sz val="11"/>
        <color theme="1"/>
        <rFont val="Segoe UI"/>
        <family val="2"/>
      </rPr>
      <t>Alt+Z</t>
    </r>
  </si>
  <si>
    <t>-</t>
  </si>
  <si>
    <t>To zoom out of the print preview</t>
  </si>
  <si>
    <t>CTRL + Scroll wheel (Mouse Wheel)</t>
  </si>
  <si>
    <t>SHIFT + Scroll wheel (Mouse Wheel)</t>
  </si>
  <si>
    <t>SHIFT + Right or Left arrow</t>
  </si>
  <si>
    <t>To scroll horizontally - left to right or right to left</t>
  </si>
  <si>
    <t>SPECIAL FUNCTIONS KEY COMBINATIONS</t>
  </si>
  <si>
    <t>ALT + F1</t>
  </si>
  <si>
    <t>To close a company</t>
  </si>
  <si>
    <t>To view detailed report</t>
  </si>
  <si>
    <t>To explode a line into its details</t>
  </si>
  <si>
    <t>To open Inventory vouchers to alter</t>
  </si>
  <si>
    <t>At almost all report screens</t>
  </si>
  <si>
    <t>At the Inventory/ Payroll voucher creation or alteration screen.</t>
  </si>
  <si>
    <t>ALT + F2</t>
  </si>
  <si>
    <t>To change the period</t>
  </si>
  <si>
    <t>ALT + F3</t>
  </si>
  <si>
    <t>To select the company info menu</t>
  </si>
  <si>
    <t>To create/alter/shut a Company</t>
  </si>
  <si>
    <t>At Gateway of Tally screen</t>
  </si>
  <si>
    <t>ALT + F4</t>
  </si>
  <si>
    <t>To open the Purchase Order Voucher Type</t>
  </si>
  <si>
    <t>At Accounting / Inventory Voucher creation and alteration screens</t>
  </si>
  <si>
    <t>ALT + F5</t>
  </si>
  <si>
    <t>To open the Sales Order Voucher Type</t>
  </si>
  <si>
    <t>To view monthly and quarterly report</t>
  </si>
  <si>
    <t>At almost all report screens in TALLY.ERP 9</t>
  </si>
  <si>
    <t>ALT + F6</t>
  </si>
  <si>
    <t>To open the Rejection Out Voucher Type</t>
  </si>
  <si>
    <t>ALT + F7</t>
  </si>
  <si>
    <t>To open the Stock Journal Voucher Type</t>
  </si>
  <si>
    <t>To accept all the Audit lists</t>
  </si>
  <si>
    <t>At Tally Audit Listing screen</t>
  </si>
  <si>
    <t>ALT + F8</t>
  </si>
  <si>
    <t>To open the Delivery Note Voucher Type</t>
  </si>
  <si>
    <t>To view the Columnar report</t>
  </si>
  <si>
    <t>At Ledger Voucher screen</t>
  </si>
  <si>
    <t>ALT + F9</t>
  </si>
  <si>
    <t>To open the Receipt Note Voucher Type</t>
  </si>
  <si>
    <t>ALT + F10</t>
  </si>
  <si>
    <t>To open the Physical Stock Voucher Type</t>
  </si>
  <si>
    <t>ALT + F12</t>
  </si>
  <si>
    <t>To filter the information based on monetary value</t>
  </si>
  <si>
    <t>CTRLl + F1</t>
  </si>
  <si>
    <t>To open payroll vouchers for alteration</t>
  </si>
  <si>
    <t>At the Accounting/Inventory Voucher creation or alteration screen</t>
  </si>
  <si>
    <t>CTRL + ALT + F12</t>
  </si>
  <si>
    <t>Advanced Configuration</t>
  </si>
  <si>
    <t>At Gateway of Tally</t>
  </si>
  <si>
    <t>SPACE</t>
  </si>
  <si>
    <t>To select the line to delete/hide</t>
  </si>
  <si>
    <t>CTRL + SPACE</t>
  </si>
  <si>
    <t>To select all the line at one instance to delete/hide</t>
  </si>
  <si>
    <t>CTRL + ALT+ A</t>
  </si>
  <si>
    <t>KEY COMBINATION USED FOR NAVIGATION</t>
  </si>
  <si>
    <t>PgUp</t>
  </si>
  <si>
    <t>Display previous voucher during voucher entry/alter</t>
  </si>
  <si>
    <t>At voucher entry and alteration screens</t>
  </si>
  <si>
    <t>PgDn</t>
  </si>
  <si>
    <t>Display next voucher during voucher entry/alter</t>
  </si>
  <si>
    <t>ENTER</t>
  </si>
  <si>
    <t>To accept anything you type into a field.</t>
  </si>
  <si>
    <t>To accept a voucher or master</t>
  </si>
  <si>
    <t>To get a report with further details of an item in a report</t>
  </si>
  <si>
    <t>You have to use this key at most areas in TALLY.ERP 9</t>
  </si>
  <si>
    <t>At the receivables report – press Enter at a pending bill to get transactions relating to this bill (e.g., original sale bill, receipts and payments against this bill, etc)</t>
  </si>
  <si>
    <t>ESC</t>
  </si>
  <si>
    <t>To remove what you typed into a field</t>
  </si>
  <si>
    <t>To come out of a screen</t>
  </si>
  <si>
    <t>To indicate you do not want to accept a voucher or master</t>
  </si>
  <si>
    <t>SHIFT + ENTER</t>
  </si>
  <si>
    <t>Collapse next level details</t>
  </si>
  <si>
    <t>At Voucher Register screen and Trial Balance report</t>
  </si>
  <si>
    <t>In almost all Reports:</t>
  </si>
  <si>
    <t>At a Group/Stock Group/Cost Category/Godowns /Stock Category – displays Sub Groups and Ledgers/Stock Items/Cost Centres/Secondary Godowns/Secondary Stock Categories</t>
  </si>
  <si>
    <t>At a Voucher – displays its entries and narration</t>
  </si>
  <si>
    <t>At a Stock Item- displays its godowns and batch details</t>
  </si>
  <si>
    <t>At Voucher Register screen – displays the next level details</t>
  </si>
  <si>
    <t>At Trial Balance report - displays the next level details</t>
  </si>
  <si>
    <t>CTRL + ENTER</t>
  </si>
  <si>
    <t>To alter a master while making an entry or viewing a report</t>
  </si>
  <si>
    <t>At all reports</t>
  </si>
  <si>
    <t>G Chandra Mohan 9848 918 456</t>
  </si>
  <si>
    <t>Creditors  -1</t>
  </si>
  <si>
    <t>1.Creditors</t>
  </si>
  <si>
    <t>Expenses Payable-2</t>
  </si>
  <si>
    <t>2.Expenses Payable</t>
  </si>
  <si>
    <t>Sundry Debtors-3</t>
  </si>
  <si>
    <t>3.Sundry Debtors</t>
  </si>
  <si>
    <t>Advance with customers-4</t>
  </si>
  <si>
    <t>4.Advance with customers</t>
  </si>
  <si>
    <t>Problem with Opening Balances</t>
  </si>
  <si>
    <t>To enter Opening Balances : GWT--&gt; Accounts Info--&gt; Ledgers--&gt;Create--&gt; Enter the name and</t>
  </si>
  <si>
    <t>Select proper group enter the amount of opening balance at the coloumn provided</t>
  </si>
  <si>
    <t>Please ensure that the Balance sheet is tallied with the amounts entered as in the balance sheet</t>
  </si>
  <si>
    <t xml:space="preserve">XYZ Computers Private Limited </t>
  </si>
  <si>
    <t>Cheque issued to CTC Traders   Rs.25000</t>
  </si>
  <si>
    <t>Duty</t>
  </si>
  <si>
    <t>Audit fee paid</t>
  </si>
  <si>
    <t>Purchased a Machine from East and West Pvt Ltd         550000</t>
  </si>
  <si>
    <t>Loan Repayment Schedule</t>
  </si>
  <si>
    <t>Disc %</t>
  </si>
  <si>
    <t>40%: 60%</t>
  </si>
  <si>
    <t>advertisement announced in  Times of India 15000 with gst 18%</t>
  </si>
  <si>
    <t xml:space="preserve">internal audit agreed with GSR and Co Chartered accountants </t>
  </si>
  <si>
    <t>Audit fee Rs. 100000 + GST 18%</t>
  </si>
  <si>
    <t xml:space="preserve">Rj &amp; Sons Automobiles Private Limited </t>
  </si>
  <si>
    <t>PPP Ltd</t>
  </si>
  <si>
    <t>M Auto  Ltd</t>
  </si>
  <si>
    <t>Mr. B</t>
  </si>
  <si>
    <t>PQR Motors Ltd</t>
  </si>
  <si>
    <t>Rajan and sons  auto parts</t>
  </si>
  <si>
    <t xml:space="preserve">Duke Motors </t>
  </si>
  <si>
    <t>Indus P Ltd</t>
  </si>
  <si>
    <t>Internataional Minerals</t>
  </si>
  <si>
    <t>North and South Pvt Ltd</t>
  </si>
  <si>
    <t>M/s VDL Organics P Ltd</t>
  </si>
  <si>
    <t>The company has two Godowns located at Nallakunta and Musheerabad</t>
  </si>
  <si>
    <t>the goods purchased are stored at the locations at the given % in the problem</t>
  </si>
  <si>
    <t>2-2-221/1/3, Jubilee Hills, Hyderabad</t>
  </si>
  <si>
    <t>Transactions during the year</t>
  </si>
  <si>
    <t>Stores items</t>
  </si>
  <si>
    <t>Spare Parts</t>
  </si>
  <si>
    <t>Oils and Grease</t>
  </si>
  <si>
    <t>purchased goods from CTC Auto Traders Hyderabad</t>
  </si>
  <si>
    <t>purchased goods from VK Auto Store Vijayawada</t>
  </si>
  <si>
    <t>Sold the follwing goods to MPN and Co of Hyderabad</t>
  </si>
  <si>
    <t>Amount refunded by North and South Pvt. Ltd</t>
  </si>
  <si>
    <t>Salary Payable for the month of March</t>
  </si>
  <si>
    <t>PF Employer</t>
  </si>
  <si>
    <t>PF Employee</t>
  </si>
  <si>
    <t>Admin charges</t>
  </si>
  <si>
    <t>ESI Payble</t>
  </si>
  <si>
    <t>Employer</t>
  </si>
  <si>
    <t>Employee</t>
  </si>
  <si>
    <t>Rent payable for the month of march</t>
  </si>
  <si>
    <t xml:space="preserve">Commission to be Received </t>
  </si>
  <si>
    <t>Insurance Pre paid</t>
  </si>
  <si>
    <t>31.03.2019</t>
  </si>
  <si>
    <t>Hire charges received in advance</t>
  </si>
  <si>
    <t>Proposed Divident @10% on paid up capital</t>
  </si>
  <si>
    <t>Proposed Transfer to General Reseve @25% of Profit after tax</t>
  </si>
  <si>
    <t>Provision for Income tax @25% of Net Profit</t>
  </si>
  <si>
    <t>Provision for Bad and doubtful debts to be created at 2% on net debtors</t>
  </si>
  <si>
    <t>2-1-162/1 Nallakunta Hyderabad</t>
  </si>
  <si>
    <t>Balance Sheet as on 31.03.2017</t>
  </si>
  <si>
    <t>Mr. C</t>
  </si>
  <si>
    <t>Sri Ram IPL Ltd</t>
  </si>
  <si>
    <t xml:space="preserve">Somani Medcals </t>
  </si>
  <si>
    <t>Sinore Agrotec</t>
  </si>
  <si>
    <t>Indus pharma P Ltd</t>
  </si>
  <si>
    <t>Sivababa Minerals Limited</t>
  </si>
  <si>
    <t>Loan from SBI</t>
  </si>
  <si>
    <t xml:space="preserve">Avk Pharma  Limited </t>
  </si>
  <si>
    <t>Loan from Somu</t>
  </si>
  <si>
    <t>Loan from Venkat</t>
  </si>
  <si>
    <t>Chemical1</t>
  </si>
  <si>
    <t>Chemical2</t>
  </si>
  <si>
    <t>Chemical3</t>
  </si>
  <si>
    <t>Sitadevi Chemicals</t>
  </si>
  <si>
    <t>The company has two Godowns located at Vidya Nagar and Nagole</t>
  </si>
  <si>
    <t>purchased goods from sita devi Chemicals Hyderabad</t>
  </si>
  <si>
    <t>Qty Ltrs</t>
  </si>
  <si>
    <t>Cheque issued to Sitadevi Chemicals Rs.25000</t>
  </si>
  <si>
    <t>purchased goods from VK Chemistore  Vijayawada</t>
  </si>
  <si>
    <t>Sold the follwing goods to PQR and Co of Hyderabad</t>
  </si>
  <si>
    <t>Paid the GST amount in total for the tax period</t>
  </si>
  <si>
    <t>Carriage Outwards 2750</t>
  </si>
  <si>
    <t>Carriage inwards Rs.1500</t>
  </si>
  <si>
    <t>Carriage inwards Rs.3500</t>
  </si>
  <si>
    <t xml:space="preserve">Transactions during the year for the 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</si>
</sst>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Segoe UI"/>
      <family val="2"/>
    </font>
    <font>
      <b/>
      <sz val="14"/>
      <color rgb="FF1F497D"/>
      <name val="Verdana"/>
      <family val="2"/>
    </font>
    <font>
      <u/>
      <sz val="11"/>
      <color rgb="FF000000"/>
      <name val="Segoe UI"/>
      <family val="2"/>
    </font>
    <font>
      <sz val="11"/>
      <color theme="1"/>
      <name val="Segoe UI"/>
      <family val="2"/>
    </font>
    <font>
      <sz val="14"/>
      <color rgb="FF0000FF"/>
      <name val="Segoe UI"/>
      <family val="2"/>
    </font>
    <font>
      <b/>
      <sz val="11"/>
      <color theme="1"/>
      <name val="Segoe UI"/>
      <family val="2"/>
    </font>
    <font>
      <sz val="8.5"/>
      <color rgb="FF000000"/>
      <name val="Verdana"/>
      <family val="2"/>
    </font>
    <font>
      <sz val="11"/>
      <color theme="1"/>
      <name val="Calibri"/>
      <family val="2"/>
    </font>
    <font>
      <b/>
      <u/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0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0" fillId="2" borderId="0" xfId="0" applyFill="1"/>
    <xf numFmtId="9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1" fillId="3" borderId="0" xfId="0" applyFont="1" applyFill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4" borderId="0" xfId="0" applyFill="1"/>
    <xf numFmtId="0" fontId="7" fillId="4" borderId="0" xfId="0" applyFont="1" applyFill="1" applyAlignment="1">
      <alignment horizontal="center"/>
    </xf>
    <xf numFmtId="0" fontId="0" fillId="5" borderId="0" xfId="0" applyFill="1"/>
    <xf numFmtId="0" fontId="0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3" xfId="0" applyFont="1" applyBorder="1"/>
    <xf numFmtId="9" fontId="0" fillId="0" borderId="3" xfId="0" applyNumberFormat="1" applyFont="1" applyBorder="1"/>
    <xf numFmtId="9" fontId="0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9" fontId="0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3" fillId="6" borderId="0" xfId="0" applyFont="1" applyFill="1"/>
    <xf numFmtId="0" fontId="1" fillId="6" borderId="0" xfId="0" applyFont="1" applyFill="1"/>
    <xf numFmtId="0" fontId="0" fillId="6" borderId="0" xfId="0" applyFill="1"/>
    <xf numFmtId="0" fontId="8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Border="1"/>
    <xf numFmtId="9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9" fontId="0" fillId="0" borderId="0" xfId="0" applyNumberFormat="1" applyFont="1" applyBorder="1"/>
    <xf numFmtId="0" fontId="0" fillId="0" borderId="0" xfId="0" applyFont="1" applyBorder="1" applyAlignment="1">
      <alignment horizontal="center" wrapText="1"/>
    </xf>
    <xf numFmtId="0" fontId="9" fillId="0" borderId="0" xfId="1" applyAlignment="1" applyProtection="1"/>
    <xf numFmtId="0" fontId="2" fillId="0" borderId="0" xfId="0" applyFont="1" applyAlignment="1">
      <alignment horizontal="center" vertical="center"/>
    </xf>
    <xf numFmtId="0" fontId="0" fillId="0" borderId="0" xfId="0" quotePrefix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Alignment="1">
      <alignment horizontal="left"/>
    </xf>
    <xf numFmtId="0" fontId="0" fillId="0" borderId="5" xfId="0" applyFill="1" applyBorder="1"/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1" fontId="0" fillId="0" borderId="3" xfId="0" applyNumberFormat="1" applyBorder="1"/>
    <xf numFmtId="1" fontId="0" fillId="7" borderId="3" xfId="0" applyNumberFormat="1" applyFill="1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0" fillId="0" borderId="0" xfId="0" applyNumberFormat="1"/>
    <xf numFmtId="17" fontId="0" fillId="0" borderId="3" xfId="0" applyNumberFormat="1" applyBorder="1"/>
    <xf numFmtId="0" fontId="0" fillId="2" borderId="3" xfId="0" applyFill="1" applyBorder="1"/>
    <xf numFmtId="17" fontId="0" fillId="2" borderId="3" xfId="0" applyNumberFormat="1" applyFill="1" applyBorder="1"/>
    <xf numFmtId="1" fontId="0" fillId="2" borderId="3" xfId="0" applyNumberFormat="1" applyFill="1" applyBorder="1"/>
    <xf numFmtId="0" fontId="0" fillId="0" borderId="0" xfId="0" applyAlignment="1">
      <alignment horizontal="center" vertical="center" wrapText="1"/>
    </xf>
    <xf numFmtId="0" fontId="0" fillId="0" borderId="0" xfId="0" applyBorder="1"/>
    <xf numFmtId="1" fontId="0" fillId="0" borderId="0" xfId="0" applyNumberForma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5" xfId="0" applyBorder="1"/>
    <xf numFmtId="0" fontId="0" fillId="0" borderId="9" xfId="0" applyBorder="1"/>
    <xf numFmtId="164" fontId="0" fillId="0" borderId="5" xfId="2" applyNumberFormat="1" applyFont="1" applyBorder="1"/>
    <xf numFmtId="164" fontId="1" fillId="0" borderId="10" xfId="2" applyNumberFormat="1" applyFont="1" applyBorder="1"/>
    <xf numFmtId="164" fontId="1" fillId="0" borderId="10" xfId="0" applyNumberFormat="1" applyFont="1" applyBorder="1"/>
    <xf numFmtId="1" fontId="0" fillId="8" borderId="3" xfId="0" applyNumberFormat="1" applyFill="1" applyBorder="1"/>
    <xf numFmtId="0" fontId="0" fillId="8" borderId="3" xfId="0" applyFill="1" applyBorder="1"/>
    <xf numFmtId="17" fontId="0" fillId="8" borderId="3" xfId="0" applyNumberFormat="1" applyFill="1" applyBorder="1"/>
    <xf numFmtId="0" fontId="0" fillId="0" borderId="0" xfId="0" applyFill="1" applyBorder="1"/>
    <xf numFmtId="164" fontId="1" fillId="0" borderId="0" xfId="0" applyNumberFormat="1" applyFont="1" applyBorder="1"/>
    <xf numFmtId="164" fontId="1" fillId="0" borderId="0" xfId="2" applyNumberFormat="1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left" vertical="center"/>
    </xf>
    <xf numFmtId="0" fontId="1" fillId="0" borderId="0" xfId="0" applyFont="1" applyBorder="1"/>
    <xf numFmtId="164" fontId="0" fillId="0" borderId="0" xfId="0" applyNumberFormat="1" applyFont="1" applyBorder="1"/>
    <xf numFmtId="164" fontId="10" fillId="0" borderId="0" xfId="2" applyNumberFormat="1" applyFont="1" applyBorder="1"/>
    <xf numFmtId="0" fontId="1" fillId="0" borderId="0" xfId="0" applyFont="1" applyFill="1" applyBorder="1"/>
    <xf numFmtId="0" fontId="0" fillId="9" borderId="0" xfId="0" applyFill="1" applyAlignment="1">
      <alignment wrapText="1"/>
    </xf>
    <xf numFmtId="0" fontId="13" fillId="9" borderId="0" xfId="0" applyFont="1" applyFill="1" applyAlignment="1">
      <alignment wrapText="1"/>
    </xf>
    <xf numFmtId="0" fontId="12" fillId="9" borderId="0" xfId="0" applyFont="1" applyFill="1" applyAlignment="1">
      <alignment wrapText="1"/>
    </xf>
    <xf numFmtId="0" fontId="12" fillId="9" borderId="0" xfId="0" applyFont="1" applyFill="1" applyAlignment="1">
      <alignment horizontal="left" wrapText="1"/>
    </xf>
    <xf numFmtId="0" fontId="15" fillId="9" borderId="0" xfId="0" applyFont="1" applyFill="1" applyAlignment="1">
      <alignment wrapText="1"/>
    </xf>
    <xf numFmtId="0" fontId="18" fillId="9" borderId="0" xfId="0" applyFont="1" applyFill="1" applyAlignment="1">
      <alignment wrapText="1"/>
    </xf>
    <xf numFmtId="0" fontId="18" fillId="9" borderId="0" xfId="0" applyFont="1" applyFill="1" applyAlignment="1">
      <alignment horizontal="left" wrapText="1"/>
    </xf>
    <xf numFmtId="0" fontId="19" fillId="9" borderId="0" xfId="0" applyFont="1" applyFill="1" applyAlignment="1">
      <alignment horizontal="left" wrapText="1"/>
    </xf>
    <xf numFmtId="0" fontId="15" fillId="9" borderId="0" xfId="0" applyFont="1" applyFill="1" applyAlignment="1">
      <alignment horizontal="left" wrapText="1"/>
    </xf>
    <xf numFmtId="1" fontId="0" fillId="0" borderId="0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3" xfId="0" applyFont="1" applyBorder="1" applyAlignment="1"/>
    <xf numFmtId="0" fontId="1" fillId="0" borderId="3" xfId="0" applyFont="1" applyFill="1" applyBorder="1" applyAlignment="1">
      <alignment horizontal="center"/>
    </xf>
    <xf numFmtId="164" fontId="0" fillId="0" borderId="0" xfId="0" applyNumberFormat="1" applyBorder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1" xfId="2" applyNumberFormat="1" applyFont="1" applyBorder="1"/>
    <xf numFmtId="164" fontId="1" fillId="0" borderId="11" xfId="0" applyNumberFormat="1" applyFont="1" applyBorder="1"/>
    <xf numFmtId="0" fontId="0" fillId="0" borderId="0" xfId="0" applyFont="1" applyBorder="1" applyAlignment="1"/>
    <xf numFmtId="1" fontId="0" fillId="0" borderId="0" xfId="0" applyNumberFormat="1" applyFont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8" fillId="9" borderId="0" xfId="0" applyFont="1" applyFill="1" applyAlignment="1">
      <alignment wrapText="1"/>
    </xf>
    <xf numFmtId="0" fontId="14" fillId="9" borderId="0" xfId="0" applyFont="1" applyFill="1" applyAlignment="1">
      <alignment wrapText="1"/>
    </xf>
    <xf numFmtId="0" fontId="12" fillId="9" borderId="0" xfId="0" applyFont="1" applyFill="1" applyAlignment="1">
      <alignment wrapText="1"/>
    </xf>
    <xf numFmtId="0" fontId="15" fillId="9" borderId="0" xfId="0" applyFont="1" applyFill="1" applyAlignment="1">
      <alignment wrapText="1"/>
    </xf>
    <xf numFmtId="0" fontId="16" fillId="9" borderId="0" xfId="0" applyFont="1" applyFill="1" applyAlignment="1">
      <alignment wrapText="1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6"/>
  <sheetViews>
    <sheetView topLeftCell="A97" workbookViewId="0">
      <selection activeCell="B106" sqref="B106"/>
    </sheetView>
  </sheetViews>
  <sheetFormatPr defaultColWidth="8.85546875" defaultRowHeight="15.75"/>
  <cols>
    <col min="1" max="1" width="2.5703125" style="3" customWidth="1"/>
    <col min="2" max="2" width="91" style="3" bestFit="1" customWidth="1"/>
    <col min="3" max="16384" width="8.85546875" style="3"/>
  </cols>
  <sheetData>
    <row r="1" spans="1:4" ht="10.5" customHeight="1"/>
    <row r="2" spans="1:4">
      <c r="B2" s="3" t="s">
        <v>90</v>
      </c>
    </row>
    <row r="3" spans="1:4">
      <c r="B3" s="3" t="s">
        <v>91</v>
      </c>
    </row>
    <row r="4" spans="1:4">
      <c r="B4" s="4" t="s">
        <v>87</v>
      </c>
      <c r="D4"/>
    </row>
    <row r="5" spans="1:4">
      <c r="B5" s="3" t="s">
        <v>88</v>
      </c>
    </row>
    <row r="6" spans="1:4">
      <c r="B6" s="3" t="s">
        <v>89</v>
      </c>
    </row>
    <row r="7" spans="1:4">
      <c r="B7" s="3" t="s">
        <v>113</v>
      </c>
    </row>
    <row r="8" spans="1:4">
      <c r="B8" s="3" t="s">
        <v>112</v>
      </c>
    </row>
    <row r="9" spans="1:4" ht="6.6" customHeight="1"/>
    <row r="10" spans="1:4" ht="22.15" customHeight="1">
      <c r="B10" s="49" t="s">
        <v>237</v>
      </c>
    </row>
    <row r="11" spans="1:4">
      <c r="B11" s="2" t="s">
        <v>232</v>
      </c>
    </row>
    <row r="12" spans="1:4">
      <c r="B12" s="3" t="s">
        <v>11</v>
      </c>
    </row>
    <row r="13" spans="1:4">
      <c r="B13" s="3" t="s">
        <v>41</v>
      </c>
    </row>
    <row r="14" spans="1:4">
      <c r="A14" s="3">
        <v>1</v>
      </c>
      <c r="B14" s="3" t="s">
        <v>45</v>
      </c>
    </row>
    <row r="15" spans="1:4">
      <c r="A15" s="3">
        <v>2</v>
      </c>
      <c r="B15" s="3" t="s">
        <v>37</v>
      </c>
    </row>
    <row r="16" spans="1:4">
      <c r="A16" s="3">
        <v>3</v>
      </c>
      <c r="B16" s="3" t="s">
        <v>38</v>
      </c>
    </row>
    <row r="17" spans="1:4">
      <c r="A17" s="3">
        <v>4</v>
      </c>
      <c r="B17" s="3" t="s">
        <v>39</v>
      </c>
    </row>
    <row r="18" spans="1:4">
      <c r="A18" s="3">
        <v>5</v>
      </c>
      <c r="B18" s="3" t="s">
        <v>47</v>
      </c>
    </row>
    <row r="19" spans="1:4">
      <c r="A19" s="3">
        <v>6</v>
      </c>
      <c r="B19" s="3" t="s">
        <v>48</v>
      </c>
    </row>
    <row r="20" spans="1:4">
      <c r="A20" s="3">
        <v>7</v>
      </c>
      <c r="B20" s="4" t="s">
        <v>14</v>
      </c>
    </row>
    <row r="21" spans="1:4">
      <c r="A21" s="3">
        <v>8</v>
      </c>
      <c r="B21" s="3" t="s">
        <v>54</v>
      </c>
    </row>
    <row r="22" spans="1:4" ht="6.75" customHeight="1">
      <c r="B22" s="34"/>
    </row>
    <row r="23" spans="1:4">
      <c r="B23" s="1" t="s">
        <v>15</v>
      </c>
    </row>
    <row r="24" spans="1:4">
      <c r="B24" t="s">
        <v>16</v>
      </c>
    </row>
    <row r="25" spans="1:4">
      <c r="B25" s="1" t="s">
        <v>97</v>
      </c>
      <c r="C25" s="20"/>
      <c r="D25" s="20"/>
    </row>
    <row r="26" spans="1:4">
      <c r="B26" s="1" t="s">
        <v>51</v>
      </c>
      <c r="C26" s="20"/>
      <c r="D26" s="20"/>
    </row>
    <row r="27" spans="1:4">
      <c r="B27" s="1" t="s">
        <v>52</v>
      </c>
      <c r="C27" s="20"/>
      <c r="D27" s="20"/>
    </row>
    <row r="28" spans="1:4">
      <c r="B28" s="1" t="s">
        <v>53</v>
      </c>
      <c r="C28" s="20"/>
      <c r="D28" s="20"/>
    </row>
    <row r="29" spans="1:4" ht="9" customHeight="1">
      <c r="B29" s="34"/>
    </row>
    <row r="30" spans="1:4">
      <c r="B30" s="2" t="s">
        <v>40</v>
      </c>
    </row>
    <row r="31" spans="1:4">
      <c r="B31" s="3" t="s">
        <v>0</v>
      </c>
    </row>
    <row r="32" spans="1:4">
      <c r="B32" s="3" t="s">
        <v>6</v>
      </c>
    </row>
    <row r="33" spans="2:2">
      <c r="B33" s="1" t="s">
        <v>17</v>
      </c>
    </row>
    <row r="34" spans="2:2" ht="10.15" customHeight="1">
      <c r="B34" s="35"/>
    </row>
    <row r="35" spans="2:2">
      <c r="B35" s="2" t="s">
        <v>1</v>
      </c>
    </row>
    <row r="36" spans="2:2">
      <c r="B36" s="3" t="s">
        <v>199</v>
      </c>
    </row>
    <row r="37" spans="2:2">
      <c r="B37" s="3" t="s">
        <v>2</v>
      </c>
    </row>
    <row r="38" spans="2:2" ht="9.6" customHeight="1">
      <c r="B38" s="36"/>
    </row>
    <row r="39" spans="2:2">
      <c r="B39" s="2" t="s">
        <v>3</v>
      </c>
    </row>
    <row r="40" spans="2:2">
      <c r="B40" s="38" t="s">
        <v>198</v>
      </c>
    </row>
    <row r="41" spans="2:2">
      <c r="B41" s="3" t="s">
        <v>4</v>
      </c>
    </row>
    <row r="42" spans="2:2">
      <c r="B42" s="3" t="s">
        <v>42</v>
      </c>
    </row>
    <row r="43" spans="2:2">
      <c r="B43" s="3" t="s">
        <v>43</v>
      </c>
    </row>
    <row r="44" spans="2:2">
      <c r="B44" s="3" t="s">
        <v>44</v>
      </c>
    </row>
    <row r="45" spans="2:2">
      <c r="B45" s="3" t="s">
        <v>111</v>
      </c>
    </row>
    <row r="46" spans="2:2" ht="8.4499999999999993" customHeight="1">
      <c r="B46" s="34"/>
    </row>
    <row r="47" spans="2:2">
      <c r="B47" s="3" t="s">
        <v>12</v>
      </c>
    </row>
    <row r="48" spans="2:2">
      <c r="B48" s="3" t="s">
        <v>13</v>
      </c>
    </row>
    <row r="49" spans="2:2" ht="9" customHeight="1">
      <c r="B49" s="34"/>
    </row>
    <row r="50" spans="2:2">
      <c r="B50" s="4" t="s">
        <v>10</v>
      </c>
    </row>
    <row r="51" spans="2:2">
      <c r="B51" s="3" t="s">
        <v>105</v>
      </c>
    </row>
    <row r="52" spans="2:2">
      <c r="B52" s="3" t="s">
        <v>7</v>
      </c>
    </row>
    <row r="53" spans="2:2">
      <c r="B53" s="3" t="s">
        <v>46</v>
      </c>
    </row>
    <row r="55" spans="2:2">
      <c r="B55" s="4" t="s">
        <v>8</v>
      </c>
    </row>
    <row r="56" spans="2:2">
      <c r="B56" s="3" t="s">
        <v>49</v>
      </c>
    </row>
    <row r="57" spans="2:2">
      <c r="B57" s="3" t="s">
        <v>217</v>
      </c>
    </row>
    <row r="59" spans="2:2">
      <c r="B59" s="4" t="s">
        <v>9</v>
      </c>
    </row>
    <row r="60" spans="2:2">
      <c r="B60" s="3" t="s">
        <v>50</v>
      </c>
    </row>
    <row r="61" spans="2:2">
      <c r="B61" s="3" t="s">
        <v>218</v>
      </c>
    </row>
    <row r="63" spans="2:2">
      <c r="B63" s="4" t="s">
        <v>14</v>
      </c>
    </row>
    <row r="64" spans="2:2">
      <c r="B64" s="3" t="s">
        <v>5</v>
      </c>
    </row>
    <row r="65" spans="2:2">
      <c r="B65" s="3" t="s">
        <v>219</v>
      </c>
    </row>
    <row r="66" spans="2:2">
      <c r="B66" s="3" t="s">
        <v>220</v>
      </c>
    </row>
    <row r="67" spans="2:2">
      <c r="B67" s="3" t="s">
        <v>221</v>
      </c>
    </row>
    <row r="68" spans="2:2" ht="6.75" customHeight="1"/>
    <row r="69" spans="2:2">
      <c r="B69" s="4" t="s">
        <v>223</v>
      </c>
    </row>
    <row r="70" spans="2:2">
      <c r="B70" s="38" t="s">
        <v>222</v>
      </c>
    </row>
    <row r="71" spans="2:2">
      <c r="B71" s="38" t="s">
        <v>224</v>
      </c>
    </row>
    <row r="72" spans="2:2">
      <c r="B72" s="38" t="s">
        <v>238</v>
      </c>
    </row>
    <row r="73" spans="2:2">
      <c r="B73" s="38" t="s">
        <v>239</v>
      </c>
    </row>
    <row r="74" spans="2:2">
      <c r="B74" s="38"/>
    </row>
    <row r="75" spans="2:2">
      <c r="B75" s="3" t="s">
        <v>246</v>
      </c>
    </row>
    <row r="76" spans="2:2">
      <c r="B76" s="3" t="s">
        <v>247</v>
      </c>
    </row>
    <row r="77" spans="2:2">
      <c r="B77" s="3" t="s">
        <v>248</v>
      </c>
    </row>
    <row r="78" spans="2:2">
      <c r="B78" s="3" t="s">
        <v>249</v>
      </c>
    </row>
    <row r="79" spans="2:2">
      <c r="B79" s="3" t="s">
        <v>250</v>
      </c>
    </row>
    <row r="80" spans="2:2">
      <c r="B80" s="3" t="s">
        <v>240</v>
      </c>
    </row>
    <row r="81" spans="2:2">
      <c r="B81" s="38" t="s">
        <v>251</v>
      </c>
    </row>
    <row r="82" spans="2:2">
      <c r="B82" s="38"/>
    </row>
    <row r="83" spans="2:2">
      <c r="B83" s="38" t="s">
        <v>252</v>
      </c>
    </row>
    <row r="84" spans="2:2">
      <c r="B84" s="38" t="s">
        <v>253</v>
      </c>
    </row>
    <row r="85" spans="2:2">
      <c r="B85" s="38"/>
    </row>
    <row r="86" spans="2:2">
      <c r="B86" s="2" t="s">
        <v>102</v>
      </c>
    </row>
    <row r="87" spans="2:2">
      <c r="B87" s="4" t="s">
        <v>98</v>
      </c>
    </row>
    <row r="88" spans="2:2">
      <c r="B88" s="4" t="s">
        <v>99</v>
      </c>
    </row>
    <row r="89" spans="2:2">
      <c r="B89" s="4" t="s">
        <v>100</v>
      </c>
    </row>
    <row r="90" spans="2:2">
      <c r="B90" s="4" t="s">
        <v>101</v>
      </c>
    </row>
    <row r="91" spans="2:2">
      <c r="B91" s="4" t="s">
        <v>103</v>
      </c>
    </row>
    <row r="92" spans="2:2" ht="13.15" customHeight="1">
      <c r="B92" s="4" t="s">
        <v>104</v>
      </c>
    </row>
    <row r="93" spans="2:2" ht="6.6" customHeight="1"/>
    <row r="94" spans="2:2">
      <c r="B94" s="3" t="s">
        <v>96</v>
      </c>
    </row>
    <row r="95" spans="2:2">
      <c r="B95" s="3" t="s">
        <v>92</v>
      </c>
    </row>
    <row r="96" spans="2:2">
      <c r="B96" s="3" t="s">
        <v>93</v>
      </c>
    </row>
    <row r="97" spans="2:2">
      <c r="B97" s="3" t="s">
        <v>95</v>
      </c>
    </row>
    <row r="98" spans="2:2">
      <c r="B98" s="3" t="s">
        <v>290</v>
      </c>
    </row>
    <row r="99" spans="2:2">
      <c r="B99" s="3" t="s">
        <v>94</v>
      </c>
    </row>
    <row r="100" spans="2:2">
      <c r="B100" s="3" t="s">
        <v>107</v>
      </c>
    </row>
    <row r="101" spans="2:2">
      <c r="B101" s="3" t="s">
        <v>108</v>
      </c>
    </row>
    <row r="102" spans="2:2">
      <c r="B102" s="3" t="s">
        <v>109</v>
      </c>
    </row>
    <row r="103" spans="2:2">
      <c r="B103" s="3" t="s">
        <v>110</v>
      </c>
    </row>
    <row r="104" spans="2:2">
      <c r="B104" s="3" t="s">
        <v>216</v>
      </c>
    </row>
    <row r="106" spans="2:2">
      <c r="B106" s="3" t="s">
        <v>225</v>
      </c>
    </row>
  </sheetData>
  <pageMargins left="0.16" right="0.12" top="0.16" bottom="0.2" header="0.16" footer="0.16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143"/>
  <sheetViews>
    <sheetView topLeftCell="A139" workbookViewId="0">
      <selection activeCell="B143" sqref="B143"/>
    </sheetView>
  </sheetViews>
  <sheetFormatPr defaultRowHeight="15"/>
  <cols>
    <col min="1" max="1" width="15.7109375" bestFit="1" customWidth="1"/>
    <col min="2" max="2" width="42.7109375" customWidth="1"/>
    <col min="3" max="3" width="27.85546875" customWidth="1"/>
  </cols>
  <sheetData>
    <row r="1" spans="1:3" ht="18">
      <c r="A1" s="97" t="s">
        <v>451</v>
      </c>
      <c r="B1" s="97" t="s">
        <v>452</v>
      </c>
      <c r="C1" s="97" t="s">
        <v>453</v>
      </c>
    </row>
    <row r="2" spans="1:3" ht="16.5">
      <c r="A2" s="98" t="s">
        <v>454</v>
      </c>
      <c r="B2" s="98" t="s">
        <v>455</v>
      </c>
      <c r="C2" s="98" t="s">
        <v>456</v>
      </c>
    </row>
    <row r="3" spans="1:3" ht="49.5">
      <c r="A3" s="98" t="s">
        <v>454</v>
      </c>
      <c r="B3" s="98" t="s">
        <v>457</v>
      </c>
      <c r="C3" s="98" t="s">
        <v>458</v>
      </c>
    </row>
    <row r="4" spans="1:3" ht="16.5">
      <c r="A4" s="134" t="s">
        <v>459</v>
      </c>
      <c r="B4" s="99" t="s">
        <v>460</v>
      </c>
      <c r="C4" s="135" t="s">
        <v>462</v>
      </c>
    </row>
    <row r="5" spans="1:3" ht="16.5">
      <c r="A5" s="134"/>
      <c r="B5" s="98" t="s">
        <v>461</v>
      </c>
      <c r="C5" s="135"/>
    </row>
    <row r="7" spans="1:3" ht="66">
      <c r="A7" s="100" t="s">
        <v>463</v>
      </c>
      <c r="B7" s="100" t="s">
        <v>464</v>
      </c>
      <c r="C7" s="100" t="s">
        <v>465</v>
      </c>
    </row>
    <row r="8" spans="1:3" ht="33">
      <c r="A8" s="136" t="s">
        <v>466</v>
      </c>
      <c r="B8" s="100" t="s">
        <v>467</v>
      </c>
      <c r="C8" s="100" t="s">
        <v>469</v>
      </c>
    </row>
    <row r="9" spans="1:3" ht="16.5">
      <c r="A9" s="136"/>
      <c r="B9" s="100" t="s">
        <v>468</v>
      </c>
      <c r="C9" s="100" t="s">
        <v>470</v>
      </c>
    </row>
    <row r="10" spans="1:3" ht="16.5">
      <c r="A10" s="136" t="s">
        <v>471</v>
      </c>
      <c r="B10" s="100" t="s">
        <v>472</v>
      </c>
      <c r="C10" s="100" t="s">
        <v>472</v>
      </c>
    </row>
    <row r="11" spans="1:3" ht="49.5">
      <c r="A11" s="136"/>
      <c r="B11" s="100" t="s">
        <v>473</v>
      </c>
      <c r="C11" s="100" t="s">
        <v>473</v>
      </c>
    </row>
    <row r="12" spans="1:3" ht="49.5">
      <c r="A12" s="100" t="s">
        <v>474</v>
      </c>
      <c r="B12" s="100" t="s">
        <v>475</v>
      </c>
      <c r="C12" s="100" t="s">
        <v>476</v>
      </c>
    </row>
    <row r="13" spans="1:3" ht="49.5">
      <c r="A13" s="100" t="s">
        <v>477</v>
      </c>
      <c r="B13" s="100" t="s">
        <v>478</v>
      </c>
      <c r="C13" s="100" t="s">
        <v>476</v>
      </c>
    </row>
    <row r="14" spans="1:3" ht="49.5">
      <c r="A14" s="100" t="s">
        <v>479</v>
      </c>
      <c r="B14" s="100" t="s">
        <v>480</v>
      </c>
      <c r="C14" s="100" t="s">
        <v>476</v>
      </c>
    </row>
    <row r="15" spans="1:3" ht="49.5">
      <c r="A15" s="100" t="s">
        <v>481</v>
      </c>
      <c r="B15" s="100" t="s">
        <v>482</v>
      </c>
      <c r="C15" s="100" t="s">
        <v>476</v>
      </c>
    </row>
    <row r="16" spans="1:3" ht="49.5">
      <c r="A16" s="100" t="s">
        <v>483</v>
      </c>
      <c r="B16" s="100" t="s">
        <v>484</v>
      </c>
      <c r="C16" s="100" t="s">
        <v>476</v>
      </c>
    </row>
    <row r="17" spans="1:3" ht="49.5">
      <c r="A17" s="100" t="s">
        <v>485</v>
      </c>
      <c r="B17" s="100" t="s">
        <v>486</v>
      </c>
      <c r="C17" s="100" t="s">
        <v>476</v>
      </c>
    </row>
    <row r="18" spans="1:3" ht="49.5">
      <c r="A18" s="100" t="s">
        <v>487</v>
      </c>
      <c r="B18" s="100" t="s">
        <v>488</v>
      </c>
      <c r="C18" s="100" t="s">
        <v>476</v>
      </c>
    </row>
    <row r="19" spans="1:3" ht="49.5">
      <c r="A19" s="100" t="s">
        <v>489</v>
      </c>
      <c r="B19" s="100" t="s">
        <v>490</v>
      </c>
      <c r="C19" s="100" t="s">
        <v>476</v>
      </c>
    </row>
    <row r="20" spans="1:3" ht="49.5">
      <c r="A20" s="100" t="s">
        <v>491</v>
      </c>
      <c r="B20" s="100" t="s">
        <v>492</v>
      </c>
      <c r="C20" s="100" t="s">
        <v>476</v>
      </c>
    </row>
    <row r="21" spans="1:3" ht="49.5">
      <c r="A21" s="100" t="s">
        <v>493</v>
      </c>
      <c r="B21" s="100" t="s">
        <v>494</v>
      </c>
      <c r="C21" s="100" t="s">
        <v>495</v>
      </c>
    </row>
    <row r="22" spans="1:3" ht="33">
      <c r="A22" s="100" t="s">
        <v>496</v>
      </c>
      <c r="B22" s="100" t="s">
        <v>497</v>
      </c>
      <c r="C22" s="100" t="s">
        <v>469</v>
      </c>
    </row>
    <row r="23" spans="1:3" ht="33">
      <c r="A23" s="100" t="s">
        <v>498</v>
      </c>
      <c r="B23" s="100" t="s">
        <v>499</v>
      </c>
      <c r="C23" s="100" t="s">
        <v>469</v>
      </c>
    </row>
    <row r="24" spans="1:3" ht="18">
      <c r="A24" s="97" t="s">
        <v>451</v>
      </c>
      <c r="B24" s="97" t="s">
        <v>452</v>
      </c>
      <c r="C24" s="97" t="s">
        <v>453</v>
      </c>
    </row>
    <row r="25" spans="1:3" ht="43.5">
      <c r="A25" s="101" t="s">
        <v>500</v>
      </c>
      <c r="B25" s="101" t="s">
        <v>501</v>
      </c>
      <c r="C25" s="101" t="s">
        <v>502</v>
      </c>
    </row>
    <row r="26" spans="1:3" ht="43.5">
      <c r="A26" s="133" t="s">
        <v>503</v>
      </c>
      <c r="B26" s="102" t="s">
        <v>504</v>
      </c>
      <c r="C26" s="102" t="s">
        <v>506</v>
      </c>
    </row>
    <row r="27" spans="1:3">
      <c r="A27" s="133"/>
      <c r="B27" s="102"/>
      <c r="C27" s="96"/>
    </row>
    <row r="28" spans="1:3" ht="33">
      <c r="A28" s="133"/>
      <c r="B28" s="101" t="s">
        <v>505</v>
      </c>
      <c r="C28" s="101" t="s">
        <v>507</v>
      </c>
    </row>
    <row r="29" spans="1:3" ht="96">
      <c r="A29" s="133" t="s">
        <v>508</v>
      </c>
      <c r="B29" s="102" t="s">
        <v>509</v>
      </c>
      <c r="C29" s="102" t="s">
        <v>511</v>
      </c>
    </row>
    <row r="30" spans="1:3">
      <c r="A30" s="133"/>
      <c r="B30" s="102"/>
      <c r="C30" s="102"/>
    </row>
    <row r="31" spans="1:3" ht="22.5">
      <c r="A31" s="133"/>
      <c r="B31" s="101" t="s">
        <v>510</v>
      </c>
      <c r="C31" s="101" t="s">
        <v>512</v>
      </c>
    </row>
    <row r="32" spans="1:3" ht="54">
      <c r="A32" s="133" t="s">
        <v>513</v>
      </c>
      <c r="B32" s="102" t="s">
        <v>514</v>
      </c>
      <c r="C32" s="102" t="s">
        <v>518</v>
      </c>
    </row>
    <row r="33" spans="1:3">
      <c r="A33" s="133"/>
      <c r="B33" s="102" t="s">
        <v>515</v>
      </c>
      <c r="C33" s="103"/>
    </row>
    <row r="34" spans="1:3" ht="22.5">
      <c r="A34" s="133"/>
      <c r="B34" s="102" t="s">
        <v>516</v>
      </c>
      <c r="C34" s="101" t="s">
        <v>519</v>
      </c>
    </row>
    <row r="35" spans="1:3" ht="22.5">
      <c r="A35" s="133"/>
      <c r="B35" s="101" t="s">
        <v>517</v>
      </c>
      <c r="C35" s="101"/>
    </row>
    <row r="36" spans="1:3" ht="22.5">
      <c r="A36" s="101" t="s">
        <v>520</v>
      </c>
      <c r="B36" s="101" t="s">
        <v>521</v>
      </c>
      <c r="C36" s="101" t="s">
        <v>522</v>
      </c>
    </row>
    <row r="37" spans="1:3" ht="43.5">
      <c r="A37" s="133" t="s">
        <v>523</v>
      </c>
      <c r="B37" s="102" t="s">
        <v>524</v>
      </c>
      <c r="C37" s="102" t="s">
        <v>526</v>
      </c>
    </row>
    <row r="38" spans="1:3">
      <c r="A38" s="133"/>
      <c r="B38" s="102"/>
      <c r="C38" s="103"/>
    </row>
    <row r="39" spans="1:3" ht="22.5">
      <c r="A39" s="133"/>
      <c r="B39" s="101" t="s">
        <v>525</v>
      </c>
      <c r="C39" s="101" t="s">
        <v>527</v>
      </c>
    </row>
    <row r="40" spans="1:3" ht="33">
      <c r="A40" s="101" t="s">
        <v>528</v>
      </c>
      <c r="B40" s="101" t="s">
        <v>529</v>
      </c>
      <c r="C40" s="100" t="s">
        <v>469</v>
      </c>
    </row>
    <row r="41" spans="1:3" ht="33">
      <c r="A41" s="100" t="s">
        <v>530</v>
      </c>
      <c r="B41" s="100" t="s">
        <v>531</v>
      </c>
      <c r="C41" s="100" t="s">
        <v>469</v>
      </c>
    </row>
    <row r="42" spans="1:3" ht="33">
      <c r="A42" s="100" t="s">
        <v>532</v>
      </c>
      <c r="B42" s="100" t="s">
        <v>533</v>
      </c>
      <c r="C42" s="100" t="s">
        <v>522</v>
      </c>
    </row>
    <row r="43" spans="1:3" ht="33">
      <c r="A43" s="100" t="s">
        <v>528</v>
      </c>
      <c r="B43" s="100" t="s">
        <v>534</v>
      </c>
      <c r="C43" s="100" t="s">
        <v>535</v>
      </c>
    </row>
    <row r="44" spans="1:3" ht="33">
      <c r="A44" s="100" t="s">
        <v>536</v>
      </c>
      <c r="B44" s="100" t="s">
        <v>537</v>
      </c>
      <c r="C44" s="100" t="s">
        <v>522</v>
      </c>
    </row>
    <row r="45" spans="1:3" ht="33">
      <c r="A45" s="100" t="s">
        <v>538</v>
      </c>
      <c r="B45" s="100" t="s">
        <v>539</v>
      </c>
      <c r="C45" s="100" t="s">
        <v>540</v>
      </c>
    </row>
    <row r="46" spans="1:3" ht="33">
      <c r="A46" s="100" t="s">
        <v>541</v>
      </c>
      <c r="B46" s="100" t="s">
        <v>542</v>
      </c>
      <c r="C46" s="100" t="s">
        <v>522</v>
      </c>
    </row>
    <row r="47" spans="1:3" ht="33">
      <c r="A47" s="100" t="s">
        <v>543</v>
      </c>
      <c r="B47" s="100" t="s">
        <v>544</v>
      </c>
      <c r="C47" s="100" t="s">
        <v>545</v>
      </c>
    </row>
    <row r="48" spans="1:3" ht="33">
      <c r="A48" s="100" t="s">
        <v>546</v>
      </c>
      <c r="B48" s="100" t="s">
        <v>547</v>
      </c>
      <c r="C48" s="100" t="s">
        <v>522</v>
      </c>
    </row>
    <row r="49" spans="1:3" ht="33">
      <c r="A49" s="100" t="s">
        <v>548</v>
      </c>
      <c r="B49" s="100" t="s">
        <v>549</v>
      </c>
      <c r="C49" s="100" t="s">
        <v>522</v>
      </c>
    </row>
    <row r="50" spans="1:3" ht="66">
      <c r="A50" s="100" t="s">
        <v>550</v>
      </c>
      <c r="B50" s="100" t="s">
        <v>551</v>
      </c>
      <c r="C50" s="100" t="s">
        <v>552</v>
      </c>
    </row>
    <row r="51" spans="1:3" ht="33">
      <c r="A51" s="100" t="s">
        <v>553</v>
      </c>
      <c r="B51" s="100" t="s">
        <v>554</v>
      </c>
      <c r="C51" s="100" t="s">
        <v>555</v>
      </c>
    </row>
    <row r="52" spans="1:3" ht="33">
      <c r="A52" s="100" t="s">
        <v>543</v>
      </c>
      <c r="B52" s="100" t="s">
        <v>544</v>
      </c>
      <c r="C52" s="100" t="s">
        <v>556</v>
      </c>
    </row>
    <row r="53" spans="1:3" ht="66">
      <c r="A53" s="100" t="s">
        <v>557</v>
      </c>
      <c r="B53" s="100" t="s">
        <v>558</v>
      </c>
      <c r="C53" s="100" t="s">
        <v>559</v>
      </c>
    </row>
    <row r="54" spans="1:3" ht="99">
      <c r="A54" s="100" t="s">
        <v>560</v>
      </c>
      <c r="B54" s="100" t="s">
        <v>561</v>
      </c>
      <c r="C54" s="100" t="s">
        <v>562</v>
      </c>
    </row>
    <row r="55" spans="1:3" ht="33">
      <c r="A55" s="100" t="s">
        <v>563</v>
      </c>
      <c r="B55" s="100" t="s">
        <v>564</v>
      </c>
      <c r="C55" s="100" t="s">
        <v>565</v>
      </c>
    </row>
    <row r="56" spans="1:3" ht="99">
      <c r="A56" s="136" t="s">
        <v>566</v>
      </c>
      <c r="B56" s="104" t="s">
        <v>567</v>
      </c>
      <c r="C56" s="104" t="s">
        <v>562</v>
      </c>
    </row>
    <row r="57" spans="1:3" ht="99">
      <c r="A57" s="136"/>
      <c r="B57" s="96"/>
      <c r="C57" s="100" t="s">
        <v>569</v>
      </c>
    </row>
    <row r="58" spans="1:3" ht="16.5">
      <c r="A58" s="136"/>
      <c r="B58" s="104" t="s">
        <v>568</v>
      </c>
      <c r="C58" s="100"/>
    </row>
    <row r="59" spans="1:3" ht="99">
      <c r="A59" s="100" t="s">
        <v>570</v>
      </c>
      <c r="B59" s="100" t="s">
        <v>571</v>
      </c>
      <c r="C59" s="100" t="s">
        <v>562</v>
      </c>
    </row>
    <row r="60" spans="1:3" ht="99">
      <c r="A60" s="100" t="s">
        <v>572</v>
      </c>
      <c r="B60" s="100" t="s">
        <v>573</v>
      </c>
      <c r="C60" s="100" t="s">
        <v>562</v>
      </c>
    </row>
    <row r="61" spans="1:3" ht="33">
      <c r="A61" s="100" t="s">
        <v>574</v>
      </c>
      <c r="B61" s="100" t="s">
        <v>575</v>
      </c>
      <c r="C61" s="100" t="s">
        <v>576</v>
      </c>
    </row>
    <row r="62" spans="1:3" ht="99">
      <c r="A62" s="100" t="s">
        <v>577</v>
      </c>
      <c r="B62" s="100" t="s">
        <v>578</v>
      </c>
      <c r="C62" s="100" t="s">
        <v>579</v>
      </c>
    </row>
    <row r="63" spans="1:3" ht="16.5">
      <c r="A63" s="100" t="s">
        <v>580</v>
      </c>
      <c r="B63" s="100" t="s">
        <v>581</v>
      </c>
      <c r="C63" s="100" t="s">
        <v>582</v>
      </c>
    </row>
    <row r="64" spans="1:3" ht="33">
      <c r="A64" s="100" t="s">
        <v>583</v>
      </c>
      <c r="B64" s="100" t="s">
        <v>584</v>
      </c>
      <c r="C64" s="100" t="s">
        <v>576</v>
      </c>
    </row>
    <row r="65" spans="1:3" ht="99">
      <c r="A65" s="136" t="s">
        <v>585</v>
      </c>
      <c r="B65" s="104" t="s">
        <v>586</v>
      </c>
      <c r="C65" s="104" t="s">
        <v>562</v>
      </c>
    </row>
    <row r="66" spans="1:3" ht="33">
      <c r="A66" s="136"/>
      <c r="B66" s="96"/>
      <c r="C66" s="100" t="s">
        <v>588</v>
      </c>
    </row>
    <row r="67" spans="1:3" ht="16.5">
      <c r="A67" s="136"/>
      <c r="B67" s="104" t="s">
        <v>587</v>
      </c>
      <c r="C67" s="100"/>
    </row>
    <row r="68" spans="1:3" ht="99">
      <c r="A68" s="100" t="s">
        <v>589</v>
      </c>
      <c r="B68" s="100" t="s">
        <v>590</v>
      </c>
      <c r="C68" s="100" t="s">
        <v>579</v>
      </c>
    </row>
    <row r="69" spans="1:3" ht="49.5">
      <c r="A69" s="100" t="s">
        <v>591</v>
      </c>
      <c r="B69" s="100" t="s">
        <v>592</v>
      </c>
      <c r="C69" s="100" t="s">
        <v>556</v>
      </c>
    </row>
    <row r="70" spans="1:3" ht="33">
      <c r="A70" s="100" t="s">
        <v>593</v>
      </c>
      <c r="B70" s="100" t="s">
        <v>594</v>
      </c>
      <c r="C70" s="100" t="s">
        <v>595</v>
      </c>
    </row>
    <row r="71" spans="1:3" ht="33">
      <c r="A71" s="100" t="s">
        <v>596</v>
      </c>
      <c r="B71" s="100" t="s">
        <v>597</v>
      </c>
      <c r="C71" s="100" t="s">
        <v>598</v>
      </c>
    </row>
    <row r="72" spans="1:3" ht="49.5">
      <c r="A72" s="100" t="s">
        <v>599</v>
      </c>
      <c r="B72" s="100" t="s">
        <v>600</v>
      </c>
      <c r="C72" s="100" t="s">
        <v>601</v>
      </c>
    </row>
    <row r="73" spans="1:3" ht="99">
      <c r="A73" s="100" t="s">
        <v>602</v>
      </c>
      <c r="B73" s="100" t="s">
        <v>603</v>
      </c>
      <c r="C73" s="100" t="s">
        <v>569</v>
      </c>
    </row>
    <row r="74" spans="1:3" ht="65.25">
      <c r="A74" s="136" t="s">
        <v>604</v>
      </c>
      <c r="B74" s="104" t="s">
        <v>605</v>
      </c>
      <c r="C74" s="102" t="s">
        <v>562</v>
      </c>
    </row>
    <row r="75" spans="1:3">
      <c r="A75" s="136"/>
      <c r="B75" s="96"/>
      <c r="C75" s="96"/>
    </row>
    <row r="76" spans="1:3" ht="23.25">
      <c r="A76" s="136"/>
      <c r="B76" s="104"/>
      <c r="C76" s="101" t="s">
        <v>607</v>
      </c>
    </row>
    <row r="77" spans="1:3" ht="16.5">
      <c r="A77" s="136"/>
      <c r="B77" s="100" t="s">
        <v>606</v>
      </c>
      <c r="C77" s="96"/>
    </row>
    <row r="78" spans="1:3" ht="33">
      <c r="A78" s="100" t="s">
        <v>583</v>
      </c>
      <c r="B78" s="100" t="s">
        <v>608</v>
      </c>
      <c r="C78" s="100" t="s">
        <v>535</v>
      </c>
    </row>
    <row r="79" spans="1:3" ht="66">
      <c r="A79" s="100" t="s">
        <v>574</v>
      </c>
      <c r="B79" s="100" t="s">
        <v>609</v>
      </c>
      <c r="C79" s="104" t="s">
        <v>535</v>
      </c>
    </row>
    <row r="80" spans="1:3" ht="33">
      <c r="A80" s="100" t="s">
        <v>610</v>
      </c>
      <c r="B80" s="100" t="s">
        <v>611</v>
      </c>
      <c r="C80" s="100" t="s">
        <v>612</v>
      </c>
    </row>
    <row r="81" spans="1:3" ht="99">
      <c r="A81" s="100" t="s">
        <v>613</v>
      </c>
      <c r="B81" s="100" t="s">
        <v>614</v>
      </c>
      <c r="C81" s="100" t="s">
        <v>615</v>
      </c>
    </row>
    <row r="82" spans="1:3" ht="82.5">
      <c r="A82" s="100" t="s">
        <v>616</v>
      </c>
      <c r="B82" s="100" t="s">
        <v>617</v>
      </c>
      <c r="C82" s="100" t="s">
        <v>618</v>
      </c>
    </row>
    <row r="83" spans="1:3" ht="49.5">
      <c r="A83" s="100" t="s">
        <v>619</v>
      </c>
      <c r="B83" s="100" t="s">
        <v>620</v>
      </c>
      <c r="C83" s="100" t="s">
        <v>621</v>
      </c>
    </row>
    <row r="84" spans="1:3" ht="49.5">
      <c r="A84" s="100" t="s">
        <v>622</v>
      </c>
      <c r="B84" s="100" t="s">
        <v>623</v>
      </c>
      <c r="C84" s="100" t="s">
        <v>621</v>
      </c>
    </row>
    <row r="85" spans="1:3" ht="49.5">
      <c r="A85" s="100" t="s">
        <v>624</v>
      </c>
      <c r="B85" s="100" t="s">
        <v>620</v>
      </c>
      <c r="C85" s="100" t="s">
        <v>621</v>
      </c>
    </row>
    <row r="86" spans="1:3" ht="49.5">
      <c r="A86" s="104" t="s">
        <v>625</v>
      </c>
      <c r="B86" s="136" t="s">
        <v>627</v>
      </c>
      <c r="C86" s="136" t="s">
        <v>621</v>
      </c>
    </row>
    <row r="87" spans="1:3" ht="33">
      <c r="A87" s="100" t="s">
        <v>626</v>
      </c>
      <c r="B87" s="136"/>
      <c r="C87" s="136"/>
    </row>
    <row r="88" spans="1:3" ht="20.25">
      <c r="A88" s="137" t="s">
        <v>628</v>
      </c>
      <c r="B88" s="137"/>
      <c r="C88" s="137"/>
    </row>
    <row r="89" spans="1:3" ht="18">
      <c r="A89" s="97" t="s">
        <v>451</v>
      </c>
      <c r="B89" s="97" t="s">
        <v>452</v>
      </c>
      <c r="C89" s="97" t="s">
        <v>453</v>
      </c>
    </row>
    <row r="90" spans="1:3" ht="16.5">
      <c r="A90" s="136" t="s">
        <v>629</v>
      </c>
      <c r="B90" s="104" t="s">
        <v>630</v>
      </c>
      <c r="C90" s="104" t="s">
        <v>582</v>
      </c>
    </row>
    <row r="91" spans="1:3">
      <c r="A91" s="136"/>
      <c r="B91" s="96"/>
      <c r="C91" s="96"/>
    </row>
    <row r="92" spans="1:3" ht="16.5">
      <c r="A92" s="136"/>
      <c r="B92" s="104" t="s">
        <v>631</v>
      </c>
      <c r="C92" s="104" t="s">
        <v>634</v>
      </c>
    </row>
    <row r="93" spans="1:3">
      <c r="A93" s="136"/>
      <c r="B93" s="96"/>
      <c r="C93" s="96"/>
    </row>
    <row r="94" spans="1:3" ht="33">
      <c r="A94" s="136"/>
      <c r="B94" s="104" t="s">
        <v>632</v>
      </c>
      <c r="C94" s="104" t="s">
        <v>469</v>
      </c>
    </row>
    <row r="95" spans="1:3" ht="49.5">
      <c r="A95" s="136"/>
      <c r="B95" s="100" t="s">
        <v>633</v>
      </c>
      <c r="C95" s="100" t="s">
        <v>635</v>
      </c>
    </row>
    <row r="96" spans="1:3" ht="33">
      <c r="A96" s="100" t="s">
        <v>636</v>
      </c>
      <c r="B96" s="100" t="s">
        <v>637</v>
      </c>
      <c r="C96" s="100" t="s">
        <v>469</v>
      </c>
    </row>
    <row r="97" spans="1:3" ht="16.5">
      <c r="A97" s="136" t="s">
        <v>638</v>
      </c>
      <c r="B97" s="104" t="s">
        <v>639</v>
      </c>
      <c r="C97" s="136" t="s">
        <v>641</v>
      </c>
    </row>
    <row r="98" spans="1:3" ht="16.5">
      <c r="A98" s="136"/>
      <c r="B98" s="100" t="s">
        <v>640</v>
      </c>
      <c r="C98" s="136"/>
    </row>
    <row r="99" spans="1:3" ht="49.5">
      <c r="A99" s="100" t="s">
        <v>642</v>
      </c>
      <c r="B99" s="100" t="s">
        <v>643</v>
      </c>
      <c r="C99" s="100" t="s">
        <v>644</v>
      </c>
    </row>
    <row r="100" spans="1:3" ht="49.5">
      <c r="A100" s="136" t="s">
        <v>645</v>
      </c>
      <c r="B100" s="104" t="s">
        <v>646</v>
      </c>
      <c r="C100" s="104" t="s">
        <v>644</v>
      </c>
    </row>
    <row r="101" spans="1:3" ht="33">
      <c r="A101" s="136"/>
      <c r="B101" s="100" t="s">
        <v>647</v>
      </c>
      <c r="C101" s="100" t="s">
        <v>648</v>
      </c>
    </row>
    <row r="102" spans="1:3" ht="16.5">
      <c r="A102" s="136" t="s">
        <v>649</v>
      </c>
      <c r="B102" s="104" t="s">
        <v>650</v>
      </c>
      <c r="C102" s="136" t="s">
        <v>644</v>
      </c>
    </row>
    <row r="103" spans="1:3" ht="16.5">
      <c r="A103" s="136"/>
      <c r="B103" s="100" t="s">
        <v>646</v>
      </c>
      <c r="C103" s="136"/>
    </row>
    <row r="104" spans="1:3" ht="49.5">
      <c r="A104" s="136" t="s">
        <v>651</v>
      </c>
      <c r="B104" s="104" t="s">
        <v>652</v>
      </c>
      <c r="C104" s="104" t="s">
        <v>644</v>
      </c>
    </row>
    <row r="105" spans="1:3" ht="16.5">
      <c r="A105" s="136"/>
      <c r="B105" s="100" t="s">
        <v>653</v>
      </c>
      <c r="C105" s="100" t="s">
        <v>654</v>
      </c>
    </row>
    <row r="106" spans="1:3" ht="49.5">
      <c r="A106" s="136" t="s">
        <v>655</v>
      </c>
      <c r="B106" s="104" t="s">
        <v>656</v>
      </c>
      <c r="C106" s="104" t="s">
        <v>644</v>
      </c>
    </row>
    <row r="107" spans="1:3" ht="16.5">
      <c r="A107" s="136"/>
      <c r="B107" s="100" t="s">
        <v>657</v>
      </c>
      <c r="C107" s="100" t="s">
        <v>658</v>
      </c>
    </row>
    <row r="108" spans="1:3" ht="49.5">
      <c r="A108" s="100" t="s">
        <v>659</v>
      </c>
      <c r="B108" s="100" t="s">
        <v>660</v>
      </c>
      <c r="C108" s="100" t="s">
        <v>644</v>
      </c>
    </row>
    <row r="109" spans="1:3" ht="49.5">
      <c r="A109" s="100" t="s">
        <v>661</v>
      </c>
      <c r="B109" s="100" t="s">
        <v>662</v>
      </c>
      <c r="C109" s="100" t="s">
        <v>644</v>
      </c>
    </row>
    <row r="110" spans="1:3" ht="33">
      <c r="A110" s="100" t="s">
        <v>663</v>
      </c>
      <c r="B110" s="100" t="s">
        <v>664</v>
      </c>
      <c r="C110" s="100" t="s">
        <v>634</v>
      </c>
    </row>
    <row r="111" spans="1:3" ht="66">
      <c r="A111" s="100" t="s">
        <v>665</v>
      </c>
      <c r="B111" s="100" t="s">
        <v>666</v>
      </c>
      <c r="C111" s="100" t="s">
        <v>667</v>
      </c>
    </row>
    <row r="112" spans="1:3" ht="33">
      <c r="A112" s="100" t="s">
        <v>668</v>
      </c>
      <c r="B112" s="100" t="s">
        <v>669</v>
      </c>
      <c r="C112" s="100" t="s">
        <v>670</v>
      </c>
    </row>
    <row r="113" spans="1:3" ht="16.5">
      <c r="A113" s="100" t="s">
        <v>671</v>
      </c>
      <c r="B113" s="100" t="s">
        <v>672</v>
      </c>
      <c r="C113" s="100" t="s">
        <v>634</v>
      </c>
    </row>
    <row r="114" spans="1:3" ht="33">
      <c r="A114" s="100" t="s">
        <v>673</v>
      </c>
      <c r="B114" s="100" t="s">
        <v>674</v>
      </c>
      <c r="C114" s="100" t="s">
        <v>634</v>
      </c>
    </row>
    <row r="115" spans="1:3" ht="33">
      <c r="A115" s="100" t="s">
        <v>675</v>
      </c>
      <c r="B115" s="100" t="s">
        <v>674</v>
      </c>
      <c r="C115" s="100" t="s">
        <v>634</v>
      </c>
    </row>
    <row r="116" spans="1:3" ht="16.5">
      <c r="A116" s="135"/>
      <c r="B116" s="135"/>
      <c r="C116" s="135"/>
    </row>
    <row r="117" spans="1:3" ht="20.25">
      <c r="A117" s="137" t="s">
        <v>676</v>
      </c>
      <c r="B117" s="137"/>
      <c r="C117" s="137"/>
    </row>
    <row r="118" spans="1:3" ht="16.5">
      <c r="A118" s="100"/>
      <c r="B118" s="100"/>
      <c r="C118" s="100"/>
    </row>
    <row r="119" spans="1:3" ht="33">
      <c r="A119" s="100" t="s">
        <v>677</v>
      </c>
      <c r="B119" s="100" t="s">
        <v>678</v>
      </c>
      <c r="C119" s="100" t="s">
        <v>679</v>
      </c>
    </row>
    <row r="120" spans="1:3" ht="33">
      <c r="A120" s="100" t="s">
        <v>680</v>
      </c>
      <c r="B120" s="100" t="s">
        <v>681</v>
      </c>
      <c r="C120" s="100" t="s">
        <v>679</v>
      </c>
    </row>
    <row r="121" spans="1:3" ht="33">
      <c r="A121" s="136" t="s">
        <v>682</v>
      </c>
      <c r="B121" s="104" t="s">
        <v>683</v>
      </c>
      <c r="C121" s="104" t="s">
        <v>686</v>
      </c>
    </row>
    <row r="122" spans="1:3" ht="115.5">
      <c r="A122" s="136"/>
      <c r="B122" s="96"/>
      <c r="C122" s="100" t="s">
        <v>687</v>
      </c>
    </row>
    <row r="123" spans="1:3" ht="16.5">
      <c r="A123" s="136"/>
      <c r="B123" s="104" t="s">
        <v>684</v>
      </c>
      <c r="C123" s="100"/>
    </row>
    <row r="124" spans="1:3" ht="33">
      <c r="A124" s="136"/>
      <c r="B124" s="100" t="s">
        <v>685</v>
      </c>
      <c r="C124" s="100"/>
    </row>
    <row r="125" spans="1:3" ht="16.5">
      <c r="A125" s="136" t="s">
        <v>688</v>
      </c>
      <c r="B125" s="104" t="s">
        <v>689</v>
      </c>
      <c r="C125" s="136" t="s">
        <v>469</v>
      </c>
    </row>
    <row r="126" spans="1:3">
      <c r="A126" s="136"/>
      <c r="B126" s="96"/>
      <c r="C126" s="136"/>
    </row>
    <row r="127" spans="1:3" ht="16.5">
      <c r="A127" s="136"/>
      <c r="B127" s="104" t="s">
        <v>690</v>
      </c>
      <c r="C127" s="136"/>
    </row>
    <row r="128" spans="1:3" ht="33">
      <c r="A128" s="136"/>
      <c r="B128" s="100" t="s">
        <v>691</v>
      </c>
      <c r="C128" s="136"/>
    </row>
    <row r="129" spans="1:3" ht="33">
      <c r="A129" s="100" t="s">
        <v>692</v>
      </c>
      <c r="B129" s="100" t="s">
        <v>693</v>
      </c>
      <c r="C129" s="100" t="s">
        <v>694</v>
      </c>
    </row>
    <row r="130" spans="1:3" ht="16.5">
      <c r="A130" s="136" t="s">
        <v>692</v>
      </c>
      <c r="B130" s="136" t="s">
        <v>632</v>
      </c>
      <c r="C130" s="104" t="s">
        <v>695</v>
      </c>
    </row>
    <row r="131" spans="1:3">
      <c r="A131" s="136"/>
      <c r="B131" s="136"/>
      <c r="C131" s="96"/>
    </row>
    <row r="132" spans="1:3" ht="148.5">
      <c r="A132" s="136"/>
      <c r="B132" s="136"/>
      <c r="C132" s="104" t="s">
        <v>696</v>
      </c>
    </row>
    <row r="133" spans="1:3">
      <c r="A133" s="136"/>
      <c r="B133" s="136"/>
      <c r="C133" s="96"/>
    </row>
    <row r="134" spans="1:3" ht="33">
      <c r="A134" s="136"/>
      <c r="B134" s="136"/>
      <c r="C134" s="104" t="s">
        <v>697</v>
      </c>
    </row>
    <row r="135" spans="1:3">
      <c r="A135" s="136"/>
      <c r="B135" s="136"/>
      <c r="C135" s="96"/>
    </row>
    <row r="136" spans="1:3" ht="33">
      <c r="A136" s="136"/>
      <c r="B136" s="136"/>
      <c r="C136" s="104" t="s">
        <v>698</v>
      </c>
    </row>
    <row r="137" spans="1:3">
      <c r="A137" s="136"/>
      <c r="B137" s="136"/>
      <c r="C137" s="96"/>
    </row>
    <row r="138" spans="1:3" ht="49.5">
      <c r="A138" s="136"/>
      <c r="B138" s="136"/>
      <c r="C138" s="104" t="s">
        <v>699</v>
      </c>
    </row>
    <row r="139" spans="1:3" ht="49.5">
      <c r="A139" s="136"/>
      <c r="B139" s="136"/>
      <c r="C139" s="100" t="s">
        <v>700</v>
      </c>
    </row>
    <row r="140" spans="1:3" ht="33">
      <c r="A140" s="136" t="s">
        <v>701</v>
      </c>
      <c r="B140" s="136" t="s">
        <v>702</v>
      </c>
      <c r="C140" s="104" t="s">
        <v>679</v>
      </c>
    </row>
    <row r="141" spans="1:3" ht="16.5">
      <c r="A141" s="136"/>
      <c r="B141" s="136"/>
      <c r="C141" s="100" t="s">
        <v>703</v>
      </c>
    </row>
    <row r="143" spans="1:3" ht="15.75">
      <c r="B143" s="3" t="s">
        <v>225</v>
      </c>
    </row>
  </sheetData>
  <mergeCells count="31">
    <mergeCell ref="A140:A141"/>
    <mergeCell ref="B140:B141"/>
    <mergeCell ref="A88:C88"/>
    <mergeCell ref="A116:C116"/>
    <mergeCell ref="A117:C117"/>
    <mergeCell ref="A104:A105"/>
    <mergeCell ref="A106:A107"/>
    <mergeCell ref="A121:A124"/>
    <mergeCell ref="A125:A128"/>
    <mergeCell ref="C125:C128"/>
    <mergeCell ref="A130:A139"/>
    <mergeCell ref="B130:B139"/>
    <mergeCell ref="A102:A103"/>
    <mergeCell ref="C102:C103"/>
    <mergeCell ref="C86:C87"/>
    <mergeCell ref="A90:A95"/>
    <mergeCell ref="A97:A98"/>
    <mergeCell ref="C97:C98"/>
    <mergeCell ref="A100:A101"/>
    <mergeCell ref="B86:B87"/>
    <mergeCell ref="A32:A35"/>
    <mergeCell ref="A37:A39"/>
    <mergeCell ref="A56:A58"/>
    <mergeCell ref="A65:A67"/>
    <mergeCell ref="A74:A77"/>
    <mergeCell ref="A29:A31"/>
    <mergeCell ref="A4:A5"/>
    <mergeCell ref="C4:C5"/>
    <mergeCell ref="A8:A9"/>
    <mergeCell ref="A10:A11"/>
    <mergeCell ref="A26:A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1:F151"/>
  <sheetViews>
    <sheetView topLeftCell="A79" workbookViewId="0">
      <selection activeCell="E101" sqref="E101"/>
    </sheetView>
  </sheetViews>
  <sheetFormatPr defaultRowHeight="15"/>
  <cols>
    <col min="1" max="1" width="2.7109375" customWidth="1"/>
    <col min="2" max="2" width="25.5703125" customWidth="1"/>
    <col min="3" max="3" width="12.42578125" customWidth="1"/>
    <col min="4" max="4" width="1.42578125" customWidth="1"/>
    <col min="5" max="5" width="25.7109375" customWidth="1"/>
    <col min="6" max="6" width="12.140625" customWidth="1"/>
    <col min="7" max="7" width="9.5703125" bestFit="1" customWidth="1"/>
  </cols>
  <sheetData>
    <row r="1" spans="2:6">
      <c r="B1" t="s">
        <v>713</v>
      </c>
    </row>
    <row r="2" spans="2:6">
      <c r="B2" t="s">
        <v>714</v>
      </c>
    </row>
    <row r="3" spans="2:6">
      <c r="B3" t="s">
        <v>715</v>
      </c>
    </row>
    <row r="5" spans="2:6" ht="23.25">
      <c r="B5" s="138" t="s">
        <v>717</v>
      </c>
      <c r="C5" s="138"/>
      <c r="D5" s="138"/>
      <c r="E5" s="138"/>
      <c r="F5" s="138"/>
    </row>
    <row r="6" spans="2:6" ht="18.75">
      <c r="B6" s="139" t="s">
        <v>412</v>
      </c>
      <c r="C6" s="139"/>
      <c r="D6" s="139"/>
      <c r="E6" s="139"/>
      <c r="F6" s="139"/>
    </row>
    <row r="7" spans="2:6" ht="18.75">
      <c r="B7" s="139" t="s">
        <v>411</v>
      </c>
      <c r="C7" s="139"/>
      <c r="D7" s="139"/>
      <c r="E7" s="139"/>
      <c r="F7" s="139"/>
    </row>
    <row r="8" spans="2:6">
      <c r="B8" s="33" t="s">
        <v>405</v>
      </c>
      <c r="C8" s="89" t="s">
        <v>406</v>
      </c>
      <c r="D8" s="77"/>
      <c r="E8" s="33" t="s">
        <v>407</v>
      </c>
      <c r="F8" s="89" t="s">
        <v>408</v>
      </c>
    </row>
    <row r="9" spans="2:6">
      <c r="B9" s="91" t="s">
        <v>384</v>
      </c>
      <c r="C9" s="90"/>
      <c r="D9" s="90"/>
      <c r="E9" s="91" t="s">
        <v>157</v>
      </c>
      <c r="F9" s="90"/>
    </row>
    <row r="10" spans="2:6">
      <c r="B10" s="78" t="s">
        <v>384</v>
      </c>
      <c r="C10" s="80">
        <v>3000000</v>
      </c>
      <c r="D10" s="78"/>
      <c r="E10" s="78" t="s">
        <v>396</v>
      </c>
      <c r="F10" s="80">
        <v>1540000</v>
      </c>
    </row>
    <row r="11" spans="2:6">
      <c r="B11" s="78" t="s">
        <v>385</v>
      </c>
      <c r="C11" s="80">
        <v>4500000</v>
      </c>
      <c r="D11" s="78"/>
      <c r="E11" s="78" t="s">
        <v>397</v>
      </c>
      <c r="F11" s="80">
        <v>2650000</v>
      </c>
    </row>
    <row r="12" spans="2:6">
      <c r="B12" s="78"/>
      <c r="C12" s="80"/>
      <c r="D12" s="78"/>
      <c r="E12" s="78" t="s">
        <v>398</v>
      </c>
      <c r="F12" s="80">
        <v>1250000</v>
      </c>
    </row>
    <row r="13" spans="2:6">
      <c r="B13" s="90" t="s">
        <v>433</v>
      </c>
      <c r="C13" s="80"/>
      <c r="D13" s="78"/>
      <c r="E13" s="78" t="s">
        <v>399</v>
      </c>
      <c r="F13" s="80">
        <v>3501000</v>
      </c>
    </row>
    <row r="14" spans="2:6">
      <c r="B14" s="78" t="s">
        <v>388</v>
      </c>
      <c r="C14" s="80">
        <v>250000</v>
      </c>
      <c r="D14" s="78"/>
      <c r="E14" s="78" t="s">
        <v>400</v>
      </c>
      <c r="F14" s="80">
        <v>3001000</v>
      </c>
    </row>
    <row r="15" spans="2:6">
      <c r="B15" s="78" t="s">
        <v>389</v>
      </c>
      <c r="C15" s="80">
        <v>450000</v>
      </c>
      <c r="D15" s="78"/>
      <c r="E15" s="78"/>
      <c r="F15" s="80"/>
    </row>
    <row r="16" spans="2:6">
      <c r="B16" s="78" t="s">
        <v>390</v>
      </c>
      <c r="C16" s="80">
        <v>600000</v>
      </c>
      <c r="D16" s="78"/>
      <c r="E16" s="90" t="s">
        <v>151</v>
      </c>
      <c r="F16" s="80"/>
    </row>
    <row r="17" spans="2:6">
      <c r="B17" s="78"/>
      <c r="C17" s="80"/>
      <c r="D17" s="78"/>
      <c r="E17" s="78" t="s">
        <v>709</v>
      </c>
      <c r="F17" s="80">
        <v>1521414</v>
      </c>
    </row>
    <row r="18" spans="2:6">
      <c r="B18" s="90" t="s">
        <v>434</v>
      </c>
      <c r="C18" s="80"/>
      <c r="D18" s="78"/>
      <c r="E18" s="78" t="s">
        <v>401</v>
      </c>
      <c r="F18" s="80">
        <v>1025147</v>
      </c>
    </row>
    <row r="19" spans="2:6">
      <c r="B19" s="78" t="s">
        <v>386</v>
      </c>
      <c r="C19" s="80">
        <v>1015000</v>
      </c>
      <c r="D19" s="78"/>
      <c r="E19" s="78" t="s">
        <v>402</v>
      </c>
      <c r="F19" s="80">
        <v>1269741</v>
      </c>
    </row>
    <row r="20" spans="2:6">
      <c r="B20" s="78" t="s">
        <v>387</v>
      </c>
      <c r="C20" s="80">
        <v>4000000</v>
      </c>
      <c r="D20" s="78"/>
      <c r="E20" s="78" t="s">
        <v>403</v>
      </c>
      <c r="F20" s="80">
        <v>125478</v>
      </c>
    </row>
    <row r="21" spans="2:6">
      <c r="B21" s="78" t="s">
        <v>391</v>
      </c>
      <c r="C21" s="80">
        <v>5000000</v>
      </c>
      <c r="D21" s="78"/>
      <c r="E21" s="78" t="s">
        <v>404</v>
      </c>
      <c r="F21" s="80">
        <f>25147-6639-1214</f>
        <v>17294</v>
      </c>
    </row>
    <row r="22" spans="2:6">
      <c r="B22" s="78"/>
      <c r="C22" s="80"/>
      <c r="D22" s="78"/>
      <c r="E22" s="78" t="s">
        <v>413</v>
      </c>
      <c r="F22" s="80">
        <v>3501214</v>
      </c>
    </row>
    <row r="23" spans="2:6">
      <c r="B23" s="90" t="s">
        <v>435</v>
      </c>
      <c r="C23" s="80"/>
      <c r="D23" s="78"/>
      <c r="E23" s="78"/>
      <c r="F23" s="80"/>
    </row>
    <row r="24" spans="2:6">
      <c r="B24" s="78" t="s">
        <v>392</v>
      </c>
      <c r="C24" s="80">
        <v>500000</v>
      </c>
      <c r="D24" s="78"/>
      <c r="E24" s="90" t="s">
        <v>437</v>
      </c>
      <c r="F24" s="80"/>
    </row>
    <row r="25" spans="2:6">
      <c r="B25" s="78" t="s">
        <v>393</v>
      </c>
      <c r="C25" s="80">
        <v>400000</v>
      </c>
      <c r="D25" s="78"/>
      <c r="E25" s="78" t="s">
        <v>410</v>
      </c>
      <c r="F25" s="80">
        <v>500000</v>
      </c>
    </row>
    <row r="26" spans="2:6">
      <c r="B26" s="78" t="s">
        <v>394</v>
      </c>
      <c r="C26" s="80">
        <v>350000</v>
      </c>
      <c r="D26" s="78"/>
      <c r="E26" s="78" t="s">
        <v>711</v>
      </c>
      <c r="F26" s="80">
        <v>600000</v>
      </c>
    </row>
    <row r="27" spans="2:6">
      <c r="B27" s="78"/>
      <c r="C27" s="80"/>
      <c r="D27" s="78"/>
      <c r="E27" s="78"/>
      <c r="F27" s="80"/>
    </row>
    <row r="28" spans="2:6">
      <c r="B28" s="90" t="s">
        <v>436</v>
      </c>
      <c r="C28" s="80"/>
      <c r="D28" s="78"/>
      <c r="E28" s="90" t="s">
        <v>438</v>
      </c>
      <c r="F28" s="80"/>
    </row>
    <row r="29" spans="2:6">
      <c r="B29" s="78" t="s">
        <v>705</v>
      </c>
      <c r="C29" s="80">
        <v>152417</v>
      </c>
      <c r="D29" s="78"/>
      <c r="E29" s="78" t="s">
        <v>409</v>
      </c>
      <c r="F29" s="80">
        <v>100000</v>
      </c>
    </row>
    <row r="30" spans="2:6">
      <c r="B30" s="78" t="s">
        <v>707</v>
      </c>
      <c r="C30" s="80">
        <v>259871</v>
      </c>
      <c r="D30" s="78"/>
      <c r="E30" s="78"/>
      <c r="F30" s="80"/>
    </row>
    <row r="31" spans="2:6">
      <c r="B31" s="78" t="s">
        <v>395</v>
      </c>
      <c r="C31" s="80">
        <v>125000</v>
      </c>
      <c r="D31" s="78"/>
      <c r="E31" s="78"/>
      <c r="F31" s="80"/>
    </row>
    <row r="32" spans="2:6">
      <c r="B32" s="78"/>
      <c r="C32" s="80"/>
      <c r="D32" s="78"/>
      <c r="E32" s="78"/>
      <c r="F32" s="80"/>
    </row>
    <row r="33" spans="2:6" ht="15.75" thickBot="1">
      <c r="B33" s="79"/>
      <c r="C33" s="82">
        <f>SUM(C10:C32)</f>
        <v>20602288</v>
      </c>
      <c r="D33" s="79"/>
      <c r="E33" s="79"/>
      <c r="F33" s="81">
        <f>SUM(F10:F32)</f>
        <v>20602288</v>
      </c>
    </row>
    <row r="34" spans="2:6">
      <c r="B34" s="71"/>
      <c r="C34" s="87"/>
      <c r="D34" s="71"/>
      <c r="E34" s="71"/>
      <c r="F34" s="88"/>
    </row>
    <row r="35" spans="2:6">
      <c r="B35" s="92" t="s">
        <v>706</v>
      </c>
      <c r="C35" s="87"/>
      <c r="D35" s="71"/>
      <c r="E35" s="92" t="s">
        <v>710</v>
      </c>
      <c r="F35" s="88"/>
    </row>
    <row r="36" spans="2:6">
      <c r="B36" s="71" t="s">
        <v>439</v>
      </c>
      <c r="C36" s="93">
        <v>100000</v>
      </c>
      <c r="D36" s="71"/>
      <c r="E36" s="71" t="s">
        <v>441</v>
      </c>
      <c r="F36" s="94">
        <v>100000</v>
      </c>
    </row>
    <row r="37" spans="2:6">
      <c r="B37" s="71" t="s">
        <v>440</v>
      </c>
      <c r="C37" s="93">
        <v>52417</v>
      </c>
      <c r="D37" s="71"/>
      <c r="E37" s="71" t="s">
        <v>442</v>
      </c>
      <c r="F37" s="94">
        <v>250000</v>
      </c>
    </row>
    <row r="38" spans="2:6">
      <c r="B38" s="71"/>
      <c r="C38" s="87">
        <f>SUM(C36:C37)</f>
        <v>152417</v>
      </c>
      <c r="D38" s="71"/>
      <c r="E38" s="86" t="s">
        <v>443</v>
      </c>
      <c r="F38" s="94">
        <v>350000</v>
      </c>
    </row>
    <row r="39" spans="2:6">
      <c r="B39" s="95" t="s">
        <v>708</v>
      </c>
      <c r="C39" s="87"/>
      <c r="D39" s="71"/>
      <c r="E39" s="86" t="s">
        <v>444</v>
      </c>
      <c r="F39" s="94">
        <v>410000</v>
      </c>
    </row>
    <row r="40" spans="2:6">
      <c r="B40" s="86" t="s">
        <v>447</v>
      </c>
      <c r="C40" s="93">
        <v>214578</v>
      </c>
      <c r="D40" s="71"/>
      <c r="E40" s="86" t="s">
        <v>445</v>
      </c>
      <c r="F40" s="94">
        <v>250000</v>
      </c>
    </row>
    <row r="41" spans="2:6">
      <c r="B41" s="86" t="s">
        <v>448</v>
      </c>
      <c r="C41" s="93">
        <f>C30-C40</f>
        <v>45293</v>
      </c>
      <c r="D41" s="71"/>
      <c r="E41" s="86" t="s">
        <v>446</v>
      </c>
      <c r="F41" s="94">
        <v>161414</v>
      </c>
    </row>
    <row r="42" spans="2:6">
      <c r="B42" s="71"/>
      <c r="C42" s="87">
        <f>C40+C41</f>
        <v>259871</v>
      </c>
      <c r="D42" s="71"/>
      <c r="E42" s="71"/>
      <c r="F42" s="88">
        <f>SUM(F36:F41)</f>
        <v>1521414</v>
      </c>
    </row>
    <row r="43" spans="2:6">
      <c r="B43" s="71"/>
      <c r="C43" s="87"/>
      <c r="D43" s="71"/>
      <c r="E43" s="92" t="s">
        <v>712</v>
      </c>
      <c r="F43" s="88"/>
    </row>
    <row r="44" spans="2:6">
      <c r="B44" s="71"/>
      <c r="C44" s="87"/>
      <c r="D44" s="71"/>
      <c r="E44" s="86" t="s">
        <v>449</v>
      </c>
      <c r="F44" s="94">
        <v>350000</v>
      </c>
    </row>
    <row r="45" spans="2:6">
      <c r="B45" s="71"/>
      <c r="C45" s="87"/>
      <c r="D45" s="71"/>
      <c r="E45" s="86" t="s">
        <v>450</v>
      </c>
      <c r="F45" s="94">
        <v>250000</v>
      </c>
    </row>
    <row r="46" spans="2:6">
      <c r="B46" s="71"/>
      <c r="C46" s="87"/>
      <c r="D46" s="71"/>
      <c r="E46" s="71"/>
      <c r="F46" s="88">
        <f>F44+F45</f>
        <v>600000</v>
      </c>
    </row>
    <row r="47" spans="2:6">
      <c r="B47" s="71"/>
      <c r="C47" s="87"/>
      <c r="D47" s="71"/>
      <c r="E47" s="71"/>
      <c r="F47" s="88"/>
    </row>
    <row r="48" spans="2:6">
      <c r="B48" s="71" t="s">
        <v>716</v>
      </c>
      <c r="C48" s="87"/>
      <c r="D48" s="71"/>
      <c r="E48" s="71"/>
      <c r="F48" s="88"/>
    </row>
    <row r="49" spans="2:6">
      <c r="B49" s="71"/>
      <c r="C49" s="87"/>
      <c r="D49" s="71"/>
      <c r="F49" s="88"/>
    </row>
    <row r="50" spans="2:6">
      <c r="B50" s="71"/>
      <c r="C50" s="87"/>
      <c r="D50" s="71"/>
      <c r="E50" s="71"/>
      <c r="F50" s="88"/>
    </row>
    <row r="51" spans="2:6" ht="17.45" customHeight="1">
      <c r="E51" s="92" t="s">
        <v>704</v>
      </c>
    </row>
    <row r="52" spans="2:6" ht="23.25">
      <c r="B52" s="138" t="s">
        <v>728</v>
      </c>
      <c r="C52" s="138"/>
      <c r="D52" s="138"/>
      <c r="E52" s="138"/>
      <c r="F52" s="138"/>
    </row>
    <row r="53" spans="2:6" ht="18.75">
      <c r="B53" s="139" t="s">
        <v>741</v>
      </c>
      <c r="C53" s="139"/>
      <c r="D53" s="139"/>
      <c r="E53" s="139"/>
      <c r="F53" s="139"/>
    </row>
    <row r="54" spans="2:6" ht="18.75">
      <c r="B54" s="139" t="s">
        <v>411</v>
      </c>
      <c r="C54" s="139"/>
      <c r="D54" s="139"/>
      <c r="E54" s="139"/>
      <c r="F54" s="139"/>
    </row>
    <row r="55" spans="2:6">
      <c r="B55" s="33" t="s">
        <v>405</v>
      </c>
      <c r="C55" s="107" t="s">
        <v>406</v>
      </c>
      <c r="D55" s="77"/>
      <c r="E55" s="33" t="s">
        <v>407</v>
      </c>
      <c r="F55" s="107" t="s">
        <v>408</v>
      </c>
    </row>
    <row r="56" spans="2:6">
      <c r="B56" s="91" t="s">
        <v>384</v>
      </c>
      <c r="C56" s="90"/>
      <c r="D56" s="90"/>
      <c r="E56" s="91" t="s">
        <v>157</v>
      </c>
      <c r="F56" s="90"/>
    </row>
    <row r="57" spans="2:6">
      <c r="B57" s="78" t="s">
        <v>384</v>
      </c>
      <c r="C57" s="80">
        <v>10000000</v>
      </c>
      <c r="D57" s="78"/>
      <c r="E57" s="78" t="s">
        <v>396</v>
      </c>
      <c r="F57" s="80">
        <v>1000000</v>
      </c>
    </row>
    <row r="58" spans="2:6">
      <c r="B58" s="78" t="s">
        <v>385</v>
      </c>
      <c r="C58" s="80">
        <v>5000000</v>
      </c>
      <c r="D58" s="78"/>
      <c r="E58" s="78" t="s">
        <v>397</v>
      </c>
      <c r="F58" s="80">
        <v>2500000</v>
      </c>
    </row>
    <row r="59" spans="2:6">
      <c r="B59" s="78"/>
      <c r="C59" s="80"/>
      <c r="D59" s="78"/>
      <c r="E59" s="78" t="s">
        <v>398</v>
      </c>
      <c r="F59" s="80">
        <v>1250000</v>
      </c>
    </row>
    <row r="60" spans="2:6">
      <c r="B60" s="90" t="s">
        <v>433</v>
      </c>
      <c r="C60" s="80"/>
      <c r="D60" s="78"/>
      <c r="E60" s="78" t="s">
        <v>399</v>
      </c>
      <c r="F60" s="80">
        <v>3600000</v>
      </c>
    </row>
    <row r="61" spans="2:6">
      <c r="B61" s="78" t="s">
        <v>388</v>
      </c>
      <c r="C61" s="80">
        <v>2500000</v>
      </c>
      <c r="D61" s="78"/>
      <c r="E61" s="78" t="s">
        <v>400</v>
      </c>
      <c r="F61" s="80">
        <v>15000000</v>
      </c>
    </row>
    <row r="62" spans="2:6">
      <c r="B62" s="78" t="s">
        <v>389</v>
      </c>
      <c r="C62" s="80">
        <v>1450000</v>
      </c>
      <c r="D62" s="78"/>
      <c r="E62" s="78"/>
      <c r="F62" s="80"/>
    </row>
    <row r="63" spans="2:6">
      <c r="B63" s="78" t="s">
        <v>390</v>
      </c>
      <c r="C63" s="80">
        <v>500000</v>
      </c>
      <c r="D63" s="78"/>
      <c r="E63" s="90" t="s">
        <v>151</v>
      </c>
      <c r="F63" s="80"/>
    </row>
    <row r="64" spans="2:6">
      <c r="B64" s="78"/>
      <c r="C64" s="80"/>
      <c r="D64" s="78"/>
      <c r="E64" s="78" t="s">
        <v>709</v>
      </c>
      <c r="F64" s="80">
        <f>F89</f>
        <v>1575701</v>
      </c>
    </row>
    <row r="65" spans="2:6">
      <c r="B65" s="90" t="s">
        <v>434</v>
      </c>
      <c r="C65" s="80"/>
      <c r="D65" s="78"/>
      <c r="E65" s="78" t="s">
        <v>401</v>
      </c>
      <c r="F65" s="80">
        <v>1025147</v>
      </c>
    </row>
    <row r="66" spans="2:6">
      <c r="B66" s="78" t="s">
        <v>386</v>
      </c>
      <c r="C66" s="80">
        <v>1500000</v>
      </c>
      <c r="D66" s="78"/>
      <c r="E66" s="78" t="s">
        <v>402</v>
      </c>
      <c r="F66" s="80">
        <v>1269741</v>
      </c>
    </row>
    <row r="67" spans="2:6">
      <c r="B67" s="78" t="s">
        <v>387</v>
      </c>
      <c r="C67" s="80">
        <v>4000000</v>
      </c>
      <c r="D67" s="78"/>
      <c r="E67" s="78" t="s">
        <v>403</v>
      </c>
      <c r="F67" s="80">
        <v>125478</v>
      </c>
    </row>
    <row r="68" spans="2:6">
      <c r="B68" s="78" t="s">
        <v>391</v>
      </c>
      <c r="C68" s="80">
        <v>5000000</v>
      </c>
      <c r="D68" s="78"/>
      <c r="E68" s="78" t="s">
        <v>404</v>
      </c>
      <c r="F68" s="80">
        <f>25147-6639-1214</f>
        <v>17294</v>
      </c>
    </row>
    <row r="69" spans="2:6">
      <c r="B69" s="78"/>
      <c r="C69" s="80"/>
      <c r="D69" s="78"/>
      <c r="E69" s="78" t="s">
        <v>413</v>
      </c>
      <c r="F69" s="80">
        <f>3501214-51145</f>
        <v>3450069</v>
      </c>
    </row>
    <row r="70" spans="2:6">
      <c r="B70" s="90" t="s">
        <v>435</v>
      </c>
      <c r="C70" s="80"/>
      <c r="D70" s="78"/>
      <c r="E70" s="78"/>
      <c r="F70" s="80"/>
    </row>
    <row r="71" spans="2:6">
      <c r="B71" s="78" t="s">
        <v>392</v>
      </c>
      <c r="C71" s="80">
        <v>600000</v>
      </c>
      <c r="D71" s="78"/>
      <c r="E71" s="90" t="s">
        <v>437</v>
      </c>
      <c r="F71" s="80"/>
    </row>
    <row r="72" spans="2:6">
      <c r="B72" s="78" t="s">
        <v>393</v>
      </c>
      <c r="C72" s="80">
        <v>400000</v>
      </c>
      <c r="D72" s="78"/>
      <c r="E72" s="78" t="s">
        <v>410</v>
      </c>
      <c r="F72" s="80">
        <v>500000</v>
      </c>
    </row>
    <row r="73" spans="2:6">
      <c r="B73" s="78" t="s">
        <v>394</v>
      </c>
      <c r="C73" s="80">
        <v>350000</v>
      </c>
      <c r="D73" s="78"/>
      <c r="E73" s="78" t="s">
        <v>711</v>
      </c>
      <c r="F73" s="80">
        <f>F93</f>
        <v>600000</v>
      </c>
    </row>
    <row r="74" spans="2:6">
      <c r="B74" s="78"/>
      <c r="C74" s="80"/>
      <c r="D74" s="78"/>
      <c r="E74" s="78"/>
      <c r="F74" s="80"/>
    </row>
    <row r="75" spans="2:6">
      <c r="B75" s="90" t="s">
        <v>436</v>
      </c>
      <c r="C75" s="80"/>
      <c r="D75" s="78"/>
      <c r="E75" s="90" t="s">
        <v>438</v>
      </c>
      <c r="F75" s="80"/>
    </row>
    <row r="76" spans="2:6">
      <c r="B76" s="78" t="s">
        <v>705</v>
      </c>
      <c r="C76" s="80">
        <f>C85</f>
        <v>302417</v>
      </c>
      <c r="D76" s="78"/>
      <c r="E76" s="78" t="s">
        <v>409</v>
      </c>
      <c r="F76" s="80">
        <v>80000</v>
      </c>
    </row>
    <row r="77" spans="2:6">
      <c r="B77" s="78" t="s">
        <v>707</v>
      </c>
      <c r="C77" s="80">
        <f>C89</f>
        <v>266013</v>
      </c>
      <c r="D77" s="78"/>
      <c r="E77" s="78"/>
      <c r="F77" s="80"/>
    </row>
    <row r="78" spans="2:6">
      <c r="B78" s="78" t="s">
        <v>395</v>
      </c>
      <c r="C78" s="80">
        <v>125000</v>
      </c>
      <c r="D78" s="78"/>
      <c r="E78" s="78"/>
      <c r="F78" s="80"/>
    </row>
    <row r="79" spans="2:6">
      <c r="B79" s="78"/>
      <c r="C79" s="80"/>
      <c r="D79" s="78"/>
      <c r="E79" s="78"/>
      <c r="F79" s="80"/>
    </row>
    <row r="80" spans="2:6" ht="15.75" thickBot="1">
      <c r="B80" s="79"/>
      <c r="C80" s="82">
        <f>SUM(C57:C79)</f>
        <v>31993430</v>
      </c>
      <c r="D80" s="79"/>
      <c r="E80" s="79"/>
      <c r="F80" s="81">
        <f>SUM(F57:F79)</f>
        <v>31993430</v>
      </c>
    </row>
    <row r="81" spans="2:6">
      <c r="B81" s="71"/>
      <c r="C81" s="87"/>
      <c r="D81" s="71"/>
      <c r="E81" s="111">
        <f>C80-F80</f>
        <v>0</v>
      </c>
      <c r="F81" s="88"/>
    </row>
    <row r="82" spans="2:6">
      <c r="B82" s="92" t="s">
        <v>706</v>
      </c>
      <c r="C82" s="87"/>
      <c r="D82" s="71"/>
      <c r="E82" s="92" t="s">
        <v>710</v>
      </c>
      <c r="F82" s="88"/>
    </row>
    <row r="83" spans="2:6">
      <c r="B83" s="71" t="s">
        <v>729</v>
      </c>
      <c r="C83" s="93">
        <v>250000</v>
      </c>
      <c r="D83" s="71"/>
      <c r="E83" s="71" t="s">
        <v>731</v>
      </c>
      <c r="F83" s="94">
        <v>150000</v>
      </c>
    </row>
    <row r="84" spans="2:6">
      <c r="B84" s="71" t="s">
        <v>730</v>
      </c>
      <c r="C84" s="93">
        <v>52417</v>
      </c>
      <c r="D84" s="71"/>
      <c r="E84" s="71" t="s">
        <v>732</v>
      </c>
      <c r="F84" s="94">
        <v>154287</v>
      </c>
    </row>
    <row r="85" spans="2:6" ht="15.75" thickBot="1">
      <c r="B85" s="71"/>
      <c r="C85" s="116">
        <f>SUM(C83:C84)</f>
        <v>302417</v>
      </c>
      <c r="D85" s="71"/>
      <c r="E85" s="86" t="s">
        <v>733</v>
      </c>
      <c r="F85" s="94">
        <v>350000</v>
      </c>
    </row>
    <row r="86" spans="2:6" ht="15.75" thickTop="1">
      <c r="B86" s="95" t="s">
        <v>708</v>
      </c>
      <c r="C86" s="87"/>
      <c r="D86" s="71"/>
      <c r="E86" s="86" t="s">
        <v>734</v>
      </c>
      <c r="F86" s="94">
        <v>510000</v>
      </c>
    </row>
    <row r="87" spans="2:6">
      <c r="B87" s="86" t="s">
        <v>447</v>
      </c>
      <c r="C87" s="93">
        <v>214578</v>
      </c>
      <c r="D87" s="71"/>
      <c r="E87" s="86" t="s">
        <v>735</v>
      </c>
      <c r="F87" s="94">
        <v>250000</v>
      </c>
    </row>
    <row r="88" spans="2:6">
      <c r="B88" s="86" t="s">
        <v>448</v>
      </c>
      <c r="C88" s="93">
        <v>51435</v>
      </c>
      <c r="D88" s="71"/>
      <c r="E88" s="86" t="s">
        <v>736</v>
      </c>
      <c r="F88" s="94">
        <v>161414</v>
      </c>
    </row>
    <row r="89" spans="2:6" ht="15.75" thickBot="1">
      <c r="B89" s="71"/>
      <c r="C89" s="116">
        <f>C87+C88</f>
        <v>266013</v>
      </c>
      <c r="D89" s="71"/>
      <c r="E89" s="71"/>
      <c r="F89" s="115">
        <f>SUM(F83:F88)</f>
        <v>1575701</v>
      </c>
    </row>
    <row r="90" spans="2:6" ht="15.75" thickTop="1">
      <c r="B90" s="71"/>
      <c r="C90" s="87"/>
      <c r="D90" s="71"/>
      <c r="E90" s="92" t="s">
        <v>712</v>
      </c>
      <c r="F90" s="88"/>
    </row>
    <row r="91" spans="2:6">
      <c r="B91" s="71"/>
      <c r="C91" s="87"/>
      <c r="D91" s="71"/>
      <c r="E91" s="86" t="s">
        <v>737</v>
      </c>
      <c r="F91" s="94">
        <v>450000</v>
      </c>
    </row>
    <row r="92" spans="2:6">
      <c r="B92" s="71"/>
      <c r="C92" s="87"/>
      <c r="D92" s="71"/>
      <c r="E92" s="86" t="s">
        <v>738</v>
      </c>
      <c r="F92" s="94">
        <v>150000</v>
      </c>
    </row>
    <row r="93" spans="2:6" ht="15.75" thickBot="1">
      <c r="B93" s="71"/>
      <c r="C93" s="87"/>
      <c r="D93" s="71"/>
      <c r="E93" s="71"/>
      <c r="F93" s="115">
        <f>F91+F92</f>
        <v>600000</v>
      </c>
    </row>
    <row r="94" spans="2:6" ht="15.75" thickTop="1">
      <c r="B94" s="71"/>
      <c r="C94" s="87"/>
      <c r="D94" s="71"/>
      <c r="E94" s="71"/>
      <c r="F94" s="88"/>
    </row>
    <row r="95" spans="2:6">
      <c r="B95" s="71" t="s">
        <v>739</v>
      </c>
      <c r="C95" s="87"/>
      <c r="D95" s="71"/>
      <c r="E95" s="71"/>
      <c r="F95" s="88"/>
    </row>
    <row r="96" spans="2:6">
      <c r="B96" s="71" t="s">
        <v>740</v>
      </c>
      <c r="C96" s="87"/>
      <c r="D96" s="71"/>
      <c r="F96" s="88"/>
    </row>
    <row r="97" spans="2:6">
      <c r="B97" s="71"/>
      <c r="C97" s="87"/>
      <c r="D97" s="71"/>
      <c r="E97" s="71"/>
      <c r="F97" s="88"/>
    </row>
    <row r="98" spans="2:6">
      <c r="E98" s="92"/>
    </row>
    <row r="101" spans="2:6" ht="15.75">
      <c r="E101" s="3" t="s">
        <v>225</v>
      </c>
    </row>
    <row r="103" spans="2:6" ht="23.25">
      <c r="B103" s="138" t="s">
        <v>775</v>
      </c>
      <c r="C103" s="138"/>
      <c r="D103" s="138"/>
      <c r="E103" s="138"/>
      <c r="F103" s="138"/>
    </row>
    <row r="104" spans="2:6" ht="18.75">
      <c r="B104" s="139" t="s">
        <v>766</v>
      </c>
      <c r="C104" s="139"/>
      <c r="D104" s="139"/>
      <c r="E104" s="139"/>
      <c r="F104" s="139"/>
    </row>
    <row r="105" spans="2:6" ht="18.75">
      <c r="B105" s="139" t="s">
        <v>767</v>
      </c>
      <c r="C105" s="139"/>
      <c r="D105" s="139"/>
      <c r="E105" s="139"/>
      <c r="F105" s="139"/>
    </row>
    <row r="106" spans="2:6">
      <c r="B106" s="33" t="s">
        <v>405</v>
      </c>
      <c r="C106" s="114" t="s">
        <v>406</v>
      </c>
      <c r="D106" s="77"/>
      <c r="E106" s="33" t="s">
        <v>407</v>
      </c>
      <c r="F106" s="114" t="s">
        <v>408</v>
      </c>
    </row>
    <row r="107" spans="2:6">
      <c r="B107" s="91" t="s">
        <v>384</v>
      </c>
      <c r="C107" s="90"/>
      <c r="D107" s="90"/>
      <c r="E107" s="91" t="s">
        <v>157</v>
      </c>
      <c r="F107" s="90"/>
    </row>
    <row r="108" spans="2:6">
      <c r="B108" s="78" t="s">
        <v>384</v>
      </c>
      <c r="C108" s="80">
        <v>5000000</v>
      </c>
      <c r="D108" s="78"/>
      <c r="E108" s="78" t="s">
        <v>396</v>
      </c>
      <c r="F108" s="80">
        <v>1500000</v>
      </c>
    </row>
    <row r="109" spans="2:6">
      <c r="B109" s="78" t="s">
        <v>385</v>
      </c>
      <c r="C109" s="80">
        <v>5000000</v>
      </c>
      <c r="D109" s="78"/>
      <c r="E109" s="78" t="s">
        <v>397</v>
      </c>
      <c r="F109" s="80">
        <v>3500000</v>
      </c>
    </row>
    <row r="110" spans="2:6">
      <c r="B110" s="78"/>
      <c r="C110" s="80"/>
      <c r="D110" s="78"/>
      <c r="E110" s="78" t="s">
        <v>398</v>
      </c>
      <c r="F110" s="80">
        <v>1000000</v>
      </c>
    </row>
    <row r="111" spans="2:6">
      <c r="B111" s="90" t="s">
        <v>433</v>
      </c>
      <c r="C111" s="80"/>
      <c r="D111" s="78"/>
      <c r="E111" s="78" t="s">
        <v>399</v>
      </c>
      <c r="F111" s="80">
        <v>2600000</v>
      </c>
    </row>
    <row r="112" spans="2:6">
      <c r="B112" s="78" t="s">
        <v>388</v>
      </c>
      <c r="C112" s="80">
        <v>3000000</v>
      </c>
      <c r="D112" s="78"/>
      <c r="E112" s="78" t="s">
        <v>400</v>
      </c>
      <c r="F112" s="80">
        <v>5000000</v>
      </c>
    </row>
    <row r="113" spans="2:6">
      <c r="B113" s="78" t="s">
        <v>389</v>
      </c>
      <c r="C113" s="80">
        <v>1500000</v>
      </c>
      <c r="D113" s="78"/>
      <c r="E113" s="78"/>
      <c r="F113" s="80"/>
    </row>
    <row r="114" spans="2:6">
      <c r="B114" s="78" t="s">
        <v>390</v>
      </c>
      <c r="C114" s="80">
        <v>600000</v>
      </c>
      <c r="D114" s="78"/>
      <c r="E114" s="90" t="s">
        <v>151</v>
      </c>
      <c r="F114" s="80"/>
    </row>
    <row r="115" spans="2:6">
      <c r="B115" s="78"/>
      <c r="C115" s="80"/>
      <c r="D115" s="78"/>
      <c r="E115" s="78" t="s">
        <v>709</v>
      </c>
      <c r="F115" s="80">
        <f>F140</f>
        <v>3570000</v>
      </c>
    </row>
    <row r="116" spans="2:6">
      <c r="B116" s="90" t="s">
        <v>434</v>
      </c>
      <c r="C116" s="80"/>
      <c r="D116" s="78"/>
      <c r="E116" s="78" t="s">
        <v>401</v>
      </c>
      <c r="F116" s="80">
        <v>1100000</v>
      </c>
    </row>
    <row r="117" spans="2:6">
      <c r="B117" s="78" t="s">
        <v>774</v>
      </c>
      <c r="C117" s="80">
        <v>1500000</v>
      </c>
      <c r="D117" s="78"/>
      <c r="E117" s="78" t="s">
        <v>402</v>
      </c>
      <c r="F117" s="80">
        <v>1200000</v>
      </c>
    </row>
    <row r="118" spans="2:6">
      <c r="B118" s="78" t="s">
        <v>387</v>
      </c>
      <c r="C118" s="80">
        <v>2000000</v>
      </c>
      <c r="D118" s="78"/>
      <c r="E118" s="78" t="s">
        <v>403</v>
      </c>
      <c r="F118" s="80">
        <f>125478+4453</f>
        <v>129931</v>
      </c>
    </row>
    <row r="119" spans="2:6">
      <c r="B119" s="78" t="s">
        <v>391</v>
      </c>
      <c r="C119" s="80">
        <v>3000000</v>
      </c>
      <c r="D119" s="78"/>
      <c r="E119" s="78" t="s">
        <v>404</v>
      </c>
      <c r="F119" s="80">
        <v>25000</v>
      </c>
    </row>
    <row r="120" spans="2:6">
      <c r="B120" s="78"/>
      <c r="C120" s="80"/>
      <c r="D120" s="78"/>
      <c r="E120" s="78" t="s">
        <v>413</v>
      </c>
      <c r="F120" s="80">
        <f>3501214-51145</f>
        <v>3450069</v>
      </c>
    </row>
    <row r="121" spans="2:6">
      <c r="B121" s="90" t="s">
        <v>435</v>
      </c>
      <c r="C121" s="80"/>
      <c r="D121" s="78"/>
      <c r="E121" s="78"/>
      <c r="F121" s="80"/>
    </row>
    <row r="122" spans="2:6">
      <c r="B122" s="78" t="s">
        <v>776</v>
      </c>
      <c r="C122" s="80">
        <v>600000</v>
      </c>
      <c r="D122" s="78"/>
      <c r="E122" s="90" t="s">
        <v>437</v>
      </c>
      <c r="F122" s="80"/>
    </row>
    <row r="123" spans="2:6">
      <c r="B123" s="78" t="s">
        <v>777</v>
      </c>
      <c r="C123" s="80">
        <v>400000</v>
      </c>
      <c r="D123" s="78"/>
      <c r="E123" s="78" t="s">
        <v>410</v>
      </c>
      <c r="F123" s="80">
        <v>500000</v>
      </c>
    </row>
    <row r="124" spans="2:6">
      <c r="B124" s="78" t="s">
        <v>394</v>
      </c>
      <c r="C124" s="80">
        <v>350000</v>
      </c>
      <c r="D124" s="78"/>
      <c r="E124" s="78" t="s">
        <v>711</v>
      </c>
      <c r="F124" s="80">
        <f>F144</f>
        <v>600000</v>
      </c>
    </row>
    <row r="125" spans="2:6">
      <c r="B125" s="78"/>
      <c r="C125" s="80"/>
      <c r="D125" s="78"/>
      <c r="E125" s="78"/>
      <c r="F125" s="80"/>
    </row>
    <row r="126" spans="2:6">
      <c r="B126" s="90" t="s">
        <v>436</v>
      </c>
      <c r="C126" s="80"/>
      <c r="D126" s="78"/>
      <c r="E126" s="90" t="s">
        <v>438</v>
      </c>
      <c r="F126" s="80"/>
    </row>
    <row r="127" spans="2:6">
      <c r="B127" s="78" t="s">
        <v>705</v>
      </c>
      <c r="C127" s="80">
        <f>C136</f>
        <v>800000</v>
      </c>
      <c r="D127" s="78"/>
      <c r="E127" s="78" t="s">
        <v>409</v>
      </c>
      <c r="F127" s="80">
        <v>100000</v>
      </c>
    </row>
    <row r="128" spans="2:6">
      <c r="B128" s="78" t="s">
        <v>707</v>
      </c>
      <c r="C128" s="80">
        <f>C140</f>
        <v>400000</v>
      </c>
      <c r="D128" s="78"/>
      <c r="E128" s="78"/>
      <c r="F128" s="80"/>
    </row>
    <row r="129" spans="2:6">
      <c r="B129" s="78" t="s">
        <v>395</v>
      </c>
      <c r="C129" s="80">
        <v>125000</v>
      </c>
      <c r="D129" s="78"/>
      <c r="E129" s="78"/>
      <c r="F129" s="80"/>
    </row>
    <row r="130" spans="2:6">
      <c r="B130" s="78"/>
      <c r="C130" s="80"/>
      <c r="D130" s="78"/>
      <c r="E130" s="78"/>
      <c r="F130" s="80"/>
    </row>
    <row r="131" spans="2:6" ht="15.75" thickBot="1">
      <c r="B131" s="79"/>
      <c r="C131" s="82">
        <f>SUM(C108:C130)</f>
        <v>24275000</v>
      </c>
      <c r="D131" s="79"/>
      <c r="E131" s="79"/>
      <c r="F131" s="81">
        <f>SUM(F108:F130)</f>
        <v>24275000</v>
      </c>
    </row>
    <row r="132" spans="2:6">
      <c r="B132" s="71"/>
      <c r="C132" s="87"/>
      <c r="D132" s="71"/>
      <c r="E132" s="111"/>
      <c r="F132" s="88"/>
    </row>
    <row r="133" spans="2:6">
      <c r="B133" s="92" t="s">
        <v>706</v>
      </c>
      <c r="C133" s="87"/>
      <c r="D133" s="71"/>
      <c r="E133" s="92" t="s">
        <v>710</v>
      </c>
      <c r="F133" s="88"/>
    </row>
    <row r="134" spans="2:6">
      <c r="B134" s="71" t="s">
        <v>781</v>
      </c>
      <c r="C134" s="93">
        <v>350000</v>
      </c>
      <c r="D134" s="71"/>
      <c r="E134" s="71" t="s">
        <v>768</v>
      </c>
      <c r="F134" s="94">
        <v>150000</v>
      </c>
    </row>
    <row r="135" spans="2:6">
      <c r="B135" s="71" t="s">
        <v>773</v>
      </c>
      <c r="C135" s="93">
        <v>450000</v>
      </c>
      <c r="D135" s="71"/>
      <c r="E135" s="71" t="s">
        <v>769</v>
      </c>
      <c r="F135" s="94">
        <v>1650000</v>
      </c>
    </row>
    <row r="136" spans="2:6" ht="15.75" thickBot="1">
      <c r="B136" s="71"/>
      <c r="C136" s="116">
        <f>SUM(C134:C135)</f>
        <v>800000</v>
      </c>
      <c r="D136" s="71"/>
      <c r="E136" s="86" t="s">
        <v>770</v>
      </c>
      <c r="F136" s="94">
        <v>450000</v>
      </c>
    </row>
    <row r="137" spans="2:6" ht="15.75" thickTop="1">
      <c r="B137" s="95" t="s">
        <v>708</v>
      </c>
      <c r="C137" s="87"/>
      <c r="D137" s="71"/>
      <c r="E137" s="86" t="s">
        <v>771</v>
      </c>
      <c r="F137" s="94">
        <v>610000</v>
      </c>
    </row>
    <row r="138" spans="2:6">
      <c r="B138" s="86" t="s">
        <v>447</v>
      </c>
      <c r="C138" s="93">
        <v>350000</v>
      </c>
      <c r="D138" s="71"/>
      <c r="E138" s="86" t="s">
        <v>772</v>
      </c>
      <c r="F138" s="94">
        <v>350000</v>
      </c>
    </row>
    <row r="139" spans="2:6">
      <c r="B139" s="86" t="s">
        <v>448</v>
      </c>
      <c r="C139" s="93">
        <v>50000</v>
      </c>
      <c r="D139" s="71"/>
      <c r="E139" s="86" t="s">
        <v>736</v>
      </c>
      <c r="F139" s="94">
        <v>360000</v>
      </c>
    </row>
    <row r="140" spans="2:6" ht="15.75" thickBot="1">
      <c r="B140" s="71"/>
      <c r="C140" s="116">
        <f>C138+C139</f>
        <v>400000</v>
      </c>
      <c r="D140" s="71"/>
      <c r="E140" s="71"/>
      <c r="F140" s="115">
        <f>SUM(F134:F139)</f>
        <v>3570000</v>
      </c>
    </row>
    <row r="141" spans="2:6" ht="15.75" thickTop="1">
      <c r="B141" s="71"/>
      <c r="C141" s="87"/>
      <c r="D141" s="71"/>
      <c r="E141" s="92" t="s">
        <v>712</v>
      </c>
      <c r="F141" s="88"/>
    </row>
    <row r="142" spans="2:6">
      <c r="B142" s="71"/>
      <c r="C142" s="87"/>
      <c r="D142" s="71"/>
      <c r="E142" s="86" t="s">
        <v>737</v>
      </c>
      <c r="F142" s="94">
        <v>450000</v>
      </c>
    </row>
    <row r="143" spans="2:6">
      <c r="B143" s="71"/>
      <c r="C143" s="87"/>
      <c r="D143" s="71"/>
      <c r="E143" s="86" t="s">
        <v>738</v>
      </c>
      <c r="F143" s="94">
        <v>150000</v>
      </c>
    </row>
    <row r="144" spans="2:6" ht="15.75" thickBot="1">
      <c r="B144" s="71"/>
      <c r="C144" s="87"/>
      <c r="D144" s="71"/>
      <c r="E144" s="71"/>
      <c r="F144" s="115">
        <f>F142+F143</f>
        <v>600000</v>
      </c>
    </row>
    <row r="145" spans="2:6" ht="15.75" thickTop="1">
      <c r="B145" s="71"/>
      <c r="C145" s="87"/>
      <c r="D145" s="71"/>
      <c r="E145" s="71"/>
      <c r="F145" s="88"/>
    </row>
    <row r="146" spans="2:6">
      <c r="B146" s="71" t="s">
        <v>782</v>
      </c>
      <c r="C146" s="87"/>
      <c r="D146" s="71"/>
      <c r="E146" s="71"/>
      <c r="F146" s="88"/>
    </row>
    <row r="147" spans="2:6">
      <c r="B147" s="71" t="s">
        <v>740</v>
      </c>
      <c r="C147" s="87"/>
      <c r="D147" s="71"/>
      <c r="F147" s="88"/>
    </row>
    <row r="148" spans="2:6">
      <c r="B148" s="71"/>
      <c r="C148" s="87"/>
      <c r="D148" s="71"/>
      <c r="E148" s="71"/>
      <c r="F148" s="88"/>
    </row>
    <row r="149" spans="2:6">
      <c r="E149" s="92"/>
    </row>
    <row r="151" spans="2:6" ht="15.75">
      <c r="E151" s="3" t="s">
        <v>225</v>
      </c>
    </row>
  </sheetData>
  <mergeCells count="9">
    <mergeCell ref="B103:F103"/>
    <mergeCell ref="B104:F104"/>
    <mergeCell ref="B105:F105"/>
    <mergeCell ref="B54:F54"/>
    <mergeCell ref="B5:F5"/>
    <mergeCell ref="B7:F7"/>
    <mergeCell ref="B6:F6"/>
    <mergeCell ref="B52:F52"/>
    <mergeCell ref="B53:F53"/>
  </mergeCells>
  <pageMargins left="0.7" right="0.7" top="0.16" bottom="0.16" header="0.16" footer="0.16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80"/>
  <sheetViews>
    <sheetView topLeftCell="A82" workbookViewId="0">
      <selection activeCell="F80" sqref="F80"/>
    </sheetView>
  </sheetViews>
  <sheetFormatPr defaultColWidth="9.140625" defaultRowHeight="15"/>
  <cols>
    <col min="1" max="1" width="3.28515625" style="20" customWidth="1"/>
    <col min="2" max="2" width="10.85546875" style="20" customWidth="1"/>
    <col min="3" max="3" width="19" style="20" customWidth="1"/>
    <col min="4" max="5" width="9.140625" style="20"/>
    <col min="6" max="6" width="10.85546875" style="20" customWidth="1"/>
    <col min="7" max="7" width="7.7109375" style="20" customWidth="1"/>
    <col min="8" max="8" width="9.7109375" style="20" customWidth="1"/>
    <col min="9" max="16384" width="9.140625" style="20"/>
  </cols>
  <sheetData>
    <row r="1" spans="2:9">
      <c r="B1" s="1" t="s">
        <v>792</v>
      </c>
    </row>
    <row r="2" spans="2:9">
      <c r="B2" s="1" t="s">
        <v>56</v>
      </c>
      <c r="C2" t="s">
        <v>746</v>
      </c>
      <c r="I2" s="46"/>
    </row>
    <row r="3" spans="2:9">
      <c r="C3" s="76" t="s">
        <v>60</v>
      </c>
      <c r="D3" s="76" t="s">
        <v>61</v>
      </c>
      <c r="E3" s="76" t="s">
        <v>62</v>
      </c>
      <c r="F3" s="106" t="s">
        <v>63</v>
      </c>
      <c r="G3" s="77" t="s">
        <v>723</v>
      </c>
      <c r="H3" s="110" t="s">
        <v>242</v>
      </c>
    </row>
    <row r="4" spans="2:9">
      <c r="C4" s="59" t="s">
        <v>743</v>
      </c>
      <c r="D4" s="25">
        <v>200</v>
      </c>
      <c r="E4" s="25">
        <v>100</v>
      </c>
      <c r="F4" s="32">
        <v>0.14000000000000001</v>
      </c>
      <c r="G4" s="25">
        <v>2</v>
      </c>
      <c r="H4" s="59" t="s">
        <v>724</v>
      </c>
    </row>
    <row r="5" spans="2:9">
      <c r="C5" s="59" t="s">
        <v>744</v>
      </c>
      <c r="D5" s="25">
        <v>200</v>
      </c>
      <c r="E5" s="25">
        <v>70</v>
      </c>
      <c r="F5" s="32">
        <v>0.28000000000000003</v>
      </c>
      <c r="G5" s="108">
        <v>3</v>
      </c>
      <c r="H5" s="59" t="s">
        <v>724</v>
      </c>
    </row>
    <row r="6" spans="2:9">
      <c r="C6" s="59" t="s">
        <v>745</v>
      </c>
      <c r="D6" s="25">
        <v>200</v>
      </c>
      <c r="E6" s="25">
        <v>6000</v>
      </c>
      <c r="F6" s="32">
        <v>0.14000000000000001</v>
      </c>
      <c r="G6" s="109">
        <v>5</v>
      </c>
      <c r="H6" s="59" t="s">
        <v>724</v>
      </c>
    </row>
    <row r="7" spans="2:9">
      <c r="C7" s="56" t="s">
        <v>299</v>
      </c>
      <c r="D7" s="41"/>
      <c r="E7" s="41"/>
      <c r="F7" s="42"/>
    </row>
    <row r="8" spans="2:9">
      <c r="B8" t="s">
        <v>56</v>
      </c>
      <c r="C8" t="s">
        <v>718</v>
      </c>
      <c r="F8" s="27"/>
    </row>
    <row r="9" spans="2:9">
      <c r="B9" s="1" t="s">
        <v>71</v>
      </c>
      <c r="C9" t="s">
        <v>747</v>
      </c>
    </row>
    <row r="10" spans="2:9">
      <c r="C10" s="76" t="s">
        <v>60</v>
      </c>
      <c r="D10" s="76" t="s">
        <v>61</v>
      </c>
      <c r="E10" s="76" t="s">
        <v>62</v>
      </c>
      <c r="F10" s="76" t="s">
        <v>63</v>
      </c>
      <c r="G10" s="77" t="s">
        <v>723</v>
      </c>
      <c r="H10" s="110" t="s">
        <v>242</v>
      </c>
    </row>
    <row r="11" spans="2:9">
      <c r="C11" s="59" t="s">
        <v>743</v>
      </c>
      <c r="D11" s="25">
        <v>300</v>
      </c>
      <c r="E11" s="25">
        <v>85</v>
      </c>
      <c r="F11" s="32">
        <v>0.14000000000000001</v>
      </c>
      <c r="G11" s="25">
        <v>0</v>
      </c>
      <c r="H11" s="59" t="s">
        <v>724</v>
      </c>
    </row>
    <row r="12" spans="2:9" ht="15" customHeight="1">
      <c r="C12" s="59" t="s">
        <v>744</v>
      </c>
      <c r="D12" s="25">
        <v>300</v>
      </c>
      <c r="E12" s="25">
        <v>55</v>
      </c>
      <c r="F12" s="32">
        <v>0.28000000000000003</v>
      </c>
      <c r="G12" s="108">
        <v>2</v>
      </c>
      <c r="H12" s="59" t="s">
        <v>724</v>
      </c>
    </row>
    <row r="13" spans="2:9">
      <c r="C13" s="59" t="s">
        <v>745</v>
      </c>
      <c r="D13" s="25">
        <v>300</v>
      </c>
      <c r="E13" s="25">
        <v>5000</v>
      </c>
      <c r="F13" s="32">
        <v>0.14000000000000001</v>
      </c>
      <c r="G13" s="109">
        <v>4</v>
      </c>
      <c r="H13" s="59" t="s">
        <v>724</v>
      </c>
    </row>
    <row r="14" spans="2:9">
      <c r="C14" s="56" t="s">
        <v>300</v>
      </c>
      <c r="D14" s="41"/>
      <c r="E14" s="41"/>
      <c r="F14" s="42"/>
    </row>
    <row r="15" spans="2:9">
      <c r="B15" s="1" t="s">
        <v>71</v>
      </c>
      <c r="C15" t="s">
        <v>748</v>
      </c>
    </row>
    <row r="16" spans="2:9">
      <c r="C16" s="76" t="s">
        <v>60</v>
      </c>
      <c r="D16" s="76" t="s">
        <v>61</v>
      </c>
      <c r="E16" s="76" t="s">
        <v>62</v>
      </c>
      <c r="F16" s="76" t="s">
        <v>63</v>
      </c>
      <c r="G16" s="77" t="s">
        <v>723</v>
      </c>
      <c r="H16" s="110" t="s">
        <v>242</v>
      </c>
    </row>
    <row r="17" spans="2:8">
      <c r="C17" s="59" t="s">
        <v>743</v>
      </c>
      <c r="D17" s="25">
        <v>250</v>
      </c>
      <c r="E17" s="25">
        <v>500</v>
      </c>
      <c r="F17" s="32">
        <v>0.14000000000000001</v>
      </c>
      <c r="G17" s="25">
        <v>2</v>
      </c>
      <c r="H17" s="59" t="s">
        <v>724</v>
      </c>
    </row>
    <row r="18" spans="2:8" ht="15" customHeight="1">
      <c r="C18" s="59" t="s">
        <v>744</v>
      </c>
      <c r="D18" s="25">
        <v>250</v>
      </c>
      <c r="E18" s="25">
        <v>400</v>
      </c>
      <c r="F18" s="32">
        <v>0.28000000000000003</v>
      </c>
      <c r="G18" s="108">
        <v>2</v>
      </c>
      <c r="H18" s="59" t="s">
        <v>724</v>
      </c>
    </row>
    <row r="19" spans="2:8">
      <c r="C19" s="59" t="s">
        <v>745</v>
      </c>
      <c r="D19" s="25">
        <v>250</v>
      </c>
      <c r="E19" s="25">
        <v>17000</v>
      </c>
      <c r="F19" s="32">
        <v>0.14000000000000001</v>
      </c>
      <c r="G19" s="109">
        <v>5</v>
      </c>
      <c r="H19" s="59" t="s">
        <v>724</v>
      </c>
    </row>
    <row r="20" spans="2:8">
      <c r="C20" s="56" t="s">
        <v>301</v>
      </c>
      <c r="D20" s="41"/>
      <c r="E20" s="41"/>
      <c r="F20" s="42"/>
    </row>
    <row r="21" spans="2:8">
      <c r="B21" s="1" t="s">
        <v>71</v>
      </c>
      <c r="C21" t="s">
        <v>718</v>
      </c>
      <c r="F21" s="27"/>
    </row>
    <row r="22" spans="2:8">
      <c r="B22" s="1" t="s">
        <v>71</v>
      </c>
      <c r="C22" s="20" t="s">
        <v>75</v>
      </c>
    </row>
    <row r="23" spans="2:8">
      <c r="C23" s="33" t="s">
        <v>60</v>
      </c>
      <c r="D23" s="33" t="s">
        <v>61</v>
      </c>
      <c r="E23" s="33" t="s">
        <v>62</v>
      </c>
      <c r="F23" s="33" t="s">
        <v>63</v>
      </c>
      <c r="G23" s="77" t="s">
        <v>723</v>
      </c>
      <c r="H23" s="110" t="s">
        <v>242</v>
      </c>
    </row>
    <row r="24" spans="2:8">
      <c r="C24" s="59" t="s">
        <v>743</v>
      </c>
      <c r="D24" s="25">
        <v>100</v>
      </c>
      <c r="E24" s="25">
        <v>500</v>
      </c>
      <c r="F24" s="32">
        <v>0.14000000000000001</v>
      </c>
      <c r="G24" s="25">
        <v>3</v>
      </c>
      <c r="H24" s="59" t="s">
        <v>724</v>
      </c>
    </row>
    <row r="25" spans="2:8" ht="15" customHeight="1">
      <c r="C25" s="59" t="s">
        <v>744</v>
      </c>
      <c r="D25" s="25">
        <v>100</v>
      </c>
      <c r="E25" s="25">
        <v>400</v>
      </c>
      <c r="F25" s="32">
        <v>0.28000000000000003</v>
      </c>
      <c r="G25" s="108">
        <v>3</v>
      </c>
      <c r="H25" s="59" t="s">
        <v>724</v>
      </c>
    </row>
    <row r="26" spans="2:8">
      <c r="C26" s="59" t="s">
        <v>745</v>
      </c>
      <c r="D26" s="25">
        <v>100</v>
      </c>
      <c r="E26" s="25">
        <v>17000</v>
      </c>
      <c r="F26" s="32">
        <v>0.14000000000000001</v>
      </c>
      <c r="G26" s="109">
        <v>5</v>
      </c>
      <c r="H26" s="59" t="s">
        <v>724</v>
      </c>
    </row>
    <row r="27" spans="2:8">
      <c r="B27" s="1" t="s">
        <v>71</v>
      </c>
      <c r="C27" t="s">
        <v>76</v>
      </c>
      <c r="F27" s="27"/>
    </row>
    <row r="28" spans="2:8">
      <c r="B28" s="1" t="s">
        <v>71</v>
      </c>
      <c r="C28" t="s">
        <v>106</v>
      </c>
    </row>
    <row r="29" spans="2:8">
      <c r="C29" s="33" t="s">
        <v>60</v>
      </c>
      <c r="D29" s="33" t="s">
        <v>61</v>
      </c>
      <c r="E29" s="33" t="s">
        <v>62</v>
      </c>
      <c r="F29" s="33" t="s">
        <v>63</v>
      </c>
      <c r="G29" s="77" t="s">
        <v>723</v>
      </c>
      <c r="H29" s="110" t="s">
        <v>242</v>
      </c>
    </row>
    <row r="30" spans="2:8">
      <c r="C30" s="59" t="s">
        <v>743</v>
      </c>
      <c r="D30" s="25">
        <v>10</v>
      </c>
      <c r="E30" s="25">
        <v>500</v>
      </c>
      <c r="F30" s="32">
        <v>0.14000000000000001</v>
      </c>
      <c r="G30" s="25">
        <v>2</v>
      </c>
      <c r="H30" s="59" t="s">
        <v>724</v>
      </c>
    </row>
    <row r="31" spans="2:8">
      <c r="C31" s="59" t="s">
        <v>744</v>
      </c>
      <c r="D31" s="25">
        <v>10</v>
      </c>
      <c r="E31" s="25">
        <v>400</v>
      </c>
      <c r="F31" s="32">
        <v>0.28000000000000003</v>
      </c>
      <c r="G31" s="108">
        <v>3</v>
      </c>
      <c r="H31" s="59" t="s">
        <v>724</v>
      </c>
    </row>
    <row r="32" spans="2:8" ht="15" customHeight="1">
      <c r="C32" s="59" t="s">
        <v>745</v>
      </c>
      <c r="D32" s="25">
        <v>5</v>
      </c>
      <c r="E32" s="25">
        <v>17000</v>
      </c>
      <c r="F32" s="32">
        <v>0.14000000000000001</v>
      </c>
      <c r="G32" s="109">
        <v>5</v>
      </c>
      <c r="H32" s="59" t="s">
        <v>724</v>
      </c>
    </row>
    <row r="33" spans="2:9">
      <c r="B33" s="1" t="s">
        <v>71</v>
      </c>
      <c r="C33" t="s">
        <v>207</v>
      </c>
    </row>
    <row r="34" spans="2:9">
      <c r="C34" s="33" t="s">
        <v>60</v>
      </c>
      <c r="D34" s="33" t="s">
        <v>61</v>
      </c>
      <c r="E34" s="33" t="s">
        <v>62</v>
      </c>
      <c r="F34" s="33" t="s">
        <v>63</v>
      </c>
      <c r="G34" s="77" t="s">
        <v>723</v>
      </c>
      <c r="H34" s="110" t="s">
        <v>242</v>
      </c>
    </row>
    <row r="35" spans="2:9">
      <c r="C35" s="59" t="s">
        <v>743</v>
      </c>
      <c r="D35" s="25">
        <v>100</v>
      </c>
      <c r="E35" s="25">
        <v>600</v>
      </c>
      <c r="F35" s="32">
        <v>0.14000000000000001</v>
      </c>
      <c r="G35" s="25"/>
      <c r="H35" s="59" t="s">
        <v>724</v>
      </c>
    </row>
    <row r="36" spans="2:9">
      <c r="C36" s="59" t="s">
        <v>744</v>
      </c>
      <c r="D36" s="25">
        <v>100</v>
      </c>
      <c r="E36" s="25">
        <v>600</v>
      </c>
      <c r="F36" s="32">
        <v>0.28000000000000003</v>
      </c>
      <c r="G36" s="108"/>
      <c r="H36" s="59" t="s">
        <v>724</v>
      </c>
    </row>
    <row r="37" spans="2:9">
      <c r="C37" s="59" t="s">
        <v>745</v>
      </c>
      <c r="D37" s="25">
        <v>100</v>
      </c>
      <c r="E37" s="25">
        <v>21000</v>
      </c>
      <c r="F37" s="32">
        <v>0.14000000000000001</v>
      </c>
      <c r="G37" s="109"/>
      <c r="H37" s="59" t="s">
        <v>724</v>
      </c>
    </row>
    <row r="38" spans="2:9">
      <c r="B38" s="1" t="s">
        <v>71</v>
      </c>
      <c r="C38" t="s">
        <v>208</v>
      </c>
    </row>
    <row r="39" spans="2:9">
      <c r="C39" s="76" t="s">
        <v>60</v>
      </c>
      <c r="D39" s="76" t="s">
        <v>61</v>
      </c>
      <c r="E39" s="76" t="s">
        <v>62</v>
      </c>
      <c r="F39" s="89" t="s">
        <v>719</v>
      </c>
      <c r="G39" s="77" t="s">
        <v>723</v>
      </c>
      <c r="H39" s="110" t="s">
        <v>242</v>
      </c>
    </row>
    <row r="40" spans="2:9">
      <c r="C40" s="59" t="s">
        <v>743</v>
      </c>
      <c r="D40" s="25">
        <v>350</v>
      </c>
      <c r="E40" s="25">
        <v>35</v>
      </c>
      <c r="F40" s="32">
        <v>0.1</v>
      </c>
      <c r="G40" s="25"/>
      <c r="H40" s="59" t="s">
        <v>724</v>
      </c>
    </row>
    <row r="41" spans="2:9">
      <c r="C41" s="59" t="s">
        <v>744</v>
      </c>
      <c r="D41" s="25">
        <v>350</v>
      </c>
      <c r="E41" s="25">
        <v>45</v>
      </c>
      <c r="F41" s="32">
        <v>0.1</v>
      </c>
      <c r="G41" s="108"/>
      <c r="H41" s="59" t="s">
        <v>724</v>
      </c>
    </row>
    <row r="42" spans="2:9">
      <c r="C42" s="59" t="s">
        <v>745</v>
      </c>
      <c r="D42" s="25">
        <v>350</v>
      </c>
      <c r="E42" s="25">
        <v>3500</v>
      </c>
      <c r="F42" s="32">
        <v>0.1</v>
      </c>
      <c r="G42" s="109"/>
      <c r="H42" s="59" t="s">
        <v>724</v>
      </c>
    </row>
    <row r="43" spans="2:9">
      <c r="B43" s="1" t="s">
        <v>71</v>
      </c>
      <c r="C43" s="86" t="s">
        <v>720</v>
      </c>
      <c r="D43" s="41"/>
      <c r="E43" s="41"/>
      <c r="F43" s="105">
        <v>50000</v>
      </c>
    </row>
    <row r="44" spans="2:9">
      <c r="B44" s="1" t="s">
        <v>71</v>
      </c>
      <c r="C44" s="86" t="s">
        <v>721</v>
      </c>
      <c r="D44" s="41"/>
      <c r="E44" s="41"/>
      <c r="F44" s="42"/>
    </row>
    <row r="45" spans="2:9">
      <c r="B45" s="1" t="s">
        <v>71</v>
      </c>
      <c r="C45" s="86" t="s">
        <v>749</v>
      </c>
      <c r="D45" s="41"/>
      <c r="E45" s="41"/>
      <c r="F45" s="42"/>
      <c r="G45" s="75">
        <v>350000</v>
      </c>
      <c r="H45" s="74"/>
      <c r="I45" s="20">
        <v>2</v>
      </c>
    </row>
    <row r="46" spans="2:9">
      <c r="B46" s="1"/>
      <c r="C46" s="86"/>
      <c r="D46" s="41"/>
      <c r="E46" s="41"/>
      <c r="F46" s="42"/>
      <c r="G46" s="112"/>
      <c r="H46" s="113"/>
    </row>
    <row r="47" spans="2:9">
      <c r="B47" s="1"/>
      <c r="C47" s="86"/>
      <c r="D47" s="41"/>
      <c r="E47" s="41"/>
      <c r="F47" s="42"/>
      <c r="G47" s="112"/>
      <c r="H47" s="113"/>
    </row>
    <row r="48" spans="2:9">
      <c r="B48" s="1"/>
      <c r="C48" s="86"/>
      <c r="D48" s="41"/>
      <c r="E48" s="41"/>
      <c r="F48" s="42"/>
      <c r="G48" s="112"/>
      <c r="H48" s="113"/>
    </row>
    <row r="49" spans="1:8">
      <c r="B49" s="1"/>
      <c r="C49" s="86"/>
      <c r="D49" s="41"/>
      <c r="E49" s="41"/>
      <c r="F49" s="42"/>
      <c r="G49" s="112"/>
      <c r="H49" s="113"/>
    </row>
    <row r="50" spans="1:8">
      <c r="B50" s="1"/>
      <c r="C50" s="86"/>
      <c r="D50" s="41"/>
      <c r="E50" s="41"/>
      <c r="F50" s="42"/>
      <c r="G50" s="112"/>
      <c r="H50" s="113"/>
    </row>
    <row r="51" spans="1:8" ht="15.75">
      <c r="B51" s="1"/>
      <c r="C51" s="86"/>
      <c r="D51" s="41"/>
      <c r="E51" s="41"/>
      <c r="F51" s="42"/>
      <c r="G51" s="3" t="s">
        <v>225</v>
      </c>
      <c r="H51" s="113"/>
    </row>
    <row r="52" spans="1:8">
      <c r="B52" s="1"/>
      <c r="C52" s="86"/>
      <c r="D52" s="41"/>
      <c r="E52" s="41"/>
      <c r="F52" s="42"/>
      <c r="G52" s="112"/>
      <c r="H52" s="113"/>
    </row>
    <row r="53" spans="1:8">
      <c r="B53" s="1" t="s">
        <v>71</v>
      </c>
      <c r="C53" s="86" t="s">
        <v>725</v>
      </c>
    </row>
    <row r="54" spans="1:8">
      <c r="B54" s="1" t="s">
        <v>71</v>
      </c>
      <c r="C54" s="86" t="s">
        <v>726</v>
      </c>
    </row>
    <row r="55" spans="1:8">
      <c r="B55"/>
      <c r="C55" s="86" t="s">
        <v>727</v>
      </c>
    </row>
    <row r="56" spans="1:8" s="29" customFormat="1">
      <c r="A56" s="28"/>
      <c r="B56" s="1" t="s">
        <v>760</v>
      </c>
      <c r="C56" s="20" t="s">
        <v>765</v>
      </c>
      <c r="D56" s="20"/>
      <c r="E56" s="20"/>
      <c r="F56" s="28"/>
      <c r="G56" s="28"/>
      <c r="H56" s="28"/>
    </row>
    <row r="57" spans="1:8" s="29" customFormat="1">
      <c r="A57" s="28"/>
      <c r="B57" s="1" t="s">
        <v>760</v>
      </c>
      <c r="C57" s="54" t="s">
        <v>750</v>
      </c>
      <c r="D57" s="20"/>
      <c r="E57" s="20"/>
      <c r="F57" s="28"/>
      <c r="G57" s="28">
        <v>150000</v>
      </c>
      <c r="H57" s="28"/>
    </row>
    <row r="58" spans="1:8">
      <c r="B58" s="1" t="s">
        <v>760</v>
      </c>
      <c r="C58" s="86" t="s">
        <v>751</v>
      </c>
      <c r="G58" s="20">
        <f>G57*0.5*0.12</f>
        <v>9000</v>
      </c>
    </row>
    <row r="59" spans="1:8">
      <c r="B59" s="1" t="s">
        <v>760</v>
      </c>
      <c r="C59" s="86" t="s">
        <v>752</v>
      </c>
      <c r="G59" s="20">
        <f>G58</f>
        <v>9000</v>
      </c>
    </row>
    <row r="60" spans="1:8">
      <c r="B60" s="1" t="s">
        <v>760</v>
      </c>
      <c r="C60" s="86" t="s">
        <v>753</v>
      </c>
      <c r="G60" s="20">
        <v>700</v>
      </c>
    </row>
    <row r="61" spans="1:8">
      <c r="B61"/>
      <c r="C61" s="95" t="s">
        <v>754</v>
      </c>
    </row>
    <row r="62" spans="1:8">
      <c r="B62" s="1" t="s">
        <v>760</v>
      </c>
      <c r="C62" s="86" t="s">
        <v>755</v>
      </c>
      <c r="G62" s="118">
        <f>G57*0.5*0.0475</f>
        <v>3562.5</v>
      </c>
    </row>
    <row r="63" spans="1:8">
      <c r="B63" s="1" t="s">
        <v>760</v>
      </c>
      <c r="C63" s="86" t="s">
        <v>756</v>
      </c>
      <c r="G63" s="118">
        <f>G62*1.75/4.75</f>
        <v>1312.5</v>
      </c>
    </row>
    <row r="64" spans="1:8">
      <c r="B64" s="1" t="s">
        <v>760</v>
      </c>
      <c r="C64" s="86" t="s">
        <v>379</v>
      </c>
      <c r="G64" s="20">
        <v>550</v>
      </c>
    </row>
    <row r="65" spans="2:7">
      <c r="B65"/>
      <c r="C65"/>
    </row>
    <row r="66" spans="2:7">
      <c r="B66" s="1" t="s">
        <v>760</v>
      </c>
      <c r="C66" t="s">
        <v>757</v>
      </c>
      <c r="G66" s="20">
        <v>15000</v>
      </c>
    </row>
    <row r="67" spans="2:7">
      <c r="B67" s="1" t="s">
        <v>760</v>
      </c>
      <c r="C67" t="s">
        <v>758</v>
      </c>
      <c r="G67" s="20">
        <v>15987</v>
      </c>
    </row>
    <row r="68" spans="2:7">
      <c r="B68" s="1" t="s">
        <v>760</v>
      </c>
      <c r="C68" t="s">
        <v>759</v>
      </c>
      <c r="G68" s="20">
        <v>9000</v>
      </c>
    </row>
    <row r="69" spans="2:7">
      <c r="B69" s="1" t="s">
        <v>760</v>
      </c>
      <c r="C69" t="s">
        <v>761</v>
      </c>
      <c r="G69" s="20">
        <v>8000</v>
      </c>
    </row>
    <row r="70" spans="2:7">
      <c r="B70" s="1" t="s">
        <v>760</v>
      </c>
      <c r="C70" t="s">
        <v>764</v>
      </c>
    </row>
    <row r="71" spans="2:7">
      <c r="B71" s="1" t="s">
        <v>760</v>
      </c>
      <c r="C71" t="s">
        <v>763</v>
      </c>
    </row>
    <row r="72" spans="2:7">
      <c r="B72" s="1" t="s">
        <v>760</v>
      </c>
      <c r="C72" t="s">
        <v>762</v>
      </c>
    </row>
    <row r="80" spans="2:7" ht="15.75">
      <c r="F80" s="3" t="s">
        <v>225</v>
      </c>
    </row>
  </sheetData>
  <pageMargins left="0.7" right="0.7" top="0.17" bottom="0.17" header="0.17" footer="0.17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69"/>
  <sheetViews>
    <sheetView topLeftCell="A55" workbookViewId="0">
      <selection activeCell="F69" sqref="F69"/>
    </sheetView>
  </sheetViews>
  <sheetFormatPr defaultColWidth="9.140625" defaultRowHeight="15"/>
  <cols>
    <col min="1" max="1" width="3.28515625" style="20" customWidth="1"/>
    <col min="2" max="2" width="10.85546875" style="20" customWidth="1"/>
    <col min="3" max="3" width="19" style="20" customWidth="1"/>
    <col min="4" max="5" width="9.140625" style="20"/>
    <col min="6" max="6" width="10.85546875" style="20" customWidth="1"/>
    <col min="7" max="7" width="7.7109375" style="20" customWidth="1"/>
    <col min="8" max="8" width="9.7109375" style="20" customWidth="1"/>
    <col min="9" max="16384" width="9.140625" style="20"/>
  </cols>
  <sheetData>
    <row r="1" spans="2:9">
      <c r="B1" s="1" t="s">
        <v>742</v>
      </c>
    </row>
    <row r="2" spans="2:9">
      <c r="B2" s="1" t="s">
        <v>56</v>
      </c>
      <c r="C2" t="s">
        <v>783</v>
      </c>
      <c r="I2" s="46"/>
    </row>
    <row r="3" spans="2:9">
      <c r="C3" s="114" t="s">
        <v>60</v>
      </c>
      <c r="D3" s="114" t="s">
        <v>784</v>
      </c>
      <c r="E3" s="114" t="s">
        <v>62</v>
      </c>
      <c r="F3" s="114" t="s">
        <v>63</v>
      </c>
      <c r="G3" s="77" t="s">
        <v>723</v>
      </c>
      <c r="H3" s="110" t="s">
        <v>242</v>
      </c>
    </row>
    <row r="4" spans="2:9">
      <c r="C4" s="59" t="s">
        <v>778</v>
      </c>
      <c r="D4" s="25">
        <v>350</v>
      </c>
      <c r="E4" s="25">
        <v>1000</v>
      </c>
      <c r="F4" s="32">
        <v>0.14000000000000001</v>
      </c>
      <c r="G4" s="25">
        <v>2</v>
      </c>
      <c r="H4" s="59" t="s">
        <v>724</v>
      </c>
    </row>
    <row r="5" spans="2:9">
      <c r="C5" s="59" t="s">
        <v>779</v>
      </c>
      <c r="D5" s="25">
        <v>350</v>
      </c>
      <c r="E5" s="25">
        <v>700</v>
      </c>
      <c r="F5" s="32">
        <v>0.28000000000000003</v>
      </c>
      <c r="G5" s="108">
        <v>3</v>
      </c>
      <c r="H5" s="59" t="s">
        <v>724</v>
      </c>
    </row>
    <row r="6" spans="2:9">
      <c r="C6" s="59" t="s">
        <v>780</v>
      </c>
      <c r="D6" s="25">
        <v>350</v>
      </c>
      <c r="E6" s="25">
        <v>1500</v>
      </c>
      <c r="F6" s="32">
        <v>0.14000000000000001</v>
      </c>
      <c r="G6" s="109">
        <v>5</v>
      </c>
      <c r="H6" s="59" t="s">
        <v>724</v>
      </c>
    </row>
    <row r="7" spans="2:9">
      <c r="C7" s="86" t="s">
        <v>790</v>
      </c>
      <c r="D7" s="41"/>
      <c r="E7" s="41"/>
      <c r="F7" s="42"/>
      <c r="G7" s="117"/>
      <c r="H7" s="71"/>
    </row>
    <row r="8" spans="2:9">
      <c r="B8" t="s">
        <v>56</v>
      </c>
      <c r="C8" t="s">
        <v>785</v>
      </c>
      <c r="F8" s="27"/>
    </row>
    <row r="9" spans="2:9">
      <c r="B9" s="1" t="s">
        <v>71</v>
      </c>
      <c r="C9" t="s">
        <v>786</v>
      </c>
    </row>
    <row r="10" spans="2:9">
      <c r="C10" s="114" t="s">
        <v>60</v>
      </c>
      <c r="D10" s="114" t="s">
        <v>61</v>
      </c>
      <c r="E10" s="114" t="s">
        <v>62</v>
      </c>
      <c r="F10" s="114" t="s">
        <v>63</v>
      </c>
      <c r="G10" s="77" t="s">
        <v>723</v>
      </c>
      <c r="H10" s="110" t="s">
        <v>242</v>
      </c>
    </row>
    <row r="11" spans="2:9">
      <c r="C11" s="59" t="s">
        <v>778</v>
      </c>
      <c r="D11" s="25">
        <v>300</v>
      </c>
      <c r="E11" s="25">
        <v>800</v>
      </c>
      <c r="F11" s="32">
        <v>0.14000000000000001</v>
      </c>
      <c r="G11" s="25">
        <v>0</v>
      </c>
      <c r="H11" s="59" t="s">
        <v>724</v>
      </c>
    </row>
    <row r="12" spans="2:9" ht="15" customHeight="1">
      <c r="C12" s="59" t="s">
        <v>779</v>
      </c>
      <c r="D12" s="25">
        <v>300</v>
      </c>
      <c r="E12" s="25">
        <v>600</v>
      </c>
      <c r="F12" s="32">
        <v>0.28000000000000003</v>
      </c>
      <c r="G12" s="108">
        <v>2</v>
      </c>
      <c r="H12" s="59" t="s">
        <v>724</v>
      </c>
    </row>
    <row r="13" spans="2:9">
      <c r="C13" s="59" t="s">
        <v>780</v>
      </c>
      <c r="D13" s="25">
        <v>300</v>
      </c>
      <c r="E13" s="25">
        <v>1300</v>
      </c>
      <c r="F13" s="32">
        <v>0.14000000000000001</v>
      </c>
      <c r="G13" s="109">
        <v>4</v>
      </c>
      <c r="H13" s="59" t="s">
        <v>724</v>
      </c>
    </row>
    <row r="14" spans="2:9">
      <c r="C14" s="86" t="s">
        <v>791</v>
      </c>
      <c r="D14" s="41"/>
      <c r="E14" s="41"/>
      <c r="F14" s="42"/>
      <c r="G14" s="117"/>
      <c r="H14" s="71"/>
    </row>
    <row r="15" spans="2:9">
      <c r="B15" s="1" t="s">
        <v>71</v>
      </c>
      <c r="C15" t="s">
        <v>787</v>
      </c>
    </row>
    <row r="16" spans="2:9">
      <c r="C16" s="114" t="s">
        <v>60</v>
      </c>
      <c r="D16" s="114" t="s">
        <v>61</v>
      </c>
      <c r="E16" s="114" t="s">
        <v>62</v>
      </c>
      <c r="F16" s="114" t="s">
        <v>63</v>
      </c>
      <c r="G16" s="77" t="s">
        <v>723</v>
      </c>
      <c r="H16" s="110" t="s">
        <v>242</v>
      </c>
    </row>
    <row r="17" spans="2:8">
      <c r="C17" s="59" t="s">
        <v>778</v>
      </c>
      <c r="D17" s="25">
        <v>150</v>
      </c>
      <c r="E17" s="25">
        <v>2000</v>
      </c>
      <c r="F17" s="32">
        <v>0.14000000000000001</v>
      </c>
      <c r="G17" s="25">
        <v>2</v>
      </c>
      <c r="H17" s="59" t="s">
        <v>724</v>
      </c>
    </row>
    <row r="18" spans="2:8" ht="15" customHeight="1">
      <c r="C18" s="59" t="s">
        <v>779</v>
      </c>
      <c r="D18" s="25">
        <v>150</v>
      </c>
      <c r="E18" s="25">
        <v>2000</v>
      </c>
      <c r="F18" s="32">
        <v>0.28000000000000003</v>
      </c>
      <c r="G18" s="108">
        <v>2</v>
      </c>
      <c r="H18" s="59" t="s">
        <v>724</v>
      </c>
    </row>
    <row r="19" spans="2:8">
      <c r="C19" s="59" t="s">
        <v>780</v>
      </c>
      <c r="D19" s="25">
        <v>150</v>
      </c>
      <c r="E19" s="25">
        <v>3500</v>
      </c>
      <c r="F19" s="32">
        <v>0.14000000000000001</v>
      </c>
      <c r="G19" s="109">
        <v>5</v>
      </c>
      <c r="H19" s="59" t="s">
        <v>724</v>
      </c>
    </row>
    <row r="20" spans="2:8">
      <c r="C20" s="86" t="s">
        <v>789</v>
      </c>
      <c r="D20" s="41"/>
      <c r="E20" s="41"/>
      <c r="F20" s="42"/>
      <c r="G20" s="117"/>
      <c r="H20" s="71"/>
    </row>
    <row r="21" spans="2:8">
      <c r="B21" s="1" t="s">
        <v>71</v>
      </c>
      <c r="C21" s="20" t="s">
        <v>75</v>
      </c>
    </row>
    <row r="22" spans="2:8">
      <c r="C22" s="33" t="s">
        <v>60</v>
      </c>
      <c r="D22" s="33" t="s">
        <v>61</v>
      </c>
      <c r="E22" s="33" t="s">
        <v>62</v>
      </c>
      <c r="F22" s="33" t="s">
        <v>63</v>
      </c>
      <c r="G22" s="77" t="s">
        <v>723</v>
      </c>
      <c r="H22" s="110" t="s">
        <v>242</v>
      </c>
    </row>
    <row r="23" spans="2:8">
      <c r="C23" s="59" t="s">
        <v>778</v>
      </c>
      <c r="D23" s="25">
        <v>100</v>
      </c>
      <c r="E23" s="25">
        <v>2500</v>
      </c>
      <c r="F23" s="32">
        <v>0.14000000000000001</v>
      </c>
      <c r="G23" s="25">
        <v>3</v>
      </c>
      <c r="H23" s="59" t="s">
        <v>724</v>
      </c>
    </row>
    <row r="24" spans="2:8" ht="15" customHeight="1">
      <c r="C24" s="59" t="s">
        <v>779</v>
      </c>
      <c r="D24" s="25">
        <v>100</v>
      </c>
      <c r="E24" s="25">
        <v>2500</v>
      </c>
      <c r="F24" s="32">
        <v>0.28000000000000003</v>
      </c>
      <c r="G24" s="108">
        <v>3</v>
      </c>
      <c r="H24" s="59" t="s">
        <v>724</v>
      </c>
    </row>
    <row r="25" spans="2:8">
      <c r="C25" s="59" t="s">
        <v>780</v>
      </c>
      <c r="D25" s="25">
        <v>100</v>
      </c>
      <c r="E25" s="25">
        <v>3100</v>
      </c>
      <c r="F25" s="32">
        <v>0.14000000000000001</v>
      </c>
      <c r="G25" s="109">
        <v>5</v>
      </c>
      <c r="H25" s="59" t="s">
        <v>724</v>
      </c>
    </row>
    <row r="26" spans="2:8">
      <c r="B26" s="1" t="s">
        <v>71</v>
      </c>
      <c r="C26" t="s">
        <v>76</v>
      </c>
      <c r="F26" s="27"/>
    </row>
    <row r="27" spans="2:8">
      <c r="B27" s="1" t="s">
        <v>71</v>
      </c>
      <c r="C27" t="s">
        <v>106</v>
      </c>
    </row>
    <row r="28" spans="2:8">
      <c r="C28" s="33" t="s">
        <v>60</v>
      </c>
      <c r="D28" s="33" t="s">
        <v>61</v>
      </c>
      <c r="E28" s="33" t="s">
        <v>62</v>
      </c>
      <c r="F28" s="33" t="s">
        <v>63</v>
      </c>
      <c r="G28" s="77" t="s">
        <v>723</v>
      </c>
      <c r="H28" s="110" t="s">
        <v>242</v>
      </c>
    </row>
    <row r="29" spans="2:8">
      <c r="C29" s="59" t="s">
        <v>778</v>
      </c>
      <c r="D29" s="25">
        <v>50</v>
      </c>
      <c r="E29" s="25">
        <v>2600</v>
      </c>
      <c r="F29" s="32">
        <v>0.14000000000000001</v>
      </c>
      <c r="G29" s="25">
        <v>2</v>
      </c>
      <c r="H29" s="59" t="s">
        <v>724</v>
      </c>
    </row>
    <row r="30" spans="2:8">
      <c r="C30" s="59" t="s">
        <v>779</v>
      </c>
      <c r="D30" s="25">
        <v>50</v>
      </c>
      <c r="E30" s="25">
        <v>2600</v>
      </c>
      <c r="F30" s="32">
        <v>0.28000000000000003</v>
      </c>
      <c r="G30" s="108">
        <v>3</v>
      </c>
      <c r="H30" s="59" t="s">
        <v>724</v>
      </c>
    </row>
    <row r="31" spans="2:8" ht="15" customHeight="1">
      <c r="C31" s="59" t="s">
        <v>780</v>
      </c>
      <c r="D31" s="25">
        <v>50</v>
      </c>
      <c r="E31" s="25">
        <v>3200</v>
      </c>
      <c r="F31" s="32">
        <v>0.14000000000000001</v>
      </c>
      <c r="G31" s="109">
        <v>5</v>
      </c>
      <c r="H31" s="59" t="s">
        <v>724</v>
      </c>
    </row>
    <row r="32" spans="2:8">
      <c r="B32" s="1" t="s">
        <v>71</v>
      </c>
      <c r="C32" t="s">
        <v>207</v>
      </c>
    </row>
    <row r="33" spans="2:9">
      <c r="C33" s="33" t="s">
        <v>60</v>
      </c>
      <c r="D33" s="33" t="s">
        <v>61</v>
      </c>
      <c r="E33" s="33" t="s">
        <v>62</v>
      </c>
      <c r="F33" s="33" t="s">
        <v>63</v>
      </c>
      <c r="G33" s="77" t="s">
        <v>723</v>
      </c>
      <c r="H33" s="110" t="s">
        <v>242</v>
      </c>
    </row>
    <row r="34" spans="2:9">
      <c r="C34" s="59" t="s">
        <v>778</v>
      </c>
      <c r="D34" s="25">
        <v>100</v>
      </c>
      <c r="E34" s="25">
        <v>600</v>
      </c>
      <c r="F34" s="32">
        <v>0.14000000000000001</v>
      </c>
      <c r="G34" s="25"/>
      <c r="H34" s="59" t="s">
        <v>724</v>
      </c>
    </row>
    <row r="35" spans="2:9">
      <c r="C35" s="59" t="s">
        <v>779</v>
      </c>
      <c r="D35" s="25">
        <v>100</v>
      </c>
      <c r="E35" s="25">
        <v>600</v>
      </c>
      <c r="F35" s="32">
        <v>0.28000000000000003</v>
      </c>
      <c r="G35" s="108"/>
      <c r="H35" s="59" t="s">
        <v>724</v>
      </c>
    </row>
    <row r="36" spans="2:9">
      <c r="C36" s="59" t="s">
        <v>780</v>
      </c>
      <c r="D36" s="25">
        <v>100</v>
      </c>
      <c r="E36" s="25">
        <v>21000</v>
      </c>
      <c r="F36" s="32">
        <v>0.14000000000000001</v>
      </c>
      <c r="G36" s="109"/>
      <c r="H36" s="59" t="s">
        <v>724</v>
      </c>
    </row>
    <row r="37" spans="2:9">
      <c r="B37" s="1" t="s">
        <v>71</v>
      </c>
      <c r="C37" t="s">
        <v>208</v>
      </c>
    </row>
    <row r="38" spans="2:9">
      <c r="C38" s="114" t="s">
        <v>60</v>
      </c>
      <c r="D38" s="114" t="s">
        <v>61</v>
      </c>
      <c r="E38" s="114" t="s">
        <v>62</v>
      </c>
      <c r="F38" s="114" t="s">
        <v>719</v>
      </c>
      <c r="G38" s="77" t="s">
        <v>723</v>
      </c>
      <c r="H38" s="110" t="s">
        <v>242</v>
      </c>
    </row>
    <row r="39" spans="2:9">
      <c r="C39" s="59" t="s">
        <v>778</v>
      </c>
      <c r="D39" s="25">
        <v>350</v>
      </c>
      <c r="E39" s="25">
        <v>350</v>
      </c>
      <c r="F39" s="32">
        <v>0.1</v>
      </c>
      <c r="G39" s="25"/>
      <c r="H39" s="59" t="s">
        <v>724</v>
      </c>
    </row>
    <row r="40" spans="2:9">
      <c r="C40" s="59" t="s">
        <v>779</v>
      </c>
      <c r="D40" s="25">
        <v>350</v>
      </c>
      <c r="E40" s="25">
        <v>450</v>
      </c>
      <c r="F40" s="32">
        <v>0.1</v>
      </c>
      <c r="G40" s="108"/>
      <c r="H40" s="59" t="s">
        <v>724</v>
      </c>
    </row>
    <row r="41" spans="2:9">
      <c r="C41" s="59" t="s">
        <v>780</v>
      </c>
      <c r="D41" s="25">
        <v>350</v>
      </c>
      <c r="E41" s="25">
        <v>1050</v>
      </c>
      <c r="F41" s="32">
        <v>0.1</v>
      </c>
      <c r="G41" s="109"/>
      <c r="H41" s="59" t="s">
        <v>724</v>
      </c>
    </row>
    <row r="42" spans="2:9">
      <c r="B42" s="1" t="s">
        <v>71</v>
      </c>
      <c r="C42" s="86" t="s">
        <v>720</v>
      </c>
      <c r="D42" s="41"/>
      <c r="E42" s="41"/>
      <c r="F42" s="105">
        <v>35000</v>
      </c>
    </row>
    <row r="43" spans="2:9">
      <c r="B43" s="1" t="s">
        <v>71</v>
      </c>
      <c r="C43" s="86" t="s">
        <v>721</v>
      </c>
      <c r="D43" s="41"/>
      <c r="E43" s="41"/>
      <c r="F43" s="42"/>
    </row>
    <row r="44" spans="2:9">
      <c r="B44" s="1" t="s">
        <v>71</v>
      </c>
      <c r="C44" s="86" t="s">
        <v>749</v>
      </c>
      <c r="D44" s="41"/>
      <c r="E44" s="41"/>
      <c r="F44" s="42"/>
      <c r="G44" s="112">
        <v>350000</v>
      </c>
      <c r="H44" s="113"/>
      <c r="I44" s="20">
        <v>2</v>
      </c>
    </row>
    <row r="45" spans="2:9">
      <c r="B45" s="1" t="s">
        <v>71</v>
      </c>
      <c r="C45" s="86" t="s">
        <v>788</v>
      </c>
      <c r="D45" s="41"/>
      <c r="E45" s="41"/>
      <c r="F45" s="42"/>
      <c r="G45" s="112"/>
      <c r="H45" s="113"/>
    </row>
    <row r="46" spans="2:9">
      <c r="B46" s="1"/>
      <c r="C46" s="86"/>
      <c r="D46" s="41"/>
      <c r="E46" s="41"/>
      <c r="F46" s="42"/>
      <c r="G46" s="112"/>
      <c r="H46" s="113"/>
    </row>
    <row r="47" spans="2:9">
      <c r="B47" s="1" t="s">
        <v>71</v>
      </c>
      <c r="C47" s="86" t="s">
        <v>725</v>
      </c>
    </row>
    <row r="48" spans="2:9">
      <c r="B48" s="1" t="s">
        <v>71</v>
      </c>
      <c r="C48" s="86" t="s">
        <v>726</v>
      </c>
    </row>
    <row r="49" spans="1:8">
      <c r="B49"/>
      <c r="C49" s="86" t="s">
        <v>727</v>
      </c>
    </row>
    <row r="50" spans="1:8" s="29" customFormat="1">
      <c r="A50" s="28"/>
      <c r="B50" s="1" t="s">
        <v>760</v>
      </c>
      <c r="C50" s="20" t="s">
        <v>765</v>
      </c>
      <c r="D50" s="20"/>
      <c r="E50" s="20"/>
      <c r="F50" s="28"/>
      <c r="G50" s="28"/>
      <c r="H50" s="28"/>
    </row>
    <row r="51" spans="1:8" s="29" customFormat="1">
      <c r="A51" s="28"/>
      <c r="B51" s="1" t="s">
        <v>760</v>
      </c>
      <c r="C51" s="54" t="s">
        <v>750</v>
      </c>
      <c r="D51" s="20"/>
      <c r="E51" s="20"/>
      <c r="F51" s="28"/>
      <c r="G51" s="28">
        <v>200000</v>
      </c>
      <c r="H51" s="28"/>
    </row>
    <row r="52" spans="1:8">
      <c r="B52" s="1" t="s">
        <v>760</v>
      </c>
      <c r="C52" s="86" t="s">
        <v>751</v>
      </c>
      <c r="G52" s="20">
        <f>G51*0.5*0.12</f>
        <v>12000</v>
      </c>
    </row>
    <row r="53" spans="1:8">
      <c r="B53" s="1" t="s">
        <v>760</v>
      </c>
      <c r="C53" s="86" t="s">
        <v>752</v>
      </c>
      <c r="G53" s="20">
        <f>G52</f>
        <v>12000</v>
      </c>
    </row>
    <row r="54" spans="1:8">
      <c r="B54" s="1" t="s">
        <v>760</v>
      </c>
      <c r="C54" s="86" t="s">
        <v>753</v>
      </c>
      <c r="G54" s="20">
        <v>700</v>
      </c>
    </row>
    <row r="55" spans="1:8">
      <c r="B55"/>
      <c r="C55" s="95" t="s">
        <v>754</v>
      </c>
    </row>
    <row r="56" spans="1:8">
      <c r="B56" s="1" t="s">
        <v>760</v>
      </c>
      <c r="C56" s="86" t="s">
        <v>755</v>
      </c>
      <c r="G56" s="20">
        <f>G51*0.5*0.0475</f>
        <v>4750</v>
      </c>
    </row>
    <row r="57" spans="1:8">
      <c r="B57" s="1" t="s">
        <v>760</v>
      </c>
      <c r="C57" s="86" t="s">
        <v>756</v>
      </c>
      <c r="G57" s="20">
        <f>G56*1.75/4.75</f>
        <v>1750</v>
      </c>
    </row>
    <row r="58" spans="1:8">
      <c r="B58" s="1" t="s">
        <v>760</v>
      </c>
      <c r="C58" s="86" t="s">
        <v>379</v>
      </c>
      <c r="G58" s="20">
        <v>550</v>
      </c>
    </row>
    <row r="59" spans="1:8">
      <c r="B59"/>
      <c r="C59"/>
    </row>
    <row r="60" spans="1:8">
      <c r="B60" s="1" t="s">
        <v>760</v>
      </c>
      <c r="C60" t="s">
        <v>757</v>
      </c>
      <c r="G60" s="20">
        <v>15000</v>
      </c>
    </row>
    <row r="61" spans="1:8">
      <c r="B61" s="1" t="s">
        <v>760</v>
      </c>
      <c r="C61" t="s">
        <v>758</v>
      </c>
      <c r="G61" s="20">
        <v>15987</v>
      </c>
    </row>
    <row r="62" spans="1:8">
      <c r="B62" s="1" t="s">
        <v>760</v>
      </c>
      <c r="C62" t="s">
        <v>759</v>
      </c>
      <c r="G62" s="20">
        <v>9000</v>
      </c>
    </row>
    <row r="63" spans="1:8">
      <c r="B63" s="1" t="s">
        <v>760</v>
      </c>
      <c r="C63" t="s">
        <v>761</v>
      </c>
      <c r="G63" s="20">
        <v>8000</v>
      </c>
    </row>
    <row r="64" spans="1:8">
      <c r="B64" s="1" t="s">
        <v>760</v>
      </c>
      <c r="C64" t="s">
        <v>764</v>
      </c>
    </row>
    <row r="65" spans="2:6">
      <c r="B65" s="1" t="s">
        <v>760</v>
      </c>
      <c r="C65" t="s">
        <v>763</v>
      </c>
    </row>
    <row r="66" spans="2:6">
      <c r="B66" s="1" t="s">
        <v>760</v>
      </c>
      <c r="C66" t="s">
        <v>762</v>
      </c>
    </row>
    <row r="69" spans="2:6" ht="15.75">
      <c r="F69" s="3" t="s">
        <v>225</v>
      </c>
    </row>
  </sheetData>
  <pageMargins left="0.7" right="0.7" top="0.17" bottom="0.17" header="0.17" footer="0.17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C31"/>
  <sheetViews>
    <sheetView tabSelected="1" workbookViewId="0">
      <selection activeCell="E13" sqref="E13"/>
    </sheetView>
  </sheetViews>
  <sheetFormatPr defaultRowHeight="15"/>
  <cols>
    <col min="2" max="2" width="20.85546875" bestFit="1" customWidth="1"/>
  </cols>
  <sheetData>
    <row r="2" spans="1:2">
      <c r="B2" t="s">
        <v>254</v>
      </c>
    </row>
    <row r="4" spans="1:2">
      <c r="A4">
        <v>1</v>
      </c>
      <c r="B4" t="s">
        <v>226</v>
      </c>
    </row>
    <row r="6" spans="1:2">
      <c r="A6">
        <v>2</v>
      </c>
      <c r="B6" t="s">
        <v>227</v>
      </c>
    </row>
    <row r="7" spans="1:2">
      <c r="A7">
        <v>3</v>
      </c>
      <c r="B7" t="s">
        <v>243</v>
      </c>
    </row>
    <row r="8" spans="1:2">
      <c r="A8">
        <v>4</v>
      </c>
      <c r="B8" t="s">
        <v>244</v>
      </c>
    </row>
    <row r="9" spans="1:2">
      <c r="B9" t="s">
        <v>291</v>
      </c>
    </row>
    <row r="10" spans="1:2">
      <c r="B10" t="s">
        <v>292</v>
      </c>
    </row>
    <row r="13" spans="1:2">
      <c r="B13" t="s">
        <v>245</v>
      </c>
    </row>
    <row r="14" spans="1:2">
      <c r="B14" t="s">
        <v>242</v>
      </c>
    </row>
    <row r="16" spans="1:2">
      <c r="B16" t="s">
        <v>241</v>
      </c>
    </row>
    <row r="18" spans="2:3">
      <c r="B18" t="s">
        <v>3</v>
      </c>
    </row>
    <row r="20" spans="2:3">
      <c r="B20" t="s">
        <v>228</v>
      </c>
    </row>
    <row r="22" spans="2:3">
      <c r="B22" t="s">
        <v>293</v>
      </c>
    </row>
    <row r="23" spans="2:3">
      <c r="B23" t="s">
        <v>294</v>
      </c>
    </row>
    <row r="24" spans="2:3">
      <c r="B24" t="s">
        <v>295</v>
      </c>
    </row>
    <row r="25" spans="2:3">
      <c r="B25" t="s">
        <v>296</v>
      </c>
    </row>
    <row r="27" spans="2:3">
      <c r="B27" t="s">
        <v>367</v>
      </c>
    </row>
    <row r="29" spans="2:3">
      <c r="C29" t="s">
        <v>231</v>
      </c>
    </row>
    <row r="30" spans="2:3">
      <c r="B30" t="s">
        <v>229</v>
      </c>
    </row>
    <row r="31" spans="2:3">
      <c r="B31" t="s">
        <v>230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C24"/>
  <sheetViews>
    <sheetView topLeftCell="A16" workbookViewId="0">
      <selection activeCell="B24" sqref="B24"/>
    </sheetView>
  </sheetViews>
  <sheetFormatPr defaultRowHeight="15"/>
  <cols>
    <col min="2" max="2" width="84.7109375" customWidth="1"/>
  </cols>
  <sheetData>
    <row r="3" spans="2:3" ht="15.75">
      <c r="B3" s="47" t="s">
        <v>232</v>
      </c>
      <c r="C3" s="46"/>
    </row>
    <row r="4" spans="2:3" ht="15.75">
      <c r="B4" s="3" t="s">
        <v>11</v>
      </c>
    </row>
    <row r="5" spans="2:3" ht="15.75">
      <c r="B5" s="3" t="s">
        <v>41</v>
      </c>
    </row>
    <row r="6" spans="2:3" ht="15.75">
      <c r="B6" s="3"/>
    </row>
    <row r="7" spans="2:3">
      <c r="B7" s="1" t="s">
        <v>233</v>
      </c>
    </row>
    <row r="8" spans="2:3">
      <c r="B8" t="s">
        <v>234</v>
      </c>
    </row>
    <row r="9" spans="2:3">
      <c r="B9" t="s">
        <v>235</v>
      </c>
    </row>
    <row r="10" spans="2:3">
      <c r="B10" t="s">
        <v>236</v>
      </c>
    </row>
    <row r="13" spans="2:3">
      <c r="B13" s="1" t="s">
        <v>255</v>
      </c>
    </row>
    <row r="14" spans="2:3">
      <c r="B14" s="1" t="s">
        <v>256</v>
      </c>
    </row>
    <row r="16" spans="2:3">
      <c r="B16" s="1" t="s">
        <v>97</v>
      </c>
    </row>
    <row r="17" spans="2:2">
      <c r="B17" s="1" t="s">
        <v>51</v>
      </c>
    </row>
    <row r="18" spans="2:2">
      <c r="B18" s="1" t="s">
        <v>52</v>
      </c>
    </row>
    <row r="19" spans="2:2">
      <c r="B19" s="1" t="s">
        <v>53</v>
      </c>
    </row>
    <row r="21" spans="2:2">
      <c r="B21" s="1" t="s">
        <v>347</v>
      </c>
    </row>
    <row r="24" spans="2:2" ht="15.75">
      <c r="B24" s="3" t="s">
        <v>225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J116"/>
  <sheetViews>
    <sheetView topLeftCell="A103" workbookViewId="0">
      <selection activeCell="C116" sqref="C116"/>
    </sheetView>
  </sheetViews>
  <sheetFormatPr defaultRowHeight="15"/>
  <cols>
    <col min="1" max="1" width="3.7109375" customWidth="1"/>
    <col min="2" max="2" width="24.85546875" customWidth="1"/>
    <col min="3" max="3" width="19.28515625" bestFit="1" customWidth="1"/>
  </cols>
  <sheetData>
    <row r="2" spans="2:3" ht="23.25">
      <c r="B2" s="37" t="s">
        <v>114</v>
      </c>
      <c r="C2" s="37" t="s">
        <v>185</v>
      </c>
    </row>
    <row r="3" spans="2:3">
      <c r="B3" t="s">
        <v>115</v>
      </c>
      <c r="C3" t="s">
        <v>116</v>
      </c>
    </row>
    <row r="4" spans="2:3">
      <c r="C4" t="s">
        <v>117</v>
      </c>
    </row>
    <row r="5" spans="2:3">
      <c r="C5" t="s">
        <v>118</v>
      </c>
    </row>
    <row r="7" spans="2:3">
      <c r="B7" t="s">
        <v>119</v>
      </c>
      <c r="C7" t="s">
        <v>120</v>
      </c>
    </row>
    <row r="8" spans="2:3">
      <c r="C8" t="s">
        <v>121</v>
      </c>
    </row>
    <row r="9" spans="2:3">
      <c r="C9" t="s">
        <v>122</v>
      </c>
    </row>
    <row r="11" spans="2:3">
      <c r="B11" t="s">
        <v>123</v>
      </c>
      <c r="C11" t="s">
        <v>124</v>
      </c>
    </row>
    <row r="12" spans="2:3">
      <c r="C12" t="s">
        <v>125</v>
      </c>
    </row>
    <row r="13" spans="2:3">
      <c r="C13" t="s">
        <v>126</v>
      </c>
    </row>
    <row r="14" spans="2:3">
      <c r="C14" t="s">
        <v>127</v>
      </c>
    </row>
    <row r="15" spans="2:3">
      <c r="C15" t="s">
        <v>128</v>
      </c>
    </row>
    <row r="16" spans="2:3">
      <c r="C16" t="s">
        <v>129</v>
      </c>
    </row>
    <row r="17" spans="2:3">
      <c r="C17" t="s">
        <v>130</v>
      </c>
    </row>
    <row r="18" spans="2:3">
      <c r="C18" t="s">
        <v>131</v>
      </c>
    </row>
    <row r="19" spans="2:3">
      <c r="C19" t="s">
        <v>132</v>
      </c>
    </row>
    <row r="20" spans="2:3">
      <c r="C20" t="s">
        <v>133</v>
      </c>
    </row>
    <row r="22" spans="2:3">
      <c r="B22" t="s">
        <v>134</v>
      </c>
      <c r="C22" t="s">
        <v>135</v>
      </c>
    </row>
    <row r="23" spans="2:3">
      <c r="C23" t="s">
        <v>136</v>
      </c>
    </row>
    <row r="24" spans="2:3">
      <c r="C24" t="s">
        <v>137</v>
      </c>
    </row>
    <row r="25" spans="2:3">
      <c r="C25" t="s">
        <v>186</v>
      </c>
    </row>
    <row r="26" spans="2:3">
      <c r="C26" t="s">
        <v>187</v>
      </c>
    </row>
    <row r="27" spans="2:3">
      <c r="C27" t="s">
        <v>188</v>
      </c>
    </row>
    <row r="28" spans="2:3">
      <c r="C28" t="s">
        <v>189</v>
      </c>
    </row>
    <row r="30" spans="2:3">
      <c r="B30" t="s">
        <v>138</v>
      </c>
      <c r="C30" t="s">
        <v>139</v>
      </c>
    </row>
    <row r="31" spans="2:3">
      <c r="C31" t="s">
        <v>140</v>
      </c>
    </row>
    <row r="32" spans="2:3">
      <c r="C32" t="s">
        <v>141</v>
      </c>
    </row>
    <row r="33" spans="2:3">
      <c r="C33" t="s">
        <v>142</v>
      </c>
    </row>
    <row r="34" spans="2:3">
      <c r="C34" t="s">
        <v>190</v>
      </c>
    </row>
    <row r="35" spans="2:3">
      <c r="C35" t="s">
        <v>257</v>
      </c>
    </row>
    <row r="36" spans="2:3">
      <c r="C36" t="s">
        <v>258</v>
      </c>
    </row>
    <row r="37" spans="2:3">
      <c r="C37" t="s">
        <v>259</v>
      </c>
    </row>
    <row r="38" spans="2:3">
      <c r="C38" t="s">
        <v>260</v>
      </c>
    </row>
    <row r="39" spans="2:3">
      <c r="C39" t="s">
        <v>261</v>
      </c>
    </row>
    <row r="40" spans="2:3">
      <c r="C40" t="s">
        <v>262</v>
      </c>
    </row>
    <row r="41" spans="2:3">
      <c r="C41" t="s">
        <v>263</v>
      </c>
    </row>
    <row r="42" spans="2:3">
      <c r="C42" t="s">
        <v>264</v>
      </c>
    </row>
    <row r="43" spans="2:3">
      <c r="C43" t="s">
        <v>265</v>
      </c>
    </row>
    <row r="45" spans="2:3">
      <c r="B45" t="s">
        <v>143</v>
      </c>
      <c r="C45" t="s">
        <v>144</v>
      </c>
    </row>
    <row r="46" spans="2:3">
      <c r="C46" t="s">
        <v>145</v>
      </c>
    </row>
    <row r="48" spans="2:3">
      <c r="B48" t="s">
        <v>146</v>
      </c>
      <c r="C48" t="s">
        <v>147</v>
      </c>
    </row>
    <row r="50" spans="2:3">
      <c r="B50" t="s">
        <v>148</v>
      </c>
      <c r="C50" t="s">
        <v>149</v>
      </c>
    </row>
    <row r="52" spans="2:3">
      <c r="B52" t="s">
        <v>150</v>
      </c>
      <c r="C52" t="s">
        <v>191</v>
      </c>
    </row>
    <row r="53" spans="2:3">
      <c r="C53" t="s">
        <v>266</v>
      </c>
    </row>
    <row r="54" spans="2:3">
      <c r="C54" t="s">
        <v>267</v>
      </c>
    </row>
    <row r="56" spans="2:3">
      <c r="B56" t="s">
        <v>151</v>
      </c>
      <c r="C56" t="s">
        <v>192</v>
      </c>
    </row>
    <row r="57" spans="2:3">
      <c r="C57" t="s">
        <v>268</v>
      </c>
    </row>
    <row r="58" spans="2:3">
      <c r="C58" t="s">
        <v>269</v>
      </c>
    </row>
    <row r="60" spans="2:3">
      <c r="B60" t="s">
        <v>152</v>
      </c>
      <c r="C60" t="s">
        <v>270</v>
      </c>
    </row>
    <row r="62" spans="2:3">
      <c r="B62" t="s">
        <v>153</v>
      </c>
      <c r="C62" t="s">
        <v>193</v>
      </c>
    </row>
    <row r="63" spans="2:3">
      <c r="C63" t="s">
        <v>194</v>
      </c>
    </row>
    <row r="65" spans="2:3">
      <c r="B65" t="s">
        <v>154</v>
      </c>
      <c r="C65" t="s">
        <v>195</v>
      </c>
    </row>
    <row r="66" spans="2:3">
      <c r="B66" t="s">
        <v>155</v>
      </c>
      <c r="C66" t="s">
        <v>196</v>
      </c>
    </row>
    <row r="67" spans="2:3">
      <c r="C67" t="s">
        <v>197</v>
      </c>
    </row>
    <row r="69" spans="2:3">
      <c r="B69" t="s">
        <v>156</v>
      </c>
      <c r="C69" t="s">
        <v>271</v>
      </c>
    </row>
    <row r="70" spans="2:3">
      <c r="C70" t="s">
        <v>272</v>
      </c>
    </row>
    <row r="71" spans="2:3">
      <c r="C71" t="s">
        <v>273</v>
      </c>
    </row>
    <row r="73" spans="2:3">
      <c r="B73" t="s">
        <v>157</v>
      </c>
      <c r="C73" t="s">
        <v>274</v>
      </c>
    </row>
    <row r="74" spans="2:3">
      <c r="C74" t="s">
        <v>275</v>
      </c>
    </row>
    <row r="75" spans="2:3">
      <c r="C75" t="s">
        <v>276</v>
      </c>
    </row>
    <row r="76" spans="2:3">
      <c r="C76" t="s">
        <v>277</v>
      </c>
    </row>
    <row r="78" spans="2:3">
      <c r="B78" t="s">
        <v>158</v>
      </c>
      <c r="C78" t="s">
        <v>159</v>
      </c>
    </row>
    <row r="80" spans="2:3">
      <c r="B80" t="s">
        <v>160</v>
      </c>
      <c r="C80" t="s">
        <v>161</v>
      </c>
    </row>
    <row r="82" spans="2:3">
      <c r="B82" t="s">
        <v>162</v>
      </c>
      <c r="C82" t="s">
        <v>163</v>
      </c>
    </row>
    <row r="84" spans="2:3">
      <c r="B84" t="s">
        <v>164</v>
      </c>
      <c r="C84" t="s">
        <v>183</v>
      </c>
    </row>
    <row r="85" spans="2:3">
      <c r="C85" t="s">
        <v>184</v>
      </c>
    </row>
    <row r="87" spans="2:3">
      <c r="B87" t="s">
        <v>165</v>
      </c>
      <c r="C87" t="s">
        <v>166</v>
      </c>
    </row>
    <row r="89" spans="2:3">
      <c r="B89" t="s">
        <v>167</v>
      </c>
      <c r="C89" t="s">
        <v>278</v>
      </c>
    </row>
    <row r="90" spans="2:3">
      <c r="C90" t="s">
        <v>279</v>
      </c>
    </row>
    <row r="91" spans="2:3">
      <c r="C91" s="20" t="s">
        <v>280</v>
      </c>
    </row>
    <row r="93" spans="2:3">
      <c r="B93" t="s">
        <v>168</v>
      </c>
      <c r="C93" t="s">
        <v>169</v>
      </c>
    </row>
    <row r="95" spans="2:3">
      <c r="B95" t="s">
        <v>170</v>
      </c>
      <c r="C95" t="s">
        <v>171</v>
      </c>
    </row>
    <row r="98" spans="2:3">
      <c r="B98" t="s">
        <v>173</v>
      </c>
      <c r="C98" t="s">
        <v>174</v>
      </c>
    </row>
    <row r="100" spans="2:3">
      <c r="B100" t="s">
        <v>175</v>
      </c>
      <c r="C100" t="s">
        <v>176</v>
      </c>
    </row>
    <row r="101" spans="2:3">
      <c r="C101" t="s">
        <v>177</v>
      </c>
    </row>
    <row r="102" spans="2:3">
      <c r="B102" t="s">
        <v>178</v>
      </c>
      <c r="C102" t="s">
        <v>281</v>
      </c>
    </row>
    <row r="103" spans="2:3">
      <c r="C103" t="s">
        <v>282</v>
      </c>
    </row>
    <row r="104" spans="2:3">
      <c r="C104" t="s">
        <v>283</v>
      </c>
    </row>
    <row r="106" spans="2:3">
      <c r="B106" t="s">
        <v>179</v>
      </c>
      <c r="C106" t="s">
        <v>284</v>
      </c>
    </row>
    <row r="107" spans="2:3">
      <c r="C107" t="s">
        <v>285</v>
      </c>
    </row>
    <row r="108" spans="2:3">
      <c r="C108" t="s">
        <v>180</v>
      </c>
    </row>
    <row r="110" spans="2:3">
      <c r="B110" t="s">
        <v>181</v>
      </c>
      <c r="C110" t="s">
        <v>182</v>
      </c>
    </row>
    <row r="112" spans="2:3">
      <c r="B112" t="s">
        <v>172</v>
      </c>
      <c r="C112" t="s">
        <v>286</v>
      </c>
    </row>
    <row r="113" spans="3:10">
      <c r="C113" t="s">
        <v>287</v>
      </c>
    </row>
    <row r="116" spans="3:10" ht="15.75">
      <c r="C116" s="3" t="s">
        <v>225</v>
      </c>
      <c r="J116" s="48"/>
    </row>
  </sheetData>
  <pageMargins left="0.16" right="0.34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9"/>
  <sheetViews>
    <sheetView topLeftCell="A82" workbookViewId="0">
      <selection activeCell="D102" sqref="D102"/>
    </sheetView>
  </sheetViews>
  <sheetFormatPr defaultColWidth="9.140625" defaultRowHeight="15"/>
  <cols>
    <col min="1" max="1" width="3.28515625" style="20" customWidth="1"/>
    <col min="2" max="2" width="12.42578125" style="20" customWidth="1"/>
    <col min="3" max="3" width="19" style="20" customWidth="1"/>
    <col min="4" max="5" width="9.140625" style="20"/>
    <col min="6" max="6" width="10.85546875" style="20" customWidth="1"/>
    <col min="7" max="7" width="8.42578125" style="20" customWidth="1"/>
    <col min="8" max="8" width="6" style="20" customWidth="1"/>
    <col min="9" max="16384" width="9.140625" style="20"/>
  </cols>
  <sheetData>
    <row r="1" spans="1:9" ht="5.45" customHeight="1"/>
    <row r="2" spans="1:9">
      <c r="A2" s="119" t="s">
        <v>55</v>
      </c>
      <c r="B2" s="119"/>
      <c r="C2" s="119"/>
      <c r="D2" s="119"/>
      <c r="E2" s="119"/>
      <c r="F2" s="119"/>
      <c r="G2" s="119"/>
      <c r="H2" s="119"/>
      <c r="I2" s="21"/>
    </row>
    <row r="3" spans="1:9" ht="7.15" customHeight="1">
      <c r="A3" s="22"/>
      <c r="B3" s="22"/>
      <c r="C3" s="22"/>
      <c r="D3" s="22"/>
      <c r="E3" s="22"/>
      <c r="F3" s="22"/>
      <c r="G3" s="22"/>
      <c r="H3" s="22"/>
      <c r="I3" s="22"/>
    </row>
    <row r="4" spans="1:9">
      <c r="A4" s="22"/>
      <c r="B4" s="23" t="s">
        <v>56</v>
      </c>
      <c r="C4" s="24" t="s">
        <v>57</v>
      </c>
      <c r="D4" s="22"/>
      <c r="E4" s="22"/>
      <c r="F4" s="22"/>
      <c r="G4" s="22"/>
      <c r="H4" s="22"/>
      <c r="I4" s="22"/>
    </row>
    <row r="5" spans="1:9">
      <c r="A5" s="22"/>
      <c r="B5" s="23" t="s">
        <v>56</v>
      </c>
      <c r="C5" s="24" t="s">
        <v>58</v>
      </c>
      <c r="D5" s="22"/>
      <c r="E5" s="22"/>
      <c r="F5" s="22"/>
      <c r="G5" s="22"/>
      <c r="H5" s="22"/>
      <c r="I5" s="22"/>
    </row>
    <row r="6" spans="1:9">
      <c r="B6" s="1" t="s">
        <v>56</v>
      </c>
      <c r="C6" s="20" t="s">
        <v>59</v>
      </c>
      <c r="I6" s="46"/>
    </row>
    <row r="7" spans="1:9">
      <c r="C7" s="30" t="s">
        <v>60</v>
      </c>
      <c r="D7" s="30" t="s">
        <v>61</v>
      </c>
      <c r="E7" s="30" t="s">
        <v>62</v>
      </c>
      <c r="F7" s="30" t="s">
        <v>63</v>
      </c>
    </row>
    <row r="8" spans="1:9">
      <c r="C8" s="25" t="s">
        <v>64</v>
      </c>
      <c r="D8" s="25">
        <v>1000</v>
      </c>
      <c r="E8" s="25">
        <v>40</v>
      </c>
      <c r="F8" s="31" t="s">
        <v>65</v>
      </c>
    </row>
    <row r="9" spans="1:9">
      <c r="C9" s="25" t="s">
        <v>66</v>
      </c>
      <c r="D9" s="25">
        <v>100</v>
      </c>
      <c r="E9" s="25">
        <v>70</v>
      </c>
      <c r="F9" s="31" t="s">
        <v>67</v>
      </c>
      <c r="G9" s="120" t="s">
        <v>200</v>
      </c>
      <c r="H9" s="121"/>
    </row>
    <row r="10" spans="1:9">
      <c r="C10" s="25" t="s">
        <v>68</v>
      </c>
      <c r="D10" s="25">
        <v>100</v>
      </c>
      <c r="E10" s="25">
        <v>400</v>
      </c>
      <c r="F10" s="32">
        <v>0.14000000000000001</v>
      </c>
      <c r="G10" s="122"/>
      <c r="H10" s="121"/>
    </row>
    <row r="11" spans="1:9">
      <c r="C11" s="25" t="s">
        <v>69</v>
      </c>
      <c r="D11" s="25">
        <v>100</v>
      </c>
      <c r="E11" s="25">
        <v>50</v>
      </c>
      <c r="F11" s="32">
        <v>0.28000000000000003</v>
      </c>
    </row>
    <row r="12" spans="1:9">
      <c r="B12" t="s">
        <v>56</v>
      </c>
      <c r="C12" s="20" t="s">
        <v>70</v>
      </c>
      <c r="F12" s="27"/>
    </row>
    <row r="13" spans="1:9">
      <c r="B13" s="1" t="s">
        <v>71</v>
      </c>
      <c r="C13" s="20" t="s">
        <v>72</v>
      </c>
    </row>
    <row r="14" spans="1:9">
      <c r="C14" s="30" t="s">
        <v>60</v>
      </c>
      <c r="D14" s="30" t="s">
        <v>61</v>
      </c>
      <c r="E14" s="30" t="s">
        <v>62</v>
      </c>
      <c r="F14" s="30" t="s">
        <v>63</v>
      </c>
    </row>
    <row r="15" spans="1:9">
      <c r="C15" s="25" t="s">
        <v>64</v>
      </c>
      <c r="D15" s="25">
        <v>2000</v>
      </c>
      <c r="E15" s="25">
        <v>35</v>
      </c>
      <c r="F15" s="31" t="s">
        <v>65</v>
      </c>
    </row>
    <row r="16" spans="1:9">
      <c r="C16" s="25" t="s">
        <v>66</v>
      </c>
      <c r="D16" s="25">
        <v>200</v>
      </c>
      <c r="E16" s="25">
        <v>80</v>
      </c>
      <c r="F16" s="31" t="s">
        <v>67</v>
      </c>
      <c r="G16" s="123" t="s">
        <v>201</v>
      </c>
      <c r="H16" s="124"/>
    </row>
    <row r="17" spans="2:8">
      <c r="C17" s="25" t="s">
        <v>68</v>
      </c>
      <c r="D17" s="25">
        <v>150</v>
      </c>
      <c r="E17" s="25">
        <v>350</v>
      </c>
      <c r="F17" s="32">
        <v>0.14000000000000001</v>
      </c>
      <c r="G17" s="125"/>
      <c r="H17" s="124"/>
    </row>
    <row r="18" spans="2:8">
      <c r="C18" s="25" t="s">
        <v>73</v>
      </c>
      <c r="D18" s="25">
        <v>22000</v>
      </c>
      <c r="E18" s="25">
        <v>3</v>
      </c>
      <c r="F18" s="32">
        <v>0.28000000000000003</v>
      </c>
    </row>
    <row r="19" spans="2:8">
      <c r="B19" s="1" t="s">
        <v>71</v>
      </c>
      <c r="C19" s="20" t="s">
        <v>74</v>
      </c>
    </row>
    <row r="20" spans="2:8">
      <c r="C20" s="30" t="s">
        <v>60</v>
      </c>
      <c r="D20" s="30" t="s">
        <v>61</v>
      </c>
      <c r="E20" s="30" t="s">
        <v>62</v>
      </c>
      <c r="F20" s="30" t="s">
        <v>63</v>
      </c>
    </row>
    <row r="21" spans="2:8">
      <c r="C21" s="25" t="s">
        <v>64</v>
      </c>
      <c r="D21" s="25">
        <v>500</v>
      </c>
      <c r="E21" s="25">
        <v>45</v>
      </c>
      <c r="F21" s="31" t="s">
        <v>65</v>
      </c>
    </row>
    <row r="22" spans="2:8">
      <c r="C22" s="25" t="s">
        <v>66</v>
      </c>
      <c r="D22" s="25">
        <v>50</v>
      </c>
      <c r="E22" s="25">
        <v>90</v>
      </c>
      <c r="F22" s="31" t="s">
        <v>67</v>
      </c>
      <c r="G22" s="123" t="s">
        <v>202</v>
      </c>
      <c r="H22" s="124"/>
    </row>
    <row r="23" spans="2:8">
      <c r="C23" s="25" t="s">
        <v>68</v>
      </c>
      <c r="D23" s="25">
        <v>50</v>
      </c>
      <c r="E23" s="25">
        <v>700</v>
      </c>
      <c r="F23" s="32">
        <v>0.14000000000000001</v>
      </c>
      <c r="G23" s="125"/>
      <c r="H23" s="124"/>
    </row>
    <row r="24" spans="2:8">
      <c r="C24" s="25" t="s">
        <v>69</v>
      </c>
      <c r="D24" s="25">
        <v>20</v>
      </c>
      <c r="E24" s="25">
        <v>75</v>
      </c>
      <c r="F24" s="32">
        <v>0.28000000000000003</v>
      </c>
    </row>
    <row r="25" spans="2:8">
      <c r="B25" s="1" t="s">
        <v>71</v>
      </c>
      <c r="C25" s="20" t="s">
        <v>70</v>
      </c>
      <c r="F25" s="27"/>
    </row>
    <row r="26" spans="2:8">
      <c r="B26" s="1" t="s">
        <v>71</v>
      </c>
      <c r="C26" s="20" t="s">
        <v>75</v>
      </c>
    </row>
    <row r="27" spans="2:8">
      <c r="C27" s="33" t="s">
        <v>60</v>
      </c>
      <c r="D27" s="33" t="s">
        <v>61</v>
      </c>
      <c r="E27" s="33" t="s">
        <v>62</v>
      </c>
      <c r="F27" s="33" t="s">
        <v>63</v>
      </c>
    </row>
    <row r="28" spans="2:8">
      <c r="C28" s="25" t="s">
        <v>64</v>
      </c>
      <c r="D28" s="25">
        <v>400</v>
      </c>
      <c r="E28" s="25">
        <v>55</v>
      </c>
      <c r="F28" s="31" t="s">
        <v>65</v>
      </c>
    </row>
    <row r="29" spans="2:8">
      <c r="C29" s="25" t="s">
        <v>66</v>
      </c>
      <c r="D29" s="25">
        <v>25</v>
      </c>
      <c r="E29" s="25">
        <v>90</v>
      </c>
      <c r="F29" s="31" t="s">
        <v>67</v>
      </c>
      <c r="G29" s="123" t="s">
        <v>203</v>
      </c>
      <c r="H29" s="124"/>
    </row>
    <row r="30" spans="2:8">
      <c r="C30" s="25" t="s">
        <v>68</v>
      </c>
      <c r="D30" s="25">
        <v>25</v>
      </c>
      <c r="E30" s="25">
        <v>750</v>
      </c>
      <c r="F30" s="32">
        <v>0.14000000000000001</v>
      </c>
      <c r="G30" s="125"/>
      <c r="H30" s="124"/>
    </row>
    <row r="31" spans="2:8">
      <c r="C31" s="25" t="s">
        <v>69</v>
      </c>
      <c r="D31" s="25">
        <v>20</v>
      </c>
      <c r="E31" s="25">
        <v>80</v>
      </c>
      <c r="F31" s="32">
        <v>0.28000000000000003</v>
      </c>
    </row>
    <row r="32" spans="2:8">
      <c r="B32" s="1" t="s">
        <v>71</v>
      </c>
      <c r="C32" t="s">
        <v>76</v>
      </c>
      <c r="F32" s="27"/>
    </row>
    <row r="33" spans="2:8">
      <c r="B33" s="1" t="s">
        <v>71</v>
      </c>
      <c r="C33" t="s">
        <v>106</v>
      </c>
    </row>
    <row r="34" spans="2:8">
      <c r="C34" s="33" t="s">
        <v>60</v>
      </c>
      <c r="D34" s="33" t="s">
        <v>61</v>
      </c>
      <c r="E34" s="33" t="s">
        <v>62</v>
      </c>
      <c r="F34" s="33" t="s">
        <v>63</v>
      </c>
    </row>
    <row r="35" spans="2:8">
      <c r="C35" s="25" t="s">
        <v>64</v>
      </c>
      <c r="D35" s="25">
        <v>10</v>
      </c>
      <c r="E35" s="25">
        <v>55</v>
      </c>
      <c r="F35" s="31" t="s">
        <v>65</v>
      </c>
    </row>
    <row r="36" spans="2:8">
      <c r="C36" s="25" t="s">
        <v>66</v>
      </c>
      <c r="D36" s="25">
        <v>10</v>
      </c>
      <c r="E36" s="25">
        <v>90</v>
      </c>
      <c r="F36" s="31" t="s">
        <v>67</v>
      </c>
    </row>
    <row r="37" spans="2:8">
      <c r="C37" s="25" t="s">
        <v>68</v>
      </c>
      <c r="D37" s="25">
        <v>10</v>
      </c>
      <c r="E37" s="25">
        <v>750</v>
      </c>
      <c r="F37" s="32">
        <v>0.14000000000000001</v>
      </c>
      <c r="G37" s="123" t="s">
        <v>212</v>
      </c>
      <c r="H37" s="124"/>
    </row>
    <row r="38" spans="2:8">
      <c r="C38" s="25" t="s">
        <v>69</v>
      </c>
      <c r="D38" s="25">
        <v>10</v>
      </c>
      <c r="E38" s="25">
        <v>80</v>
      </c>
      <c r="F38" s="32">
        <v>0.28000000000000003</v>
      </c>
      <c r="G38" s="125"/>
      <c r="H38" s="124"/>
    </row>
    <row r="39" spans="2:8">
      <c r="B39" s="1" t="s">
        <v>71</v>
      </c>
      <c r="C39" t="s">
        <v>207</v>
      </c>
    </row>
    <row r="40" spans="2:8">
      <c r="C40" s="33" t="s">
        <v>60</v>
      </c>
      <c r="D40" s="33" t="s">
        <v>61</v>
      </c>
      <c r="E40" s="33" t="s">
        <v>62</v>
      </c>
      <c r="F40" s="33" t="s">
        <v>63</v>
      </c>
    </row>
    <row r="41" spans="2:8">
      <c r="C41" s="25" t="s">
        <v>64</v>
      </c>
      <c r="D41" s="25">
        <v>10</v>
      </c>
      <c r="E41" s="25">
        <v>55</v>
      </c>
      <c r="F41" s="31" t="s">
        <v>65</v>
      </c>
    </row>
    <row r="42" spans="2:8">
      <c r="C42" s="25" t="s">
        <v>66</v>
      </c>
      <c r="D42" s="25">
        <v>10</v>
      </c>
      <c r="E42" s="25">
        <v>90</v>
      </c>
      <c r="F42" s="31" t="s">
        <v>67</v>
      </c>
    </row>
    <row r="43" spans="2:8">
      <c r="C43" s="25" t="s">
        <v>68</v>
      </c>
      <c r="D43" s="25">
        <v>10</v>
      </c>
      <c r="E43" s="25">
        <v>750</v>
      </c>
      <c r="F43" s="32">
        <v>0.14000000000000001</v>
      </c>
      <c r="G43" s="123" t="s">
        <v>206</v>
      </c>
      <c r="H43" s="124"/>
    </row>
    <row r="44" spans="2:8">
      <c r="C44" s="25" t="s">
        <v>69</v>
      </c>
      <c r="D44" s="25">
        <v>10</v>
      </c>
      <c r="E44" s="25">
        <v>80</v>
      </c>
      <c r="F44" s="32">
        <v>0.28000000000000003</v>
      </c>
      <c r="G44" s="125"/>
      <c r="H44" s="124"/>
    </row>
    <row r="45" spans="2:8">
      <c r="C45" s="41"/>
      <c r="D45" s="41"/>
      <c r="E45" s="41"/>
      <c r="F45" s="42"/>
      <c r="G45" s="43"/>
      <c r="H45" s="39"/>
    </row>
    <row r="46" spans="2:8">
      <c r="B46" s="1" t="s">
        <v>71</v>
      </c>
      <c r="C46" t="s">
        <v>208</v>
      </c>
    </row>
    <row r="47" spans="2:8">
      <c r="C47" s="30" t="s">
        <v>60</v>
      </c>
      <c r="D47" s="30" t="s">
        <v>61</v>
      </c>
      <c r="E47" s="30" t="s">
        <v>62</v>
      </c>
      <c r="F47" s="30" t="s">
        <v>63</v>
      </c>
    </row>
    <row r="48" spans="2:8">
      <c r="C48" s="25" t="s">
        <v>64</v>
      </c>
      <c r="D48" s="25">
        <v>10000</v>
      </c>
      <c r="E48" s="25">
        <v>25</v>
      </c>
      <c r="F48" s="31" t="s">
        <v>65</v>
      </c>
    </row>
    <row r="49" spans="2:8">
      <c r="C49" s="25" t="s">
        <v>66</v>
      </c>
      <c r="D49" s="25">
        <v>500</v>
      </c>
      <c r="E49" s="25">
        <v>80</v>
      </c>
      <c r="F49" s="31" t="s">
        <v>67</v>
      </c>
      <c r="G49" s="120" t="s">
        <v>209</v>
      </c>
      <c r="H49" s="121"/>
    </row>
    <row r="50" spans="2:8">
      <c r="C50" s="25" t="s">
        <v>68</v>
      </c>
      <c r="D50" s="25">
        <v>600</v>
      </c>
      <c r="E50" s="25">
        <v>150</v>
      </c>
      <c r="F50" s="32">
        <v>0.14000000000000001</v>
      </c>
      <c r="G50" s="122"/>
      <c r="H50" s="121"/>
    </row>
    <row r="51" spans="2:8">
      <c r="C51" s="25" t="s">
        <v>73</v>
      </c>
      <c r="D51" s="25">
        <v>30000</v>
      </c>
      <c r="E51" s="25">
        <v>1</v>
      </c>
      <c r="F51" s="32">
        <v>0.28000000000000003</v>
      </c>
    </row>
    <row r="52" spans="2:8">
      <c r="C52" s="41"/>
      <c r="D52" s="41"/>
      <c r="E52" s="41"/>
      <c r="F52" s="42"/>
    </row>
    <row r="53" spans="2:8">
      <c r="C53" s="41"/>
      <c r="D53" s="41"/>
      <c r="E53" s="41"/>
      <c r="F53" s="1" t="s">
        <v>86</v>
      </c>
    </row>
    <row r="54" spans="2:8">
      <c r="C54" s="41"/>
      <c r="D54" s="41"/>
      <c r="E54" s="41"/>
      <c r="F54" s="42"/>
    </row>
    <row r="55" spans="2:8">
      <c r="C55" s="41"/>
      <c r="D55" s="41"/>
      <c r="E55" s="41"/>
      <c r="F55" s="42"/>
      <c r="G55" s="43"/>
      <c r="H55" s="39"/>
    </row>
    <row r="56" spans="2:8">
      <c r="B56" s="1" t="s">
        <v>71</v>
      </c>
      <c r="C56" t="s">
        <v>210</v>
      </c>
      <c r="G56" s="43"/>
      <c r="H56" s="39"/>
    </row>
    <row r="57" spans="2:8">
      <c r="C57" s="30" t="s">
        <v>60</v>
      </c>
      <c r="D57" s="30" t="s">
        <v>61</v>
      </c>
      <c r="E57" s="30" t="s">
        <v>62</v>
      </c>
      <c r="F57" s="30" t="s">
        <v>63</v>
      </c>
      <c r="G57" s="43"/>
      <c r="H57" s="39"/>
    </row>
    <row r="58" spans="2:8">
      <c r="C58" s="25" t="s">
        <v>66</v>
      </c>
      <c r="D58" s="25">
        <v>600</v>
      </c>
      <c r="E58" s="25">
        <v>75</v>
      </c>
      <c r="F58" s="31" t="s">
        <v>67</v>
      </c>
      <c r="G58" s="120" t="s">
        <v>211</v>
      </c>
      <c r="H58" s="126"/>
    </row>
    <row r="59" spans="2:8">
      <c r="B59" s="1" t="s">
        <v>56</v>
      </c>
      <c r="C59" s="20" t="s">
        <v>77</v>
      </c>
    </row>
    <row r="60" spans="2:8">
      <c r="C60" s="33" t="s">
        <v>60</v>
      </c>
      <c r="D60" s="33" t="s">
        <v>61</v>
      </c>
      <c r="E60" s="33" t="s">
        <v>62</v>
      </c>
      <c r="F60" s="33" t="s">
        <v>63</v>
      </c>
    </row>
    <row r="61" spans="2:8">
      <c r="C61" s="25" t="s">
        <v>68</v>
      </c>
      <c r="D61" s="25">
        <v>5</v>
      </c>
      <c r="E61" s="25">
        <v>400</v>
      </c>
      <c r="F61" s="26">
        <v>0.14000000000000001</v>
      </c>
      <c r="G61" s="123" t="s">
        <v>204</v>
      </c>
      <c r="H61" s="124"/>
    </row>
    <row r="62" spans="2:8">
      <c r="C62" s="25" t="s">
        <v>69</v>
      </c>
      <c r="D62" s="25">
        <v>5</v>
      </c>
      <c r="E62" s="25">
        <v>50</v>
      </c>
      <c r="F62" s="26">
        <v>0.28000000000000003</v>
      </c>
      <c r="G62" s="125"/>
      <c r="H62" s="124"/>
    </row>
    <row r="63" spans="2:8">
      <c r="B63" s="1" t="s">
        <v>71</v>
      </c>
      <c r="C63" s="20" t="s">
        <v>70</v>
      </c>
    </row>
    <row r="64" spans="2:8">
      <c r="B64" s="1" t="s">
        <v>71</v>
      </c>
      <c r="C64" s="20" t="s">
        <v>78</v>
      </c>
    </row>
    <row r="65" spans="2:8">
      <c r="C65" s="30" t="s">
        <v>60</v>
      </c>
      <c r="D65" s="30" t="s">
        <v>61</v>
      </c>
      <c r="E65" s="30" t="s">
        <v>62</v>
      </c>
      <c r="F65" s="30" t="s">
        <v>63</v>
      </c>
    </row>
    <row r="66" spans="2:8">
      <c r="C66" s="25" t="s">
        <v>68</v>
      </c>
      <c r="D66" s="25">
        <v>5</v>
      </c>
      <c r="E66" s="25">
        <v>700</v>
      </c>
      <c r="F66" s="26">
        <v>0.14000000000000001</v>
      </c>
      <c r="G66" s="123" t="s">
        <v>205</v>
      </c>
      <c r="H66" s="124"/>
    </row>
    <row r="67" spans="2:8">
      <c r="C67" s="25" t="s">
        <v>69</v>
      </c>
      <c r="D67" s="25">
        <v>5</v>
      </c>
      <c r="E67" s="25">
        <v>75</v>
      </c>
      <c r="F67" s="26">
        <v>0.28000000000000003</v>
      </c>
      <c r="G67" s="125"/>
      <c r="H67" s="124"/>
    </row>
    <row r="68" spans="2:8">
      <c r="B68" s="1" t="s">
        <v>71</v>
      </c>
      <c r="C68" t="s">
        <v>215</v>
      </c>
    </row>
    <row r="69" spans="2:8">
      <c r="C69" s="33" t="s">
        <v>60</v>
      </c>
      <c r="D69" s="33" t="s">
        <v>61</v>
      </c>
      <c r="E69" s="33" t="s">
        <v>62</v>
      </c>
      <c r="F69" s="33" t="s">
        <v>63</v>
      </c>
    </row>
    <row r="70" spans="2:8">
      <c r="C70" s="25" t="s">
        <v>64</v>
      </c>
      <c r="D70" s="25">
        <v>1000</v>
      </c>
      <c r="E70" s="25">
        <v>55</v>
      </c>
      <c r="F70" s="31" t="s">
        <v>65</v>
      </c>
    </row>
    <row r="71" spans="2:8">
      <c r="C71" s="25" t="s">
        <v>66</v>
      </c>
      <c r="D71" s="25">
        <v>200</v>
      </c>
      <c r="E71" s="25">
        <v>90</v>
      </c>
      <c r="F71" s="31" t="s">
        <v>67</v>
      </c>
    </row>
    <row r="72" spans="2:8">
      <c r="C72" s="25" t="s">
        <v>68</v>
      </c>
      <c r="D72" s="25">
        <v>300</v>
      </c>
      <c r="E72" s="25">
        <v>750</v>
      </c>
      <c r="F72" s="32">
        <v>0.14000000000000001</v>
      </c>
      <c r="G72" s="123" t="s">
        <v>213</v>
      </c>
      <c r="H72" s="124"/>
    </row>
    <row r="73" spans="2:8">
      <c r="C73" s="25" t="s">
        <v>69</v>
      </c>
      <c r="D73" s="25">
        <v>20</v>
      </c>
      <c r="E73" s="25">
        <v>80</v>
      </c>
      <c r="F73" s="32">
        <v>0.28000000000000003</v>
      </c>
      <c r="G73" s="125"/>
      <c r="H73" s="124"/>
    </row>
    <row r="74" spans="2:8">
      <c r="C74" s="41"/>
      <c r="D74" s="41"/>
      <c r="E74" s="41"/>
      <c r="F74" s="44"/>
      <c r="G74" s="45"/>
      <c r="H74" s="40"/>
    </row>
    <row r="75" spans="2:8">
      <c r="B75"/>
    </row>
    <row r="76" spans="2:8">
      <c r="B76" s="1" t="s">
        <v>71</v>
      </c>
      <c r="C76" t="s">
        <v>214</v>
      </c>
      <c r="G76" s="43"/>
      <c r="H76" s="39"/>
    </row>
    <row r="77" spans="2:8">
      <c r="C77" s="30" t="s">
        <v>60</v>
      </c>
      <c r="D77" s="30" t="s">
        <v>61</v>
      </c>
      <c r="E77" s="30" t="s">
        <v>62</v>
      </c>
      <c r="F77" s="30" t="s">
        <v>63</v>
      </c>
      <c r="G77" s="43"/>
      <c r="H77" s="39"/>
    </row>
    <row r="78" spans="2:8">
      <c r="C78" s="25" t="s">
        <v>66</v>
      </c>
      <c r="D78" s="25">
        <v>600</v>
      </c>
      <c r="E78" s="25">
        <v>75</v>
      </c>
      <c r="F78" s="31" t="s">
        <v>67</v>
      </c>
      <c r="G78" s="120" t="s">
        <v>211</v>
      </c>
      <c r="H78" s="126"/>
    </row>
    <row r="80" spans="2:8">
      <c r="B80" t="s">
        <v>288</v>
      </c>
      <c r="C80" s="54" t="s">
        <v>289</v>
      </c>
    </row>
    <row r="81" spans="1:8" s="29" customFormat="1">
      <c r="A81" s="28"/>
      <c r="B81" t="s">
        <v>79</v>
      </c>
      <c r="C81" s="20" t="s">
        <v>80</v>
      </c>
      <c r="D81" s="20"/>
      <c r="E81" s="20"/>
      <c r="F81" s="28"/>
      <c r="G81" s="28"/>
      <c r="H81" s="28"/>
    </row>
    <row r="82" spans="1:8">
      <c r="B82" t="s">
        <v>79</v>
      </c>
      <c r="C82" t="s">
        <v>81</v>
      </c>
    </row>
    <row r="83" spans="1:8">
      <c r="B83" t="s">
        <v>79</v>
      </c>
      <c r="C83" t="s">
        <v>82</v>
      </c>
    </row>
    <row r="84" spans="1:8">
      <c r="B84" t="s">
        <v>79</v>
      </c>
      <c r="C84" t="s">
        <v>83</v>
      </c>
    </row>
    <row r="85" spans="1:8">
      <c r="B85" t="s">
        <v>79</v>
      </c>
      <c r="C85" t="s">
        <v>84</v>
      </c>
    </row>
    <row r="86" spans="1:8">
      <c r="B86" t="s">
        <v>79</v>
      </c>
      <c r="C86" t="s">
        <v>85</v>
      </c>
    </row>
    <row r="87" spans="1:8">
      <c r="C87" s="1" t="s">
        <v>86</v>
      </c>
    </row>
    <row r="88" spans="1:8">
      <c r="B88" s="1"/>
    </row>
    <row r="89" spans="1:8">
      <c r="B89" s="1"/>
    </row>
  </sheetData>
  <mergeCells count="13">
    <mergeCell ref="G72:H73"/>
    <mergeCell ref="G78:H78"/>
    <mergeCell ref="G37:H38"/>
    <mergeCell ref="G61:H62"/>
    <mergeCell ref="G66:H67"/>
    <mergeCell ref="G43:H44"/>
    <mergeCell ref="G49:H50"/>
    <mergeCell ref="G58:H58"/>
    <mergeCell ref="A2:H2"/>
    <mergeCell ref="G9:H10"/>
    <mergeCell ref="G16:H17"/>
    <mergeCell ref="G22:H23"/>
    <mergeCell ref="G29:H30"/>
  </mergeCells>
  <pageMargins left="0.7" right="0.7" top="0.17" bottom="0.17" header="0.17" footer="0.17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M34"/>
  <sheetViews>
    <sheetView topLeftCell="A33" zoomScale="130" zoomScaleNormal="130" workbookViewId="0">
      <selection activeCell="E34" sqref="E34"/>
    </sheetView>
  </sheetViews>
  <sheetFormatPr defaultRowHeight="15"/>
  <cols>
    <col min="1" max="1" width="3.28515625" customWidth="1"/>
    <col min="2" max="2" width="11.42578125" customWidth="1"/>
    <col min="3" max="3" width="9.5703125" customWidth="1"/>
    <col min="4" max="4" width="6" customWidth="1"/>
    <col min="5" max="5" width="6.28515625" customWidth="1"/>
    <col min="6" max="6" width="15.42578125" bestFit="1" customWidth="1"/>
    <col min="8" max="8" width="7.85546875" customWidth="1"/>
    <col min="9" max="9" width="7.7109375" customWidth="1"/>
    <col min="10" max="10" width="8.42578125" customWidth="1"/>
    <col min="11" max="11" width="8" customWidth="1"/>
    <col min="12" max="12" width="8.42578125" customWidth="1"/>
    <col min="13" max="13" width="7.28515625" customWidth="1"/>
    <col min="14" max="14" width="5.28515625" customWidth="1"/>
    <col min="15" max="15" width="6.5703125" customWidth="1"/>
    <col min="16" max="16" width="6.42578125" customWidth="1"/>
    <col min="17" max="17" width="6.85546875" customWidth="1"/>
    <col min="18" max="18" width="7.5703125" customWidth="1"/>
    <col min="19" max="19" width="7.7109375" customWidth="1"/>
  </cols>
  <sheetData>
    <row r="1" spans="2:13">
      <c r="B1" t="s">
        <v>414</v>
      </c>
      <c r="D1" t="s">
        <v>415</v>
      </c>
      <c r="H1" t="s">
        <v>416</v>
      </c>
      <c r="L1" s="72"/>
      <c r="M1" s="71"/>
    </row>
    <row r="2" spans="2:13">
      <c r="D2" t="s">
        <v>417</v>
      </c>
      <c r="H2" t="s">
        <v>416</v>
      </c>
      <c r="L2" s="72"/>
      <c r="M2" s="71"/>
    </row>
    <row r="3" spans="2:13">
      <c r="D3" t="s">
        <v>427</v>
      </c>
      <c r="L3" s="72"/>
      <c r="M3" s="71"/>
    </row>
    <row r="4" spans="2:13">
      <c r="L4" s="72"/>
      <c r="M4" s="71"/>
    </row>
    <row r="5" spans="2:13">
      <c r="B5" t="s">
        <v>333</v>
      </c>
      <c r="D5" t="s">
        <v>415</v>
      </c>
      <c r="H5" t="s">
        <v>418</v>
      </c>
      <c r="L5" s="72"/>
      <c r="M5" s="71"/>
    </row>
    <row r="6" spans="2:13">
      <c r="D6" t="s">
        <v>417</v>
      </c>
      <c r="H6" t="s">
        <v>419</v>
      </c>
    </row>
    <row r="7" spans="2:13">
      <c r="D7" t="s">
        <v>420</v>
      </c>
    </row>
    <row r="9" spans="2:13">
      <c r="B9" t="s">
        <v>421</v>
      </c>
      <c r="D9" t="s">
        <v>422</v>
      </c>
    </row>
    <row r="10" spans="2:13">
      <c r="D10" t="s">
        <v>423</v>
      </c>
    </row>
    <row r="11" spans="2:13">
      <c r="D11" t="s">
        <v>424</v>
      </c>
    </row>
    <row r="13" spans="2:13">
      <c r="B13" t="s">
        <v>335</v>
      </c>
      <c r="D13" t="s">
        <v>425</v>
      </c>
    </row>
    <row r="14" spans="2:13">
      <c r="D14" t="s">
        <v>426</v>
      </c>
    </row>
    <row r="17" spans="2:6">
      <c r="B17" t="s">
        <v>372</v>
      </c>
      <c r="C17" s="71"/>
    </row>
    <row r="18" spans="2:6">
      <c r="B18" t="s">
        <v>371</v>
      </c>
      <c r="C18" s="71"/>
    </row>
    <row r="19" spans="2:6">
      <c r="B19" t="s">
        <v>370</v>
      </c>
      <c r="C19" s="71"/>
    </row>
    <row r="20" spans="2:6">
      <c r="C20" s="71"/>
    </row>
    <row r="21" spans="2:6">
      <c r="C21" s="71"/>
    </row>
    <row r="22" spans="2:6">
      <c r="B22" t="s">
        <v>369</v>
      </c>
      <c r="C22" s="71"/>
    </row>
    <row r="23" spans="2:6">
      <c r="B23" t="s">
        <v>368</v>
      </c>
      <c r="C23" s="71"/>
    </row>
    <row r="25" spans="2:6">
      <c r="B25" t="s">
        <v>381</v>
      </c>
      <c r="C25" s="71"/>
      <c r="D25" s="71"/>
      <c r="E25" s="71"/>
      <c r="F25" s="72" t="s">
        <v>377</v>
      </c>
    </row>
    <row r="26" spans="2:6">
      <c r="B26" t="s">
        <v>380</v>
      </c>
      <c r="C26" s="71"/>
      <c r="D26" s="71"/>
      <c r="E26" s="71"/>
      <c r="F26" s="72" t="s">
        <v>377</v>
      </c>
    </row>
    <row r="27" spans="2:6">
      <c r="B27" t="s">
        <v>379</v>
      </c>
      <c r="C27" s="71"/>
      <c r="D27" s="71"/>
      <c r="E27" s="71"/>
      <c r="F27" s="72" t="s">
        <v>377</v>
      </c>
    </row>
    <row r="28" spans="2:6">
      <c r="B28" t="s">
        <v>378</v>
      </c>
      <c r="C28" s="71"/>
      <c r="D28" s="71"/>
      <c r="E28" s="71"/>
      <c r="F28" s="72" t="s">
        <v>377</v>
      </c>
    </row>
    <row r="29" spans="2:6">
      <c r="C29" s="71"/>
      <c r="D29" s="71"/>
      <c r="E29" s="71"/>
      <c r="F29" s="72"/>
    </row>
    <row r="30" spans="2:6">
      <c r="B30" t="s">
        <v>376</v>
      </c>
      <c r="C30" s="71"/>
      <c r="D30" s="71"/>
      <c r="E30" s="71"/>
      <c r="F30" s="72" t="s">
        <v>373</v>
      </c>
    </row>
    <row r="31" spans="2:6">
      <c r="B31" t="s">
        <v>375</v>
      </c>
      <c r="C31" s="71"/>
      <c r="D31" s="71"/>
      <c r="E31" s="71"/>
      <c r="F31" s="72" t="s">
        <v>373</v>
      </c>
    </row>
    <row r="32" spans="2:6">
      <c r="B32" t="s">
        <v>374</v>
      </c>
      <c r="C32" s="71"/>
      <c r="D32" s="71"/>
      <c r="E32" s="71"/>
      <c r="F32" s="72" t="s">
        <v>373</v>
      </c>
    </row>
    <row r="34" spans="5:5" ht="15.75">
      <c r="E34" s="3" t="s">
        <v>225</v>
      </c>
    </row>
  </sheetData>
  <pageMargins left="0.2" right="0.14000000000000001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S189"/>
  <sheetViews>
    <sheetView topLeftCell="A174" workbookViewId="0">
      <selection activeCell="K189" sqref="K189"/>
    </sheetView>
  </sheetViews>
  <sheetFormatPr defaultRowHeight="15"/>
  <cols>
    <col min="1" max="1" width="3.28515625" customWidth="1"/>
    <col min="2" max="2" width="11.42578125" customWidth="1"/>
    <col min="3" max="3" width="7.28515625" customWidth="1"/>
    <col min="4" max="4" width="6" customWidth="1"/>
    <col min="5" max="5" width="5.28515625" customWidth="1"/>
    <col min="6" max="6" width="5" customWidth="1"/>
    <col min="8" max="8" width="7.85546875" customWidth="1"/>
    <col min="9" max="10" width="7.7109375" customWidth="1"/>
    <col min="11" max="11" width="8" customWidth="1"/>
    <col min="12" max="12" width="8.42578125" customWidth="1"/>
    <col min="13" max="13" width="7.28515625" customWidth="1"/>
    <col min="14" max="14" width="5.28515625" customWidth="1"/>
    <col min="15" max="15" width="6.5703125" customWidth="1"/>
    <col min="16" max="16" width="6.42578125" customWidth="1"/>
    <col min="17" max="17" width="6.85546875" customWidth="1"/>
    <col min="18" max="18" width="7.5703125" customWidth="1"/>
    <col min="19" max="19" width="7.7109375" customWidth="1"/>
  </cols>
  <sheetData>
    <row r="3" spans="1:19">
      <c r="A3" s="130" t="s">
        <v>355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>
      <c r="A4" s="131" t="s">
        <v>316</v>
      </c>
      <c r="B4" s="131" t="s">
        <v>317</v>
      </c>
      <c r="C4" s="131" t="s">
        <v>343</v>
      </c>
      <c r="D4" s="131" t="s">
        <v>341</v>
      </c>
      <c r="E4" s="131" t="s">
        <v>342</v>
      </c>
      <c r="F4" s="131" t="s">
        <v>346</v>
      </c>
      <c r="G4" s="131" t="s">
        <v>318</v>
      </c>
      <c r="H4" s="132" t="s">
        <v>339</v>
      </c>
      <c r="I4" s="132"/>
      <c r="J4" s="132"/>
      <c r="K4" s="132"/>
      <c r="L4" s="132"/>
      <c r="M4" s="132" t="s">
        <v>340</v>
      </c>
      <c r="N4" s="132"/>
      <c r="O4" s="132"/>
      <c r="P4" s="132"/>
      <c r="Q4" s="132"/>
      <c r="R4" s="132"/>
      <c r="S4" s="131" t="s">
        <v>338</v>
      </c>
    </row>
    <row r="5" spans="1:19" s="57" customFormat="1" ht="60">
      <c r="A5" s="131"/>
      <c r="B5" s="131"/>
      <c r="C5" s="131"/>
      <c r="D5" s="131"/>
      <c r="E5" s="131"/>
      <c r="F5" s="131"/>
      <c r="G5" s="131"/>
      <c r="H5" s="64" t="s">
        <v>319</v>
      </c>
      <c r="I5" s="58" t="s">
        <v>320</v>
      </c>
      <c r="J5" s="58" t="s">
        <v>344</v>
      </c>
      <c r="K5" s="58" t="s">
        <v>345</v>
      </c>
      <c r="L5" s="58" t="s">
        <v>321</v>
      </c>
      <c r="M5" s="58" t="s">
        <v>332</v>
      </c>
      <c r="N5" s="58" t="s">
        <v>333</v>
      </c>
      <c r="O5" s="58" t="s">
        <v>334</v>
      </c>
      <c r="P5" s="58" t="s">
        <v>335</v>
      </c>
      <c r="Q5" s="58" t="s">
        <v>336</v>
      </c>
      <c r="R5" s="58" t="s">
        <v>337</v>
      </c>
      <c r="S5" s="131"/>
    </row>
    <row r="6" spans="1:19">
      <c r="A6" s="59">
        <v>1</v>
      </c>
      <c r="B6" s="59" t="s">
        <v>322</v>
      </c>
      <c r="C6" s="59">
        <v>98000</v>
      </c>
      <c r="D6" s="59">
        <v>30</v>
      </c>
      <c r="E6" s="59">
        <v>0</v>
      </c>
      <c r="F6" s="59">
        <f>D6-E6</f>
        <v>30</v>
      </c>
      <c r="G6" s="60">
        <f>C6*F6/D6</f>
        <v>98000</v>
      </c>
      <c r="H6" s="60">
        <f>G6*0.5</f>
        <v>49000</v>
      </c>
      <c r="I6" s="60">
        <f>G6*0.3</f>
        <v>29400</v>
      </c>
      <c r="J6" s="60">
        <f>G6*0.1</f>
        <v>9800</v>
      </c>
      <c r="K6" s="60">
        <f>G6*0.1</f>
        <v>9800</v>
      </c>
      <c r="L6" s="60">
        <f>SUM(H6:K6)</f>
        <v>98000</v>
      </c>
      <c r="M6" s="60">
        <f>H6*0.12</f>
        <v>5880</v>
      </c>
      <c r="N6" s="60"/>
      <c r="O6" s="60">
        <v>200</v>
      </c>
      <c r="P6" s="60">
        <v>5000</v>
      </c>
      <c r="Q6" s="60"/>
      <c r="R6" s="60">
        <f>SUM(M6:Q6)</f>
        <v>11080</v>
      </c>
      <c r="S6" s="60">
        <f>L6-R6</f>
        <v>86920</v>
      </c>
    </row>
    <row r="7" spans="1:19">
      <c r="A7" s="59">
        <v>2</v>
      </c>
      <c r="B7" s="59" t="s">
        <v>323</v>
      </c>
      <c r="C7" s="59">
        <v>70000</v>
      </c>
      <c r="D7" s="59">
        <v>30</v>
      </c>
      <c r="E7" s="59">
        <v>2</v>
      </c>
      <c r="F7" s="59">
        <f t="shared" ref="F7:F15" si="0">D7-E7</f>
        <v>28</v>
      </c>
      <c r="G7" s="60">
        <f t="shared" ref="G7:G15" si="1">C7*F7/D7</f>
        <v>65333.333333333336</v>
      </c>
      <c r="H7" s="60">
        <f t="shared" ref="H7:H15" si="2">G7*0.5</f>
        <v>32666.666666666668</v>
      </c>
      <c r="I7" s="60">
        <f t="shared" ref="I7:I15" si="3">G7*0.3</f>
        <v>19600</v>
      </c>
      <c r="J7" s="60">
        <f t="shared" ref="J7:J15" si="4">G7*0.1</f>
        <v>6533.3333333333339</v>
      </c>
      <c r="K7" s="60">
        <f t="shared" ref="K7:K15" si="5">G7*0.1</f>
        <v>6533.3333333333339</v>
      </c>
      <c r="L7" s="60">
        <f t="shared" ref="L7:L15" si="6">SUM(H7:K7)</f>
        <v>65333.333333333343</v>
      </c>
      <c r="M7" s="60">
        <f t="shared" ref="M7:M15" si="7">H7*0.12</f>
        <v>3920</v>
      </c>
      <c r="N7" s="60"/>
      <c r="O7" s="60">
        <v>200</v>
      </c>
      <c r="P7" s="60">
        <v>4000</v>
      </c>
      <c r="Q7" s="60"/>
      <c r="R7" s="60">
        <f t="shared" ref="R7:R15" si="8">SUM(M7:Q7)</f>
        <v>8120</v>
      </c>
      <c r="S7" s="60">
        <f t="shared" ref="S7:S15" si="9">L7-R7</f>
        <v>57213.333333333343</v>
      </c>
    </row>
    <row r="8" spans="1:19">
      <c r="A8" s="59">
        <v>3</v>
      </c>
      <c r="B8" s="59" t="s">
        <v>324</v>
      </c>
      <c r="C8" s="59">
        <v>50000</v>
      </c>
      <c r="D8" s="59">
        <v>30</v>
      </c>
      <c r="E8" s="59"/>
      <c r="F8" s="59">
        <f t="shared" si="0"/>
        <v>30</v>
      </c>
      <c r="G8" s="60">
        <f t="shared" si="1"/>
        <v>50000</v>
      </c>
      <c r="H8" s="60">
        <f t="shared" si="2"/>
        <v>25000</v>
      </c>
      <c r="I8" s="60">
        <f t="shared" si="3"/>
        <v>15000</v>
      </c>
      <c r="J8" s="60">
        <f t="shared" si="4"/>
        <v>5000</v>
      </c>
      <c r="K8" s="60">
        <f t="shared" si="5"/>
        <v>5000</v>
      </c>
      <c r="L8" s="60">
        <f t="shared" si="6"/>
        <v>50000</v>
      </c>
      <c r="M8" s="60">
        <f t="shared" si="7"/>
        <v>3000</v>
      </c>
      <c r="N8" s="60"/>
      <c r="O8" s="60">
        <v>200</v>
      </c>
      <c r="P8" s="60">
        <v>1000</v>
      </c>
      <c r="Q8" s="60"/>
      <c r="R8" s="60">
        <f t="shared" si="8"/>
        <v>4200</v>
      </c>
      <c r="S8" s="60">
        <f t="shared" si="9"/>
        <v>45800</v>
      </c>
    </row>
    <row r="9" spans="1:19">
      <c r="A9" s="59">
        <v>4</v>
      </c>
      <c r="B9" s="59" t="s">
        <v>325</v>
      </c>
      <c r="C9" s="59">
        <v>40000</v>
      </c>
      <c r="D9" s="59">
        <v>30</v>
      </c>
      <c r="E9" s="59">
        <v>3</v>
      </c>
      <c r="F9" s="59">
        <f t="shared" si="0"/>
        <v>27</v>
      </c>
      <c r="G9" s="60">
        <f t="shared" si="1"/>
        <v>36000</v>
      </c>
      <c r="H9" s="60">
        <f t="shared" si="2"/>
        <v>18000</v>
      </c>
      <c r="I9" s="60">
        <f t="shared" si="3"/>
        <v>10800</v>
      </c>
      <c r="J9" s="60">
        <f t="shared" si="4"/>
        <v>3600</v>
      </c>
      <c r="K9" s="60">
        <f t="shared" si="5"/>
        <v>3600</v>
      </c>
      <c r="L9" s="60">
        <f t="shared" si="6"/>
        <v>36000</v>
      </c>
      <c r="M9" s="60">
        <f t="shared" si="7"/>
        <v>2160</v>
      </c>
      <c r="N9" s="60"/>
      <c r="O9" s="60">
        <v>200</v>
      </c>
      <c r="P9" s="60"/>
      <c r="Q9" s="60">
        <v>3000</v>
      </c>
      <c r="R9" s="60">
        <f t="shared" si="8"/>
        <v>5360</v>
      </c>
      <c r="S9" s="60">
        <f t="shared" si="9"/>
        <v>30640</v>
      </c>
    </row>
    <row r="10" spans="1:19">
      <c r="A10" s="59">
        <v>5</v>
      </c>
      <c r="B10" s="59" t="s">
        <v>326</v>
      </c>
      <c r="C10" s="59">
        <v>35000</v>
      </c>
      <c r="D10" s="59">
        <v>30</v>
      </c>
      <c r="E10" s="59">
        <v>3</v>
      </c>
      <c r="F10" s="59">
        <f t="shared" si="0"/>
        <v>27</v>
      </c>
      <c r="G10" s="60">
        <f t="shared" si="1"/>
        <v>31500</v>
      </c>
      <c r="H10" s="60">
        <f t="shared" si="2"/>
        <v>15750</v>
      </c>
      <c r="I10" s="60">
        <f t="shared" si="3"/>
        <v>9450</v>
      </c>
      <c r="J10" s="60">
        <f t="shared" si="4"/>
        <v>3150</v>
      </c>
      <c r="K10" s="60">
        <f t="shared" si="5"/>
        <v>3150</v>
      </c>
      <c r="L10" s="60">
        <f t="shared" si="6"/>
        <v>31500</v>
      </c>
      <c r="M10" s="60">
        <f t="shared" si="7"/>
        <v>1890</v>
      </c>
      <c r="N10" s="60"/>
      <c r="O10" s="60">
        <v>200</v>
      </c>
      <c r="P10" s="60"/>
      <c r="Q10" s="60"/>
      <c r="R10" s="60">
        <f t="shared" si="8"/>
        <v>2090</v>
      </c>
      <c r="S10" s="60">
        <f t="shared" si="9"/>
        <v>29410</v>
      </c>
    </row>
    <row r="11" spans="1:19">
      <c r="A11" s="59">
        <v>6</v>
      </c>
      <c r="B11" s="59" t="s">
        <v>327</v>
      </c>
      <c r="C11" s="59">
        <v>18000</v>
      </c>
      <c r="D11" s="59">
        <v>30</v>
      </c>
      <c r="E11" s="59">
        <v>5</v>
      </c>
      <c r="F11" s="59">
        <f t="shared" si="0"/>
        <v>25</v>
      </c>
      <c r="G11" s="60">
        <f t="shared" si="1"/>
        <v>15000</v>
      </c>
      <c r="H11" s="60">
        <f t="shared" si="2"/>
        <v>7500</v>
      </c>
      <c r="I11" s="60">
        <f t="shared" si="3"/>
        <v>4500</v>
      </c>
      <c r="J11" s="60">
        <f t="shared" si="4"/>
        <v>1500</v>
      </c>
      <c r="K11" s="60">
        <f t="shared" si="5"/>
        <v>1500</v>
      </c>
      <c r="L11" s="61">
        <f t="shared" si="6"/>
        <v>15000</v>
      </c>
      <c r="M11" s="60">
        <f t="shared" si="7"/>
        <v>900</v>
      </c>
      <c r="N11" s="60">
        <f>L11*1.75%</f>
        <v>262.5</v>
      </c>
      <c r="O11" s="60">
        <v>150</v>
      </c>
      <c r="P11" s="60"/>
      <c r="Q11" s="60"/>
      <c r="R11" s="60">
        <f t="shared" si="8"/>
        <v>1312.5</v>
      </c>
      <c r="S11" s="60">
        <f t="shared" si="9"/>
        <v>13687.5</v>
      </c>
    </row>
    <row r="12" spans="1:19">
      <c r="A12" s="59">
        <v>7</v>
      </c>
      <c r="B12" s="59" t="s">
        <v>328</v>
      </c>
      <c r="C12" s="59">
        <v>14000</v>
      </c>
      <c r="D12" s="59">
        <v>30</v>
      </c>
      <c r="E12" s="59"/>
      <c r="F12" s="59">
        <f t="shared" si="0"/>
        <v>30</v>
      </c>
      <c r="G12" s="60">
        <f t="shared" si="1"/>
        <v>14000</v>
      </c>
      <c r="H12" s="60">
        <f t="shared" si="2"/>
        <v>7000</v>
      </c>
      <c r="I12" s="60">
        <f t="shared" si="3"/>
        <v>4200</v>
      </c>
      <c r="J12" s="60">
        <f t="shared" si="4"/>
        <v>1400</v>
      </c>
      <c r="K12" s="60">
        <f t="shared" si="5"/>
        <v>1400</v>
      </c>
      <c r="L12" s="60">
        <f t="shared" si="6"/>
        <v>14000</v>
      </c>
      <c r="M12" s="60">
        <f t="shared" si="7"/>
        <v>840</v>
      </c>
      <c r="N12" s="60">
        <f t="shared" ref="N12:N15" si="10">L12*1.75%</f>
        <v>245.00000000000003</v>
      </c>
      <c r="O12" s="60">
        <v>0</v>
      </c>
      <c r="P12" s="60"/>
      <c r="Q12" s="60"/>
      <c r="R12" s="60">
        <f t="shared" si="8"/>
        <v>1085</v>
      </c>
      <c r="S12" s="60">
        <f t="shared" si="9"/>
        <v>12915</v>
      </c>
    </row>
    <row r="13" spans="1:19">
      <c r="A13" s="59">
        <v>8</v>
      </c>
      <c r="B13" s="59" t="s">
        <v>329</v>
      </c>
      <c r="C13" s="59">
        <v>8000</v>
      </c>
      <c r="D13" s="59">
        <v>30</v>
      </c>
      <c r="E13" s="59"/>
      <c r="F13" s="59">
        <f t="shared" si="0"/>
        <v>30</v>
      </c>
      <c r="G13" s="60">
        <f t="shared" si="1"/>
        <v>8000</v>
      </c>
      <c r="H13" s="60">
        <f t="shared" si="2"/>
        <v>4000</v>
      </c>
      <c r="I13" s="60">
        <f t="shared" si="3"/>
        <v>2400</v>
      </c>
      <c r="J13" s="60">
        <f t="shared" si="4"/>
        <v>800</v>
      </c>
      <c r="K13" s="60">
        <f t="shared" si="5"/>
        <v>800</v>
      </c>
      <c r="L13" s="60">
        <f t="shared" si="6"/>
        <v>8000</v>
      </c>
      <c r="M13" s="60">
        <f t="shared" si="7"/>
        <v>480</v>
      </c>
      <c r="N13" s="60">
        <f t="shared" si="10"/>
        <v>140</v>
      </c>
      <c r="O13" s="60">
        <v>0</v>
      </c>
      <c r="P13" s="60"/>
      <c r="Q13" s="60"/>
      <c r="R13" s="60">
        <f t="shared" si="8"/>
        <v>620</v>
      </c>
      <c r="S13" s="60">
        <f t="shared" si="9"/>
        <v>7380</v>
      </c>
    </row>
    <row r="14" spans="1:19">
      <c r="A14" s="59">
        <v>9</v>
      </c>
      <c r="B14" s="59" t="s">
        <v>330</v>
      </c>
      <c r="C14" s="59">
        <v>7500</v>
      </c>
      <c r="D14" s="59">
        <v>30</v>
      </c>
      <c r="E14" s="59"/>
      <c r="F14" s="59">
        <f t="shared" si="0"/>
        <v>30</v>
      </c>
      <c r="G14" s="60">
        <f t="shared" si="1"/>
        <v>7500</v>
      </c>
      <c r="H14" s="60">
        <f t="shared" si="2"/>
        <v>3750</v>
      </c>
      <c r="I14" s="60">
        <f t="shared" si="3"/>
        <v>2250</v>
      </c>
      <c r="J14" s="60">
        <f t="shared" si="4"/>
        <v>750</v>
      </c>
      <c r="K14" s="60">
        <f t="shared" si="5"/>
        <v>750</v>
      </c>
      <c r="L14" s="60">
        <f t="shared" si="6"/>
        <v>7500</v>
      </c>
      <c r="M14" s="60">
        <f t="shared" si="7"/>
        <v>450</v>
      </c>
      <c r="N14" s="60">
        <f t="shared" si="10"/>
        <v>131.25</v>
      </c>
      <c r="O14" s="60">
        <v>0</v>
      </c>
      <c r="P14" s="60"/>
      <c r="Q14" s="60"/>
      <c r="R14" s="60">
        <f t="shared" si="8"/>
        <v>581.25</v>
      </c>
      <c r="S14" s="60">
        <f t="shared" si="9"/>
        <v>6918.75</v>
      </c>
    </row>
    <row r="15" spans="1:19">
      <c r="A15" s="59">
        <v>10</v>
      </c>
      <c r="B15" s="59" t="s">
        <v>331</v>
      </c>
      <c r="C15" s="59">
        <v>7500</v>
      </c>
      <c r="D15" s="59">
        <v>30</v>
      </c>
      <c r="E15" s="59"/>
      <c r="F15" s="59">
        <f t="shared" si="0"/>
        <v>30</v>
      </c>
      <c r="G15" s="60">
        <f t="shared" si="1"/>
        <v>7500</v>
      </c>
      <c r="H15" s="60">
        <f t="shared" si="2"/>
        <v>3750</v>
      </c>
      <c r="I15" s="60">
        <f t="shared" si="3"/>
        <v>2250</v>
      </c>
      <c r="J15" s="60">
        <f t="shared" si="4"/>
        <v>750</v>
      </c>
      <c r="K15" s="60">
        <f t="shared" si="5"/>
        <v>750</v>
      </c>
      <c r="L15" s="60">
        <f t="shared" si="6"/>
        <v>7500</v>
      </c>
      <c r="M15" s="60">
        <f t="shared" si="7"/>
        <v>450</v>
      </c>
      <c r="N15" s="60">
        <f t="shared" si="10"/>
        <v>131.25</v>
      </c>
      <c r="O15" s="60">
        <v>0</v>
      </c>
      <c r="P15" s="60"/>
      <c r="Q15" s="60"/>
      <c r="R15" s="60">
        <f t="shared" si="8"/>
        <v>581.25</v>
      </c>
      <c r="S15" s="60">
        <f t="shared" si="9"/>
        <v>6918.75</v>
      </c>
    </row>
    <row r="16" spans="1:19">
      <c r="A16" s="59"/>
      <c r="B16" s="127" t="s">
        <v>321</v>
      </c>
      <c r="C16" s="128"/>
      <c r="D16" s="128"/>
      <c r="E16" s="128"/>
      <c r="F16" s="129"/>
      <c r="G16" s="62">
        <f>SUM(G6:G15)</f>
        <v>332833.33333333337</v>
      </c>
      <c r="H16" s="62">
        <f t="shared" ref="H16:S16" si="11">SUM(H6:H15)</f>
        <v>166416.66666666669</v>
      </c>
      <c r="I16" s="62">
        <f t="shared" si="11"/>
        <v>99850</v>
      </c>
      <c r="J16" s="62">
        <f t="shared" si="11"/>
        <v>33283.333333333336</v>
      </c>
      <c r="K16" s="62">
        <f t="shared" si="11"/>
        <v>33283.333333333336</v>
      </c>
      <c r="L16" s="62">
        <f t="shared" si="11"/>
        <v>332833.33333333337</v>
      </c>
      <c r="M16" s="62">
        <f t="shared" si="11"/>
        <v>19970</v>
      </c>
      <c r="N16" s="62">
        <f t="shared" si="11"/>
        <v>910</v>
      </c>
      <c r="O16" s="62">
        <f t="shared" si="11"/>
        <v>1150</v>
      </c>
      <c r="P16" s="62">
        <f t="shared" si="11"/>
        <v>10000</v>
      </c>
      <c r="Q16" s="62">
        <f t="shared" si="11"/>
        <v>3000</v>
      </c>
      <c r="R16" s="62">
        <f t="shared" si="11"/>
        <v>35030</v>
      </c>
      <c r="S16" s="62">
        <f t="shared" si="11"/>
        <v>297803.33333333337</v>
      </c>
    </row>
    <row r="17" spans="1:19">
      <c r="I17" s="59"/>
      <c r="J17" s="59" t="s">
        <v>348</v>
      </c>
      <c r="K17" s="59"/>
      <c r="L17" s="60">
        <f>L16</f>
        <v>332833.33333333337</v>
      </c>
      <c r="M17" s="59"/>
    </row>
    <row r="18" spans="1:19">
      <c r="I18" s="59" t="s">
        <v>332</v>
      </c>
      <c r="J18" s="59"/>
      <c r="K18" s="60">
        <f>M16</f>
        <v>19970</v>
      </c>
      <c r="L18" s="59"/>
      <c r="M18" s="59"/>
      <c r="O18" s="65"/>
      <c r="Q18" s="65"/>
    </row>
    <row r="19" spans="1:19">
      <c r="I19" s="59" t="s">
        <v>333</v>
      </c>
      <c r="J19" s="59"/>
      <c r="K19" s="60">
        <f>N16</f>
        <v>910</v>
      </c>
      <c r="L19" s="59"/>
      <c r="M19" s="59"/>
      <c r="O19" s="65"/>
      <c r="Q19" s="65"/>
    </row>
    <row r="20" spans="1:19">
      <c r="I20" s="59" t="s">
        <v>334</v>
      </c>
      <c r="J20" s="59"/>
      <c r="K20" s="60">
        <f>O16</f>
        <v>1150</v>
      </c>
      <c r="L20" s="59"/>
      <c r="M20" s="59"/>
      <c r="Q20" s="65"/>
    </row>
    <row r="21" spans="1:19">
      <c r="I21" s="59" t="s">
        <v>335</v>
      </c>
      <c r="J21" s="59"/>
      <c r="K21" s="60">
        <f>P16</f>
        <v>10000</v>
      </c>
      <c r="L21" s="59"/>
      <c r="M21" s="59"/>
      <c r="Q21" s="65"/>
    </row>
    <row r="22" spans="1:19">
      <c r="I22" s="59" t="s">
        <v>336</v>
      </c>
      <c r="J22" s="59"/>
      <c r="K22" s="60">
        <f>Q16</f>
        <v>3000</v>
      </c>
      <c r="L22" s="60">
        <f>SUM(K18:K22)</f>
        <v>35030</v>
      </c>
      <c r="M22" s="59"/>
    </row>
    <row r="23" spans="1:19">
      <c r="I23" s="59"/>
      <c r="J23" s="59"/>
      <c r="K23" s="59"/>
      <c r="L23" s="60">
        <f>L17-L22</f>
        <v>297803.33333333337</v>
      </c>
      <c r="M23" s="59"/>
    </row>
    <row r="24" spans="1:19">
      <c r="I24" s="71"/>
      <c r="J24" s="71"/>
      <c r="K24" s="71"/>
      <c r="L24" s="72"/>
      <c r="M24" s="71"/>
    </row>
    <row r="25" spans="1:19">
      <c r="I25" s="71"/>
      <c r="J25" s="71"/>
      <c r="K25" s="71"/>
      <c r="L25" s="72"/>
      <c r="M25" s="71"/>
    </row>
    <row r="26" spans="1:19">
      <c r="I26" s="71"/>
      <c r="J26" s="71"/>
      <c r="K26" s="71"/>
      <c r="L26" s="72"/>
      <c r="M26" s="71"/>
    </row>
    <row r="27" spans="1:19">
      <c r="I27" s="71"/>
      <c r="J27" s="71"/>
      <c r="K27" s="71"/>
      <c r="L27" s="72"/>
      <c r="M27" s="71"/>
    </row>
    <row r="28" spans="1:19">
      <c r="I28" s="71"/>
      <c r="J28" s="71"/>
      <c r="K28" s="71"/>
      <c r="L28" s="72"/>
      <c r="M28" s="71"/>
    </row>
    <row r="29" spans="1:19">
      <c r="I29" s="71"/>
      <c r="J29" s="71"/>
      <c r="K29" s="71"/>
      <c r="L29" s="72"/>
      <c r="M29" s="71"/>
    </row>
    <row r="30" spans="1:19">
      <c r="I30" s="71"/>
      <c r="J30" s="71"/>
      <c r="K30" s="71"/>
      <c r="L30" s="72"/>
      <c r="M30" s="71"/>
    </row>
    <row r="32" spans="1:19">
      <c r="A32" s="130" t="s">
        <v>356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</row>
    <row r="33" spans="1:19">
      <c r="A33" s="131" t="s">
        <v>316</v>
      </c>
      <c r="B33" s="131" t="s">
        <v>317</v>
      </c>
      <c r="C33" s="131" t="s">
        <v>343</v>
      </c>
      <c r="D33" s="131" t="s">
        <v>341</v>
      </c>
      <c r="E33" s="131" t="s">
        <v>342</v>
      </c>
      <c r="F33" s="131" t="s">
        <v>346</v>
      </c>
      <c r="G33" s="131" t="s">
        <v>318</v>
      </c>
      <c r="H33" s="132" t="s">
        <v>339</v>
      </c>
      <c r="I33" s="132"/>
      <c r="J33" s="132"/>
      <c r="K33" s="132"/>
      <c r="L33" s="132"/>
      <c r="M33" s="132" t="s">
        <v>340</v>
      </c>
      <c r="N33" s="132"/>
      <c r="O33" s="132"/>
      <c r="P33" s="132"/>
      <c r="Q33" s="132"/>
      <c r="R33" s="132"/>
      <c r="S33" s="131" t="s">
        <v>338</v>
      </c>
    </row>
    <row r="34" spans="1:19" ht="60">
      <c r="A34" s="131"/>
      <c r="B34" s="131"/>
      <c r="C34" s="131"/>
      <c r="D34" s="131"/>
      <c r="E34" s="131"/>
      <c r="F34" s="131"/>
      <c r="G34" s="131"/>
      <c r="H34" s="64" t="s">
        <v>319</v>
      </c>
      <c r="I34" s="63" t="s">
        <v>320</v>
      </c>
      <c r="J34" s="63" t="s">
        <v>344</v>
      </c>
      <c r="K34" s="63" t="s">
        <v>345</v>
      </c>
      <c r="L34" s="63" t="s">
        <v>321</v>
      </c>
      <c r="M34" s="63" t="s">
        <v>332</v>
      </c>
      <c r="N34" s="63" t="s">
        <v>333</v>
      </c>
      <c r="O34" s="63" t="s">
        <v>334</v>
      </c>
      <c r="P34" s="63" t="s">
        <v>335</v>
      </c>
      <c r="Q34" s="63" t="s">
        <v>336</v>
      </c>
      <c r="R34" s="63" t="s">
        <v>337</v>
      </c>
      <c r="S34" s="131"/>
    </row>
    <row r="35" spans="1:19">
      <c r="A35" s="59">
        <v>1</v>
      </c>
      <c r="B35" s="59" t="s">
        <v>322</v>
      </c>
      <c r="C35" s="59">
        <v>98000</v>
      </c>
      <c r="D35" s="59">
        <v>31</v>
      </c>
      <c r="E35" s="59">
        <v>0</v>
      </c>
      <c r="F35" s="59">
        <f>D35-E35</f>
        <v>31</v>
      </c>
      <c r="G35" s="60">
        <f>C35*F35/D35</f>
        <v>98000</v>
      </c>
      <c r="H35" s="60">
        <f>G35*0.5</f>
        <v>49000</v>
      </c>
      <c r="I35" s="60">
        <f>G35*0.3</f>
        <v>29400</v>
      </c>
      <c r="J35" s="60">
        <f>G35*0.1</f>
        <v>9800</v>
      </c>
      <c r="K35" s="60">
        <f>G35*0.1</f>
        <v>9800</v>
      </c>
      <c r="L35" s="60">
        <f>SUM(H35:K35)</f>
        <v>98000</v>
      </c>
      <c r="M35" s="60">
        <f>H35*0.12</f>
        <v>5880</v>
      </c>
      <c r="N35" s="60"/>
      <c r="O35" s="60">
        <v>200</v>
      </c>
      <c r="P35" s="60">
        <v>5000</v>
      </c>
      <c r="Q35" s="60"/>
      <c r="R35" s="60">
        <f>SUM(M35:Q35)</f>
        <v>11080</v>
      </c>
      <c r="S35" s="60">
        <f>L35-R35</f>
        <v>86920</v>
      </c>
    </row>
    <row r="36" spans="1:19">
      <c r="A36" s="59">
        <v>2</v>
      </c>
      <c r="B36" s="59" t="s">
        <v>323</v>
      </c>
      <c r="C36" s="59">
        <v>70000</v>
      </c>
      <c r="D36" s="59">
        <v>31</v>
      </c>
      <c r="E36" s="59">
        <v>2</v>
      </c>
      <c r="F36" s="59">
        <f t="shared" ref="F36:F44" si="12">D36-E36</f>
        <v>29</v>
      </c>
      <c r="G36" s="60">
        <f>C36*F36/D36</f>
        <v>65483.870967741932</v>
      </c>
      <c r="H36" s="60">
        <f t="shared" ref="H36:H44" si="13">G36*0.5</f>
        <v>32741.935483870966</v>
      </c>
      <c r="I36" s="60">
        <f t="shared" ref="I36:I44" si="14">G36*0.3</f>
        <v>19645.16129032258</v>
      </c>
      <c r="J36" s="60">
        <f t="shared" ref="J36:J44" si="15">G36*0.1</f>
        <v>6548.3870967741932</v>
      </c>
      <c r="K36" s="60">
        <f t="shared" ref="K36:K44" si="16">G36*0.1</f>
        <v>6548.3870967741932</v>
      </c>
      <c r="L36" s="60">
        <f t="shared" ref="L36:L44" si="17">SUM(H36:K36)</f>
        <v>65483.870967741939</v>
      </c>
      <c r="M36" s="60">
        <f t="shared" ref="M36:M44" si="18">H36*0.12</f>
        <v>3929.0322580645156</v>
      </c>
      <c r="N36" s="60"/>
      <c r="O36" s="60">
        <v>200</v>
      </c>
      <c r="P36" s="60">
        <v>4000</v>
      </c>
      <c r="Q36" s="60"/>
      <c r="R36" s="60">
        <f t="shared" ref="R36:R44" si="19">SUM(M36:Q36)</f>
        <v>8129.0322580645152</v>
      </c>
      <c r="S36" s="60">
        <f t="shared" ref="S36:S44" si="20">L36-R36</f>
        <v>57354.838709677424</v>
      </c>
    </row>
    <row r="37" spans="1:19">
      <c r="A37" s="59">
        <v>3</v>
      </c>
      <c r="B37" s="59" t="s">
        <v>324</v>
      </c>
      <c r="C37" s="59">
        <v>50000</v>
      </c>
      <c r="D37" s="59">
        <v>31</v>
      </c>
      <c r="E37" s="59">
        <v>1</v>
      </c>
      <c r="F37" s="59">
        <f t="shared" si="12"/>
        <v>30</v>
      </c>
      <c r="G37" s="60">
        <f t="shared" ref="G37:G44" si="21">C37*F37/D37</f>
        <v>48387.096774193546</v>
      </c>
      <c r="H37" s="60">
        <f t="shared" si="13"/>
        <v>24193.548387096773</v>
      </c>
      <c r="I37" s="60">
        <f t="shared" si="14"/>
        <v>14516.129032258063</v>
      </c>
      <c r="J37" s="60">
        <f t="shared" si="15"/>
        <v>4838.7096774193551</v>
      </c>
      <c r="K37" s="60">
        <f t="shared" si="16"/>
        <v>4838.7096774193551</v>
      </c>
      <c r="L37" s="60">
        <f t="shared" si="17"/>
        <v>48387.096774193546</v>
      </c>
      <c r="M37" s="60">
        <f t="shared" si="18"/>
        <v>2903.2258064516127</v>
      </c>
      <c r="N37" s="60"/>
      <c r="O37" s="60">
        <v>200</v>
      </c>
      <c r="P37" s="60">
        <v>1000</v>
      </c>
      <c r="Q37" s="60"/>
      <c r="R37" s="60">
        <f t="shared" si="19"/>
        <v>4103.2258064516127</v>
      </c>
      <c r="S37" s="60">
        <f t="shared" si="20"/>
        <v>44283.870967741932</v>
      </c>
    </row>
    <row r="38" spans="1:19">
      <c r="A38" s="59">
        <v>4</v>
      </c>
      <c r="B38" s="59" t="s">
        <v>325</v>
      </c>
      <c r="C38" s="59">
        <v>40000</v>
      </c>
      <c r="D38" s="59">
        <v>31</v>
      </c>
      <c r="E38" s="59"/>
      <c r="F38" s="59">
        <f t="shared" si="12"/>
        <v>31</v>
      </c>
      <c r="G38" s="60">
        <f t="shared" si="21"/>
        <v>40000</v>
      </c>
      <c r="H38" s="60">
        <f t="shared" si="13"/>
        <v>20000</v>
      </c>
      <c r="I38" s="60">
        <f t="shared" si="14"/>
        <v>12000</v>
      </c>
      <c r="J38" s="60">
        <f t="shared" si="15"/>
        <v>4000</v>
      </c>
      <c r="K38" s="60">
        <f t="shared" si="16"/>
        <v>4000</v>
      </c>
      <c r="L38" s="60">
        <f t="shared" si="17"/>
        <v>40000</v>
      </c>
      <c r="M38" s="60">
        <f t="shared" si="18"/>
        <v>2400</v>
      </c>
      <c r="N38" s="60"/>
      <c r="O38" s="60">
        <v>200</v>
      </c>
      <c r="P38" s="60"/>
      <c r="Q38" s="60">
        <v>3000</v>
      </c>
      <c r="R38" s="60">
        <f t="shared" si="19"/>
        <v>5600</v>
      </c>
      <c r="S38" s="60">
        <f t="shared" si="20"/>
        <v>34400</v>
      </c>
    </row>
    <row r="39" spans="1:19">
      <c r="A39" s="59">
        <v>5</v>
      </c>
      <c r="B39" s="59" t="s">
        <v>326</v>
      </c>
      <c r="C39" s="59">
        <v>35000</v>
      </c>
      <c r="D39" s="59">
        <v>31</v>
      </c>
      <c r="E39" s="59">
        <v>3</v>
      </c>
      <c r="F39" s="59">
        <f t="shared" si="12"/>
        <v>28</v>
      </c>
      <c r="G39" s="60">
        <f t="shared" si="21"/>
        <v>31612.903225806451</v>
      </c>
      <c r="H39" s="60">
        <f t="shared" si="13"/>
        <v>15806.451612903225</v>
      </c>
      <c r="I39" s="60">
        <f t="shared" si="14"/>
        <v>9483.8709677419356</v>
      </c>
      <c r="J39" s="60">
        <f t="shared" si="15"/>
        <v>3161.2903225806454</v>
      </c>
      <c r="K39" s="60">
        <f t="shared" si="16"/>
        <v>3161.2903225806454</v>
      </c>
      <c r="L39" s="60">
        <f t="shared" si="17"/>
        <v>31612.903225806447</v>
      </c>
      <c r="M39" s="60">
        <f t="shared" si="18"/>
        <v>1896.7741935483871</v>
      </c>
      <c r="N39" s="60"/>
      <c r="O39" s="60">
        <v>200</v>
      </c>
      <c r="P39" s="60"/>
      <c r="Q39" s="60"/>
      <c r="R39" s="60">
        <f t="shared" si="19"/>
        <v>2096.7741935483873</v>
      </c>
      <c r="S39" s="60">
        <f t="shared" si="20"/>
        <v>29516.129032258061</v>
      </c>
    </row>
    <row r="40" spans="1:19">
      <c r="A40" s="59">
        <v>6</v>
      </c>
      <c r="B40" s="59" t="s">
        <v>327</v>
      </c>
      <c r="C40" s="59">
        <v>18000</v>
      </c>
      <c r="D40" s="59">
        <v>31</v>
      </c>
      <c r="E40" s="59">
        <v>5</v>
      </c>
      <c r="F40" s="59">
        <f t="shared" si="12"/>
        <v>26</v>
      </c>
      <c r="G40" s="60">
        <f t="shared" si="21"/>
        <v>15096.774193548386</v>
      </c>
      <c r="H40" s="60">
        <f t="shared" si="13"/>
        <v>7548.3870967741932</v>
      </c>
      <c r="I40" s="60">
        <f t="shared" si="14"/>
        <v>4529.0322580645161</v>
      </c>
      <c r="J40" s="60">
        <f t="shared" si="15"/>
        <v>1509.6774193548388</v>
      </c>
      <c r="K40" s="60">
        <f t="shared" si="16"/>
        <v>1509.6774193548388</v>
      </c>
      <c r="L40" s="61">
        <f t="shared" si="17"/>
        <v>15096.774193548386</v>
      </c>
      <c r="M40" s="60">
        <f t="shared" si="18"/>
        <v>905.80645161290317</v>
      </c>
      <c r="N40" s="60">
        <f>L40*1.75%</f>
        <v>264.19354838709677</v>
      </c>
      <c r="O40" s="60">
        <v>150</v>
      </c>
      <c r="P40" s="60"/>
      <c r="Q40" s="60"/>
      <c r="R40" s="60">
        <f t="shared" si="19"/>
        <v>1320</v>
      </c>
      <c r="S40" s="60">
        <f t="shared" si="20"/>
        <v>13776.774193548386</v>
      </c>
    </row>
    <row r="41" spans="1:19">
      <c r="A41" s="59">
        <v>7</v>
      </c>
      <c r="B41" s="59" t="s">
        <v>328</v>
      </c>
      <c r="C41" s="59">
        <v>14000</v>
      </c>
      <c r="D41" s="59">
        <v>31</v>
      </c>
      <c r="E41" s="59"/>
      <c r="F41" s="59">
        <f t="shared" si="12"/>
        <v>31</v>
      </c>
      <c r="G41" s="60">
        <f t="shared" si="21"/>
        <v>14000</v>
      </c>
      <c r="H41" s="60">
        <f t="shared" si="13"/>
        <v>7000</v>
      </c>
      <c r="I41" s="60">
        <f t="shared" si="14"/>
        <v>4200</v>
      </c>
      <c r="J41" s="60">
        <f t="shared" si="15"/>
        <v>1400</v>
      </c>
      <c r="K41" s="60">
        <f t="shared" si="16"/>
        <v>1400</v>
      </c>
      <c r="L41" s="60">
        <f t="shared" si="17"/>
        <v>14000</v>
      </c>
      <c r="M41" s="60">
        <f t="shared" si="18"/>
        <v>840</v>
      </c>
      <c r="N41" s="60">
        <f t="shared" ref="N41:N44" si="22">L41*1.75%</f>
        <v>245.00000000000003</v>
      </c>
      <c r="O41" s="60">
        <v>0</v>
      </c>
      <c r="P41" s="60"/>
      <c r="Q41" s="60"/>
      <c r="R41" s="60">
        <f t="shared" si="19"/>
        <v>1085</v>
      </c>
      <c r="S41" s="60">
        <f t="shared" si="20"/>
        <v>12915</v>
      </c>
    </row>
    <row r="42" spans="1:19">
      <c r="A42" s="59">
        <v>8</v>
      </c>
      <c r="B42" s="59" t="s">
        <v>329</v>
      </c>
      <c r="C42" s="59">
        <v>8000</v>
      </c>
      <c r="D42" s="59">
        <v>31</v>
      </c>
      <c r="E42" s="59"/>
      <c r="F42" s="59">
        <f t="shared" si="12"/>
        <v>31</v>
      </c>
      <c r="G42" s="60">
        <f t="shared" si="21"/>
        <v>8000</v>
      </c>
      <c r="H42" s="60">
        <f t="shared" si="13"/>
        <v>4000</v>
      </c>
      <c r="I42" s="60">
        <f t="shared" si="14"/>
        <v>2400</v>
      </c>
      <c r="J42" s="60">
        <f t="shared" si="15"/>
        <v>800</v>
      </c>
      <c r="K42" s="60">
        <f t="shared" si="16"/>
        <v>800</v>
      </c>
      <c r="L42" s="60">
        <f t="shared" si="17"/>
        <v>8000</v>
      </c>
      <c r="M42" s="60">
        <f t="shared" si="18"/>
        <v>480</v>
      </c>
      <c r="N42" s="60">
        <f t="shared" si="22"/>
        <v>140</v>
      </c>
      <c r="O42" s="60">
        <v>0</v>
      </c>
      <c r="P42" s="60"/>
      <c r="Q42" s="60"/>
      <c r="R42" s="60">
        <f t="shared" si="19"/>
        <v>620</v>
      </c>
      <c r="S42" s="60">
        <f t="shared" si="20"/>
        <v>7380</v>
      </c>
    </row>
    <row r="43" spans="1:19">
      <c r="A43" s="59">
        <v>9</v>
      </c>
      <c r="B43" s="59" t="s">
        <v>330</v>
      </c>
      <c r="C43" s="59">
        <v>7500</v>
      </c>
      <c r="D43" s="59">
        <v>31</v>
      </c>
      <c r="E43" s="59"/>
      <c r="F43" s="59">
        <f t="shared" si="12"/>
        <v>31</v>
      </c>
      <c r="G43" s="60">
        <f t="shared" si="21"/>
        <v>7500</v>
      </c>
      <c r="H43" s="60">
        <f t="shared" si="13"/>
        <v>3750</v>
      </c>
      <c r="I43" s="60">
        <f t="shared" si="14"/>
        <v>2250</v>
      </c>
      <c r="J43" s="60">
        <f t="shared" si="15"/>
        <v>750</v>
      </c>
      <c r="K43" s="60">
        <f t="shared" si="16"/>
        <v>750</v>
      </c>
      <c r="L43" s="60">
        <f t="shared" si="17"/>
        <v>7500</v>
      </c>
      <c r="M43" s="60">
        <f t="shared" si="18"/>
        <v>450</v>
      </c>
      <c r="N43" s="60">
        <f t="shared" si="22"/>
        <v>131.25</v>
      </c>
      <c r="O43" s="60">
        <v>0</v>
      </c>
      <c r="P43" s="60"/>
      <c r="Q43" s="60"/>
      <c r="R43" s="60">
        <f t="shared" si="19"/>
        <v>581.25</v>
      </c>
      <c r="S43" s="60">
        <f t="shared" si="20"/>
        <v>6918.75</v>
      </c>
    </row>
    <row r="44" spans="1:19">
      <c r="A44" s="59">
        <v>10</v>
      </c>
      <c r="B44" s="59" t="s">
        <v>331</v>
      </c>
      <c r="C44" s="59">
        <v>7500</v>
      </c>
      <c r="D44" s="59">
        <v>31</v>
      </c>
      <c r="E44" s="59"/>
      <c r="F44" s="59">
        <f t="shared" si="12"/>
        <v>31</v>
      </c>
      <c r="G44" s="60">
        <f t="shared" si="21"/>
        <v>7500</v>
      </c>
      <c r="H44" s="60">
        <f t="shared" si="13"/>
        <v>3750</v>
      </c>
      <c r="I44" s="60">
        <f t="shared" si="14"/>
        <v>2250</v>
      </c>
      <c r="J44" s="60">
        <f t="shared" si="15"/>
        <v>750</v>
      </c>
      <c r="K44" s="60">
        <f t="shared" si="16"/>
        <v>750</v>
      </c>
      <c r="L44" s="60">
        <f t="shared" si="17"/>
        <v>7500</v>
      </c>
      <c r="M44" s="60">
        <f t="shared" si="18"/>
        <v>450</v>
      </c>
      <c r="N44" s="60">
        <f t="shared" si="22"/>
        <v>131.25</v>
      </c>
      <c r="O44" s="60">
        <v>0</v>
      </c>
      <c r="P44" s="60"/>
      <c r="Q44" s="60"/>
      <c r="R44" s="60">
        <f t="shared" si="19"/>
        <v>581.25</v>
      </c>
      <c r="S44" s="60">
        <f t="shared" si="20"/>
        <v>6918.75</v>
      </c>
    </row>
    <row r="45" spans="1:19">
      <c r="A45" s="59"/>
      <c r="B45" s="127" t="s">
        <v>321</v>
      </c>
      <c r="C45" s="128"/>
      <c r="D45" s="128"/>
      <c r="E45" s="128"/>
      <c r="F45" s="129"/>
      <c r="G45" s="62">
        <f>SUM(G35:G44)</f>
        <v>335580.6451612903</v>
      </c>
      <c r="H45" s="62">
        <f t="shared" ref="H45:S45" si="23">SUM(H35:H44)</f>
        <v>167790.32258064515</v>
      </c>
      <c r="I45" s="62">
        <f t="shared" si="23"/>
        <v>100674.19354838709</v>
      </c>
      <c r="J45" s="62">
        <f t="shared" si="23"/>
        <v>33558.06451612903</v>
      </c>
      <c r="K45" s="62">
        <f t="shared" si="23"/>
        <v>33558.06451612903</v>
      </c>
      <c r="L45" s="62">
        <f t="shared" si="23"/>
        <v>335580.6451612903</v>
      </c>
      <c r="M45" s="62">
        <f t="shared" si="23"/>
        <v>20134.838709677417</v>
      </c>
      <c r="N45" s="62">
        <f t="shared" si="23"/>
        <v>911.69354838709683</v>
      </c>
      <c r="O45" s="62">
        <f t="shared" si="23"/>
        <v>1150</v>
      </c>
      <c r="P45" s="62">
        <f t="shared" si="23"/>
        <v>10000</v>
      </c>
      <c r="Q45" s="62">
        <f t="shared" si="23"/>
        <v>3000</v>
      </c>
      <c r="R45" s="62">
        <f t="shared" si="23"/>
        <v>35196.532258064515</v>
      </c>
      <c r="S45" s="62">
        <f t="shared" si="23"/>
        <v>300384.11290322582</v>
      </c>
    </row>
    <row r="47" spans="1:19">
      <c r="A47" s="130" t="s">
        <v>357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</row>
    <row r="48" spans="1:19">
      <c r="A48" s="131" t="s">
        <v>316</v>
      </c>
      <c r="B48" s="131" t="s">
        <v>317</v>
      </c>
      <c r="C48" s="131" t="s">
        <v>343</v>
      </c>
      <c r="D48" s="131" t="s">
        <v>341</v>
      </c>
      <c r="E48" s="131" t="s">
        <v>342</v>
      </c>
      <c r="F48" s="131" t="s">
        <v>346</v>
      </c>
      <c r="G48" s="131" t="s">
        <v>318</v>
      </c>
      <c r="H48" s="132" t="s">
        <v>339</v>
      </c>
      <c r="I48" s="132"/>
      <c r="J48" s="132"/>
      <c r="K48" s="132"/>
      <c r="L48" s="132"/>
      <c r="M48" s="132" t="s">
        <v>340</v>
      </c>
      <c r="N48" s="132"/>
      <c r="O48" s="132"/>
      <c r="P48" s="132"/>
      <c r="Q48" s="132"/>
      <c r="R48" s="132"/>
      <c r="S48" s="131" t="s">
        <v>338</v>
      </c>
    </row>
    <row r="49" spans="1:19" ht="60">
      <c r="A49" s="131"/>
      <c r="B49" s="131"/>
      <c r="C49" s="131"/>
      <c r="D49" s="131"/>
      <c r="E49" s="131"/>
      <c r="F49" s="131"/>
      <c r="G49" s="131"/>
      <c r="H49" s="64" t="s">
        <v>319</v>
      </c>
      <c r="I49" s="63" t="s">
        <v>320</v>
      </c>
      <c r="J49" s="63" t="s">
        <v>344</v>
      </c>
      <c r="K49" s="63" t="s">
        <v>345</v>
      </c>
      <c r="L49" s="63" t="s">
        <v>321</v>
      </c>
      <c r="M49" s="63" t="s">
        <v>332</v>
      </c>
      <c r="N49" s="63" t="s">
        <v>333</v>
      </c>
      <c r="O49" s="63" t="s">
        <v>334</v>
      </c>
      <c r="P49" s="63" t="s">
        <v>335</v>
      </c>
      <c r="Q49" s="63" t="s">
        <v>336</v>
      </c>
      <c r="R49" s="63" t="s">
        <v>337</v>
      </c>
      <c r="S49" s="131"/>
    </row>
    <row r="50" spans="1:19">
      <c r="A50" s="59">
        <v>1</v>
      </c>
      <c r="B50" s="59" t="s">
        <v>322</v>
      </c>
      <c r="C50" s="59">
        <v>98000</v>
      </c>
      <c r="D50" s="59">
        <v>30</v>
      </c>
      <c r="E50" s="59">
        <v>0</v>
      </c>
      <c r="F50" s="59">
        <f>D50-E50</f>
        <v>30</v>
      </c>
      <c r="G50" s="60">
        <f>C50*F50/D50</f>
        <v>98000</v>
      </c>
      <c r="H50" s="60">
        <f>G50*0.5</f>
        <v>49000</v>
      </c>
      <c r="I50" s="60">
        <f>G50*0.3</f>
        <v>29400</v>
      </c>
      <c r="J50" s="60">
        <f>G50*0.1</f>
        <v>9800</v>
      </c>
      <c r="K50" s="60">
        <f>G50*0.1</f>
        <v>9800</v>
      </c>
      <c r="L50" s="60">
        <f>SUM(H50:K50)</f>
        <v>98000</v>
      </c>
      <c r="M50" s="60">
        <f>H50*0.12</f>
        <v>5880</v>
      </c>
      <c r="N50" s="60"/>
      <c r="O50" s="60">
        <v>200</v>
      </c>
      <c r="P50" s="60">
        <v>5000</v>
      </c>
      <c r="Q50" s="60"/>
      <c r="R50" s="60">
        <f>SUM(M50:Q50)</f>
        <v>11080</v>
      </c>
      <c r="S50" s="60">
        <f>L50-R50</f>
        <v>86920</v>
      </c>
    </row>
    <row r="51" spans="1:19">
      <c r="A51" s="59">
        <v>2</v>
      </c>
      <c r="B51" s="59" t="s">
        <v>323</v>
      </c>
      <c r="C51" s="59">
        <v>70000</v>
      </c>
      <c r="D51" s="59">
        <v>30</v>
      </c>
      <c r="E51" s="59">
        <v>2</v>
      </c>
      <c r="F51" s="59">
        <f t="shared" ref="F51:F58" si="24">D51-E51</f>
        <v>28</v>
      </c>
      <c r="G51" s="60">
        <f t="shared" ref="G51:G58" si="25">C51*F51/D51</f>
        <v>65333.333333333336</v>
      </c>
      <c r="H51" s="60">
        <f t="shared" ref="H51:H58" si="26">G51*0.5</f>
        <v>32666.666666666668</v>
      </c>
      <c r="I51" s="60">
        <f t="shared" ref="I51:I58" si="27">G51*0.3</f>
        <v>19600</v>
      </c>
      <c r="J51" s="60">
        <f t="shared" ref="J51:J58" si="28">G51*0.1</f>
        <v>6533.3333333333339</v>
      </c>
      <c r="K51" s="60">
        <f t="shared" ref="K51:K58" si="29">G51*0.1</f>
        <v>6533.3333333333339</v>
      </c>
      <c r="L51" s="60">
        <f t="shared" ref="L51:L58" si="30">SUM(H51:K51)</f>
        <v>65333.333333333343</v>
      </c>
      <c r="M51" s="60">
        <f t="shared" ref="M51:M58" si="31">H51*0.12</f>
        <v>3920</v>
      </c>
      <c r="N51" s="60"/>
      <c r="O51" s="60">
        <v>200</v>
      </c>
      <c r="P51" s="60">
        <v>4000</v>
      </c>
      <c r="Q51" s="60"/>
      <c r="R51" s="60">
        <f t="shared" ref="R51:R58" si="32">SUM(M51:Q51)</f>
        <v>8120</v>
      </c>
      <c r="S51" s="60">
        <f t="shared" ref="S51:S58" si="33">L51-R51</f>
        <v>57213.333333333343</v>
      </c>
    </row>
    <row r="52" spans="1:19">
      <c r="A52" s="59">
        <v>3</v>
      </c>
      <c r="B52" s="59" t="s">
        <v>324</v>
      </c>
      <c r="C52" s="59">
        <v>50000</v>
      </c>
      <c r="D52" s="59">
        <v>30</v>
      </c>
      <c r="E52" s="59"/>
      <c r="F52" s="59">
        <f t="shared" si="24"/>
        <v>30</v>
      </c>
      <c r="G52" s="60">
        <f t="shared" si="25"/>
        <v>50000</v>
      </c>
      <c r="H52" s="60">
        <f t="shared" si="26"/>
        <v>25000</v>
      </c>
      <c r="I52" s="60">
        <f t="shared" si="27"/>
        <v>15000</v>
      </c>
      <c r="J52" s="60">
        <f t="shared" si="28"/>
        <v>5000</v>
      </c>
      <c r="K52" s="60">
        <f t="shared" si="29"/>
        <v>5000</v>
      </c>
      <c r="L52" s="60">
        <f t="shared" si="30"/>
        <v>50000</v>
      </c>
      <c r="M52" s="60">
        <f t="shared" si="31"/>
        <v>3000</v>
      </c>
      <c r="N52" s="60"/>
      <c r="O52" s="60">
        <v>200</v>
      </c>
      <c r="P52" s="60">
        <v>1000</v>
      </c>
      <c r="Q52" s="60"/>
      <c r="R52" s="60">
        <f t="shared" si="32"/>
        <v>4200</v>
      </c>
      <c r="S52" s="60">
        <f t="shared" si="33"/>
        <v>45800</v>
      </c>
    </row>
    <row r="53" spans="1:19">
      <c r="A53" s="59">
        <v>4</v>
      </c>
      <c r="B53" s="59" t="s">
        <v>325</v>
      </c>
      <c r="C53" s="59">
        <v>40000</v>
      </c>
      <c r="D53" s="59">
        <v>30</v>
      </c>
      <c r="E53" s="59"/>
      <c r="F53" s="59">
        <f t="shared" si="24"/>
        <v>30</v>
      </c>
      <c r="G53" s="60">
        <f t="shared" si="25"/>
        <v>40000</v>
      </c>
      <c r="H53" s="60">
        <f t="shared" si="26"/>
        <v>20000</v>
      </c>
      <c r="I53" s="60">
        <f t="shared" si="27"/>
        <v>12000</v>
      </c>
      <c r="J53" s="60">
        <f t="shared" si="28"/>
        <v>4000</v>
      </c>
      <c r="K53" s="60">
        <f t="shared" si="29"/>
        <v>4000</v>
      </c>
      <c r="L53" s="60">
        <f t="shared" si="30"/>
        <v>40000</v>
      </c>
      <c r="M53" s="60">
        <f t="shared" si="31"/>
        <v>2400</v>
      </c>
      <c r="N53" s="60"/>
      <c r="O53" s="60">
        <v>200</v>
      </c>
      <c r="P53" s="60"/>
      <c r="Q53" s="60">
        <v>3000</v>
      </c>
      <c r="R53" s="60">
        <f t="shared" si="32"/>
        <v>5600</v>
      </c>
      <c r="S53" s="60">
        <f t="shared" si="33"/>
        <v>34400</v>
      </c>
    </row>
    <row r="54" spans="1:19">
      <c r="A54" s="59">
        <v>5</v>
      </c>
      <c r="B54" s="59" t="s">
        <v>326</v>
      </c>
      <c r="C54" s="59">
        <v>35000</v>
      </c>
      <c r="D54" s="59">
        <v>30</v>
      </c>
      <c r="E54" s="59">
        <v>3</v>
      </c>
      <c r="F54" s="59">
        <f t="shared" si="24"/>
        <v>27</v>
      </c>
      <c r="G54" s="60">
        <f t="shared" si="25"/>
        <v>31500</v>
      </c>
      <c r="H54" s="60">
        <f t="shared" si="26"/>
        <v>15750</v>
      </c>
      <c r="I54" s="60">
        <f t="shared" si="27"/>
        <v>9450</v>
      </c>
      <c r="J54" s="60">
        <f t="shared" si="28"/>
        <v>3150</v>
      </c>
      <c r="K54" s="60">
        <f t="shared" si="29"/>
        <v>3150</v>
      </c>
      <c r="L54" s="60">
        <f t="shared" si="30"/>
        <v>31500</v>
      </c>
      <c r="M54" s="60">
        <f t="shared" si="31"/>
        <v>1890</v>
      </c>
      <c r="N54" s="60"/>
      <c r="O54" s="60">
        <v>200</v>
      </c>
      <c r="P54" s="60"/>
      <c r="Q54" s="60"/>
      <c r="R54" s="60">
        <f t="shared" si="32"/>
        <v>2090</v>
      </c>
      <c r="S54" s="60">
        <f t="shared" si="33"/>
        <v>29410</v>
      </c>
    </row>
    <row r="55" spans="1:19">
      <c r="A55" s="59">
        <v>6</v>
      </c>
      <c r="B55" s="59" t="s">
        <v>327</v>
      </c>
      <c r="C55" s="59">
        <v>18000</v>
      </c>
      <c r="D55" s="59">
        <v>30</v>
      </c>
      <c r="E55" s="59">
        <v>0</v>
      </c>
      <c r="F55" s="59">
        <f t="shared" si="24"/>
        <v>30</v>
      </c>
      <c r="G55" s="60">
        <f t="shared" si="25"/>
        <v>18000</v>
      </c>
      <c r="H55" s="60">
        <f t="shared" si="26"/>
        <v>9000</v>
      </c>
      <c r="I55" s="60">
        <f t="shared" si="27"/>
        <v>5400</v>
      </c>
      <c r="J55" s="60">
        <f t="shared" si="28"/>
        <v>1800</v>
      </c>
      <c r="K55" s="60">
        <f t="shared" si="29"/>
        <v>1800</v>
      </c>
      <c r="L55" s="61">
        <f t="shared" si="30"/>
        <v>18000</v>
      </c>
      <c r="M55" s="60">
        <f t="shared" si="31"/>
        <v>1080</v>
      </c>
      <c r="N55" s="60">
        <f>L55*1.75%</f>
        <v>315.00000000000006</v>
      </c>
      <c r="O55" s="60">
        <v>150</v>
      </c>
      <c r="P55" s="60"/>
      <c r="Q55" s="60"/>
      <c r="R55" s="60">
        <f t="shared" si="32"/>
        <v>1545</v>
      </c>
      <c r="S55" s="60">
        <f t="shared" si="33"/>
        <v>16455</v>
      </c>
    </row>
    <row r="56" spans="1:19">
      <c r="A56" s="59">
        <v>7</v>
      </c>
      <c r="B56" s="59" t="s">
        <v>328</v>
      </c>
      <c r="C56" s="59">
        <v>14000</v>
      </c>
      <c r="D56" s="59">
        <v>30</v>
      </c>
      <c r="E56" s="59"/>
      <c r="F56" s="59">
        <f t="shared" si="24"/>
        <v>30</v>
      </c>
      <c r="G56" s="60">
        <f t="shared" si="25"/>
        <v>14000</v>
      </c>
      <c r="H56" s="60">
        <f t="shared" si="26"/>
        <v>7000</v>
      </c>
      <c r="I56" s="60">
        <f t="shared" si="27"/>
        <v>4200</v>
      </c>
      <c r="J56" s="60">
        <f t="shared" si="28"/>
        <v>1400</v>
      </c>
      <c r="K56" s="60">
        <f t="shared" si="29"/>
        <v>1400</v>
      </c>
      <c r="L56" s="60">
        <f t="shared" si="30"/>
        <v>14000</v>
      </c>
      <c r="M56" s="60">
        <f t="shared" si="31"/>
        <v>840</v>
      </c>
      <c r="N56" s="60">
        <f t="shared" ref="N56:N58" si="34">L56*1.75%</f>
        <v>245.00000000000003</v>
      </c>
      <c r="O56" s="60">
        <v>0</v>
      </c>
      <c r="P56" s="60"/>
      <c r="Q56" s="60"/>
      <c r="R56" s="60">
        <f t="shared" si="32"/>
        <v>1085</v>
      </c>
      <c r="S56" s="60">
        <f t="shared" si="33"/>
        <v>12915</v>
      </c>
    </row>
    <row r="57" spans="1:19">
      <c r="A57" s="59">
        <v>8</v>
      </c>
      <c r="B57" s="59" t="s">
        <v>329</v>
      </c>
      <c r="C57" s="59">
        <v>8000</v>
      </c>
      <c r="D57" s="59">
        <v>30</v>
      </c>
      <c r="E57" s="59"/>
      <c r="F57" s="59">
        <f t="shared" si="24"/>
        <v>30</v>
      </c>
      <c r="G57" s="60">
        <f t="shared" si="25"/>
        <v>8000</v>
      </c>
      <c r="H57" s="60">
        <f t="shared" si="26"/>
        <v>4000</v>
      </c>
      <c r="I57" s="60">
        <f t="shared" si="27"/>
        <v>2400</v>
      </c>
      <c r="J57" s="60">
        <f t="shared" si="28"/>
        <v>800</v>
      </c>
      <c r="K57" s="60">
        <f t="shared" si="29"/>
        <v>800</v>
      </c>
      <c r="L57" s="60">
        <f t="shared" si="30"/>
        <v>8000</v>
      </c>
      <c r="M57" s="60">
        <f t="shared" si="31"/>
        <v>480</v>
      </c>
      <c r="N57" s="60">
        <f t="shared" si="34"/>
        <v>140</v>
      </c>
      <c r="O57" s="60">
        <v>0</v>
      </c>
      <c r="P57" s="60"/>
      <c r="Q57" s="60"/>
      <c r="R57" s="60">
        <f t="shared" si="32"/>
        <v>620</v>
      </c>
      <c r="S57" s="60">
        <f t="shared" si="33"/>
        <v>7380</v>
      </c>
    </row>
    <row r="58" spans="1:19">
      <c r="A58" s="59">
        <v>9</v>
      </c>
      <c r="B58" s="59" t="s">
        <v>330</v>
      </c>
      <c r="C58" s="59">
        <v>7500</v>
      </c>
      <c r="D58" s="59">
        <v>30</v>
      </c>
      <c r="E58" s="59"/>
      <c r="F58" s="59">
        <f t="shared" si="24"/>
        <v>30</v>
      </c>
      <c r="G58" s="60">
        <f t="shared" si="25"/>
        <v>7500</v>
      </c>
      <c r="H58" s="60">
        <f t="shared" si="26"/>
        <v>3750</v>
      </c>
      <c r="I58" s="60">
        <f t="shared" si="27"/>
        <v>2250</v>
      </c>
      <c r="J58" s="60">
        <f t="shared" si="28"/>
        <v>750</v>
      </c>
      <c r="K58" s="60">
        <f t="shared" si="29"/>
        <v>750</v>
      </c>
      <c r="L58" s="60">
        <f t="shared" si="30"/>
        <v>7500</v>
      </c>
      <c r="M58" s="60">
        <f t="shared" si="31"/>
        <v>450</v>
      </c>
      <c r="N58" s="60">
        <f t="shared" si="34"/>
        <v>131.25</v>
      </c>
      <c r="O58" s="60">
        <v>0</v>
      </c>
      <c r="P58" s="60"/>
      <c r="Q58" s="60"/>
      <c r="R58" s="60">
        <f t="shared" si="32"/>
        <v>581.25</v>
      </c>
      <c r="S58" s="60">
        <f t="shared" si="33"/>
        <v>6918.75</v>
      </c>
    </row>
    <row r="59" spans="1:19">
      <c r="A59" s="59"/>
      <c r="B59" s="127" t="s">
        <v>321</v>
      </c>
      <c r="C59" s="128"/>
      <c r="D59" s="128"/>
      <c r="E59" s="128"/>
      <c r="F59" s="129"/>
      <c r="G59" s="62">
        <f t="shared" ref="G59:S59" si="35">SUM(G50:G58)</f>
        <v>332333.33333333337</v>
      </c>
      <c r="H59" s="62">
        <f t="shared" si="35"/>
        <v>166166.66666666669</v>
      </c>
      <c r="I59" s="62">
        <f t="shared" si="35"/>
        <v>99700</v>
      </c>
      <c r="J59" s="62">
        <f t="shared" si="35"/>
        <v>33233.333333333336</v>
      </c>
      <c r="K59" s="62">
        <f t="shared" si="35"/>
        <v>33233.333333333336</v>
      </c>
      <c r="L59" s="62">
        <f t="shared" si="35"/>
        <v>332333.33333333337</v>
      </c>
      <c r="M59" s="62">
        <f t="shared" si="35"/>
        <v>19940</v>
      </c>
      <c r="N59" s="62">
        <f t="shared" si="35"/>
        <v>831.25000000000011</v>
      </c>
      <c r="O59" s="62">
        <f t="shared" si="35"/>
        <v>1150</v>
      </c>
      <c r="P59" s="62">
        <f t="shared" si="35"/>
        <v>10000</v>
      </c>
      <c r="Q59" s="62">
        <f t="shared" si="35"/>
        <v>3000</v>
      </c>
      <c r="R59" s="62">
        <f t="shared" si="35"/>
        <v>34921.25</v>
      </c>
      <c r="S59" s="62">
        <f t="shared" si="35"/>
        <v>297412.08333333337</v>
      </c>
    </row>
    <row r="60" spans="1:19">
      <c r="A60" s="130" t="s">
        <v>358</v>
      </c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</row>
    <row r="61" spans="1:19">
      <c r="A61" s="131" t="s">
        <v>316</v>
      </c>
      <c r="B61" s="131" t="s">
        <v>317</v>
      </c>
      <c r="C61" s="131" t="s">
        <v>343</v>
      </c>
      <c r="D61" s="131" t="s">
        <v>341</v>
      </c>
      <c r="E61" s="131" t="s">
        <v>342</v>
      </c>
      <c r="F61" s="131" t="s">
        <v>346</v>
      </c>
      <c r="G61" s="131" t="s">
        <v>318</v>
      </c>
      <c r="H61" s="132" t="s">
        <v>339</v>
      </c>
      <c r="I61" s="132"/>
      <c r="J61" s="132"/>
      <c r="K61" s="132"/>
      <c r="L61" s="132"/>
      <c r="M61" s="132" t="s">
        <v>340</v>
      </c>
      <c r="N61" s="132"/>
      <c r="O61" s="132"/>
      <c r="P61" s="132"/>
      <c r="Q61" s="132"/>
      <c r="R61" s="132"/>
      <c r="S61" s="131" t="s">
        <v>338</v>
      </c>
    </row>
    <row r="62" spans="1:19" ht="60">
      <c r="A62" s="131"/>
      <c r="B62" s="131"/>
      <c r="C62" s="131"/>
      <c r="D62" s="131"/>
      <c r="E62" s="131"/>
      <c r="F62" s="131"/>
      <c r="G62" s="131"/>
      <c r="H62" s="64" t="s">
        <v>319</v>
      </c>
      <c r="I62" s="63" t="s">
        <v>320</v>
      </c>
      <c r="J62" s="63" t="s">
        <v>344</v>
      </c>
      <c r="K62" s="63" t="s">
        <v>345</v>
      </c>
      <c r="L62" s="63" t="s">
        <v>321</v>
      </c>
      <c r="M62" s="63" t="s">
        <v>332</v>
      </c>
      <c r="N62" s="63" t="s">
        <v>333</v>
      </c>
      <c r="O62" s="63" t="s">
        <v>334</v>
      </c>
      <c r="P62" s="63" t="s">
        <v>335</v>
      </c>
      <c r="Q62" s="63" t="s">
        <v>336</v>
      </c>
      <c r="R62" s="63" t="s">
        <v>337</v>
      </c>
      <c r="S62" s="131"/>
    </row>
    <row r="63" spans="1:19">
      <c r="A63" s="59">
        <v>1</v>
      </c>
      <c r="B63" s="59" t="s">
        <v>322</v>
      </c>
      <c r="C63" s="59">
        <v>98000</v>
      </c>
      <c r="D63" s="59">
        <v>31</v>
      </c>
      <c r="E63" s="59">
        <v>1</v>
      </c>
      <c r="F63" s="59">
        <f>D63-E63</f>
        <v>30</v>
      </c>
      <c r="G63" s="60">
        <f>C63*F63/D63</f>
        <v>94838.709677419349</v>
      </c>
      <c r="H63" s="60">
        <f>G63*0.5</f>
        <v>47419.354838709674</v>
      </c>
      <c r="I63" s="60">
        <f>G63*0.3</f>
        <v>28451.612903225803</v>
      </c>
      <c r="J63" s="60">
        <f>G63*0.1</f>
        <v>9483.8709677419356</v>
      </c>
      <c r="K63" s="60">
        <f>G63*0.1</f>
        <v>9483.8709677419356</v>
      </c>
      <c r="L63" s="60">
        <f>SUM(H63:K63)</f>
        <v>94838.709677419363</v>
      </c>
      <c r="M63" s="60">
        <f>H63*0.12</f>
        <v>5690.322580645161</v>
      </c>
      <c r="N63" s="60"/>
      <c r="O63" s="60">
        <v>200</v>
      </c>
      <c r="P63" s="60">
        <v>5000</v>
      </c>
      <c r="Q63" s="60"/>
      <c r="R63" s="60">
        <f>SUM(M63:Q63)</f>
        <v>10890.322580645161</v>
      </c>
      <c r="S63" s="60">
        <f>L63-R63</f>
        <v>83948.387096774197</v>
      </c>
    </row>
    <row r="64" spans="1:19">
      <c r="A64" s="59">
        <v>2</v>
      </c>
      <c r="B64" s="59" t="s">
        <v>323</v>
      </c>
      <c r="C64" s="59">
        <v>70000</v>
      </c>
      <c r="D64" s="59">
        <v>31</v>
      </c>
      <c r="E64" s="59">
        <v>0</v>
      </c>
      <c r="F64" s="59">
        <f t="shared" ref="F64:F72" si="36">D64-E64</f>
        <v>31</v>
      </c>
      <c r="G64" s="60">
        <f t="shared" ref="G64:G72" si="37">C64*F64/D64</f>
        <v>70000</v>
      </c>
      <c r="H64" s="60">
        <f t="shared" ref="H64:H72" si="38">G64*0.5</f>
        <v>35000</v>
      </c>
      <c r="I64" s="60">
        <f t="shared" ref="I64:I72" si="39">G64*0.3</f>
        <v>21000</v>
      </c>
      <c r="J64" s="60">
        <f t="shared" ref="J64:J72" si="40">G64*0.1</f>
        <v>7000</v>
      </c>
      <c r="K64" s="60">
        <f t="shared" ref="K64:K72" si="41">G64*0.1</f>
        <v>7000</v>
      </c>
      <c r="L64" s="60">
        <f t="shared" ref="L64:L72" si="42">SUM(H64:K64)</f>
        <v>70000</v>
      </c>
      <c r="M64" s="60">
        <f t="shared" ref="M64:M72" si="43">H64*0.12</f>
        <v>4200</v>
      </c>
      <c r="N64" s="60"/>
      <c r="O64" s="60">
        <v>200</v>
      </c>
      <c r="P64" s="60">
        <v>4000</v>
      </c>
      <c r="Q64" s="60"/>
      <c r="R64" s="60">
        <f t="shared" ref="R64:R72" si="44">SUM(M64:Q64)</f>
        <v>8400</v>
      </c>
      <c r="S64" s="60">
        <f t="shared" ref="S64:S72" si="45">L64-R64</f>
        <v>61600</v>
      </c>
    </row>
    <row r="65" spans="1:19">
      <c r="A65" s="59">
        <v>3</v>
      </c>
      <c r="B65" s="59" t="s">
        <v>324</v>
      </c>
      <c r="C65" s="59">
        <v>50000</v>
      </c>
      <c r="D65" s="59">
        <v>31</v>
      </c>
      <c r="E65" s="59">
        <v>1</v>
      </c>
      <c r="F65" s="59">
        <f t="shared" si="36"/>
        <v>30</v>
      </c>
      <c r="G65" s="60">
        <f t="shared" si="37"/>
        <v>48387.096774193546</v>
      </c>
      <c r="H65" s="60">
        <f t="shared" si="38"/>
        <v>24193.548387096773</v>
      </c>
      <c r="I65" s="60">
        <f t="shared" si="39"/>
        <v>14516.129032258063</v>
      </c>
      <c r="J65" s="60">
        <f t="shared" si="40"/>
        <v>4838.7096774193551</v>
      </c>
      <c r="K65" s="60">
        <f t="shared" si="41"/>
        <v>4838.7096774193551</v>
      </c>
      <c r="L65" s="60">
        <f t="shared" si="42"/>
        <v>48387.096774193546</v>
      </c>
      <c r="M65" s="60">
        <f t="shared" si="43"/>
        <v>2903.2258064516127</v>
      </c>
      <c r="N65" s="60"/>
      <c r="O65" s="60">
        <v>200</v>
      </c>
      <c r="P65" s="60">
        <v>1000</v>
      </c>
      <c r="Q65" s="60"/>
      <c r="R65" s="60">
        <f t="shared" si="44"/>
        <v>4103.2258064516127</v>
      </c>
      <c r="S65" s="60">
        <f t="shared" si="45"/>
        <v>44283.870967741932</v>
      </c>
    </row>
    <row r="66" spans="1:19">
      <c r="A66" s="59">
        <v>4</v>
      </c>
      <c r="B66" s="59" t="s">
        <v>325</v>
      </c>
      <c r="C66" s="59">
        <v>40000</v>
      </c>
      <c r="D66" s="59">
        <v>31</v>
      </c>
      <c r="E66" s="59">
        <v>3</v>
      </c>
      <c r="F66" s="59">
        <f t="shared" si="36"/>
        <v>28</v>
      </c>
      <c r="G66" s="60">
        <f t="shared" si="37"/>
        <v>36129.032258064515</v>
      </c>
      <c r="H66" s="60">
        <f t="shared" si="38"/>
        <v>18064.516129032258</v>
      </c>
      <c r="I66" s="60">
        <f t="shared" si="39"/>
        <v>10838.709677419354</v>
      </c>
      <c r="J66" s="60">
        <f t="shared" si="40"/>
        <v>3612.9032258064517</v>
      </c>
      <c r="K66" s="60">
        <f t="shared" si="41"/>
        <v>3612.9032258064517</v>
      </c>
      <c r="L66" s="60">
        <f t="shared" si="42"/>
        <v>36129.032258064515</v>
      </c>
      <c r="M66" s="60">
        <f t="shared" si="43"/>
        <v>2167.7419354838707</v>
      </c>
      <c r="N66" s="60"/>
      <c r="O66" s="60">
        <v>200</v>
      </c>
      <c r="P66" s="60"/>
      <c r="Q66" s="60">
        <v>3000</v>
      </c>
      <c r="R66" s="60">
        <f t="shared" si="44"/>
        <v>5367.7419354838712</v>
      </c>
      <c r="S66" s="60">
        <f t="shared" si="45"/>
        <v>30761.290322580644</v>
      </c>
    </row>
    <row r="67" spans="1:19">
      <c r="A67" s="59">
        <v>5</v>
      </c>
      <c r="B67" s="59" t="s">
        <v>326</v>
      </c>
      <c r="C67" s="59">
        <v>35000</v>
      </c>
      <c r="D67" s="59">
        <v>31</v>
      </c>
      <c r="E67" s="59">
        <v>0</v>
      </c>
      <c r="F67" s="59">
        <f t="shared" si="36"/>
        <v>31</v>
      </c>
      <c r="G67" s="60">
        <f t="shared" si="37"/>
        <v>35000</v>
      </c>
      <c r="H67" s="60">
        <f t="shared" si="38"/>
        <v>17500</v>
      </c>
      <c r="I67" s="60">
        <f t="shared" si="39"/>
        <v>10500</v>
      </c>
      <c r="J67" s="60">
        <f t="shared" si="40"/>
        <v>3500</v>
      </c>
      <c r="K67" s="60">
        <f t="shared" si="41"/>
        <v>3500</v>
      </c>
      <c r="L67" s="60">
        <f t="shared" si="42"/>
        <v>35000</v>
      </c>
      <c r="M67" s="60">
        <f t="shared" si="43"/>
        <v>2100</v>
      </c>
      <c r="N67" s="60"/>
      <c r="O67" s="60">
        <v>200</v>
      </c>
      <c r="P67" s="60"/>
      <c r="Q67" s="60"/>
      <c r="R67" s="60">
        <f t="shared" si="44"/>
        <v>2300</v>
      </c>
      <c r="S67" s="60">
        <f t="shared" si="45"/>
        <v>32700</v>
      </c>
    </row>
    <row r="68" spans="1:19">
      <c r="A68" s="59">
        <v>6</v>
      </c>
      <c r="B68" s="59" t="s">
        <v>327</v>
      </c>
      <c r="C68" s="59">
        <v>18000</v>
      </c>
      <c r="D68" s="59">
        <v>31</v>
      </c>
      <c r="E68" s="59">
        <v>0</v>
      </c>
      <c r="F68" s="59">
        <f t="shared" si="36"/>
        <v>31</v>
      </c>
      <c r="G68" s="60">
        <f t="shared" si="37"/>
        <v>18000</v>
      </c>
      <c r="H68" s="60">
        <f t="shared" si="38"/>
        <v>9000</v>
      </c>
      <c r="I68" s="60">
        <f t="shared" si="39"/>
        <v>5400</v>
      </c>
      <c r="J68" s="60">
        <f t="shared" si="40"/>
        <v>1800</v>
      </c>
      <c r="K68" s="60">
        <f t="shared" si="41"/>
        <v>1800</v>
      </c>
      <c r="L68" s="61">
        <f t="shared" si="42"/>
        <v>18000</v>
      </c>
      <c r="M68" s="60">
        <f t="shared" si="43"/>
        <v>1080</v>
      </c>
      <c r="N68" s="60">
        <f>L68*1.75%</f>
        <v>315.00000000000006</v>
      </c>
      <c r="O68" s="60">
        <v>150</v>
      </c>
      <c r="P68" s="60"/>
      <c r="Q68" s="60"/>
      <c r="R68" s="60">
        <f t="shared" si="44"/>
        <v>1545</v>
      </c>
      <c r="S68" s="60">
        <f t="shared" si="45"/>
        <v>16455</v>
      </c>
    </row>
    <row r="69" spans="1:19">
      <c r="A69" s="59">
        <v>7</v>
      </c>
      <c r="B69" s="59" t="s">
        <v>328</v>
      </c>
      <c r="C69" s="59">
        <v>14000</v>
      </c>
      <c r="D69" s="59">
        <v>31</v>
      </c>
      <c r="E69" s="59"/>
      <c r="F69" s="59">
        <f t="shared" si="36"/>
        <v>31</v>
      </c>
      <c r="G69" s="60">
        <f t="shared" si="37"/>
        <v>14000</v>
      </c>
      <c r="H69" s="60">
        <f t="shared" si="38"/>
        <v>7000</v>
      </c>
      <c r="I69" s="60">
        <f t="shared" si="39"/>
        <v>4200</v>
      </c>
      <c r="J69" s="60">
        <f t="shared" si="40"/>
        <v>1400</v>
      </c>
      <c r="K69" s="60">
        <f t="shared" si="41"/>
        <v>1400</v>
      </c>
      <c r="L69" s="60">
        <f t="shared" si="42"/>
        <v>14000</v>
      </c>
      <c r="M69" s="60">
        <f t="shared" si="43"/>
        <v>840</v>
      </c>
      <c r="N69" s="60">
        <f t="shared" ref="N69:N72" si="46">L69*1.75%</f>
        <v>245.00000000000003</v>
      </c>
      <c r="O69" s="60">
        <v>0</v>
      </c>
      <c r="P69" s="60"/>
      <c r="Q69" s="60"/>
      <c r="R69" s="60">
        <f t="shared" si="44"/>
        <v>1085</v>
      </c>
      <c r="S69" s="60">
        <f t="shared" si="45"/>
        <v>12915</v>
      </c>
    </row>
    <row r="70" spans="1:19">
      <c r="A70" s="59">
        <v>8</v>
      </c>
      <c r="B70" s="59" t="s">
        <v>329</v>
      </c>
      <c r="C70" s="59">
        <v>8000</v>
      </c>
      <c r="D70" s="59">
        <v>31</v>
      </c>
      <c r="E70" s="59">
        <v>1</v>
      </c>
      <c r="F70" s="59">
        <f t="shared" si="36"/>
        <v>30</v>
      </c>
      <c r="G70" s="60">
        <f t="shared" si="37"/>
        <v>7741.9354838709678</v>
      </c>
      <c r="H70" s="60">
        <f t="shared" si="38"/>
        <v>3870.9677419354839</v>
      </c>
      <c r="I70" s="60">
        <f t="shared" si="39"/>
        <v>2322.5806451612902</v>
      </c>
      <c r="J70" s="60">
        <f t="shared" si="40"/>
        <v>774.19354838709683</v>
      </c>
      <c r="K70" s="60">
        <f t="shared" si="41"/>
        <v>774.19354838709683</v>
      </c>
      <c r="L70" s="60">
        <f t="shared" si="42"/>
        <v>7741.9354838709678</v>
      </c>
      <c r="M70" s="60">
        <f t="shared" si="43"/>
        <v>464.51612903225805</v>
      </c>
      <c r="N70" s="60">
        <f t="shared" si="46"/>
        <v>135.48387096774195</v>
      </c>
      <c r="O70" s="60">
        <v>0</v>
      </c>
      <c r="P70" s="60"/>
      <c r="Q70" s="60"/>
      <c r="R70" s="60">
        <f t="shared" si="44"/>
        <v>600</v>
      </c>
      <c r="S70" s="60">
        <f t="shared" si="45"/>
        <v>7141.9354838709678</v>
      </c>
    </row>
    <row r="71" spans="1:19">
      <c r="A71" s="59">
        <v>9</v>
      </c>
      <c r="B71" s="59" t="s">
        <v>330</v>
      </c>
      <c r="C71" s="59">
        <v>7500</v>
      </c>
      <c r="D71" s="59">
        <v>31</v>
      </c>
      <c r="E71" s="59"/>
      <c r="F71" s="59">
        <f t="shared" si="36"/>
        <v>31</v>
      </c>
      <c r="G71" s="60">
        <f t="shared" si="37"/>
        <v>7500</v>
      </c>
      <c r="H71" s="60">
        <f t="shared" si="38"/>
        <v>3750</v>
      </c>
      <c r="I71" s="60">
        <f t="shared" si="39"/>
        <v>2250</v>
      </c>
      <c r="J71" s="60">
        <f t="shared" si="40"/>
        <v>750</v>
      </c>
      <c r="K71" s="60">
        <f t="shared" si="41"/>
        <v>750</v>
      </c>
      <c r="L71" s="60">
        <f t="shared" si="42"/>
        <v>7500</v>
      </c>
      <c r="M71" s="60">
        <f t="shared" si="43"/>
        <v>450</v>
      </c>
      <c r="N71" s="60">
        <f t="shared" si="46"/>
        <v>131.25</v>
      </c>
      <c r="O71" s="60">
        <v>0</v>
      </c>
      <c r="P71" s="60"/>
      <c r="Q71" s="60"/>
      <c r="R71" s="60">
        <f t="shared" si="44"/>
        <v>581.25</v>
      </c>
      <c r="S71" s="60">
        <f t="shared" si="45"/>
        <v>6918.75</v>
      </c>
    </row>
    <row r="72" spans="1:19">
      <c r="A72" s="59">
        <v>10</v>
      </c>
      <c r="B72" s="59" t="s">
        <v>331</v>
      </c>
      <c r="C72" s="59">
        <v>7500</v>
      </c>
      <c r="D72" s="59">
        <v>31</v>
      </c>
      <c r="E72" s="59"/>
      <c r="F72" s="59">
        <f t="shared" si="36"/>
        <v>31</v>
      </c>
      <c r="G72" s="60">
        <f t="shared" si="37"/>
        <v>7500</v>
      </c>
      <c r="H72" s="60">
        <f t="shared" si="38"/>
        <v>3750</v>
      </c>
      <c r="I72" s="60">
        <f t="shared" si="39"/>
        <v>2250</v>
      </c>
      <c r="J72" s="60">
        <f t="shared" si="40"/>
        <v>750</v>
      </c>
      <c r="K72" s="60">
        <f t="shared" si="41"/>
        <v>750</v>
      </c>
      <c r="L72" s="60">
        <f t="shared" si="42"/>
        <v>7500</v>
      </c>
      <c r="M72" s="60">
        <f t="shared" si="43"/>
        <v>450</v>
      </c>
      <c r="N72" s="60">
        <f t="shared" si="46"/>
        <v>131.25</v>
      </c>
      <c r="O72" s="60">
        <v>0</v>
      </c>
      <c r="P72" s="60"/>
      <c r="Q72" s="60"/>
      <c r="R72" s="60">
        <f t="shared" si="44"/>
        <v>581.25</v>
      </c>
      <c r="S72" s="60">
        <f t="shared" si="45"/>
        <v>6918.75</v>
      </c>
    </row>
    <row r="73" spans="1:19">
      <c r="A73" s="59"/>
      <c r="B73" s="127" t="s">
        <v>321</v>
      </c>
      <c r="C73" s="128"/>
      <c r="D73" s="128"/>
      <c r="E73" s="128"/>
      <c r="F73" s="129"/>
      <c r="G73" s="62">
        <f>SUM(G63:G72)</f>
        <v>339096.77419354836</v>
      </c>
      <c r="H73" s="62">
        <f t="shared" ref="H73:S73" si="47">SUM(H63:H72)</f>
        <v>169548.38709677418</v>
      </c>
      <c r="I73" s="62">
        <f t="shared" si="47"/>
        <v>101729.0322580645</v>
      </c>
      <c r="J73" s="62">
        <f t="shared" si="47"/>
        <v>33909.677419354841</v>
      </c>
      <c r="K73" s="62">
        <f t="shared" si="47"/>
        <v>33909.677419354841</v>
      </c>
      <c r="L73" s="62">
        <f t="shared" si="47"/>
        <v>339096.77419354842</v>
      </c>
      <c r="M73" s="62">
        <f t="shared" si="47"/>
        <v>20345.806451612902</v>
      </c>
      <c r="N73" s="62">
        <f t="shared" si="47"/>
        <v>957.98387096774206</v>
      </c>
      <c r="O73" s="62">
        <f t="shared" si="47"/>
        <v>1150</v>
      </c>
      <c r="P73" s="62">
        <f t="shared" si="47"/>
        <v>10000</v>
      </c>
      <c r="Q73" s="62">
        <f t="shared" si="47"/>
        <v>3000</v>
      </c>
      <c r="R73" s="62">
        <f t="shared" si="47"/>
        <v>35453.790322580644</v>
      </c>
      <c r="S73" s="62">
        <f t="shared" si="47"/>
        <v>303642.9838709677</v>
      </c>
    </row>
    <row r="75" spans="1:19">
      <c r="A75" s="130" t="s">
        <v>359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</row>
    <row r="76" spans="1:19">
      <c r="A76" s="131" t="s">
        <v>316</v>
      </c>
      <c r="B76" s="131" t="s">
        <v>317</v>
      </c>
      <c r="C76" s="131" t="s">
        <v>343</v>
      </c>
      <c r="D76" s="131" t="s">
        <v>341</v>
      </c>
      <c r="E76" s="131" t="s">
        <v>342</v>
      </c>
      <c r="F76" s="131" t="s">
        <v>346</v>
      </c>
      <c r="G76" s="131" t="s">
        <v>318</v>
      </c>
      <c r="H76" s="132" t="s">
        <v>339</v>
      </c>
      <c r="I76" s="132"/>
      <c r="J76" s="132"/>
      <c r="K76" s="132"/>
      <c r="L76" s="132"/>
      <c r="M76" s="132" t="s">
        <v>340</v>
      </c>
      <c r="N76" s="132"/>
      <c r="O76" s="132"/>
      <c r="P76" s="132"/>
      <c r="Q76" s="132"/>
      <c r="R76" s="132"/>
      <c r="S76" s="131" t="s">
        <v>338</v>
      </c>
    </row>
    <row r="77" spans="1:19" ht="60">
      <c r="A77" s="131"/>
      <c r="B77" s="131"/>
      <c r="C77" s="131"/>
      <c r="D77" s="131"/>
      <c r="E77" s="131"/>
      <c r="F77" s="131"/>
      <c r="G77" s="131"/>
      <c r="H77" s="64" t="s">
        <v>319</v>
      </c>
      <c r="I77" s="63" t="s">
        <v>320</v>
      </c>
      <c r="J77" s="63" t="s">
        <v>344</v>
      </c>
      <c r="K77" s="63" t="s">
        <v>345</v>
      </c>
      <c r="L77" s="63" t="s">
        <v>321</v>
      </c>
      <c r="M77" s="63" t="s">
        <v>332</v>
      </c>
      <c r="N77" s="63" t="s">
        <v>333</v>
      </c>
      <c r="O77" s="63" t="s">
        <v>334</v>
      </c>
      <c r="P77" s="63" t="s">
        <v>335</v>
      </c>
      <c r="Q77" s="63" t="s">
        <v>336</v>
      </c>
      <c r="R77" s="63" t="s">
        <v>337</v>
      </c>
      <c r="S77" s="131"/>
    </row>
    <row r="78" spans="1:19">
      <c r="A78" s="59">
        <v>1</v>
      </c>
      <c r="B78" s="59" t="s">
        <v>322</v>
      </c>
      <c r="C78" s="59">
        <v>98000</v>
      </c>
      <c r="D78" s="59">
        <v>31</v>
      </c>
      <c r="E78" s="59">
        <v>0</v>
      </c>
      <c r="F78" s="59">
        <f>D78-E78</f>
        <v>31</v>
      </c>
      <c r="G78" s="60">
        <f>C78*F78/D78</f>
        <v>98000</v>
      </c>
      <c r="H78" s="60">
        <f>G78*0.5</f>
        <v>49000</v>
      </c>
      <c r="I78" s="60">
        <f>G78*0.3</f>
        <v>29400</v>
      </c>
      <c r="J78" s="60">
        <f>G78*0.1</f>
        <v>9800</v>
      </c>
      <c r="K78" s="60">
        <f>G78*0.1</f>
        <v>9800</v>
      </c>
      <c r="L78" s="60">
        <f>SUM(H78:K78)</f>
        <v>98000</v>
      </c>
      <c r="M78" s="60">
        <f>H78*0.12</f>
        <v>5880</v>
      </c>
      <c r="N78" s="60"/>
      <c r="O78" s="60">
        <v>200</v>
      </c>
      <c r="P78" s="60">
        <v>5000</v>
      </c>
      <c r="Q78" s="60"/>
      <c r="R78" s="60">
        <f>SUM(M78:Q78)</f>
        <v>11080</v>
      </c>
      <c r="S78" s="60">
        <f>L78-R78</f>
        <v>86920</v>
      </c>
    </row>
    <row r="79" spans="1:19">
      <c r="A79" s="59">
        <v>2</v>
      </c>
      <c r="B79" s="59" t="s">
        <v>323</v>
      </c>
      <c r="C79" s="59">
        <v>70000</v>
      </c>
      <c r="D79" s="59">
        <v>31</v>
      </c>
      <c r="E79" s="59">
        <v>0</v>
      </c>
      <c r="F79" s="59">
        <f t="shared" ref="F79:F86" si="48">D79-E79</f>
        <v>31</v>
      </c>
      <c r="G79" s="60">
        <f t="shared" ref="G79:G86" si="49">C79*F79/D79</f>
        <v>70000</v>
      </c>
      <c r="H79" s="60">
        <f t="shared" ref="H79:H86" si="50">G79*0.5</f>
        <v>35000</v>
      </c>
      <c r="I79" s="60">
        <f t="shared" ref="I79:I86" si="51">G79*0.3</f>
        <v>21000</v>
      </c>
      <c r="J79" s="60">
        <f t="shared" ref="J79:J86" si="52">G79*0.1</f>
        <v>7000</v>
      </c>
      <c r="K79" s="60">
        <f t="shared" ref="K79:K86" si="53">G79*0.1</f>
        <v>7000</v>
      </c>
      <c r="L79" s="60">
        <f t="shared" ref="L79:L86" si="54">SUM(H79:K79)</f>
        <v>70000</v>
      </c>
      <c r="M79" s="60">
        <f t="shared" ref="M79:M86" si="55">H79*0.12</f>
        <v>4200</v>
      </c>
      <c r="N79" s="60"/>
      <c r="O79" s="60">
        <v>200</v>
      </c>
      <c r="P79" s="60">
        <v>4000</v>
      </c>
      <c r="Q79" s="60"/>
      <c r="R79" s="60">
        <f t="shared" ref="R79:R86" si="56">SUM(M79:Q79)</f>
        <v>8400</v>
      </c>
      <c r="S79" s="60">
        <f t="shared" ref="S79:S86" si="57">L79-R79</f>
        <v>61600</v>
      </c>
    </row>
    <row r="80" spans="1:19">
      <c r="A80" s="59">
        <v>3</v>
      </c>
      <c r="B80" s="59" t="s">
        <v>324</v>
      </c>
      <c r="C80" s="59">
        <v>50000</v>
      </c>
      <c r="D80" s="59">
        <v>31</v>
      </c>
      <c r="E80" s="59">
        <v>0</v>
      </c>
      <c r="F80" s="59">
        <f t="shared" si="48"/>
        <v>31</v>
      </c>
      <c r="G80" s="60">
        <f t="shared" si="49"/>
        <v>50000</v>
      </c>
      <c r="H80" s="60">
        <f t="shared" si="50"/>
        <v>25000</v>
      </c>
      <c r="I80" s="60">
        <f t="shared" si="51"/>
        <v>15000</v>
      </c>
      <c r="J80" s="60">
        <f t="shared" si="52"/>
        <v>5000</v>
      </c>
      <c r="K80" s="60">
        <f t="shared" si="53"/>
        <v>5000</v>
      </c>
      <c r="L80" s="60">
        <f t="shared" si="54"/>
        <v>50000</v>
      </c>
      <c r="M80" s="60">
        <f t="shared" si="55"/>
        <v>3000</v>
      </c>
      <c r="N80" s="60"/>
      <c r="O80" s="60">
        <v>200</v>
      </c>
      <c r="P80" s="60">
        <v>1000</v>
      </c>
      <c r="Q80" s="60"/>
      <c r="R80" s="60">
        <f t="shared" si="56"/>
        <v>4200</v>
      </c>
      <c r="S80" s="60">
        <f t="shared" si="57"/>
        <v>45800</v>
      </c>
    </row>
    <row r="81" spans="1:19">
      <c r="A81" s="59">
        <v>4</v>
      </c>
      <c r="B81" s="59" t="s">
        <v>325</v>
      </c>
      <c r="C81" s="59">
        <v>40000</v>
      </c>
      <c r="D81" s="59">
        <v>31</v>
      </c>
      <c r="E81" s="59">
        <v>0</v>
      </c>
      <c r="F81" s="59">
        <f t="shared" si="48"/>
        <v>31</v>
      </c>
      <c r="G81" s="60">
        <f t="shared" si="49"/>
        <v>40000</v>
      </c>
      <c r="H81" s="60">
        <f t="shared" si="50"/>
        <v>20000</v>
      </c>
      <c r="I81" s="60">
        <f t="shared" si="51"/>
        <v>12000</v>
      </c>
      <c r="J81" s="60">
        <f t="shared" si="52"/>
        <v>4000</v>
      </c>
      <c r="K81" s="60">
        <f t="shared" si="53"/>
        <v>4000</v>
      </c>
      <c r="L81" s="60">
        <f t="shared" si="54"/>
        <v>40000</v>
      </c>
      <c r="M81" s="60">
        <f t="shared" si="55"/>
        <v>2400</v>
      </c>
      <c r="N81" s="60"/>
      <c r="O81" s="60">
        <v>200</v>
      </c>
      <c r="P81" s="60"/>
      <c r="Q81" s="60">
        <v>3000</v>
      </c>
      <c r="R81" s="60">
        <f t="shared" si="56"/>
        <v>5600</v>
      </c>
      <c r="S81" s="60">
        <f t="shared" si="57"/>
        <v>34400</v>
      </c>
    </row>
    <row r="82" spans="1:19">
      <c r="A82" s="59">
        <v>5</v>
      </c>
      <c r="B82" s="59" t="s">
        <v>326</v>
      </c>
      <c r="C82" s="59">
        <v>35000</v>
      </c>
      <c r="D82" s="59">
        <v>31</v>
      </c>
      <c r="E82" s="59">
        <v>4</v>
      </c>
      <c r="F82" s="59">
        <f t="shared" si="48"/>
        <v>27</v>
      </c>
      <c r="G82" s="60">
        <f t="shared" si="49"/>
        <v>30483.870967741936</v>
      </c>
      <c r="H82" s="60">
        <f t="shared" si="50"/>
        <v>15241.935483870968</v>
      </c>
      <c r="I82" s="60">
        <f t="shared" si="51"/>
        <v>9145.1612903225796</v>
      </c>
      <c r="J82" s="60">
        <f t="shared" si="52"/>
        <v>3048.3870967741937</v>
      </c>
      <c r="K82" s="60">
        <f t="shared" si="53"/>
        <v>3048.3870967741937</v>
      </c>
      <c r="L82" s="60">
        <f t="shared" si="54"/>
        <v>30483.870967741932</v>
      </c>
      <c r="M82" s="60">
        <f t="shared" si="55"/>
        <v>1829.0322580645161</v>
      </c>
      <c r="N82" s="60"/>
      <c r="O82" s="60">
        <v>200</v>
      </c>
      <c r="P82" s="60"/>
      <c r="Q82" s="60"/>
      <c r="R82" s="60">
        <f t="shared" si="56"/>
        <v>2029.0322580645161</v>
      </c>
      <c r="S82" s="60">
        <f t="shared" si="57"/>
        <v>28454.838709677417</v>
      </c>
    </row>
    <row r="83" spans="1:19">
      <c r="A83" s="59">
        <v>6</v>
      </c>
      <c r="B83" s="59" t="s">
        <v>327</v>
      </c>
      <c r="C83" s="59">
        <v>18000</v>
      </c>
      <c r="D83" s="59">
        <v>31</v>
      </c>
      <c r="E83" s="59">
        <v>0</v>
      </c>
      <c r="F83" s="59">
        <f t="shared" si="48"/>
        <v>31</v>
      </c>
      <c r="G83" s="60">
        <f t="shared" si="49"/>
        <v>18000</v>
      </c>
      <c r="H83" s="60">
        <f t="shared" si="50"/>
        <v>9000</v>
      </c>
      <c r="I83" s="60">
        <f t="shared" si="51"/>
        <v>5400</v>
      </c>
      <c r="J83" s="60">
        <f t="shared" si="52"/>
        <v>1800</v>
      </c>
      <c r="K83" s="60">
        <f t="shared" si="53"/>
        <v>1800</v>
      </c>
      <c r="L83" s="61">
        <f t="shared" si="54"/>
        <v>18000</v>
      </c>
      <c r="M83" s="60">
        <f t="shared" si="55"/>
        <v>1080</v>
      </c>
      <c r="N83" s="60">
        <f>L83*1.75%</f>
        <v>315.00000000000006</v>
      </c>
      <c r="O83" s="60">
        <v>150</v>
      </c>
      <c r="P83" s="60"/>
      <c r="Q83" s="60"/>
      <c r="R83" s="60">
        <f t="shared" si="56"/>
        <v>1545</v>
      </c>
      <c r="S83" s="60">
        <f t="shared" si="57"/>
        <v>16455</v>
      </c>
    </row>
    <row r="84" spans="1:19">
      <c r="A84" s="59">
        <v>7</v>
      </c>
      <c r="B84" s="59" t="s">
        <v>328</v>
      </c>
      <c r="C84" s="59">
        <v>14000</v>
      </c>
      <c r="D84" s="59">
        <v>31</v>
      </c>
      <c r="E84" s="59"/>
      <c r="F84" s="59">
        <f t="shared" si="48"/>
        <v>31</v>
      </c>
      <c r="G84" s="60">
        <f t="shared" si="49"/>
        <v>14000</v>
      </c>
      <c r="H84" s="60">
        <f t="shared" si="50"/>
        <v>7000</v>
      </c>
      <c r="I84" s="60">
        <f t="shared" si="51"/>
        <v>4200</v>
      </c>
      <c r="J84" s="60">
        <f t="shared" si="52"/>
        <v>1400</v>
      </c>
      <c r="K84" s="60">
        <f t="shared" si="53"/>
        <v>1400</v>
      </c>
      <c r="L84" s="60">
        <f t="shared" si="54"/>
        <v>14000</v>
      </c>
      <c r="M84" s="60">
        <f t="shared" si="55"/>
        <v>840</v>
      </c>
      <c r="N84" s="60">
        <f t="shared" ref="N84:N86" si="58">L84*1.75%</f>
        <v>245.00000000000003</v>
      </c>
      <c r="O84" s="60">
        <v>0</v>
      </c>
      <c r="P84" s="60"/>
      <c r="Q84" s="60"/>
      <c r="R84" s="60">
        <f t="shared" si="56"/>
        <v>1085</v>
      </c>
      <c r="S84" s="60">
        <f t="shared" si="57"/>
        <v>12915</v>
      </c>
    </row>
    <row r="85" spans="1:19">
      <c r="A85" s="59">
        <v>8</v>
      </c>
      <c r="B85" s="59" t="s">
        <v>329</v>
      </c>
      <c r="C85" s="59">
        <v>8000</v>
      </c>
      <c r="D85" s="59">
        <v>31</v>
      </c>
      <c r="E85" s="59">
        <v>1</v>
      </c>
      <c r="F85" s="59">
        <f t="shared" si="48"/>
        <v>30</v>
      </c>
      <c r="G85" s="60">
        <f t="shared" si="49"/>
        <v>7741.9354838709678</v>
      </c>
      <c r="H85" s="60">
        <f t="shared" si="50"/>
        <v>3870.9677419354839</v>
      </c>
      <c r="I85" s="60">
        <f t="shared" si="51"/>
        <v>2322.5806451612902</v>
      </c>
      <c r="J85" s="60">
        <f t="shared" si="52"/>
        <v>774.19354838709683</v>
      </c>
      <c r="K85" s="60">
        <f t="shared" si="53"/>
        <v>774.19354838709683</v>
      </c>
      <c r="L85" s="60">
        <f t="shared" si="54"/>
        <v>7741.9354838709678</v>
      </c>
      <c r="M85" s="60">
        <f t="shared" si="55"/>
        <v>464.51612903225805</v>
      </c>
      <c r="N85" s="60">
        <f t="shared" si="58"/>
        <v>135.48387096774195</v>
      </c>
      <c r="O85" s="60">
        <v>0</v>
      </c>
      <c r="P85" s="60"/>
      <c r="Q85" s="60"/>
      <c r="R85" s="60">
        <f t="shared" si="56"/>
        <v>600</v>
      </c>
      <c r="S85" s="60">
        <f t="shared" si="57"/>
        <v>7141.9354838709678</v>
      </c>
    </row>
    <row r="86" spans="1:19">
      <c r="A86" s="59">
        <v>9</v>
      </c>
      <c r="B86" s="59" t="s">
        <v>330</v>
      </c>
      <c r="C86" s="59">
        <v>7500</v>
      </c>
      <c r="D86" s="59">
        <v>31</v>
      </c>
      <c r="E86" s="59">
        <v>1</v>
      </c>
      <c r="F86" s="59">
        <f t="shared" si="48"/>
        <v>30</v>
      </c>
      <c r="G86" s="60">
        <f t="shared" si="49"/>
        <v>7258.0645161290322</v>
      </c>
      <c r="H86" s="60">
        <f t="shared" si="50"/>
        <v>3629.0322580645161</v>
      </c>
      <c r="I86" s="60">
        <f t="shared" si="51"/>
        <v>2177.4193548387098</v>
      </c>
      <c r="J86" s="60">
        <f t="shared" si="52"/>
        <v>725.80645161290329</v>
      </c>
      <c r="K86" s="60">
        <f t="shared" si="53"/>
        <v>725.80645161290329</v>
      </c>
      <c r="L86" s="60">
        <f t="shared" si="54"/>
        <v>7258.0645161290322</v>
      </c>
      <c r="M86" s="60">
        <f t="shared" si="55"/>
        <v>435.48387096774189</v>
      </c>
      <c r="N86" s="60">
        <f t="shared" si="58"/>
        <v>127.01612903225808</v>
      </c>
      <c r="O86" s="60">
        <v>0</v>
      </c>
      <c r="P86" s="60"/>
      <c r="Q86" s="60"/>
      <c r="R86" s="60">
        <f t="shared" si="56"/>
        <v>562.5</v>
      </c>
      <c r="S86" s="60">
        <f t="shared" si="57"/>
        <v>6695.5645161290322</v>
      </c>
    </row>
    <row r="87" spans="1:19">
      <c r="A87" s="59"/>
      <c r="B87" s="127" t="s">
        <v>321</v>
      </c>
      <c r="C87" s="128"/>
      <c r="D87" s="128"/>
      <c r="E87" s="128"/>
      <c r="F87" s="129"/>
      <c r="G87" s="62">
        <f t="shared" ref="G87:S87" si="59">SUM(G78:G86)</f>
        <v>335483.87096774194</v>
      </c>
      <c r="H87" s="62">
        <f t="shared" si="59"/>
        <v>167741.93548387097</v>
      </c>
      <c r="I87" s="62">
        <f t="shared" si="59"/>
        <v>100645.16129032258</v>
      </c>
      <c r="J87" s="62">
        <f t="shared" si="59"/>
        <v>33548.38709677419</v>
      </c>
      <c r="K87" s="62">
        <f t="shared" si="59"/>
        <v>33548.38709677419</v>
      </c>
      <c r="L87" s="62">
        <f t="shared" si="59"/>
        <v>335483.87096774194</v>
      </c>
      <c r="M87" s="62">
        <f t="shared" si="59"/>
        <v>20129.032258064515</v>
      </c>
      <c r="N87" s="62">
        <f t="shared" si="59"/>
        <v>822.50000000000011</v>
      </c>
      <c r="O87" s="62">
        <f t="shared" si="59"/>
        <v>1150</v>
      </c>
      <c r="P87" s="62">
        <f t="shared" si="59"/>
        <v>10000</v>
      </c>
      <c r="Q87" s="62">
        <f t="shared" si="59"/>
        <v>3000</v>
      </c>
      <c r="R87" s="62">
        <f t="shared" si="59"/>
        <v>35101.532258064515</v>
      </c>
      <c r="S87" s="62">
        <f t="shared" si="59"/>
        <v>300382.33870967745</v>
      </c>
    </row>
    <row r="88" spans="1:19">
      <c r="A88" s="130" t="s">
        <v>360</v>
      </c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</row>
    <row r="89" spans="1:19">
      <c r="A89" s="131" t="s">
        <v>316</v>
      </c>
      <c r="B89" s="131" t="s">
        <v>317</v>
      </c>
      <c r="C89" s="131" t="s">
        <v>343</v>
      </c>
      <c r="D89" s="131" t="s">
        <v>341</v>
      </c>
      <c r="E89" s="131" t="s">
        <v>342</v>
      </c>
      <c r="F89" s="131" t="s">
        <v>346</v>
      </c>
      <c r="G89" s="131" t="s">
        <v>318</v>
      </c>
      <c r="H89" s="132" t="s">
        <v>339</v>
      </c>
      <c r="I89" s="132"/>
      <c r="J89" s="132"/>
      <c r="K89" s="132"/>
      <c r="L89" s="132"/>
      <c r="M89" s="132" t="s">
        <v>340</v>
      </c>
      <c r="N89" s="132"/>
      <c r="O89" s="132"/>
      <c r="P89" s="132"/>
      <c r="Q89" s="132"/>
      <c r="R89" s="132"/>
      <c r="S89" s="131" t="s">
        <v>338</v>
      </c>
    </row>
    <row r="90" spans="1:19" ht="60">
      <c r="A90" s="131"/>
      <c r="B90" s="131"/>
      <c r="C90" s="131"/>
      <c r="D90" s="131"/>
      <c r="E90" s="131"/>
      <c r="F90" s="131"/>
      <c r="G90" s="131"/>
      <c r="H90" s="64" t="s">
        <v>319</v>
      </c>
      <c r="I90" s="63" t="s">
        <v>320</v>
      </c>
      <c r="J90" s="63" t="s">
        <v>344</v>
      </c>
      <c r="K90" s="63" t="s">
        <v>345</v>
      </c>
      <c r="L90" s="63" t="s">
        <v>321</v>
      </c>
      <c r="M90" s="63" t="s">
        <v>332</v>
      </c>
      <c r="N90" s="63" t="s">
        <v>333</v>
      </c>
      <c r="O90" s="63" t="s">
        <v>334</v>
      </c>
      <c r="P90" s="63" t="s">
        <v>335</v>
      </c>
      <c r="Q90" s="63" t="s">
        <v>336</v>
      </c>
      <c r="R90" s="63" t="s">
        <v>337</v>
      </c>
      <c r="S90" s="131"/>
    </row>
    <row r="91" spans="1:19">
      <c r="A91" s="59">
        <v>1</v>
      </c>
      <c r="B91" s="59" t="s">
        <v>322</v>
      </c>
      <c r="C91" s="59">
        <v>98000</v>
      </c>
      <c r="D91" s="59">
        <v>30</v>
      </c>
      <c r="E91" s="59">
        <v>0</v>
      </c>
      <c r="F91" s="59">
        <f>D91-E91</f>
        <v>30</v>
      </c>
      <c r="G91" s="60">
        <f>C91*F91/D91</f>
        <v>98000</v>
      </c>
      <c r="H91" s="60">
        <f>G91*0.5</f>
        <v>49000</v>
      </c>
      <c r="I91" s="60">
        <f>G91*0.3</f>
        <v>29400</v>
      </c>
      <c r="J91" s="60">
        <f>G91*0.1</f>
        <v>9800</v>
      </c>
      <c r="K91" s="60">
        <f>G91*0.1</f>
        <v>9800</v>
      </c>
      <c r="L91" s="60">
        <f>SUM(H91:K91)</f>
        <v>98000</v>
      </c>
      <c r="M91" s="60">
        <f>H91*0.12</f>
        <v>5880</v>
      </c>
      <c r="N91" s="60"/>
      <c r="O91" s="60">
        <v>200</v>
      </c>
      <c r="P91" s="60">
        <v>5000</v>
      </c>
      <c r="Q91" s="60"/>
      <c r="R91" s="60">
        <f>SUM(M91:Q91)</f>
        <v>11080</v>
      </c>
      <c r="S91" s="60">
        <f>L91-R91</f>
        <v>86920</v>
      </c>
    </row>
    <row r="92" spans="1:19">
      <c r="A92" s="59">
        <v>2</v>
      </c>
      <c r="B92" s="59" t="s">
        <v>323</v>
      </c>
      <c r="C92" s="59">
        <v>70000</v>
      </c>
      <c r="D92" s="59">
        <v>30</v>
      </c>
      <c r="E92" s="59">
        <v>0</v>
      </c>
      <c r="F92" s="59">
        <f t="shared" ref="F92:F100" si="60">D92-E92</f>
        <v>30</v>
      </c>
      <c r="G92" s="60">
        <f t="shared" ref="G92:G100" si="61">C92*F92/D92</f>
        <v>70000</v>
      </c>
      <c r="H92" s="60">
        <f t="shared" ref="H92:H100" si="62">G92*0.5</f>
        <v>35000</v>
      </c>
      <c r="I92" s="60">
        <f t="shared" ref="I92:I100" si="63">G92*0.3</f>
        <v>21000</v>
      </c>
      <c r="J92" s="60">
        <f t="shared" ref="J92:J100" si="64">G92*0.1</f>
        <v>7000</v>
      </c>
      <c r="K92" s="60">
        <f t="shared" ref="K92:K100" si="65">G92*0.1</f>
        <v>7000</v>
      </c>
      <c r="L92" s="60">
        <f t="shared" ref="L92:L100" si="66">SUM(H92:K92)</f>
        <v>70000</v>
      </c>
      <c r="M92" s="60">
        <f t="shared" ref="M92:M100" si="67">H92*0.12</f>
        <v>4200</v>
      </c>
      <c r="N92" s="60"/>
      <c r="O92" s="60">
        <v>200</v>
      </c>
      <c r="P92" s="60">
        <v>4000</v>
      </c>
      <c r="Q92" s="60"/>
      <c r="R92" s="60">
        <f t="shared" ref="R92:R100" si="68">SUM(M92:Q92)</f>
        <v>8400</v>
      </c>
      <c r="S92" s="60">
        <f t="shared" ref="S92:S100" si="69">L92-R92</f>
        <v>61600</v>
      </c>
    </row>
    <row r="93" spans="1:19">
      <c r="A93" s="59">
        <v>3</v>
      </c>
      <c r="B93" s="59" t="s">
        <v>324</v>
      </c>
      <c r="C93" s="59">
        <v>50000</v>
      </c>
      <c r="D93" s="59">
        <v>30</v>
      </c>
      <c r="E93" s="59">
        <v>0</v>
      </c>
      <c r="F93" s="59">
        <f t="shared" si="60"/>
        <v>30</v>
      </c>
      <c r="G93" s="60">
        <f t="shared" si="61"/>
        <v>50000</v>
      </c>
      <c r="H93" s="60">
        <f t="shared" si="62"/>
        <v>25000</v>
      </c>
      <c r="I93" s="60">
        <f t="shared" si="63"/>
        <v>15000</v>
      </c>
      <c r="J93" s="60">
        <f t="shared" si="64"/>
        <v>5000</v>
      </c>
      <c r="K93" s="60">
        <f t="shared" si="65"/>
        <v>5000</v>
      </c>
      <c r="L93" s="60">
        <f t="shared" si="66"/>
        <v>50000</v>
      </c>
      <c r="M93" s="60">
        <f t="shared" si="67"/>
        <v>3000</v>
      </c>
      <c r="N93" s="60"/>
      <c r="O93" s="60">
        <v>200</v>
      </c>
      <c r="P93" s="60">
        <v>1000</v>
      </c>
      <c r="Q93" s="60"/>
      <c r="R93" s="60">
        <f t="shared" si="68"/>
        <v>4200</v>
      </c>
      <c r="S93" s="60">
        <f t="shared" si="69"/>
        <v>45800</v>
      </c>
    </row>
    <row r="94" spans="1:19">
      <c r="A94" s="59">
        <v>4</v>
      </c>
      <c r="B94" s="59" t="s">
        <v>325</v>
      </c>
      <c r="C94" s="59">
        <v>40000</v>
      </c>
      <c r="D94" s="59">
        <v>30</v>
      </c>
      <c r="E94" s="59">
        <v>0</v>
      </c>
      <c r="F94" s="59">
        <f t="shared" si="60"/>
        <v>30</v>
      </c>
      <c r="G94" s="60">
        <f t="shared" si="61"/>
        <v>40000</v>
      </c>
      <c r="H94" s="60">
        <f t="shared" si="62"/>
        <v>20000</v>
      </c>
      <c r="I94" s="60">
        <f t="shared" si="63"/>
        <v>12000</v>
      </c>
      <c r="J94" s="60">
        <f t="shared" si="64"/>
        <v>4000</v>
      </c>
      <c r="K94" s="60">
        <f t="shared" si="65"/>
        <v>4000</v>
      </c>
      <c r="L94" s="60">
        <f t="shared" si="66"/>
        <v>40000</v>
      </c>
      <c r="M94" s="60">
        <f t="shared" si="67"/>
        <v>2400</v>
      </c>
      <c r="N94" s="60"/>
      <c r="O94" s="60">
        <v>200</v>
      </c>
      <c r="P94" s="60"/>
      <c r="Q94" s="60">
        <v>3000</v>
      </c>
      <c r="R94" s="60">
        <f t="shared" si="68"/>
        <v>5600</v>
      </c>
      <c r="S94" s="60">
        <f t="shared" si="69"/>
        <v>34400</v>
      </c>
    </row>
    <row r="95" spans="1:19">
      <c r="A95" s="59">
        <v>5</v>
      </c>
      <c r="B95" s="59" t="s">
        <v>326</v>
      </c>
      <c r="C95" s="59">
        <v>35000</v>
      </c>
      <c r="D95" s="59">
        <v>30</v>
      </c>
      <c r="E95" s="59">
        <v>4</v>
      </c>
      <c r="F95" s="59">
        <f t="shared" si="60"/>
        <v>26</v>
      </c>
      <c r="G95" s="60">
        <f t="shared" si="61"/>
        <v>30333.333333333332</v>
      </c>
      <c r="H95" s="60">
        <f t="shared" si="62"/>
        <v>15166.666666666666</v>
      </c>
      <c r="I95" s="60">
        <f t="shared" si="63"/>
        <v>9100</v>
      </c>
      <c r="J95" s="60">
        <f t="shared" si="64"/>
        <v>3033.3333333333335</v>
      </c>
      <c r="K95" s="60">
        <f t="shared" si="65"/>
        <v>3033.3333333333335</v>
      </c>
      <c r="L95" s="60">
        <f t="shared" si="66"/>
        <v>30333.333333333328</v>
      </c>
      <c r="M95" s="60">
        <f t="shared" si="67"/>
        <v>1819.9999999999998</v>
      </c>
      <c r="N95" s="60"/>
      <c r="O95" s="60">
        <v>200</v>
      </c>
      <c r="P95" s="60"/>
      <c r="Q95" s="60"/>
      <c r="R95" s="60">
        <f t="shared" si="68"/>
        <v>2019.9999999999998</v>
      </c>
      <c r="S95" s="60">
        <f t="shared" si="69"/>
        <v>28313.333333333328</v>
      </c>
    </row>
    <row r="96" spans="1:19">
      <c r="A96" s="59">
        <v>6</v>
      </c>
      <c r="B96" s="59" t="s">
        <v>327</v>
      </c>
      <c r="C96" s="59">
        <v>18000</v>
      </c>
      <c r="D96" s="59">
        <v>30</v>
      </c>
      <c r="E96" s="59">
        <v>0</v>
      </c>
      <c r="F96" s="59">
        <f t="shared" si="60"/>
        <v>30</v>
      </c>
      <c r="G96" s="60">
        <f t="shared" si="61"/>
        <v>18000</v>
      </c>
      <c r="H96" s="60">
        <f t="shared" si="62"/>
        <v>9000</v>
      </c>
      <c r="I96" s="60">
        <f t="shared" si="63"/>
        <v>5400</v>
      </c>
      <c r="J96" s="60">
        <f t="shared" si="64"/>
        <v>1800</v>
      </c>
      <c r="K96" s="60">
        <f t="shared" si="65"/>
        <v>1800</v>
      </c>
      <c r="L96" s="61">
        <f t="shared" si="66"/>
        <v>18000</v>
      </c>
      <c r="M96" s="60">
        <f t="shared" si="67"/>
        <v>1080</v>
      </c>
      <c r="N96" s="60">
        <f>L96*1.75%</f>
        <v>315.00000000000006</v>
      </c>
      <c r="O96" s="60">
        <v>150</v>
      </c>
      <c r="P96" s="60"/>
      <c r="Q96" s="60"/>
      <c r="R96" s="60">
        <f t="shared" si="68"/>
        <v>1545</v>
      </c>
      <c r="S96" s="60">
        <f t="shared" si="69"/>
        <v>16455</v>
      </c>
    </row>
    <row r="97" spans="1:19">
      <c r="A97" s="59">
        <v>7</v>
      </c>
      <c r="B97" s="59" t="s">
        <v>328</v>
      </c>
      <c r="C97" s="59">
        <v>14000</v>
      </c>
      <c r="D97" s="59">
        <v>30</v>
      </c>
      <c r="E97" s="59"/>
      <c r="F97" s="59">
        <f t="shared" si="60"/>
        <v>30</v>
      </c>
      <c r="G97" s="60">
        <f t="shared" si="61"/>
        <v>14000</v>
      </c>
      <c r="H97" s="60">
        <f t="shared" si="62"/>
        <v>7000</v>
      </c>
      <c r="I97" s="60">
        <f t="shared" si="63"/>
        <v>4200</v>
      </c>
      <c r="J97" s="60">
        <f t="shared" si="64"/>
        <v>1400</v>
      </c>
      <c r="K97" s="60">
        <f t="shared" si="65"/>
        <v>1400</v>
      </c>
      <c r="L97" s="60">
        <f t="shared" si="66"/>
        <v>14000</v>
      </c>
      <c r="M97" s="60">
        <f t="shared" si="67"/>
        <v>840</v>
      </c>
      <c r="N97" s="60">
        <f t="shared" ref="N97:N100" si="70">L97*1.75%</f>
        <v>245.00000000000003</v>
      </c>
      <c r="O97" s="60">
        <v>0</v>
      </c>
      <c r="P97" s="60"/>
      <c r="Q97" s="60"/>
      <c r="R97" s="60">
        <f t="shared" si="68"/>
        <v>1085</v>
      </c>
      <c r="S97" s="60">
        <f t="shared" si="69"/>
        <v>12915</v>
      </c>
    </row>
    <row r="98" spans="1:19">
      <c r="A98" s="59">
        <v>8</v>
      </c>
      <c r="B98" s="59" t="s">
        <v>329</v>
      </c>
      <c r="C98" s="59">
        <v>8000</v>
      </c>
      <c r="D98" s="59">
        <v>30</v>
      </c>
      <c r="E98" s="59">
        <v>1</v>
      </c>
      <c r="F98" s="59">
        <f t="shared" si="60"/>
        <v>29</v>
      </c>
      <c r="G98" s="60">
        <f t="shared" si="61"/>
        <v>7733.333333333333</v>
      </c>
      <c r="H98" s="60">
        <f t="shared" si="62"/>
        <v>3866.6666666666665</v>
      </c>
      <c r="I98" s="60">
        <f t="shared" si="63"/>
        <v>2320</v>
      </c>
      <c r="J98" s="60">
        <f t="shared" si="64"/>
        <v>773.33333333333337</v>
      </c>
      <c r="K98" s="60">
        <f t="shared" si="65"/>
        <v>773.33333333333337</v>
      </c>
      <c r="L98" s="60">
        <f t="shared" si="66"/>
        <v>7733.3333333333321</v>
      </c>
      <c r="M98" s="60">
        <f t="shared" si="67"/>
        <v>463.99999999999994</v>
      </c>
      <c r="N98" s="60">
        <f t="shared" si="70"/>
        <v>135.33333333333331</v>
      </c>
      <c r="O98" s="60">
        <v>0</v>
      </c>
      <c r="P98" s="60"/>
      <c r="Q98" s="60"/>
      <c r="R98" s="60">
        <f t="shared" si="68"/>
        <v>599.33333333333326</v>
      </c>
      <c r="S98" s="60">
        <f t="shared" si="69"/>
        <v>7133.9999999999991</v>
      </c>
    </row>
    <row r="99" spans="1:19">
      <c r="A99" s="59">
        <v>9</v>
      </c>
      <c r="B99" s="59" t="s">
        <v>330</v>
      </c>
      <c r="C99" s="59">
        <v>7500</v>
      </c>
      <c r="D99" s="59">
        <v>30</v>
      </c>
      <c r="E99" s="59">
        <v>1</v>
      </c>
      <c r="F99" s="59">
        <f t="shared" si="60"/>
        <v>29</v>
      </c>
      <c r="G99" s="60">
        <f t="shared" si="61"/>
        <v>7250</v>
      </c>
      <c r="H99" s="60">
        <f t="shared" si="62"/>
        <v>3625</v>
      </c>
      <c r="I99" s="60">
        <f t="shared" si="63"/>
        <v>2175</v>
      </c>
      <c r="J99" s="60">
        <f t="shared" si="64"/>
        <v>725</v>
      </c>
      <c r="K99" s="60">
        <f t="shared" si="65"/>
        <v>725</v>
      </c>
      <c r="L99" s="60">
        <f t="shared" si="66"/>
        <v>7250</v>
      </c>
      <c r="M99" s="60">
        <f t="shared" si="67"/>
        <v>435</v>
      </c>
      <c r="N99" s="60">
        <f t="shared" si="70"/>
        <v>126.87500000000001</v>
      </c>
      <c r="O99" s="60">
        <v>0</v>
      </c>
      <c r="P99" s="60"/>
      <c r="Q99" s="60"/>
      <c r="R99" s="60">
        <f t="shared" si="68"/>
        <v>561.875</v>
      </c>
      <c r="S99" s="60">
        <f t="shared" si="69"/>
        <v>6688.125</v>
      </c>
    </row>
    <row r="100" spans="1:19">
      <c r="A100" s="59">
        <v>10</v>
      </c>
      <c r="B100" s="59" t="s">
        <v>331</v>
      </c>
      <c r="C100" s="59">
        <v>7500</v>
      </c>
      <c r="D100" s="59">
        <v>30</v>
      </c>
      <c r="E100" s="59">
        <v>1</v>
      </c>
      <c r="F100" s="59">
        <f t="shared" si="60"/>
        <v>29</v>
      </c>
      <c r="G100" s="60">
        <f t="shared" si="61"/>
        <v>7250</v>
      </c>
      <c r="H100" s="60">
        <f t="shared" si="62"/>
        <v>3625</v>
      </c>
      <c r="I100" s="60">
        <f t="shared" si="63"/>
        <v>2175</v>
      </c>
      <c r="J100" s="60">
        <f t="shared" si="64"/>
        <v>725</v>
      </c>
      <c r="K100" s="60">
        <f t="shared" si="65"/>
        <v>725</v>
      </c>
      <c r="L100" s="60">
        <f t="shared" si="66"/>
        <v>7250</v>
      </c>
      <c r="M100" s="60">
        <f t="shared" si="67"/>
        <v>435</v>
      </c>
      <c r="N100" s="60">
        <f t="shared" si="70"/>
        <v>126.87500000000001</v>
      </c>
      <c r="O100" s="60">
        <v>0</v>
      </c>
      <c r="P100" s="60"/>
      <c r="Q100" s="60"/>
      <c r="R100" s="60">
        <f t="shared" si="68"/>
        <v>561.875</v>
      </c>
      <c r="S100" s="60">
        <f t="shared" si="69"/>
        <v>6688.125</v>
      </c>
    </row>
    <row r="101" spans="1:19">
      <c r="A101" s="59"/>
      <c r="B101" s="127" t="s">
        <v>321</v>
      </c>
      <c r="C101" s="128"/>
      <c r="D101" s="128"/>
      <c r="E101" s="128"/>
      <c r="F101" s="129"/>
      <c r="G101" s="62">
        <f>SUM(G91:G100)</f>
        <v>342566.66666666663</v>
      </c>
      <c r="H101" s="62">
        <f t="shared" ref="H101:S101" si="71">SUM(H91:H100)</f>
        <v>171283.33333333331</v>
      </c>
      <c r="I101" s="62">
        <f t="shared" si="71"/>
        <v>102770</v>
      </c>
      <c r="J101" s="62">
        <f t="shared" si="71"/>
        <v>34256.666666666664</v>
      </c>
      <c r="K101" s="62">
        <f t="shared" si="71"/>
        <v>34256.666666666664</v>
      </c>
      <c r="L101" s="62">
        <f t="shared" si="71"/>
        <v>342566.66666666663</v>
      </c>
      <c r="M101" s="62">
        <f t="shared" si="71"/>
        <v>20554</v>
      </c>
      <c r="N101" s="62">
        <f t="shared" si="71"/>
        <v>949.08333333333348</v>
      </c>
      <c r="O101" s="62">
        <f t="shared" si="71"/>
        <v>1150</v>
      </c>
      <c r="P101" s="62">
        <f t="shared" si="71"/>
        <v>10000</v>
      </c>
      <c r="Q101" s="62">
        <f t="shared" si="71"/>
        <v>3000</v>
      </c>
      <c r="R101" s="62">
        <f t="shared" si="71"/>
        <v>35653.083333333336</v>
      </c>
      <c r="S101" s="62">
        <f t="shared" si="71"/>
        <v>306913.58333333331</v>
      </c>
    </row>
    <row r="102" spans="1:19">
      <c r="A102" s="130" t="s">
        <v>361</v>
      </c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</row>
    <row r="103" spans="1:19">
      <c r="A103" s="131" t="s">
        <v>316</v>
      </c>
      <c r="B103" s="131" t="s">
        <v>317</v>
      </c>
      <c r="C103" s="131" t="s">
        <v>343</v>
      </c>
      <c r="D103" s="131" t="s">
        <v>341</v>
      </c>
      <c r="E103" s="131" t="s">
        <v>342</v>
      </c>
      <c r="F103" s="131" t="s">
        <v>346</v>
      </c>
      <c r="G103" s="131" t="s">
        <v>318</v>
      </c>
      <c r="H103" s="132" t="s">
        <v>339</v>
      </c>
      <c r="I103" s="132"/>
      <c r="J103" s="132"/>
      <c r="K103" s="132"/>
      <c r="L103" s="132"/>
      <c r="M103" s="132" t="s">
        <v>340</v>
      </c>
      <c r="N103" s="132"/>
      <c r="O103" s="132"/>
      <c r="P103" s="132"/>
      <c r="Q103" s="132"/>
      <c r="R103" s="132"/>
      <c r="S103" s="131" t="s">
        <v>338</v>
      </c>
    </row>
    <row r="104" spans="1:19" ht="60">
      <c r="A104" s="131"/>
      <c r="B104" s="131"/>
      <c r="C104" s="131"/>
      <c r="D104" s="131"/>
      <c r="E104" s="131"/>
      <c r="F104" s="131"/>
      <c r="G104" s="131"/>
      <c r="H104" s="64" t="s">
        <v>319</v>
      </c>
      <c r="I104" s="63" t="s">
        <v>320</v>
      </c>
      <c r="J104" s="63" t="s">
        <v>344</v>
      </c>
      <c r="K104" s="63" t="s">
        <v>345</v>
      </c>
      <c r="L104" s="63" t="s">
        <v>321</v>
      </c>
      <c r="M104" s="63" t="s">
        <v>332</v>
      </c>
      <c r="N104" s="63" t="s">
        <v>333</v>
      </c>
      <c r="O104" s="63" t="s">
        <v>334</v>
      </c>
      <c r="P104" s="63" t="s">
        <v>335</v>
      </c>
      <c r="Q104" s="63" t="s">
        <v>336</v>
      </c>
      <c r="R104" s="63" t="s">
        <v>337</v>
      </c>
      <c r="S104" s="131"/>
    </row>
    <row r="105" spans="1:19">
      <c r="A105" s="59">
        <v>1</v>
      </c>
      <c r="B105" s="59" t="s">
        <v>322</v>
      </c>
      <c r="C105" s="59">
        <v>98000</v>
      </c>
      <c r="D105" s="59">
        <v>31</v>
      </c>
      <c r="E105" s="59">
        <v>1</v>
      </c>
      <c r="F105" s="59">
        <f>D105-E105</f>
        <v>30</v>
      </c>
      <c r="G105" s="60">
        <f>C105*F105/D105</f>
        <v>94838.709677419349</v>
      </c>
      <c r="H105" s="60">
        <f>G105*0.5</f>
        <v>47419.354838709674</v>
      </c>
      <c r="I105" s="60">
        <f>G105*0.3</f>
        <v>28451.612903225803</v>
      </c>
      <c r="J105" s="60">
        <f>G105*0.1</f>
        <v>9483.8709677419356</v>
      </c>
      <c r="K105" s="60">
        <f>G105*0.1</f>
        <v>9483.8709677419356</v>
      </c>
      <c r="L105" s="60">
        <f>SUM(H105:K105)</f>
        <v>94838.709677419363</v>
      </c>
      <c r="M105" s="60">
        <f>H105*0.12</f>
        <v>5690.322580645161</v>
      </c>
      <c r="N105" s="60"/>
      <c r="O105" s="60">
        <v>200</v>
      </c>
      <c r="P105" s="60">
        <v>5000</v>
      </c>
      <c r="Q105" s="60"/>
      <c r="R105" s="60">
        <f>SUM(M105:Q105)</f>
        <v>10890.322580645161</v>
      </c>
      <c r="S105" s="60">
        <f>L105-R105</f>
        <v>83948.387096774197</v>
      </c>
    </row>
    <row r="106" spans="1:19">
      <c r="A106" s="59">
        <v>2</v>
      </c>
      <c r="B106" s="59" t="s">
        <v>323</v>
      </c>
      <c r="C106" s="59">
        <v>70000</v>
      </c>
      <c r="D106" s="59">
        <v>31</v>
      </c>
      <c r="E106" s="59">
        <v>2</v>
      </c>
      <c r="F106" s="59">
        <f t="shared" ref="F106:F114" si="72">D106-E106</f>
        <v>29</v>
      </c>
      <c r="G106" s="60">
        <f t="shared" ref="G106:G114" si="73">C106*F106/D106</f>
        <v>65483.870967741932</v>
      </c>
      <c r="H106" s="60">
        <f t="shared" ref="H106:H114" si="74">G106*0.5</f>
        <v>32741.935483870966</v>
      </c>
      <c r="I106" s="60">
        <f t="shared" ref="I106:I114" si="75">G106*0.3</f>
        <v>19645.16129032258</v>
      </c>
      <c r="J106" s="60">
        <f t="shared" ref="J106:J114" si="76">G106*0.1</f>
        <v>6548.3870967741932</v>
      </c>
      <c r="K106" s="60">
        <f t="shared" ref="K106:K114" si="77">G106*0.1</f>
        <v>6548.3870967741932</v>
      </c>
      <c r="L106" s="60">
        <f t="shared" ref="L106:L114" si="78">SUM(H106:K106)</f>
        <v>65483.870967741939</v>
      </c>
      <c r="M106" s="60">
        <f t="shared" ref="M106:M114" si="79">H106*0.12</f>
        <v>3929.0322580645156</v>
      </c>
      <c r="N106" s="60"/>
      <c r="O106" s="60">
        <v>200</v>
      </c>
      <c r="P106" s="60">
        <v>4000</v>
      </c>
      <c r="Q106" s="60"/>
      <c r="R106" s="60">
        <f t="shared" ref="R106:R114" si="80">SUM(M106:Q106)</f>
        <v>8129.0322580645152</v>
      </c>
      <c r="S106" s="60">
        <f t="shared" ref="S106:S114" si="81">L106-R106</f>
        <v>57354.838709677424</v>
      </c>
    </row>
    <row r="107" spans="1:19">
      <c r="A107" s="59">
        <v>3</v>
      </c>
      <c r="B107" s="59" t="s">
        <v>324</v>
      </c>
      <c r="C107" s="59">
        <v>50000</v>
      </c>
      <c r="D107" s="59">
        <v>31</v>
      </c>
      <c r="E107" s="59">
        <v>0</v>
      </c>
      <c r="F107" s="59">
        <f t="shared" si="72"/>
        <v>31</v>
      </c>
      <c r="G107" s="60">
        <f t="shared" si="73"/>
        <v>50000</v>
      </c>
      <c r="H107" s="60">
        <f t="shared" si="74"/>
        <v>25000</v>
      </c>
      <c r="I107" s="60">
        <f t="shared" si="75"/>
        <v>15000</v>
      </c>
      <c r="J107" s="60">
        <f t="shared" si="76"/>
        <v>5000</v>
      </c>
      <c r="K107" s="60">
        <f t="shared" si="77"/>
        <v>5000</v>
      </c>
      <c r="L107" s="60">
        <f t="shared" si="78"/>
        <v>50000</v>
      </c>
      <c r="M107" s="60">
        <f t="shared" si="79"/>
        <v>3000</v>
      </c>
      <c r="N107" s="60"/>
      <c r="O107" s="60">
        <v>200</v>
      </c>
      <c r="P107" s="60">
        <v>1000</v>
      </c>
      <c r="Q107" s="60"/>
      <c r="R107" s="60">
        <f t="shared" si="80"/>
        <v>4200</v>
      </c>
      <c r="S107" s="60">
        <f t="shared" si="81"/>
        <v>45800</v>
      </c>
    </row>
    <row r="108" spans="1:19">
      <c r="A108" s="59">
        <v>4</v>
      </c>
      <c r="B108" s="59" t="s">
        <v>325</v>
      </c>
      <c r="C108" s="59">
        <v>40000</v>
      </c>
      <c r="D108" s="59">
        <v>31</v>
      </c>
      <c r="E108" s="59">
        <v>0</v>
      </c>
      <c r="F108" s="59">
        <f t="shared" si="72"/>
        <v>31</v>
      </c>
      <c r="G108" s="60">
        <f t="shared" si="73"/>
        <v>40000</v>
      </c>
      <c r="H108" s="60">
        <f t="shared" si="74"/>
        <v>20000</v>
      </c>
      <c r="I108" s="60">
        <f t="shared" si="75"/>
        <v>12000</v>
      </c>
      <c r="J108" s="60">
        <f t="shared" si="76"/>
        <v>4000</v>
      </c>
      <c r="K108" s="60">
        <f t="shared" si="77"/>
        <v>4000</v>
      </c>
      <c r="L108" s="60">
        <f t="shared" si="78"/>
        <v>40000</v>
      </c>
      <c r="M108" s="60">
        <f t="shared" si="79"/>
        <v>2400</v>
      </c>
      <c r="N108" s="60"/>
      <c r="O108" s="60">
        <v>200</v>
      </c>
      <c r="P108" s="60"/>
      <c r="Q108" s="60">
        <v>3000</v>
      </c>
      <c r="R108" s="60">
        <f t="shared" si="80"/>
        <v>5600</v>
      </c>
      <c r="S108" s="60">
        <f t="shared" si="81"/>
        <v>34400</v>
      </c>
    </row>
    <row r="109" spans="1:19">
      <c r="A109" s="59">
        <v>5</v>
      </c>
      <c r="B109" s="59" t="s">
        <v>326</v>
      </c>
      <c r="C109" s="59">
        <v>35000</v>
      </c>
      <c r="D109" s="59">
        <v>31</v>
      </c>
      <c r="E109" s="59">
        <v>4</v>
      </c>
      <c r="F109" s="59">
        <f t="shared" si="72"/>
        <v>27</v>
      </c>
      <c r="G109" s="60">
        <f t="shared" si="73"/>
        <v>30483.870967741936</v>
      </c>
      <c r="H109" s="60">
        <f t="shared" si="74"/>
        <v>15241.935483870968</v>
      </c>
      <c r="I109" s="60">
        <f t="shared" si="75"/>
        <v>9145.1612903225796</v>
      </c>
      <c r="J109" s="60">
        <f t="shared" si="76"/>
        <v>3048.3870967741937</v>
      </c>
      <c r="K109" s="60">
        <f t="shared" si="77"/>
        <v>3048.3870967741937</v>
      </c>
      <c r="L109" s="60">
        <f t="shared" si="78"/>
        <v>30483.870967741932</v>
      </c>
      <c r="M109" s="60">
        <f t="shared" si="79"/>
        <v>1829.0322580645161</v>
      </c>
      <c r="N109" s="60"/>
      <c r="O109" s="60">
        <v>200</v>
      </c>
      <c r="P109" s="60"/>
      <c r="Q109" s="60"/>
      <c r="R109" s="60">
        <f t="shared" si="80"/>
        <v>2029.0322580645161</v>
      </c>
      <c r="S109" s="60">
        <f t="shared" si="81"/>
        <v>28454.838709677417</v>
      </c>
    </row>
    <row r="110" spans="1:19">
      <c r="A110" s="59">
        <v>6</v>
      </c>
      <c r="B110" s="59" t="s">
        <v>327</v>
      </c>
      <c r="C110" s="59">
        <v>18000</v>
      </c>
      <c r="D110" s="59">
        <v>31</v>
      </c>
      <c r="E110" s="59">
        <v>0</v>
      </c>
      <c r="F110" s="59">
        <f t="shared" si="72"/>
        <v>31</v>
      </c>
      <c r="G110" s="60">
        <f t="shared" si="73"/>
        <v>18000</v>
      </c>
      <c r="H110" s="60">
        <f t="shared" si="74"/>
        <v>9000</v>
      </c>
      <c r="I110" s="60">
        <f t="shared" si="75"/>
        <v>5400</v>
      </c>
      <c r="J110" s="60">
        <f t="shared" si="76"/>
        <v>1800</v>
      </c>
      <c r="K110" s="60">
        <f t="shared" si="77"/>
        <v>1800</v>
      </c>
      <c r="L110" s="61">
        <f t="shared" si="78"/>
        <v>18000</v>
      </c>
      <c r="M110" s="60">
        <f t="shared" si="79"/>
        <v>1080</v>
      </c>
      <c r="N110" s="60">
        <f>L110*1.75%</f>
        <v>315.00000000000006</v>
      </c>
      <c r="O110" s="60">
        <v>150</v>
      </c>
      <c r="P110" s="60"/>
      <c r="Q110" s="60"/>
      <c r="R110" s="60">
        <f t="shared" si="80"/>
        <v>1545</v>
      </c>
      <c r="S110" s="60">
        <f t="shared" si="81"/>
        <v>16455</v>
      </c>
    </row>
    <row r="111" spans="1:19">
      <c r="A111" s="59">
        <v>7</v>
      </c>
      <c r="B111" s="59" t="s">
        <v>328</v>
      </c>
      <c r="C111" s="59">
        <v>14000</v>
      </c>
      <c r="D111" s="59">
        <v>31</v>
      </c>
      <c r="E111" s="59"/>
      <c r="F111" s="59">
        <f t="shared" si="72"/>
        <v>31</v>
      </c>
      <c r="G111" s="60">
        <f t="shared" si="73"/>
        <v>14000</v>
      </c>
      <c r="H111" s="60">
        <f t="shared" si="74"/>
        <v>7000</v>
      </c>
      <c r="I111" s="60">
        <f t="shared" si="75"/>
        <v>4200</v>
      </c>
      <c r="J111" s="60">
        <f t="shared" si="76"/>
        <v>1400</v>
      </c>
      <c r="K111" s="60">
        <f t="shared" si="77"/>
        <v>1400</v>
      </c>
      <c r="L111" s="60">
        <f t="shared" si="78"/>
        <v>14000</v>
      </c>
      <c r="M111" s="60">
        <f t="shared" si="79"/>
        <v>840</v>
      </c>
      <c r="N111" s="60">
        <f t="shared" ref="N111:N114" si="82">L111*1.75%</f>
        <v>245.00000000000003</v>
      </c>
      <c r="O111" s="60">
        <v>0</v>
      </c>
      <c r="P111" s="60"/>
      <c r="Q111" s="60"/>
      <c r="R111" s="60">
        <f t="shared" si="80"/>
        <v>1085</v>
      </c>
      <c r="S111" s="60">
        <f t="shared" si="81"/>
        <v>12915</v>
      </c>
    </row>
    <row r="112" spans="1:19">
      <c r="A112" s="59">
        <v>8</v>
      </c>
      <c r="B112" s="59" t="s">
        <v>329</v>
      </c>
      <c r="C112" s="59">
        <v>8000</v>
      </c>
      <c r="D112" s="59">
        <v>31</v>
      </c>
      <c r="E112" s="59">
        <v>0</v>
      </c>
      <c r="F112" s="59">
        <f t="shared" si="72"/>
        <v>31</v>
      </c>
      <c r="G112" s="60">
        <f t="shared" si="73"/>
        <v>8000</v>
      </c>
      <c r="H112" s="60">
        <f t="shared" si="74"/>
        <v>4000</v>
      </c>
      <c r="I112" s="60">
        <f t="shared" si="75"/>
        <v>2400</v>
      </c>
      <c r="J112" s="60">
        <f t="shared" si="76"/>
        <v>800</v>
      </c>
      <c r="K112" s="60">
        <f t="shared" si="77"/>
        <v>800</v>
      </c>
      <c r="L112" s="60">
        <f t="shared" si="78"/>
        <v>8000</v>
      </c>
      <c r="M112" s="60">
        <f t="shared" si="79"/>
        <v>480</v>
      </c>
      <c r="N112" s="60">
        <f t="shared" si="82"/>
        <v>140</v>
      </c>
      <c r="O112" s="60">
        <v>0</v>
      </c>
      <c r="P112" s="60"/>
      <c r="Q112" s="60"/>
      <c r="R112" s="60">
        <f t="shared" si="80"/>
        <v>620</v>
      </c>
      <c r="S112" s="60">
        <f t="shared" si="81"/>
        <v>7380</v>
      </c>
    </row>
    <row r="113" spans="1:19">
      <c r="A113" s="59">
        <v>9</v>
      </c>
      <c r="B113" s="59" t="s">
        <v>330</v>
      </c>
      <c r="C113" s="59">
        <v>7500</v>
      </c>
      <c r="D113" s="59">
        <v>31</v>
      </c>
      <c r="E113" s="59">
        <v>0</v>
      </c>
      <c r="F113" s="59">
        <f t="shared" si="72"/>
        <v>31</v>
      </c>
      <c r="G113" s="60">
        <f t="shared" si="73"/>
        <v>7500</v>
      </c>
      <c r="H113" s="60">
        <f t="shared" si="74"/>
        <v>3750</v>
      </c>
      <c r="I113" s="60">
        <f t="shared" si="75"/>
        <v>2250</v>
      </c>
      <c r="J113" s="60">
        <f t="shared" si="76"/>
        <v>750</v>
      </c>
      <c r="K113" s="60">
        <f t="shared" si="77"/>
        <v>750</v>
      </c>
      <c r="L113" s="60">
        <f t="shared" si="78"/>
        <v>7500</v>
      </c>
      <c r="M113" s="60">
        <f t="shared" si="79"/>
        <v>450</v>
      </c>
      <c r="N113" s="60">
        <f t="shared" si="82"/>
        <v>131.25</v>
      </c>
      <c r="O113" s="60">
        <v>0</v>
      </c>
      <c r="P113" s="60"/>
      <c r="Q113" s="60"/>
      <c r="R113" s="60">
        <f t="shared" si="80"/>
        <v>581.25</v>
      </c>
      <c r="S113" s="60">
        <f t="shared" si="81"/>
        <v>6918.75</v>
      </c>
    </row>
    <row r="114" spans="1:19">
      <c r="A114" s="59">
        <v>10</v>
      </c>
      <c r="B114" s="59" t="s">
        <v>331</v>
      </c>
      <c r="C114" s="59">
        <v>7500</v>
      </c>
      <c r="D114" s="59">
        <v>31</v>
      </c>
      <c r="E114" s="59">
        <v>0</v>
      </c>
      <c r="F114" s="59">
        <f t="shared" si="72"/>
        <v>31</v>
      </c>
      <c r="G114" s="60">
        <f t="shared" si="73"/>
        <v>7500</v>
      </c>
      <c r="H114" s="60">
        <f t="shared" si="74"/>
        <v>3750</v>
      </c>
      <c r="I114" s="60">
        <f t="shared" si="75"/>
        <v>2250</v>
      </c>
      <c r="J114" s="60">
        <f t="shared" si="76"/>
        <v>750</v>
      </c>
      <c r="K114" s="60">
        <f t="shared" si="77"/>
        <v>750</v>
      </c>
      <c r="L114" s="60">
        <f t="shared" si="78"/>
        <v>7500</v>
      </c>
      <c r="M114" s="60">
        <f t="shared" si="79"/>
        <v>450</v>
      </c>
      <c r="N114" s="60">
        <f t="shared" si="82"/>
        <v>131.25</v>
      </c>
      <c r="O114" s="60">
        <v>0</v>
      </c>
      <c r="P114" s="60"/>
      <c r="Q114" s="60"/>
      <c r="R114" s="60">
        <f t="shared" si="80"/>
        <v>581.25</v>
      </c>
      <c r="S114" s="60">
        <f t="shared" si="81"/>
        <v>6918.75</v>
      </c>
    </row>
    <row r="115" spans="1:19">
      <c r="A115" s="59"/>
      <c r="B115" s="127" t="s">
        <v>321</v>
      </c>
      <c r="C115" s="128"/>
      <c r="D115" s="128"/>
      <c r="E115" s="128"/>
      <c r="F115" s="129"/>
      <c r="G115" s="62">
        <f>SUM(G105:G114)</f>
        <v>335806.45161290321</v>
      </c>
      <c r="H115" s="62">
        <f t="shared" ref="H115:S115" si="83">SUM(H105:H114)</f>
        <v>167903.22580645161</v>
      </c>
      <c r="I115" s="62">
        <f t="shared" si="83"/>
        <v>100741.93548387096</v>
      </c>
      <c r="J115" s="62">
        <f t="shared" si="83"/>
        <v>33580.645161290318</v>
      </c>
      <c r="K115" s="62">
        <f t="shared" si="83"/>
        <v>33580.645161290318</v>
      </c>
      <c r="L115" s="62">
        <f t="shared" si="83"/>
        <v>335806.45161290321</v>
      </c>
      <c r="M115" s="62">
        <f t="shared" si="83"/>
        <v>20148.387096774193</v>
      </c>
      <c r="N115" s="62">
        <f t="shared" si="83"/>
        <v>962.50000000000011</v>
      </c>
      <c r="O115" s="62">
        <f t="shared" si="83"/>
        <v>1150</v>
      </c>
      <c r="P115" s="62">
        <f t="shared" si="83"/>
        <v>10000</v>
      </c>
      <c r="Q115" s="62">
        <f t="shared" si="83"/>
        <v>3000</v>
      </c>
      <c r="R115" s="62">
        <f t="shared" si="83"/>
        <v>35260.88709677419</v>
      </c>
      <c r="S115" s="62">
        <f t="shared" si="83"/>
        <v>300545.56451612909</v>
      </c>
    </row>
    <row r="116" spans="1:19">
      <c r="A116" s="130" t="s">
        <v>362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</row>
    <row r="117" spans="1:19">
      <c r="A117" s="131" t="s">
        <v>316</v>
      </c>
      <c r="B117" s="131" t="s">
        <v>317</v>
      </c>
      <c r="C117" s="131" t="s">
        <v>343</v>
      </c>
      <c r="D117" s="131" t="s">
        <v>341</v>
      </c>
      <c r="E117" s="131" t="s">
        <v>342</v>
      </c>
      <c r="F117" s="131" t="s">
        <v>346</v>
      </c>
      <c r="G117" s="131" t="s">
        <v>318</v>
      </c>
      <c r="H117" s="132" t="s">
        <v>339</v>
      </c>
      <c r="I117" s="132"/>
      <c r="J117" s="132"/>
      <c r="K117" s="132"/>
      <c r="L117" s="132"/>
      <c r="M117" s="132" t="s">
        <v>340</v>
      </c>
      <c r="N117" s="132"/>
      <c r="O117" s="132"/>
      <c r="P117" s="132"/>
      <c r="Q117" s="132"/>
      <c r="R117" s="132"/>
      <c r="S117" s="131" t="s">
        <v>338</v>
      </c>
    </row>
    <row r="118" spans="1:19" ht="60">
      <c r="A118" s="131"/>
      <c r="B118" s="131"/>
      <c r="C118" s="131"/>
      <c r="D118" s="131"/>
      <c r="E118" s="131"/>
      <c r="F118" s="131"/>
      <c r="G118" s="131"/>
      <c r="H118" s="64" t="s">
        <v>319</v>
      </c>
      <c r="I118" s="63" t="s">
        <v>320</v>
      </c>
      <c r="J118" s="63" t="s">
        <v>344</v>
      </c>
      <c r="K118" s="63" t="s">
        <v>345</v>
      </c>
      <c r="L118" s="63" t="s">
        <v>321</v>
      </c>
      <c r="M118" s="63" t="s">
        <v>332</v>
      </c>
      <c r="N118" s="63" t="s">
        <v>333</v>
      </c>
      <c r="O118" s="63" t="s">
        <v>334</v>
      </c>
      <c r="P118" s="63" t="s">
        <v>335</v>
      </c>
      <c r="Q118" s="63" t="s">
        <v>336</v>
      </c>
      <c r="R118" s="63" t="s">
        <v>337</v>
      </c>
      <c r="S118" s="131"/>
    </row>
    <row r="119" spans="1:19">
      <c r="A119" s="59">
        <v>1</v>
      </c>
      <c r="B119" s="59" t="s">
        <v>322</v>
      </c>
      <c r="C119" s="59">
        <v>98000</v>
      </c>
      <c r="D119" s="59">
        <v>30</v>
      </c>
      <c r="E119" s="59">
        <v>0</v>
      </c>
      <c r="F119" s="59">
        <f>D119-E119</f>
        <v>30</v>
      </c>
      <c r="G119" s="60">
        <f>C119*F119/D119</f>
        <v>98000</v>
      </c>
      <c r="H119" s="60">
        <f>G119*0.5</f>
        <v>49000</v>
      </c>
      <c r="I119" s="60">
        <f>G119*0.3</f>
        <v>29400</v>
      </c>
      <c r="J119" s="60">
        <f>G119*0.1</f>
        <v>9800</v>
      </c>
      <c r="K119" s="60">
        <f>G119*0.1</f>
        <v>9800</v>
      </c>
      <c r="L119" s="60">
        <f>SUM(H119:K119)</f>
        <v>98000</v>
      </c>
      <c r="M119" s="60">
        <f>H119*0.12</f>
        <v>5880</v>
      </c>
      <c r="N119" s="60"/>
      <c r="O119" s="60">
        <v>200</v>
      </c>
      <c r="P119" s="60">
        <v>5000</v>
      </c>
      <c r="Q119" s="60"/>
      <c r="R119" s="60">
        <f>SUM(M119:Q119)</f>
        <v>11080</v>
      </c>
      <c r="S119" s="60">
        <f>L119-R119</f>
        <v>86920</v>
      </c>
    </row>
    <row r="120" spans="1:19">
      <c r="A120" s="59">
        <v>2</v>
      </c>
      <c r="B120" s="59" t="s">
        <v>323</v>
      </c>
      <c r="C120" s="59">
        <v>70000</v>
      </c>
      <c r="D120" s="59">
        <v>30</v>
      </c>
      <c r="E120" s="59">
        <v>0</v>
      </c>
      <c r="F120" s="59">
        <f t="shared" ref="F120:F127" si="84">D120-E120</f>
        <v>30</v>
      </c>
      <c r="G120" s="60">
        <f t="shared" ref="G120:G127" si="85">C120*F120/D120</f>
        <v>70000</v>
      </c>
      <c r="H120" s="60">
        <f t="shared" ref="H120:H127" si="86">G120*0.5</f>
        <v>35000</v>
      </c>
      <c r="I120" s="60">
        <f t="shared" ref="I120:I127" si="87">G120*0.3</f>
        <v>21000</v>
      </c>
      <c r="J120" s="60">
        <f t="shared" ref="J120:J127" si="88">G120*0.1</f>
        <v>7000</v>
      </c>
      <c r="K120" s="60">
        <f t="shared" ref="K120:K127" si="89">G120*0.1</f>
        <v>7000</v>
      </c>
      <c r="L120" s="60">
        <f t="shared" ref="L120:L127" si="90">SUM(H120:K120)</f>
        <v>70000</v>
      </c>
      <c r="M120" s="60">
        <f t="shared" ref="M120:M127" si="91">H120*0.12</f>
        <v>4200</v>
      </c>
      <c r="N120" s="60"/>
      <c r="O120" s="60">
        <v>200</v>
      </c>
      <c r="P120" s="60">
        <v>4000</v>
      </c>
      <c r="Q120" s="60"/>
      <c r="R120" s="60">
        <f t="shared" ref="R120:R127" si="92">SUM(M120:Q120)</f>
        <v>8400</v>
      </c>
      <c r="S120" s="60">
        <f t="shared" ref="S120:S127" si="93">L120-R120</f>
        <v>61600</v>
      </c>
    </row>
    <row r="121" spans="1:19">
      <c r="A121" s="59">
        <v>3</v>
      </c>
      <c r="B121" s="59" t="s">
        <v>324</v>
      </c>
      <c r="C121" s="59">
        <v>50000</v>
      </c>
      <c r="D121" s="59">
        <v>30</v>
      </c>
      <c r="E121" s="59">
        <v>0</v>
      </c>
      <c r="F121" s="59">
        <f t="shared" si="84"/>
        <v>30</v>
      </c>
      <c r="G121" s="60">
        <f t="shared" si="85"/>
        <v>50000</v>
      </c>
      <c r="H121" s="60">
        <f t="shared" si="86"/>
        <v>25000</v>
      </c>
      <c r="I121" s="60">
        <f t="shared" si="87"/>
        <v>15000</v>
      </c>
      <c r="J121" s="60">
        <f t="shared" si="88"/>
        <v>5000</v>
      </c>
      <c r="K121" s="60">
        <f t="shared" si="89"/>
        <v>5000</v>
      </c>
      <c r="L121" s="60">
        <f t="shared" si="90"/>
        <v>50000</v>
      </c>
      <c r="M121" s="60">
        <f t="shared" si="91"/>
        <v>3000</v>
      </c>
      <c r="N121" s="60"/>
      <c r="O121" s="60">
        <v>200</v>
      </c>
      <c r="P121" s="60">
        <v>1000</v>
      </c>
      <c r="Q121" s="60"/>
      <c r="R121" s="60">
        <f t="shared" si="92"/>
        <v>4200</v>
      </c>
      <c r="S121" s="60">
        <f t="shared" si="93"/>
        <v>45800</v>
      </c>
    </row>
    <row r="122" spans="1:19">
      <c r="A122" s="59">
        <v>4</v>
      </c>
      <c r="B122" s="59" t="s">
        <v>325</v>
      </c>
      <c r="C122" s="59">
        <v>40000</v>
      </c>
      <c r="D122" s="59">
        <v>30</v>
      </c>
      <c r="E122" s="59">
        <v>0</v>
      </c>
      <c r="F122" s="59">
        <f t="shared" si="84"/>
        <v>30</v>
      </c>
      <c r="G122" s="60">
        <f t="shared" si="85"/>
        <v>40000</v>
      </c>
      <c r="H122" s="60">
        <f t="shared" si="86"/>
        <v>20000</v>
      </c>
      <c r="I122" s="60">
        <f t="shared" si="87"/>
        <v>12000</v>
      </c>
      <c r="J122" s="60">
        <f t="shared" si="88"/>
        <v>4000</v>
      </c>
      <c r="K122" s="60">
        <f t="shared" si="89"/>
        <v>4000</v>
      </c>
      <c r="L122" s="60">
        <f t="shared" si="90"/>
        <v>40000</v>
      </c>
      <c r="M122" s="60">
        <f t="shared" si="91"/>
        <v>2400</v>
      </c>
      <c r="N122" s="60"/>
      <c r="O122" s="60">
        <v>200</v>
      </c>
      <c r="P122" s="60"/>
      <c r="Q122" s="60">
        <v>3000</v>
      </c>
      <c r="R122" s="60">
        <f t="shared" si="92"/>
        <v>5600</v>
      </c>
      <c r="S122" s="60">
        <f t="shared" si="93"/>
        <v>34400</v>
      </c>
    </row>
    <row r="123" spans="1:19">
      <c r="A123" s="59">
        <v>5</v>
      </c>
      <c r="B123" s="59" t="s">
        <v>326</v>
      </c>
      <c r="C123" s="59">
        <v>35000</v>
      </c>
      <c r="D123" s="59">
        <v>30</v>
      </c>
      <c r="E123" s="59">
        <v>4</v>
      </c>
      <c r="F123" s="59">
        <f t="shared" si="84"/>
        <v>26</v>
      </c>
      <c r="G123" s="60">
        <f t="shared" si="85"/>
        <v>30333.333333333332</v>
      </c>
      <c r="H123" s="60">
        <f t="shared" si="86"/>
        <v>15166.666666666666</v>
      </c>
      <c r="I123" s="60">
        <f t="shared" si="87"/>
        <v>9100</v>
      </c>
      <c r="J123" s="60">
        <f t="shared" si="88"/>
        <v>3033.3333333333335</v>
      </c>
      <c r="K123" s="60">
        <f t="shared" si="89"/>
        <v>3033.3333333333335</v>
      </c>
      <c r="L123" s="60">
        <f t="shared" si="90"/>
        <v>30333.333333333328</v>
      </c>
      <c r="M123" s="60">
        <f t="shared" si="91"/>
        <v>1819.9999999999998</v>
      </c>
      <c r="N123" s="60"/>
      <c r="O123" s="60">
        <v>200</v>
      </c>
      <c r="P123" s="60"/>
      <c r="Q123" s="60"/>
      <c r="R123" s="60">
        <f t="shared" si="92"/>
        <v>2019.9999999999998</v>
      </c>
      <c r="S123" s="60">
        <f t="shared" si="93"/>
        <v>28313.333333333328</v>
      </c>
    </row>
    <row r="124" spans="1:19">
      <c r="A124" s="59">
        <v>6</v>
      </c>
      <c r="B124" s="59" t="s">
        <v>327</v>
      </c>
      <c r="C124" s="59">
        <v>18000</v>
      </c>
      <c r="D124" s="59">
        <v>30</v>
      </c>
      <c r="E124" s="59">
        <v>0</v>
      </c>
      <c r="F124" s="59">
        <f t="shared" si="84"/>
        <v>30</v>
      </c>
      <c r="G124" s="60">
        <f t="shared" si="85"/>
        <v>18000</v>
      </c>
      <c r="H124" s="60">
        <f t="shared" si="86"/>
        <v>9000</v>
      </c>
      <c r="I124" s="60">
        <f t="shared" si="87"/>
        <v>5400</v>
      </c>
      <c r="J124" s="60">
        <f t="shared" si="88"/>
        <v>1800</v>
      </c>
      <c r="K124" s="60">
        <f t="shared" si="89"/>
        <v>1800</v>
      </c>
      <c r="L124" s="61">
        <f t="shared" si="90"/>
        <v>18000</v>
      </c>
      <c r="M124" s="60">
        <f t="shared" si="91"/>
        <v>1080</v>
      </c>
      <c r="N124" s="60">
        <f>L124*1.75%</f>
        <v>315.00000000000006</v>
      </c>
      <c r="O124" s="60">
        <v>150</v>
      </c>
      <c r="P124" s="60"/>
      <c r="Q124" s="60"/>
      <c r="R124" s="60">
        <f t="shared" si="92"/>
        <v>1545</v>
      </c>
      <c r="S124" s="60">
        <f t="shared" si="93"/>
        <v>16455</v>
      </c>
    </row>
    <row r="125" spans="1:19">
      <c r="A125" s="59">
        <v>7</v>
      </c>
      <c r="B125" s="59" t="s">
        <v>328</v>
      </c>
      <c r="C125" s="59">
        <v>14000</v>
      </c>
      <c r="D125" s="59">
        <v>30</v>
      </c>
      <c r="E125" s="59"/>
      <c r="F125" s="59">
        <f t="shared" si="84"/>
        <v>30</v>
      </c>
      <c r="G125" s="60">
        <f t="shared" si="85"/>
        <v>14000</v>
      </c>
      <c r="H125" s="60">
        <f t="shared" si="86"/>
        <v>7000</v>
      </c>
      <c r="I125" s="60">
        <f t="shared" si="87"/>
        <v>4200</v>
      </c>
      <c r="J125" s="60">
        <f t="shared" si="88"/>
        <v>1400</v>
      </c>
      <c r="K125" s="60">
        <f t="shared" si="89"/>
        <v>1400</v>
      </c>
      <c r="L125" s="60">
        <f t="shared" si="90"/>
        <v>14000</v>
      </c>
      <c r="M125" s="60">
        <f t="shared" si="91"/>
        <v>840</v>
      </c>
      <c r="N125" s="60">
        <f t="shared" ref="N125:N127" si="94">L125*1.75%</f>
        <v>245.00000000000003</v>
      </c>
      <c r="O125" s="60">
        <v>0</v>
      </c>
      <c r="P125" s="60"/>
      <c r="Q125" s="60"/>
      <c r="R125" s="60">
        <f t="shared" si="92"/>
        <v>1085</v>
      </c>
      <c r="S125" s="60">
        <f t="shared" si="93"/>
        <v>12915</v>
      </c>
    </row>
    <row r="126" spans="1:19">
      <c r="A126" s="59">
        <v>8</v>
      </c>
      <c r="B126" s="59" t="s">
        <v>329</v>
      </c>
      <c r="C126" s="59">
        <v>8000</v>
      </c>
      <c r="D126" s="59">
        <v>30</v>
      </c>
      <c r="E126" s="59">
        <v>0</v>
      </c>
      <c r="F126" s="59">
        <f t="shared" si="84"/>
        <v>30</v>
      </c>
      <c r="G126" s="60">
        <f t="shared" si="85"/>
        <v>8000</v>
      </c>
      <c r="H126" s="60">
        <f t="shared" si="86"/>
        <v>4000</v>
      </c>
      <c r="I126" s="60">
        <f t="shared" si="87"/>
        <v>2400</v>
      </c>
      <c r="J126" s="60">
        <f t="shared" si="88"/>
        <v>800</v>
      </c>
      <c r="K126" s="60">
        <f t="shared" si="89"/>
        <v>800</v>
      </c>
      <c r="L126" s="60">
        <f t="shared" si="90"/>
        <v>8000</v>
      </c>
      <c r="M126" s="60">
        <f t="shared" si="91"/>
        <v>480</v>
      </c>
      <c r="N126" s="60">
        <f t="shared" si="94"/>
        <v>140</v>
      </c>
      <c r="O126" s="60">
        <v>0</v>
      </c>
      <c r="P126" s="60"/>
      <c r="Q126" s="60"/>
      <c r="R126" s="60">
        <f t="shared" si="92"/>
        <v>620</v>
      </c>
      <c r="S126" s="60">
        <f t="shared" si="93"/>
        <v>7380</v>
      </c>
    </row>
    <row r="127" spans="1:19">
      <c r="A127" s="59">
        <v>9</v>
      </c>
      <c r="B127" s="59" t="s">
        <v>330</v>
      </c>
      <c r="C127" s="59">
        <v>7500</v>
      </c>
      <c r="D127" s="59">
        <v>30</v>
      </c>
      <c r="E127" s="59">
        <v>0</v>
      </c>
      <c r="F127" s="59">
        <f t="shared" si="84"/>
        <v>30</v>
      </c>
      <c r="G127" s="60">
        <f t="shared" si="85"/>
        <v>7500</v>
      </c>
      <c r="H127" s="60">
        <f t="shared" si="86"/>
        <v>3750</v>
      </c>
      <c r="I127" s="60">
        <f t="shared" si="87"/>
        <v>2250</v>
      </c>
      <c r="J127" s="60">
        <f t="shared" si="88"/>
        <v>750</v>
      </c>
      <c r="K127" s="60">
        <f t="shared" si="89"/>
        <v>750</v>
      </c>
      <c r="L127" s="60">
        <f t="shared" si="90"/>
        <v>7500</v>
      </c>
      <c r="M127" s="60">
        <f t="shared" si="91"/>
        <v>450</v>
      </c>
      <c r="N127" s="60">
        <f t="shared" si="94"/>
        <v>131.25</v>
      </c>
      <c r="O127" s="60">
        <v>0</v>
      </c>
      <c r="P127" s="60"/>
      <c r="Q127" s="60"/>
      <c r="R127" s="60">
        <f t="shared" si="92"/>
        <v>581.25</v>
      </c>
      <c r="S127" s="60">
        <f t="shared" si="93"/>
        <v>6918.75</v>
      </c>
    </row>
    <row r="128" spans="1:19">
      <c r="A128" s="59"/>
      <c r="B128" s="127" t="s">
        <v>321</v>
      </c>
      <c r="C128" s="128"/>
      <c r="D128" s="128"/>
      <c r="E128" s="128"/>
      <c r="F128" s="129"/>
      <c r="G128" s="62">
        <f t="shared" ref="G128:S128" si="95">SUM(G119:G127)</f>
        <v>335833.33333333331</v>
      </c>
      <c r="H128" s="62">
        <f t="shared" si="95"/>
        <v>167916.66666666666</v>
      </c>
      <c r="I128" s="62">
        <f t="shared" si="95"/>
        <v>100750</v>
      </c>
      <c r="J128" s="62">
        <f t="shared" si="95"/>
        <v>33583.333333333328</v>
      </c>
      <c r="K128" s="62">
        <f t="shared" si="95"/>
        <v>33583.333333333328</v>
      </c>
      <c r="L128" s="62">
        <f t="shared" si="95"/>
        <v>335833.33333333331</v>
      </c>
      <c r="M128" s="62">
        <f t="shared" si="95"/>
        <v>20150</v>
      </c>
      <c r="N128" s="62">
        <f t="shared" si="95"/>
        <v>831.25000000000011</v>
      </c>
      <c r="O128" s="62">
        <f t="shared" si="95"/>
        <v>1150</v>
      </c>
      <c r="P128" s="62">
        <f t="shared" si="95"/>
        <v>10000</v>
      </c>
      <c r="Q128" s="62">
        <f t="shared" si="95"/>
        <v>3000</v>
      </c>
      <c r="R128" s="62">
        <f t="shared" si="95"/>
        <v>35131.25</v>
      </c>
      <c r="S128" s="62">
        <f t="shared" si="95"/>
        <v>300702.08333333331</v>
      </c>
    </row>
    <row r="130" spans="1:19">
      <c r="A130" s="130" t="s">
        <v>363</v>
      </c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</row>
    <row r="131" spans="1:19">
      <c r="A131" s="131" t="s">
        <v>316</v>
      </c>
      <c r="B131" s="131" t="s">
        <v>317</v>
      </c>
      <c r="C131" s="131" t="s">
        <v>343</v>
      </c>
      <c r="D131" s="131" t="s">
        <v>341</v>
      </c>
      <c r="E131" s="131" t="s">
        <v>342</v>
      </c>
      <c r="F131" s="131" t="s">
        <v>346</v>
      </c>
      <c r="G131" s="131" t="s">
        <v>318</v>
      </c>
      <c r="H131" s="132" t="s">
        <v>339</v>
      </c>
      <c r="I131" s="132"/>
      <c r="J131" s="132"/>
      <c r="K131" s="132"/>
      <c r="L131" s="132"/>
      <c r="M131" s="132" t="s">
        <v>340</v>
      </c>
      <c r="N131" s="132"/>
      <c r="O131" s="132"/>
      <c r="P131" s="132"/>
      <c r="Q131" s="132"/>
      <c r="R131" s="132"/>
      <c r="S131" s="131" t="s">
        <v>338</v>
      </c>
    </row>
    <row r="132" spans="1:19" ht="60">
      <c r="A132" s="131"/>
      <c r="B132" s="131"/>
      <c r="C132" s="131"/>
      <c r="D132" s="131"/>
      <c r="E132" s="131"/>
      <c r="F132" s="131"/>
      <c r="G132" s="131"/>
      <c r="H132" s="64" t="s">
        <v>319</v>
      </c>
      <c r="I132" s="63" t="s">
        <v>320</v>
      </c>
      <c r="J132" s="63" t="s">
        <v>344</v>
      </c>
      <c r="K132" s="63" t="s">
        <v>345</v>
      </c>
      <c r="L132" s="63" t="s">
        <v>321</v>
      </c>
      <c r="M132" s="63" t="s">
        <v>332</v>
      </c>
      <c r="N132" s="63" t="s">
        <v>333</v>
      </c>
      <c r="O132" s="63" t="s">
        <v>334</v>
      </c>
      <c r="P132" s="63" t="s">
        <v>335</v>
      </c>
      <c r="Q132" s="63" t="s">
        <v>336</v>
      </c>
      <c r="R132" s="63" t="s">
        <v>337</v>
      </c>
      <c r="S132" s="131"/>
    </row>
    <row r="133" spans="1:19">
      <c r="A133" s="59">
        <v>1</v>
      </c>
      <c r="B133" s="59" t="s">
        <v>322</v>
      </c>
      <c r="C133" s="59">
        <v>98000</v>
      </c>
      <c r="D133" s="59">
        <v>31</v>
      </c>
      <c r="E133" s="59">
        <v>0</v>
      </c>
      <c r="F133" s="59">
        <f>D133-E133</f>
        <v>31</v>
      </c>
      <c r="G133" s="60">
        <f>C133*F133/D133</f>
        <v>98000</v>
      </c>
      <c r="H133" s="60">
        <f>G133*0.5</f>
        <v>49000</v>
      </c>
      <c r="I133" s="60">
        <f>G133*0.3</f>
        <v>29400</v>
      </c>
      <c r="J133" s="60">
        <f>G133*0.1</f>
        <v>9800</v>
      </c>
      <c r="K133" s="60">
        <f>G133*0.1</f>
        <v>9800</v>
      </c>
      <c r="L133" s="60">
        <f>SUM(H133:K133)</f>
        <v>98000</v>
      </c>
      <c r="M133" s="60">
        <f>H133*0.12</f>
        <v>5880</v>
      </c>
      <c r="N133" s="60"/>
      <c r="O133" s="60">
        <v>200</v>
      </c>
      <c r="P133" s="60">
        <v>5000</v>
      </c>
      <c r="Q133" s="60"/>
      <c r="R133" s="60">
        <f>SUM(M133:Q133)</f>
        <v>11080</v>
      </c>
      <c r="S133" s="60">
        <f>L133-R133</f>
        <v>86920</v>
      </c>
    </row>
    <row r="134" spans="1:19">
      <c r="A134" s="59">
        <v>2</v>
      </c>
      <c r="B134" s="59" t="s">
        <v>323</v>
      </c>
      <c r="C134" s="59">
        <v>70000</v>
      </c>
      <c r="D134" s="59">
        <v>31</v>
      </c>
      <c r="E134" s="59">
        <v>1</v>
      </c>
      <c r="F134" s="59">
        <f t="shared" ref="F134:F142" si="96">D134-E134</f>
        <v>30</v>
      </c>
      <c r="G134" s="60">
        <f t="shared" ref="G134:G142" si="97">C134*F134/D134</f>
        <v>67741.93548387097</v>
      </c>
      <c r="H134" s="60">
        <f t="shared" ref="H134:H142" si="98">G134*0.5</f>
        <v>33870.967741935485</v>
      </c>
      <c r="I134" s="60">
        <f t="shared" ref="I134:I142" si="99">G134*0.3</f>
        <v>20322.580645161292</v>
      </c>
      <c r="J134" s="60">
        <f t="shared" ref="J134:J142" si="100">G134*0.1</f>
        <v>6774.1935483870975</v>
      </c>
      <c r="K134" s="60">
        <f t="shared" ref="K134:K142" si="101">G134*0.1</f>
        <v>6774.1935483870975</v>
      </c>
      <c r="L134" s="60">
        <f t="shared" ref="L134:L142" si="102">SUM(H134:K134)</f>
        <v>67741.93548387097</v>
      </c>
      <c r="M134" s="60">
        <f t="shared" ref="M134:M142" si="103">H134*0.12</f>
        <v>4064.516129032258</v>
      </c>
      <c r="N134" s="60"/>
      <c r="O134" s="60">
        <v>200</v>
      </c>
      <c r="P134" s="60">
        <v>4000</v>
      </c>
      <c r="Q134" s="60"/>
      <c r="R134" s="60">
        <f t="shared" ref="R134:R142" si="104">SUM(M134:Q134)</f>
        <v>8264.5161290322576</v>
      </c>
      <c r="S134" s="60">
        <f t="shared" ref="S134:S142" si="105">L134-R134</f>
        <v>59477.419354838712</v>
      </c>
    </row>
    <row r="135" spans="1:19">
      <c r="A135" s="59">
        <v>3</v>
      </c>
      <c r="B135" s="59" t="s">
        <v>324</v>
      </c>
      <c r="C135" s="59">
        <v>50000</v>
      </c>
      <c r="D135" s="59">
        <v>31</v>
      </c>
      <c r="E135" s="59">
        <v>2</v>
      </c>
      <c r="F135" s="59">
        <f t="shared" si="96"/>
        <v>29</v>
      </c>
      <c r="G135" s="60">
        <f t="shared" si="97"/>
        <v>46774.193548387098</v>
      </c>
      <c r="H135" s="60">
        <f t="shared" si="98"/>
        <v>23387.096774193549</v>
      </c>
      <c r="I135" s="60">
        <f t="shared" si="99"/>
        <v>14032.258064516129</v>
      </c>
      <c r="J135" s="60">
        <f t="shared" si="100"/>
        <v>4677.4193548387102</v>
      </c>
      <c r="K135" s="60">
        <f t="shared" si="101"/>
        <v>4677.4193548387102</v>
      </c>
      <c r="L135" s="60">
        <f t="shared" si="102"/>
        <v>46774.193548387106</v>
      </c>
      <c r="M135" s="60">
        <f t="shared" si="103"/>
        <v>2806.4516129032259</v>
      </c>
      <c r="N135" s="60"/>
      <c r="O135" s="60">
        <v>200</v>
      </c>
      <c r="P135" s="60">
        <v>1000</v>
      </c>
      <c r="Q135" s="60"/>
      <c r="R135" s="60">
        <f t="shared" si="104"/>
        <v>4006.4516129032259</v>
      </c>
      <c r="S135" s="60">
        <f t="shared" si="105"/>
        <v>42767.741935483878</v>
      </c>
    </row>
    <row r="136" spans="1:19">
      <c r="A136" s="59">
        <v>4</v>
      </c>
      <c r="B136" s="59" t="s">
        <v>325</v>
      </c>
      <c r="C136" s="59">
        <v>40000</v>
      </c>
      <c r="D136" s="59">
        <v>31</v>
      </c>
      <c r="E136" s="59">
        <v>1</v>
      </c>
      <c r="F136" s="59">
        <f t="shared" si="96"/>
        <v>30</v>
      </c>
      <c r="G136" s="60">
        <f t="shared" si="97"/>
        <v>38709.677419354841</v>
      </c>
      <c r="H136" s="60">
        <f t="shared" si="98"/>
        <v>19354.83870967742</v>
      </c>
      <c r="I136" s="60">
        <f t="shared" si="99"/>
        <v>11612.903225806453</v>
      </c>
      <c r="J136" s="60">
        <f t="shared" si="100"/>
        <v>3870.9677419354844</v>
      </c>
      <c r="K136" s="60">
        <f t="shared" si="101"/>
        <v>3870.9677419354844</v>
      </c>
      <c r="L136" s="60">
        <f t="shared" si="102"/>
        <v>38709.677419354841</v>
      </c>
      <c r="M136" s="60">
        <f t="shared" si="103"/>
        <v>2322.5806451612902</v>
      </c>
      <c r="N136" s="60"/>
      <c r="O136" s="60">
        <v>200</v>
      </c>
      <c r="P136" s="60"/>
      <c r="Q136" s="60">
        <v>3000</v>
      </c>
      <c r="R136" s="60">
        <f t="shared" si="104"/>
        <v>5522.5806451612898</v>
      </c>
      <c r="S136" s="60">
        <f t="shared" si="105"/>
        <v>33187.096774193553</v>
      </c>
    </row>
    <row r="137" spans="1:19">
      <c r="A137" s="59">
        <v>5</v>
      </c>
      <c r="B137" s="59" t="s">
        <v>326</v>
      </c>
      <c r="C137" s="59">
        <v>35000</v>
      </c>
      <c r="D137" s="59">
        <v>31</v>
      </c>
      <c r="E137" s="59">
        <v>4</v>
      </c>
      <c r="F137" s="59">
        <f t="shared" si="96"/>
        <v>27</v>
      </c>
      <c r="G137" s="60">
        <f t="shared" si="97"/>
        <v>30483.870967741936</v>
      </c>
      <c r="H137" s="60">
        <f t="shared" si="98"/>
        <v>15241.935483870968</v>
      </c>
      <c r="I137" s="60">
        <f t="shared" si="99"/>
        <v>9145.1612903225796</v>
      </c>
      <c r="J137" s="60">
        <f t="shared" si="100"/>
        <v>3048.3870967741937</v>
      </c>
      <c r="K137" s="60">
        <f t="shared" si="101"/>
        <v>3048.3870967741937</v>
      </c>
      <c r="L137" s="60">
        <f t="shared" si="102"/>
        <v>30483.870967741932</v>
      </c>
      <c r="M137" s="60">
        <f t="shared" si="103"/>
        <v>1829.0322580645161</v>
      </c>
      <c r="N137" s="60"/>
      <c r="O137" s="60">
        <v>200</v>
      </c>
      <c r="P137" s="60"/>
      <c r="Q137" s="60"/>
      <c r="R137" s="60">
        <f t="shared" si="104"/>
        <v>2029.0322580645161</v>
      </c>
      <c r="S137" s="60">
        <f t="shared" si="105"/>
        <v>28454.838709677417</v>
      </c>
    </row>
    <row r="138" spans="1:19">
      <c r="A138" s="59">
        <v>6</v>
      </c>
      <c r="B138" s="59" t="s">
        <v>327</v>
      </c>
      <c r="C138" s="59">
        <v>18000</v>
      </c>
      <c r="D138" s="59">
        <v>31</v>
      </c>
      <c r="E138" s="59">
        <v>0</v>
      </c>
      <c r="F138" s="59">
        <f t="shared" si="96"/>
        <v>31</v>
      </c>
      <c r="G138" s="60">
        <f t="shared" si="97"/>
        <v>18000</v>
      </c>
      <c r="H138" s="60">
        <f t="shared" si="98"/>
        <v>9000</v>
      </c>
      <c r="I138" s="60">
        <f t="shared" si="99"/>
        <v>5400</v>
      </c>
      <c r="J138" s="60">
        <f t="shared" si="100"/>
        <v>1800</v>
      </c>
      <c r="K138" s="60">
        <f t="shared" si="101"/>
        <v>1800</v>
      </c>
      <c r="L138" s="61">
        <f t="shared" si="102"/>
        <v>18000</v>
      </c>
      <c r="M138" s="60">
        <f t="shared" si="103"/>
        <v>1080</v>
      </c>
      <c r="N138" s="60">
        <f>L138*1.75%</f>
        <v>315.00000000000006</v>
      </c>
      <c r="O138" s="60">
        <v>150</v>
      </c>
      <c r="P138" s="60"/>
      <c r="Q138" s="60"/>
      <c r="R138" s="60">
        <f t="shared" si="104"/>
        <v>1545</v>
      </c>
      <c r="S138" s="60">
        <f t="shared" si="105"/>
        <v>16455</v>
      </c>
    </row>
    <row r="139" spans="1:19">
      <c r="A139" s="59">
        <v>7</v>
      </c>
      <c r="B139" s="59" t="s">
        <v>328</v>
      </c>
      <c r="C139" s="59">
        <v>14000</v>
      </c>
      <c r="D139" s="59">
        <v>31</v>
      </c>
      <c r="E139" s="59"/>
      <c r="F139" s="59">
        <f t="shared" si="96"/>
        <v>31</v>
      </c>
      <c r="G139" s="60">
        <f t="shared" si="97"/>
        <v>14000</v>
      </c>
      <c r="H139" s="60">
        <f t="shared" si="98"/>
        <v>7000</v>
      </c>
      <c r="I139" s="60">
        <f t="shared" si="99"/>
        <v>4200</v>
      </c>
      <c r="J139" s="60">
        <f t="shared" si="100"/>
        <v>1400</v>
      </c>
      <c r="K139" s="60">
        <f t="shared" si="101"/>
        <v>1400</v>
      </c>
      <c r="L139" s="60">
        <f t="shared" si="102"/>
        <v>14000</v>
      </c>
      <c r="M139" s="60">
        <f t="shared" si="103"/>
        <v>840</v>
      </c>
      <c r="N139" s="60">
        <f t="shared" ref="N139:N142" si="106">L139*1.75%</f>
        <v>245.00000000000003</v>
      </c>
      <c r="O139" s="60">
        <v>0</v>
      </c>
      <c r="P139" s="60"/>
      <c r="Q139" s="60"/>
      <c r="R139" s="60">
        <f t="shared" si="104"/>
        <v>1085</v>
      </c>
      <c r="S139" s="60">
        <f t="shared" si="105"/>
        <v>12915</v>
      </c>
    </row>
    <row r="140" spans="1:19">
      <c r="A140" s="59">
        <v>8</v>
      </c>
      <c r="B140" s="59" t="s">
        <v>329</v>
      </c>
      <c r="C140" s="59">
        <v>8000</v>
      </c>
      <c r="D140" s="59">
        <v>31</v>
      </c>
      <c r="E140" s="59">
        <v>1</v>
      </c>
      <c r="F140" s="59">
        <f t="shared" si="96"/>
        <v>30</v>
      </c>
      <c r="G140" s="60">
        <f t="shared" si="97"/>
        <v>7741.9354838709678</v>
      </c>
      <c r="H140" s="60">
        <f t="shared" si="98"/>
        <v>3870.9677419354839</v>
      </c>
      <c r="I140" s="60">
        <f t="shared" si="99"/>
        <v>2322.5806451612902</v>
      </c>
      <c r="J140" s="60">
        <f t="shared" si="100"/>
        <v>774.19354838709683</v>
      </c>
      <c r="K140" s="60">
        <f t="shared" si="101"/>
        <v>774.19354838709683</v>
      </c>
      <c r="L140" s="60">
        <f t="shared" si="102"/>
        <v>7741.9354838709678</v>
      </c>
      <c r="M140" s="60">
        <f t="shared" si="103"/>
        <v>464.51612903225805</v>
      </c>
      <c r="N140" s="60">
        <f t="shared" si="106"/>
        <v>135.48387096774195</v>
      </c>
      <c r="O140" s="60">
        <v>0</v>
      </c>
      <c r="P140" s="60"/>
      <c r="Q140" s="60"/>
      <c r="R140" s="60">
        <f t="shared" si="104"/>
        <v>600</v>
      </c>
      <c r="S140" s="60">
        <f t="shared" si="105"/>
        <v>7141.9354838709678</v>
      </c>
    </row>
    <row r="141" spans="1:19">
      <c r="A141" s="59">
        <v>9</v>
      </c>
      <c r="B141" s="59" t="s">
        <v>330</v>
      </c>
      <c r="C141" s="59">
        <v>7500</v>
      </c>
      <c r="D141" s="59">
        <v>31</v>
      </c>
      <c r="E141" s="59">
        <v>1</v>
      </c>
      <c r="F141" s="59">
        <f t="shared" si="96"/>
        <v>30</v>
      </c>
      <c r="G141" s="60">
        <f t="shared" si="97"/>
        <v>7258.0645161290322</v>
      </c>
      <c r="H141" s="60">
        <f t="shared" si="98"/>
        <v>3629.0322580645161</v>
      </c>
      <c r="I141" s="60">
        <f t="shared" si="99"/>
        <v>2177.4193548387098</v>
      </c>
      <c r="J141" s="60">
        <f t="shared" si="100"/>
        <v>725.80645161290329</v>
      </c>
      <c r="K141" s="60">
        <f t="shared" si="101"/>
        <v>725.80645161290329</v>
      </c>
      <c r="L141" s="60">
        <f t="shared" si="102"/>
        <v>7258.0645161290322</v>
      </c>
      <c r="M141" s="60">
        <f t="shared" si="103"/>
        <v>435.48387096774189</v>
      </c>
      <c r="N141" s="60">
        <f t="shared" si="106"/>
        <v>127.01612903225808</v>
      </c>
      <c r="O141" s="60">
        <v>0</v>
      </c>
      <c r="P141" s="60"/>
      <c r="Q141" s="60"/>
      <c r="R141" s="60">
        <f t="shared" si="104"/>
        <v>562.5</v>
      </c>
      <c r="S141" s="60">
        <f t="shared" si="105"/>
        <v>6695.5645161290322</v>
      </c>
    </row>
    <row r="142" spans="1:19">
      <c r="A142" s="59">
        <v>10</v>
      </c>
      <c r="B142" s="59" t="s">
        <v>331</v>
      </c>
      <c r="C142" s="59">
        <v>7500</v>
      </c>
      <c r="D142" s="59">
        <v>31</v>
      </c>
      <c r="E142" s="59">
        <v>1</v>
      </c>
      <c r="F142" s="59">
        <f t="shared" si="96"/>
        <v>30</v>
      </c>
      <c r="G142" s="60">
        <f t="shared" si="97"/>
        <v>7258.0645161290322</v>
      </c>
      <c r="H142" s="60">
        <f t="shared" si="98"/>
        <v>3629.0322580645161</v>
      </c>
      <c r="I142" s="60">
        <f t="shared" si="99"/>
        <v>2177.4193548387098</v>
      </c>
      <c r="J142" s="60">
        <f t="shared" si="100"/>
        <v>725.80645161290329</v>
      </c>
      <c r="K142" s="60">
        <f t="shared" si="101"/>
        <v>725.80645161290329</v>
      </c>
      <c r="L142" s="60">
        <f t="shared" si="102"/>
        <v>7258.0645161290322</v>
      </c>
      <c r="M142" s="60">
        <f t="shared" si="103"/>
        <v>435.48387096774189</v>
      </c>
      <c r="N142" s="60">
        <f t="shared" si="106"/>
        <v>127.01612903225808</v>
      </c>
      <c r="O142" s="60">
        <v>0</v>
      </c>
      <c r="P142" s="60"/>
      <c r="Q142" s="60"/>
      <c r="R142" s="60">
        <f t="shared" si="104"/>
        <v>562.5</v>
      </c>
      <c r="S142" s="60">
        <f t="shared" si="105"/>
        <v>6695.5645161290322</v>
      </c>
    </row>
    <row r="143" spans="1:19">
      <c r="A143" s="59"/>
      <c r="B143" s="127" t="s">
        <v>321</v>
      </c>
      <c r="C143" s="128"/>
      <c r="D143" s="128"/>
      <c r="E143" s="128"/>
      <c r="F143" s="129"/>
      <c r="G143" s="62">
        <f>SUM(G133:G142)</f>
        <v>335967.74193548388</v>
      </c>
      <c r="H143" s="62">
        <f t="shared" ref="H143:S143" si="107">SUM(H133:H142)</f>
        <v>167983.87096774194</v>
      </c>
      <c r="I143" s="62">
        <f t="shared" si="107"/>
        <v>100790.32258064515</v>
      </c>
      <c r="J143" s="62">
        <f t="shared" si="107"/>
        <v>33596.774193548394</v>
      </c>
      <c r="K143" s="62">
        <f t="shared" si="107"/>
        <v>33596.774193548394</v>
      </c>
      <c r="L143" s="62">
        <f t="shared" si="107"/>
        <v>335967.74193548388</v>
      </c>
      <c r="M143" s="62">
        <f t="shared" si="107"/>
        <v>20158.06451612903</v>
      </c>
      <c r="N143" s="62">
        <f t="shared" si="107"/>
        <v>949.51612903225816</v>
      </c>
      <c r="O143" s="62">
        <f t="shared" si="107"/>
        <v>1150</v>
      </c>
      <c r="P143" s="62">
        <f t="shared" si="107"/>
        <v>10000</v>
      </c>
      <c r="Q143" s="62">
        <f t="shared" si="107"/>
        <v>3000</v>
      </c>
      <c r="R143" s="62">
        <f t="shared" si="107"/>
        <v>35257.580645161288</v>
      </c>
      <c r="S143" s="62">
        <f t="shared" si="107"/>
        <v>300710.16129032261</v>
      </c>
    </row>
    <row r="144" spans="1:19">
      <c r="A144" s="130" t="s">
        <v>365</v>
      </c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</row>
    <row r="145" spans="1:19">
      <c r="A145" s="131" t="s">
        <v>316</v>
      </c>
      <c r="B145" s="131" t="s">
        <v>317</v>
      </c>
      <c r="C145" s="131" t="s">
        <v>343</v>
      </c>
      <c r="D145" s="131" t="s">
        <v>341</v>
      </c>
      <c r="E145" s="131" t="s">
        <v>342</v>
      </c>
      <c r="F145" s="131" t="s">
        <v>346</v>
      </c>
      <c r="G145" s="131" t="s">
        <v>318</v>
      </c>
      <c r="H145" s="132" t="s">
        <v>339</v>
      </c>
      <c r="I145" s="132"/>
      <c r="J145" s="132"/>
      <c r="K145" s="132"/>
      <c r="L145" s="132"/>
      <c r="M145" s="132" t="s">
        <v>340</v>
      </c>
      <c r="N145" s="132"/>
      <c r="O145" s="132"/>
      <c r="P145" s="132"/>
      <c r="Q145" s="132"/>
      <c r="R145" s="132"/>
      <c r="S145" s="131" t="s">
        <v>338</v>
      </c>
    </row>
    <row r="146" spans="1:19" ht="60">
      <c r="A146" s="131"/>
      <c r="B146" s="131"/>
      <c r="C146" s="131"/>
      <c r="D146" s="131"/>
      <c r="E146" s="131"/>
      <c r="F146" s="131"/>
      <c r="G146" s="131"/>
      <c r="H146" s="64" t="s">
        <v>319</v>
      </c>
      <c r="I146" s="63" t="s">
        <v>320</v>
      </c>
      <c r="J146" s="63" t="s">
        <v>344</v>
      </c>
      <c r="K146" s="63" t="s">
        <v>345</v>
      </c>
      <c r="L146" s="63" t="s">
        <v>321</v>
      </c>
      <c r="M146" s="63" t="s">
        <v>332</v>
      </c>
      <c r="N146" s="63" t="s">
        <v>333</v>
      </c>
      <c r="O146" s="63" t="s">
        <v>334</v>
      </c>
      <c r="P146" s="63" t="s">
        <v>335</v>
      </c>
      <c r="Q146" s="63" t="s">
        <v>336</v>
      </c>
      <c r="R146" s="63" t="s">
        <v>337</v>
      </c>
      <c r="S146" s="131"/>
    </row>
    <row r="147" spans="1:19">
      <c r="A147" s="59">
        <v>1</v>
      </c>
      <c r="B147" s="59" t="s">
        <v>322</v>
      </c>
      <c r="C147" s="59">
        <v>98000</v>
      </c>
      <c r="D147" s="59">
        <v>31</v>
      </c>
      <c r="E147" s="59">
        <v>1</v>
      </c>
      <c r="F147" s="59">
        <f>D147-E147</f>
        <v>30</v>
      </c>
      <c r="G147" s="60">
        <f>C147*F147/D147</f>
        <v>94838.709677419349</v>
      </c>
      <c r="H147" s="60">
        <f>G147*0.5</f>
        <v>47419.354838709674</v>
      </c>
      <c r="I147" s="60">
        <f>G147*0.3</f>
        <v>28451.612903225803</v>
      </c>
      <c r="J147" s="60">
        <f>G147*0.1</f>
        <v>9483.8709677419356</v>
      </c>
      <c r="K147" s="60">
        <f>G147*0.1</f>
        <v>9483.8709677419356</v>
      </c>
      <c r="L147" s="60">
        <f>SUM(H147:K147)</f>
        <v>94838.709677419363</v>
      </c>
      <c r="M147" s="60">
        <f>H147*0.12</f>
        <v>5690.322580645161</v>
      </c>
      <c r="N147" s="60"/>
      <c r="O147" s="60">
        <v>200</v>
      </c>
      <c r="P147" s="60">
        <v>5000</v>
      </c>
      <c r="Q147" s="60"/>
      <c r="R147" s="60">
        <f>SUM(M147:Q147)</f>
        <v>10890.322580645161</v>
      </c>
      <c r="S147" s="60">
        <f>L147-R147</f>
        <v>83948.387096774197</v>
      </c>
    </row>
    <row r="148" spans="1:19">
      <c r="A148" s="59">
        <v>2</v>
      </c>
      <c r="B148" s="59" t="s">
        <v>323</v>
      </c>
      <c r="C148" s="59">
        <v>70000</v>
      </c>
      <c r="D148" s="59">
        <v>31</v>
      </c>
      <c r="E148" s="59">
        <v>0</v>
      </c>
      <c r="F148" s="59">
        <f t="shared" ref="F148:F156" si="108">D148-E148</f>
        <v>31</v>
      </c>
      <c r="G148" s="60">
        <f t="shared" ref="G148:G156" si="109">C148*F148/D148</f>
        <v>70000</v>
      </c>
      <c r="H148" s="60">
        <f t="shared" ref="H148:H156" si="110">G148*0.5</f>
        <v>35000</v>
      </c>
      <c r="I148" s="60">
        <f t="shared" ref="I148:I156" si="111">G148*0.3</f>
        <v>21000</v>
      </c>
      <c r="J148" s="60">
        <f t="shared" ref="J148:J156" si="112">G148*0.1</f>
        <v>7000</v>
      </c>
      <c r="K148" s="60">
        <f t="shared" ref="K148:K156" si="113">G148*0.1</f>
        <v>7000</v>
      </c>
      <c r="L148" s="60">
        <f t="shared" ref="L148:L156" si="114">SUM(H148:K148)</f>
        <v>70000</v>
      </c>
      <c r="M148" s="60">
        <f t="shared" ref="M148:M156" si="115">H148*0.12</f>
        <v>4200</v>
      </c>
      <c r="N148" s="60"/>
      <c r="O148" s="60">
        <v>200</v>
      </c>
      <c r="P148" s="60">
        <v>4000</v>
      </c>
      <c r="Q148" s="60"/>
      <c r="R148" s="60">
        <f t="shared" ref="R148:R156" si="116">SUM(M148:Q148)</f>
        <v>8400</v>
      </c>
      <c r="S148" s="60">
        <f t="shared" ref="S148:S156" si="117">L148-R148</f>
        <v>61600</v>
      </c>
    </row>
    <row r="149" spans="1:19">
      <c r="A149" s="59">
        <v>3</v>
      </c>
      <c r="B149" s="59" t="s">
        <v>324</v>
      </c>
      <c r="C149" s="59">
        <v>50000</v>
      </c>
      <c r="D149" s="59">
        <v>31</v>
      </c>
      <c r="E149" s="59">
        <v>0</v>
      </c>
      <c r="F149" s="59">
        <f t="shared" si="108"/>
        <v>31</v>
      </c>
      <c r="G149" s="60">
        <f t="shared" si="109"/>
        <v>50000</v>
      </c>
      <c r="H149" s="60">
        <f t="shared" si="110"/>
        <v>25000</v>
      </c>
      <c r="I149" s="60">
        <f t="shared" si="111"/>
        <v>15000</v>
      </c>
      <c r="J149" s="60">
        <f t="shared" si="112"/>
        <v>5000</v>
      </c>
      <c r="K149" s="60">
        <f t="shared" si="113"/>
        <v>5000</v>
      </c>
      <c r="L149" s="60">
        <f t="shared" si="114"/>
        <v>50000</v>
      </c>
      <c r="M149" s="60">
        <f t="shared" si="115"/>
        <v>3000</v>
      </c>
      <c r="N149" s="60"/>
      <c r="O149" s="60">
        <v>200</v>
      </c>
      <c r="P149" s="60">
        <v>1000</v>
      </c>
      <c r="Q149" s="60"/>
      <c r="R149" s="60">
        <f t="shared" si="116"/>
        <v>4200</v>
      </c>
      <c r="S149" s="60">
        <f t="shared" si="117"/>
        <v>45800</v>
      </c>
    </row>
    <row r="150" spans="1:19">
      <c r="A150" s="59">
        <v>4</v>
      </c>
      <c r="B150" s="59" t="s">
        <v>325</v>
      </c>
      <c r="C150" s="59">
        <v>40000</v>
      </c>
      <c r="D150" s="59">
        <v>31</v>
      </c>
      <c r="E150" s="59">
        <v>0</v>
      </c>
      <c r="F150" s="59">
        <f t="shared" si="108"/>
        <v>31</v>
      </c>
      <c r="G150" s="60">
        <f t="shared" si="109"/>
        <v>40000</v>
      </c>
      <c r="H150" s="60">
        <f t="shared" si="110"/>
        <v>20000</v>
      </c>
      <c r="I150" s="60">
        <f t="shared" si="111"/>
        <v>12000</v>
      </c>
      <c r="J150" s="60">
        <f t="shared" si="112"/>
        <v>4000</v>
      </c>
      <c r="K150" s="60">
        <f t="shared" si="113"/>
        <v>4000</v>
      </c>
      <c r="L150" s="60">
        <f t="shared" si="114"/>
        <v>40000</v>
      </c>
      <c r="M150" s="60">
        <f t="shared" si="115"/>
        <v>2400</v>
      </c>
      <c r="N150" s="60"/>
      <c r="O150" s="60">
        <v>200</v>
      </c>
      <c r="P150" s="60"/>
      <c r="Q150" s="60">
        <v>3000</v>
      </c>
      <c r="R150" s="60">
        <f t="shared" si="116"/>
        <v>5600</v>
      </c>
      <c r="S150" s="60">
        <f t="shared" si="117"/>
        <v>34400</v>
      </c>
    </row>
    <row r="151" spans="1:19">
      <c r="A151" s="59">
        <v>5</v>
      </c>
      <c r="B151" s="59" t="s">
        <v>326</v>
      </c>
      <c r="C151" s="59">
        <v>35000</v>
      </c>
      <c r="D151" s="59">
        <v>31</v>
      </c>
      <c r="E151" s="59">
        <v>0</v>
      </c>
      <c r="F151" s="59">
        <f t="shared" si="108"/>
        <v>31</v>
      </c>
      <c r="G151" s="60">
        <f t="shared" si="109"/>
        <v>35000</v>
      </c>
      <c r="H151" s="60">
        <f t="shared" si="110"/>
        <v>17500</v>
      </c>
      <c r="I151" s="60">
        <f t="shared" si="111"/>
        <v>10500</v>
      </c>
      <c r="J151" s="60">
        <f t="shared" si="112"/>
        <v>3500</v>
      </c>
      <c r="K151" s="60">
        <f t="shared" si="113"/>
        <v>3500</v>
      </c>
      <c r="L151" s="60">
        <f t="shared" si="114"/>
        <v>35000</v>
      </c>
      <c r="M151" s="60">
        <f t="shared" si="115"/>
        <v>2100</v>
      </c>
      <c r="N151" s="60"/>
      <c r="O151" s="60">
        <v>200</v>
      </c>
      <c r="P151" s="60"/>
      <c r="Q151" s="60"/>
      <c r="R151" s="60">
        <f t="shared" si="116"/>
        <v>2300</v>
      </c>
      <c r="S151" s="60">
        <f t="shared" si="117"/>
        <v>32700</v>
      </c>
    </row>
    <row r="152" spans="1:19">
      <c r="A152" s="59">
        <v>6</v>
      </c>
      <c r="B152" s="59" t="s">
        <v>327</v>
      </c>
      <c r="C152" s="59">
        <v>18000</v>
      </c>
      <c r="D152" s="59">
        <v>31</v>
      </c>
      <c r="E152" s="59">
        <v>0</v>
      </c>
      <c r="F152" s="59">
        <f t="shared" si="108"/>
        <v>31</v>
      </c>
      <c r="G152" s="60">
        <f t="shared" si="109"/>
        <v>18000</v>
      </c>
      <c r="H152" s="60">
        <f t="shared" si="110"/>
        <v>9000</v>
      </c>
      <c r="I152" s="60">
        <f t="shared" si="111"/>
        <v>5400</v>
      </c>
      <c r="J152" s="60">
        <f t="shared" si="112"/>
        <v>1800</v>
      </c>
      <c r="K152" s="60">
        <f t="shared" si="113"/>
        <v>1800</v>
      </c>
      <c r="L152" s="61">
        <f t="shared" si="114"/>
        <v>18000</v>
      </c>
      <c r="M152" s="60">
        <f t="shared" si="115"/>
        <v>1080</v>
      </c>
      <c r="N152" s="60">
        <f>L152*1.75%</f>
        <v>315.00000000000006</v>
      </c>
      <c r="O152" s="60">
        <v>150</v>
      </c>
      <c r="P152" s="60"/>
      <c r="Q152" s="60"/>
      <c r="R152" s="60">
        <f t="shared" si="116"/>
        <v>1545</v>
      </c>
      <c r="S152" s="60">
        <f t="shared" si="117"/>
        <v>16455</v>
      </c>
    </row>
    <row r="153" spans="1:19">
      <c r="A153" s="59">
        <v>7</v>
      </c>
      <c r="B153" s="59" t="s">
        <v>328</v>
      </c>
      <c r="C153" s="59">
        <v>14000</v>
      </c>
      <c r="D153" s="59">
        <v>31</v>
      </c>
      <c r="E153" s="59"/>
      <c r="F153" s="59">
        <f t="shared" si="108"/>
        <v>31</v>
      </c>
      <c r="G153" s="60">
        <f t="shared" si="109"/>
        <v>14000</v>
      </c>
      <c r="H153" s="60">
        <f t="shared" si="110"/>
        <v>7000</v>
      </c>
      <c r="I153" s="60">
        <f t="shared" si="111"/>
        <v>4200</v>
      </c>
      <c r="J153" s="60">
        <f t="shared" si="112"/>
        <v>1400</v>
      </c>
      <c r="K153" s="60">
        <f t="shared" si="113"/>
        <v>1400</v>
      </c>
      <c r="L153" s="60">
        <f t="shared" si="114"/>
        <v>14000</v>
      </c>
      <c r="M153" s="60">
        <f t="shared" si="115"/>
        <v>840</v>
      </c>
      <c r="N153" s="60">
        <f t="shared" ref="N153:N156" si="118">L153*1.75%</f>
        <v>245.00000000000003</v>
      </c>
      <c r="O153" s="60">
        <v>0</v>
      </c>
      <c r="P153" s="60"/>
      <c r="Q153" s="60"/>
      <c r="R153" s="60">
        <f t="shared" si="116"/>
        <v>1085</v>
      </c>
      <c r="S153" s="60">
        <f t="shared" si="117"/>
        <v>12915</v>
      </c>
    </row>
    <row r="154" spans="1:19">
      <c r="A154" s="59">
        <v>8</v>
      </c>
      <c r="B154" s="59" t="s">
        <v>329</v>
      </c>
      <c r="C154" s="59">
        <v>8000</v>
      </c>
      <c r="D154" s="59">
        <v>31</v>
      </c>
      <c r="E154" s="59">
        <v>1</v>
      </c>
      <c r="F154" s="59">
        <f t="shared" si="108"/>
        <v>30</v>
      </c>
      <c r="G154" s="60">
        <f t="shared" si="109"/>
        <v>7741.9354838709678</v>
      </c>
      <c r="H154" s="60">
        <f t="shared" si="110"/>
        <v>3870.9677419354839</v>
      </c>
      <c r="I154" s="60">
        <f t="shared" si="111"/>
        <v>2322.5806451612902</v>
      </c>
      <c r="J154" s="60">
        <f t="shared" si="112"/>
        <v>774.19354838709683</v>
      </c>
      <c r="K154" s="60">
        <f t="shared" si="113"/>
        <v>774.19354838709683</v>
      </c>
      <c r="L154" s="60">
        <f t="shared" si="114"/>
        <v>7741.9354838709678</v>
      </c>
      <c r="M154" s="60">
        <f t="shared" si="115"/>
        <v>464.51612903225805</v>
      </c>
      <c r="N154" s="60">
        <f t="shared" si="118"/>
        <v>135.48387096774195</v>
      </c>
      <c r="O154" s="60">
        <v>0</v>
      </c>
      <c r="P154" s="60"/>
      <c r="Q154" s="60"/>
      <c r="R154" s="60">
        <f t="shared" si="116"/>
        <v>600</v>
      </c>
      <c r="S154" s="60">
        <f t="shared" si="117"/>
        <v>7141.9354838709678</v>
      </c>
    </row>
    <row r="155" spans="1:19">
      <c r="A155" s="59">
        <v>9</v>
      </c>
      <c r="B155" s="59" t="s">
        <v>330</v>
      </c>
      <c r="C155" s="59">
        <v>7500</v>
      </c>
      <c r="D155" s="59">
        <v>31</v>
      </c>
      <c r="E155" s="59">
        <v>1</v>
      </c>
      <c r="F155" s="59">
        <f t="shared" si="108"/>
        <v>30</v>
      </c>
      <c r="G155" s="60">
        <f t="shared" si="109"/>
        <v>7258.0645161290322</v>
      </c>
      <c r="H155" s="60">
        <f t="shared" si="110"/>
        <v>3629.0322580645161</v>
      </c>
      <c r="I155" s="60">
        <f t="shared" si="111"/>
        <v>2177.4193548387098</v>
      </c>
      <c r="J155" s="60">
        <f t="shared" si="112"/>
        <v>725.80645161290329</v>
      </c>
      <c r="K155" s="60">
        <f t="shared" si="113"/>
        <v>725.80645161290329</v>
      </c>
      <c r="L155" s="60">
        <f t="shared" si="114"/>
        <v>7258.0645161290322</v>
      </c>
      <c r="M155" s="60">
        <f t="shared" si="115"/>
        <v>435.48387096774189</v>
      </c>
      <c r="N155" s="60">
        <f t="shared" si="118"/>
        <v>127.01612903225808</v>
      </c>
      <c r="O155" s="60">
        <v>0</v>
      </c>
      <c r="P155" s="60"/>
      <c r="Q155" s="60"/>
      <c r="R155" s="60">
        <f t="shared" si="116"/>
        <v>562.5</v>
      </c>
      <c r="S155" s="60">
        <f t="shared" si="117"/>
        <v>6695.5645161290322</v>
      </c>
    </row>
    <row r="156" spans="1:19">
      <c r="A156" s="59">
        <v>10</v>
      </c>
      <c r="B156" s="59" t="s">
        <v>331</v>
      </c>
      <c r="C156" s="59">
        <v>7500</v>
      </c>
      <c r="D156" s="59">
        <v>31</v>
      </c>
      <c r="E156" s="59">
        <v>1</v>
      </c>
      <c r="F156" s="59">
        <f t="shared" si="108"/>
        <v>30</v>
      </c>
      <c r="G156" s="60">
        <f t="shared" si="109"/>
        <v>7258.0645161290322</v>
      </c>
      <c r="H156" s="60">
        <f t="shared" si="110"/>
        <v>3629.0322580645161</v>
      </c>
      <c r="I156" s="60">
        <f t="shared" si="111"/>
        <v>2177.4193548387098</v>
      </c>
      <c r="J156" s="60">
        <f t="shared" si="112"/>
        <v>725.80645161290329</v>
      </c>
      <c r="K156" s="60">
        <f t="shared" si="113"/>
        <v>725.80645161290329</v>
      </c>
      <c r="L156" s="60">
        <f t="shared" si="114"/>
        <v>7258.0645161290322</v>
      </c>
      <c r="M156" s="60">
        <f t="shared" si="115"/>
        <v>435.48387096774189</v>
      </c>
      <c r="N156" s="60">
        <f t="shared" si="118"/>
        <v>127.01612903225808</v>
      </c>
      <c r="O156" s="60">
        <v>0</v>
      </c>
      <c r="P156" s="60"/>
      <c r="Q156" s="60"/>
      <c r="R156" s="60">
        <f t="shared" si="116"/>
        <v>562.5</v>
      </c>
      <c r="S156" s="60">
        <f t="shared" si="117"/>
        <v>6695.5645161290322</v>
      </c>
    </row>
    <row r="157" spans="1:19">
      <c r="A157" s="59"/>
      <c r="B157" s="127" t="s">
        <v>321</v>
      </c>
      <c r="C157" s="128"/>
      <c r="D157" s="128"/>
      <c r="E157" s="128"/>
      <c r="F157" s="129"/>
      <c r="G157" s="62">
        <f>SUM(G147:G156)</f>
        <v>344096.77419354836</v>
      </c>
      <c r="H157" s="62">
        <f t="shared" ref="H157:S157" si="119">SUM(H147:H156)</f>
        <v>172048.38709677418</v>
      </c>
      <c r="I157" s="62">
        <f t="shared" si="119"/>
        <v>103229.03225806452</v>
      </c>
      <c r="J157" s="62">
        <f t="shared" si="119"/>
        <v>34409.677419354834</v>
      </c>
      <c r="K157" s="62">
        <f t="shared" si="119"/>
        <v>34409.677419354834</v>
      </c>
      <c r="L157" s="62">
        <f t="shared" si="119"/>
        <v>344096.77419354842</v>
      </c>
      <c r="M157" s="62">
        <f t="shared" si="119"/>
        <v>20645.806451612902</v>
      </c>
      <c r="N157" s="62">
        <f t="shared" si="119"/>
        <v>949.51612903225816</v>
      </c>
      <c r="O157" s="62">
        <f t="shared" si="119"/>
        <v>1150</v>
      </c>
      <c r="P157" s="62">
        <f t="shared" si="119"/>
        <v>10000</v>
      </c>
      <c r="Q157" s="62">
        <f t="shared" si="119"/>
        <v>3000</v>
      </c>
      <c r="R157" s="62">
        <f t="shared" si="119"/>
        <v>35745.322580645159</v>
      </c>
      <c r="S157" s="62">
        <f t="shared" si="119"/>
        <v>308351.45161290321</v>
      </c>
    </row>
    <row r="159" spans="1:19">
      <c r="A159" s="130" t="s">
        <v>364</v>
      </c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</row>
    <row r="160" spans="1:19">
      <c r="A160" s="131" t="s">
        <v>316</v>
      </c>
      <c r="B160" s="131" t="s">
        <v>317</v>
      </c>
      <c r="C160" s="131" t="s">
        <v>343</v>
      </c>
      <c r="D160" s="131" t="s">
        <v>341</v>
      </c>
      <c r="E160" s="131" t="s">
        <v>342</v>
      </c>
      <c r="F160" s="131" t="s">
        <v>346</v>
      </c>
      <c r="G160" s="131" t="s">
        <v>318</v>
      </c>
      <c r="H160" s="132" t="s">
        <v>339</v>
      </c>
      <c r="I160" s="132"/>
      <c r="J160" s="132"/>
      <c r="K160" s="132"/>
      <c r="L160" s="132"/>
      <c r="M160" s="132" t="s">
        <v>340</v>
      </c>
      <c r="N160" s="132"/>
      <c r="O160" s="132"/>
      <c r="P160" s="132"/>
      <c r="Q160" s="132"/>
      <c r="R160" s="132"/>
      <c r="S160" s="131" t="s">
        <v>338</v>
      </c>
    </row>
    <row r="161" spans="1:19" ht="60">
      <c r="A161" s="131"/>
      <c r="B161" s="131"/>
      <c r="C161" s="131"/>
      <c r="D161" s="131"/>
      <c r="E161" s="131"/>
      <c r="F161" s="131"/>
      <c r="G161" s="131"/>
      <c r="H161" s="64" t="s">
        <v>319</v>
      </c>
      <c r="I161" s="63" t="s">
        <v>320</v>
      </c>
      <c r="J161" s="63" t="s">
        <v>344</v>
      </c>
      <c r="K161" s="63" t="s">
        <v>345</v>
      </c>
      <c r="L161" s="63" t="s">
        <v>321</v>
      </c>
      <c r="M161" s="63" t="s">
        <v>332</v>
      </c>
      <c r="N161" s="63" t="s">
        <v>333</v>
      </c>
      <c r="O161" s="63" t="s">
        <v>334</v>
      </c>
      <c r="P161" s="63" t="s">
        <v>335</v>
      </c>
      <c r="Q161" s="63" t="s">
        <v>336</v>
      </c>
      <c r="R161" s="63" t="s">
        <v>337</v>
      </c>
      <c r="S161" s="131"/>
    </row>
    <row r="162" spans="1:19">
      <c r="A162" s="59">
        <v>1</v>
      </c>
      <c r="B162" s="59" t="s">
        <v>322</v>
      </c>
      <c r="C162" s="59">
        <v>98000</v>
      </c>
      <c r="D162" s="59">
        <v>28</v>
      </c>
      <c r="E162" s="59">
        <v>0</v>
      </c>
      <c r="F162" s="59">
        <f>D162-E162</f>
        <v>28</v>
      </c>
      <c r="G162" s="60">
        <f>C162*F162/D162</f>
        <v>98000</v>
      </c>
      <c r="H162" s="60">
        <f>G162*0.5</f>
        <v>49000</v>
      </c>
      <c r="I162" s="60">
        <f>G162*0.3</f>
        <v>29400</v>
      </c>
      <c r="J162" s="60">
        <f>G162*0.1</f>
        <v>9800</v>
      </c>
      <c r="K162" s="60">
        <f>G162*0.1</f>
        <v>9800</v>
      </c>
      <c r="L162" s="60">
        <f>SUM(H162:K162)</f>
        <v>98000</v>
      </c>
      <c r="M162" s="60">
        <f>H162*0.12</f>
        <v>5880</v>
      </c>
      <c r="N162" s="60"/>
      <c r="O162" s="60">
        <v>200</v>
      </c>
      <c r="P162" s="60">
        <v>5000</v>
      </c>
      <c r="Q162" s="60"/>
      <c r="R162" s="60">
        <f>SUM(M162:Q162)</f>
        <v>11080</v>
      </c>
      <c r="S162" s="60">
        <f>L162-R162</f>
        <v>86920</v>
      </c>
    </row>
    <row r="163" spans="1:19">
      <c r="A163" s="59">
        <v>2</v>
      </c>
      <c r="B163" s="59" t="s">
        <v>323</v>
      </c>
      <c r="C163" s="59">
        <v>70000</v>
      </c>
      <c r="D163" s="59">
        <v>28</v>
      </c>
      <c r="E163" s="59">
        <v>3</v>
      </c>
      <c r="F163" s="59">
        <f t="shared" ref="F163:F170" si="120">D163-E163</f>
        <v>25</v>
      </c>
      <c r="G163" s="60">
        <f t="shared" ref="G163:G170" si="121">C163*F163/D163</f>
        <v>62500</v>
      </c>
      <c r="H163" s="60">
        <f t="shared" ref="H163:H170" si="122">G163*0.5</f>
        <v>31250</v>
      </c>
      <c r="I163" s="60">
        <f t="shared" ref="I163:I170" si="123">G163*0.3</f>
        <v>18750</v>
      </c>
      <c r="J163" s="60">
        <f t="shared" ref="J163:J170" si="124">G163*0.1</f>
        <v>6250</v>
      </c>
      <c r="K163" s="60">
        <f t="shared" ref="K163:K170" si="125">G163*0.1</f>
        <v>6250</v>
      </c>
      <c r="L163" s="60">
        <f t="shared" ref="L163:L170" si="126">SUM(H163:K163)</f>
        <v>62500</v>
      </c>
      <c r="M163" s="60">
        <f t="shared" ref="M163:M170" si="127">H163*0.12</f>
        <v>3750</v>
      </c>
      <c r="N163" s="60"/>
      <c r="O163" s="60">
        <v>200</v>
      </c>
      <c r="P163" s="60">
        <v>4000</v>
      </c>
      <c r="Q163" s="60"/>
      <c r="R163" s="60">
        <f t="shared" ref="R163:R170" si="128">SUM(M163:Q163)</f>
        <v>7950</v>
      </c>
      <c r="S163" s="60">
        <f t="shared" ref="S163:S170" si="129">L163-R163</f>
        <v>54550</v>
      </c>
    </row>
    <row r="164" spans="1:19">
      <c r="A164" s="59">
        <v>3</v>
      </c>
      <c r="B164" s="59" t="s">
        <v>324</v>
      </c>
      <c r="C164" s="59">
        <v>50000</v>
      </c>
      <c r="D164" s="59">
        <v>28</v>
      </c>
      <c r="E164" s="59">
        <v>0</v>
      </c>
      <c r="F164" s="59">
        <f t="shared" si="120"/>
        <v>28</v>
      </c>
      <c r="G164" s="60">
        <f t="shared" si="121"/>
        <v>50000</v>
      </c>
      <c r="H164" s="60">
        <f t="shared" si="122"/>
        <v>25000</v>
      </c>
      <c r="I164" s="60">
        <f t="shared" si="123"/>
        <v>15000</v>
      </c>
      <c r="J164" s="60">
        <f t="shared" si="124"/>
        <v>5000</v>
      </c>
      <c r="K164" s="60">
        <f t="shared" si="125"/>
        <v>5000</v>
      </c>
      <c r="L164" s="60">
        <f t="shared" si="126"/>
        <v>50000</v>
      </c>
      <c r="M164" s="60">
        <f t="shared" si="127"/>
        <v>3000</v>
      </c>
      <c r="N164" s="60"/>
      <c r="O164" s="60">
        <v>200</v>
      </c>
      <c r="P164" s="60">
        <v>1000</v>
      </c>
      <c r="Q164" s="60"/>
      <c r="R164" s="60">
        <f t="shared" si="128"/>
        <v>4200</v>
      </c>
      <c r="S164" s="60">
        <f t="shared" si="129"/>
        <v>45800</v>
      </c>
    </row>
    <row r="165" spans="1:19">
      <c r="A165" s="59">
        <v>4</v>
      </c>
      <c r="B165" s="59" t="s">
        <v>325</v>
      </c>
      <c r="C165" s="59">
        <v>40000</v>
      </c>
      <c r="D165" s="59">
        <v>28</v>
      </c>
      <c r="E165" s="59">
        <v>0</v>
      </c>
      <c r="F165" s="59">
        <f t="shared" si="120"/>
        <v>28</v>
      </c>
      <c r="G165" s="60">
        <f t="shared" si="121"/>
        <v>40000</v>
      </c>
      <c r="H165" s="60">
        <f t="shared" si="122"/>
        <v>20000</v>
      </c>
      <c r="I165" s="60">
        <f t="shared" si="123"/>
        <v>12000</v>
      </c>
      <c r="J165" s="60">
        <f t="shared" si="124"/>
        <v>4000</v>
      </c>
      <c r="K165" s="60">
        <f t="shared" si="125"/>
        <v>4000</v>
      </c>
      <c r="L165" s="60">
        <f t="shared" si="126"/>
        <v>40000</v>
      </c>
      <c r="M165" s="60">
        <f t="shared" si="127"/>
        <v>2400</v>
      </c>
      <c r="N165" s="60"/>
      <c r="O165" s="60">
        <v>200</v>
      </c>
      <c r="P165" s="60"/>
      <c r="Q165" s="60">
        <v>3000</v>
      </c>
      <c r="R165" s="60">
        <f t="shared" si="128"/>
        <v>5600</v>
      </c>
      <c r="S165" s="60">
        <f t="shared" si="129"/>
        <v>34400</v>
      </c>
    </row>
    <row r="166" spans="1:19">
      <c r="A166" s="59">
        <v>5</v>
      </c>
      <c r="B166" s="59" t="s">
        <v>326</v>
      </c>
      <c r="C166" s="59">
        <v>35000</v>
      </c>
      <c r="D166" s="59">
        <v>28</v>
      </c>
      <c r="E166" s="59">
        <v>0</v>
      </c>
      <c r="F166" s="59">
        <f t="shared" si="120"/>
        <v>28</v>
      </c>
      <c r="G166" s="60">
        <f t="shared" si="121"/>
        <v>35000</v>
      </c>
      <c r="H166" s="60">
        <f t="shared" si="122"/>
        <v>17500</v>
      </c>
      <c r="I166" s="60">
        <f t="shared" si="123"/>
        <v>10500</v>
      </c>
      <c r="J166" s="60">
        <f t="shared" si="124"/>
        <v>3500</v>
      </c>
      <c r="K166" s="60">
        <f t="shared" si="125"/>
        <v>3500</v>
      </c>
      <c r="L166" s="60">
        <f t="shared" si="126"/>
        <v>35000</v>
      </c>
      <c r="M166" s="60">
        <f t="shared" si="127"/>
        <v>2100</v>
      </c>
      <c r="N166" s="60"/>
      <c r="O166" s="60">
        <v>200</v>
      </c>
      <c r="P166" s="60"/>
      <c r="Q166" s="60"/>
      <c r="R166" s="60">
        <f t="shared" si="128"/>
        <v>2300</v>
      </c>
      <c r="S166" s="60">
        <f t="shared" si="129"/>
        <v>32700</v>
      </c>
    </row>
    <row r="167" spans="1:19">
      <c r="A167" s="59">
        <v>6</v>
      </c>
      <c r="B167" s="59" t="s">
        <v>327</v>
      </c>
      <c r="C167" s="59">
        <v>18000</v>
      </c>
      <c r="D167" s="59">
        <v>28</v>
      </c>
      <c r="E167" s="59">
        <v>3</v>
      </c>
      <c r="F167" s="59">
        <f t="shared" si="120"/>
        <v>25</v>
      </c>
      <c r="G167" s="60">
        <f t="shared" si="121"/>
        <v>16071.428571428571</v>
      </c>
      <c r="H167" s="60">
        <f t="shared" si="122"/>
        <v>8035.7142857142853</v>
      </c>
      <c r="I167" s="60">
        <f t="shared" si="123"/>
        <v>4821.4285714285706</v>
      </c>
      <c r="J167" s="60">
        <f t="shared" si="124"/>
        <v>1607.1428571428571</v>
      </c>
      <c r="K167" s="60">
        <f t="shared" si="125"/>
        <v>1607.1428571428571</v>
      </c>
      <c r="L167" s="61">
        <f t="shared" si="126"/>
        <v>16071.428571428569</v>
      </c>
      <c r="M167" s="60">
        <f t="shared" si="127"/>
        <v>964.28571428571422</v>
      </c>
      <c r="N167" s="60">
        <f>L167*1.75%</f>
        <v>281.25</v>
      </c>
      <c r="O167" s="60">
        <v>150</v>
      </c>
      <c r="P167" s="60"/>
      <c r="Q167" s="60"/>
      <c r="R167" s="60">
        <f t="shared" si="128"/>
        <v>1395.5357142857142</v>
      </c>
      <c r="S167" s="60">
        <f t="shared" si="129"/>
        <v>14675.892857142855</v>
      </c>
    </row>
    <row r="168" spans="1:19">
      <c r="A168" s="59">
        <v>7</v>
      </c>
      <c r="B168" s="59" t="s">
        <v>328</v>
      </c>
      <c r="C168" s="59">
        <v>14000</v>
      </c>
      <c r="D168" s="59">
        <v>28</v>
      </c>
      <c r="E168" s="59">
        <v>3</v>
      </c>
      <c r="F168" s="59">
        <f t="shared" si="120"/>
        <v>25</v>
      </c>
      <c r="G168" s="60">
        <f t="shared" si="121"/>
        <v>12500</v>
      </c>
      <c r="H168" s="60">
        <f t="shared" si="122"/>
        <v>6250</v>
      </c>
      <c r="I168" s="60">
        <f t="shared" si="123"/>
        <v>3750</v>
      </c>
      <c r="J168" s="60">
        <f t="shared" si="124"/>
        <v>1250</v>
      </c>
      <c r="K168" s="60">
        <f t="shared" si="125"/>
        <v>1250</v>
      </c>
      <c r="L168" s="60">
        <f t="shared" si="126"/>
        <v>12500</v>
      </c>
      <c r="M168" s="60">
        <f t="shared" si="127"/>
        <v>750</v>
      </c>
      <c r="N168" s="60">
        <f t="shared" ref="N168:N170" si="130">L168*1.75%</f>
        <v>218.75000000000003</v>
      </c>
      <c r="O168" s="60">
        <v>0</v>
      </c>
      <c r="P168" s="60"/>
      <c r="Q168" s="60"/>
      <c r="R168" s="60">
        <f t="shared" si="128"/>
        <v>968.75</v>
      </c>
      <c r="S168" s="60">
        <f t="shared" si="129"/>
        <v>11531.25</v>
      </c>
    </row>
    <row r="169" spans="1:19">
      <c r="A169" s="59">
        <v>8</v>
      </c>
      <c r="B169" s="59" t="s">
        <v>329</v>
      </c>
      <c r="C169" s="59">
        <v>8000</v>
      </c>
      <c r="D169" s="59">
        <v>28</v>
      </c>
      <c r="E169" s="59">
        <v>0</v>
      </c>
      <c r="F169" s="59">
        <f t="shared" si="120"/>
        <v>28</v>
      </c>
      <c r="G169" s="60">
        <f t="shared" si="121"/>
        <v>8000</v>
      </c>
      <c r="H169" s="60">
        <f t="shared" si="122"/>
        <v>4000</v>
      </c>
      <c r="I169" s="60">
        <f t="shared" si="123"/>
        <v>2400</v>
      </c>
      <c r="J169" s="60">
        <f t="shared" si="124"/>
        <v>800</v>
      </c>
      <c r="K169" s="60">
        <f t="shared" si="125"/>
        <v>800</v>
      </c>
      <c r="L169" s="60">
        <f t="shared" si="126"/>
        <v>8000</v>
      </c>
      <c r="M169" s="60">
        <f t="shared" si="127"/>
        <v>480</v>
      </c>
      <c r="N169" s="60">
        <f t="shared" si="130"/>
        <v>140</v>
      </c>
      <c r="O169" s="60">
        <v>0</v>
      </c>
      <c r="P169" s="60"/>
      <c r="Q169" s="60"/>
      <c r="R169" s="60">
        <f t="shared" si="128"/>
        <v>620</v>
      </c>
      <c r="S169" s="60">
        <f t="shared" si="129"/>
        <v>7380</v>
      </c>
    </row>
    <row r="170" spans="1:19">
      <c r="A170" s="59">
        <v>9</v>
      </c>
      <c r="B170" s="59" t="s">
        <v>330</v>
      </c>
      <c r="C170" s="59">
        <v>7500</v>
      </c>
      <c r="D170" s="59">
        <v>28</v>
      </c>
      <c r="E170" s="59">
        <v>0</v>
      </c>
      <c r="F170" s="59">
        <f t="shared" si="120"/>
        <v>28</v>
      </c>
      <c r="G170" s="60">
        <f t="shared" si="121"/>
        <v>7500</v>
      </c>
      <c r="H170" s="60">
        <f t="shared" si="122"/>
        <v>3750</v>
      </c>
      <c r="I170" s="60">
        <f t="shared" si="123"/>
        <v>2250</v>
      </c>
      <c r="J170" s="60">
        <f t="shared" si="124"/>
        <v>750</v>
      </c>
      <c r="K170" s="60">
        <f t="shared" si="125"/>
        <v>750</v>
      </c>
      <c r="L170" s="60">
        <f t="shared" si="126"/>
        <v>7500</v>
      </c>
      <c r="M170" s="60">
        <f t="shared" si="127"/>
        <v>450</v>
      </c>
      <c r="N170" s="60">
        <f t="shared" si="130"/>
        <v>131.25</v>
      </c>
      <c r="O170" s="60">
        <v>0</v>
      </c>
      <c r="P170" s="60"/>
      <c r="Q170" s="60"/>
      <c r="R170" s="60">
        <f t="shared" si="128"/>
        <v>581.25</v>
      </c>
      <c r="S170" s="60">
        <f t="shared" si="129"/>
        <v>6918.75</v>
      </c>
    </row>
    <row r="171" spans="1:19">
      <c r="A171" s="59"/>
      <c r="B171" s="127" t="s">
        <v>321</v>
      </c>
      <c r="C171" s="128"/>
      <c r="D171" s="128"/>
      <c r="E171" s="128"/>
      <c r="F171" s="129"/>
      <c r="G171" s="62">
        <f t="shared" ref="G171:S171" si="131">SUM(G162:G170)</f>
        <v>329571.42857142858</v>
      </c>
      <c r="H171" s="62">
        <f t="shared" si="131"/>
        <v>164785.71428571429</v>
      </c>
      <c r="I171" s="62">
        <f t="shared" si="131"/>
        <v>98871.428571428565</v>
      </c>
      <c r="J171" s="62">
        <f t="shared" si="131"/>
        <v>32957.142857142855</v>
      </c>
      <c r="K171" s="62">
        <f t="shared" si="131"/>
        <v>32957.142857142855</v>
      </c>
      <c r="L171" s="62">
        <f t="shared" si="131"/>
        <v>329571.42857142858</v>
      </c>
      <c r="M171" s="62">
        <f t="shared" si="131"/>
        <v>19774.285714285714</v>
      </c>
      <c r="N171" s="62">
        <f t="shared" si="131"/>
        <v>771.25</v>
      </c>
      <c r="O171" s="62">
        <f t="shared" si="131"/>
        <v>1150</v>
      </c>
      <c r="P171" s="62">
        <f t="shared" si="131"/>
        <v>10000</v>
      </c>
      <c r="Q171" s="62">
        <f t="shared" si="131"/>
        <v>3000</v>
      </c>
      <c r="R171" s="62">
        <f t="shared" si="131"/>
        <v>34695.53571428571</v>
      </c>
      <c r="S171" s="62">
        <f t="shared" si="131"/>
        <v>294875.89285714284</v>
      </c>
    </row>
    <row r="173" spans="1:19">
      <c r="A173" s="130" t="s">
        <v>366</v>
      </c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</row>
    <row r="174" spans="1:19">
      <c r="A174" s="131" t="s">
        <v>316</v>
      </c>
      <c r="B174" s="131" t="s">
        <v>317</v>
      </c>
      <c r="C174" s="131" t="s">
        <v>343</v>
      </c>
      <c r="D174" s="131" t="s">
        <v>341</v>
      </c>
      <c r="E174" s="131" t="s">
        <v>342</v>
      </c>
      <c r="F174" s="131" t="s">
        <v>346</v>
      </c>
      <c r="G174" s="131" t="s">
        <v>318</v>
      </c>
      <c r="H174" s="132" t="s">
        <v>339</v>
      </c>
      <c r="I174" s="132"/>
      <c r="J174" s="132"/>
      <c r="K174" s="132"/>
      <c r="L174" s="132"/>
      <c r="M174" s="132" t="s">
        <v>340</v>
      </c>
      <c r="N174" s="132"/>
      <c r="O174" s="132"/>
      <c r="P174" s="132"/>
      <c r="Q174" s="132"/>
      <c r="R174" s="132"/>
      <c r="S174" s="131" t="s">
        <v>338</v>
      </c>
    </row>
    <row r="175" spans="1:19" ht="60">
      <c r="A175" s="131"/>
      <c r="B175" s="131"/>
      <c r="C175" s="131"/>
      <c r="D175" s="131"/>
      <c r="E175" s="131"/>
      <c r="F175" s="131"/>
      <c r="G175" s="131"/>
      <c r="H175" s="64" t="s">
        <v>319</v>
      </c>
      <c r="I175" s="63" t="s">
        <v>320</v>
      </c>
      <c r="J175" s="63" t="s">
        <v>344</v>
      </c>
      <c r="K175" s="63" t="s">
        <v>345</v>
      </c>
      <c r="L175" s="63" t="s">
        <v>321</v>
      </c>
      <c r="M175" s="63" t="s">
        <v>332</v>
      </c>
      <c r="N175" s="63" t="s">
        <v>333</v>
      </c>
      <c r="O175" s="63" t="s">
        <v>334</v>
      </c>
      <c r="P175" s="63" t="s">
        <v>335</v>
      </c>
      <c r="Q175" s="63" t="s">
        <v>336</v>
      </c>
      <c r="R175" s="63" t="s">
        <v>337</v>
      </c>
      <c r="S175" s="131"/>
    </row>
    <row r="176" spans="1:19">
      <c r="A176" s="59">
        <v>1</v>
      </c>
      <c r="B176" s="59" t="s">
        <v>322</v>
      </c>
      <c r="C176" s="59">
        <v>98000</v>
      </c>
      <c r="D176" s="59">
        <v>31</v>
      </c>
      <c r="E176" s="59">
        <v>0</v>
      </c>
      <c r="F176" s="59">
        <f>D176-E176</f>
        <v>31</v>
      </c>
      <c r="G176" s="60">
        <f>C176*F176/D176</f>
        <v>98000</v>
      </c>
      <c r="H176" s="60">
        <f>G176*0.5</f>
        <v>49000</v>
      </c>
      <c r="I176" s="60">
        <f>G176*0.3</f>
        <v>29400</v>
      </c>
      <c r="J176" s="60">
        <f>G176*0.1</f>
        <v>9800</v>
      </c>
      <c r="K176" s="60">
        <f>G176*0.1</f>
        <v>9800</v>
      </c>
      <c r="L176" s="60">
        <f>SUM(H176:K176)</f>
        <v>98000</v>
      </c>
      <c r="M176" s="60">
        <f>H176*0.12</f>
        <v>5880</v>
      </c>
      <c r="N176" s="60"/>
      <c r="O176" s="60">
        <v>200</v>
      </c>
      <c r="P176" s="60">
        <v>5000</v>
      </c>
      <c r="Q176" s="60"/>
      <c r="R176" s="60">
        <f>SUM(M176:Q176)</f>
        <v>11080</v>
      </c>
      <c r="S176" s="60">
        <f>L176-R176</f>
        <v>86920</v>
      </c>
    </row>
    <row r="177" spans="1:19">
      <c r="A177" s="59">
        <v>2</v>
      </c>
      <c r="B177" s="59" t="s">
        <v>323</v>
      </c>
      <c r="C177" s="59">
        <v>70000</v>
      </c>
      <c r="D177" s="59">
        <v>31</v>
      </c>
      <c r="E177" s="59">
        <v>0</v>
      </c>
      <c r="F177" s="59">
        <f t="shared" ref="F177:F185" si="132">D177-E177</f>
        <v>31</v>
      </c>
      <c r="G177" s="60">
        <f t="shared" ref="G177:G185" si="133">C177*F177/D177</f>
        <v>70000</v>
      </c>
      <c r="H177" s="60">
        <f t="shared" ref="H177:H185" si="134">G177*0.5</f>
        <v>35000</v>
      </c>
      <c r="I177" s="60">
        <f t="shared" ref="I177:I185" si="135">G177*0.3</f>
        <v>21000</v>
      </c>
      <c r="J177" s="60">
        <f t="shared" ref="J177:J185" si="136">G177*0.1</f>
        <v>7000</v>
      </c>
      <c r="K177" s="60">
        <f t="shared" ref="K177:K185" si="137">G177*0.1</f>
        <v>7000</v>
      </c>
      <c r="L177" s="60">
        <f t="shared" ref="L177:L185" si="138">SUM(H177:K177)</f>
        <v>70000</v>
      </c>
      <c r="M177" s="60">
        <f t="shared" ref="M177:M185" si="139">H177*0.12</f>
        <v>4200</v>
      </c>
      <c r="N177" s="60"/>
      <c r="O177" s="60">
        <v>200</v>
      </c>
      <c r="P177" s="60">
        <v>4000</v>
      </c>
      <c r="Q177" s="60"/>
      <c r="R177" s="60">
        <f t="shared" ref="R177:R185" si="140">SUM(M177:Q177)</f>
        <v>8400</v>
      </c>
      <c r="S177" s="60">
        <f t="shared" ref="S177:S185" si="141">L177-R177</f>
        <v>61600</v>
      </c>
    </row>
    <row r="178" spans="1:19">
      <c r="A178" s="59">
        <v>3</v>
      </c>
      <c r="B178" s="59" t="s">
        <v>324</v>
      </c>
      <c r="C178" s="59">
        <v>50000</v>
      </c>
      <c r="D178" s="59">
        <v>31</v>
      </c>
      <c r="E178" s="59">
        <v>2</v>
      </c>
      <c r="F178" s="59">
        <f t="shared" si="132"/>
        <v>29</v>
      </c>
      <c r="G178" s="60">
        <f t="shared" si="133"/>
        <v>46774.193548387098</v>
      </c>
      <c r="H178" s="60">
        <f t="shared" si="134"/>
        <v>23387.096774193549</v>
      </c>
      <c r="I178" s="60">
        <f t="shared" si="135"/>
        <v>14032.258064516129</v>
      </c>
      <c r="J178" s="60">
        <f t="shared" si="136"/>
        <v>4677.4193548387102</v>
      </c>
      <c r="K178" s="60">
        <f t="shared" si="137"/>
        <v>4677.4193548387102</v>
      </c>
      <c r="L178" s="60">
        <f t="shared" si="138"/>
        <v>46774.193548387106</v>
      </c>
      <c r="M178" s="60">
        <f t="shared" si="139"/>
        <v>2806.4516129032259</v>
      </c>
      <c r="N178" s="60"/>
      <c r="O178" s="60">
        <v>200</v>
      </c>
      <c r="P178" s="60">
        <v>1000</v>
      </c>
      <c r="Q178" s="60"/>
      <c r="R178" s="60">
        <f t="shared" si="140"/>
        <v>4006.4516129032259</v>
      </c>
      <c r="S178" s="60">
        <f t="shared" si="141"/>
        <v>42767.741935483878</v>
      </c>
    </row>
    <row r="179" spans="1:19">
      <c r="A179" s="59">
        <v>4</v>
      </c>
      <c r="B179" s="59" t="s">
        <v>325</v>
      </c>
      <c r="C179" s="59">
        <v>40000</v>
      </c>
      <c r="D179" s="59">
        <v>31</v>
      </c>
      <c r="E179" s="59">
        <v>0</v>
      </c>
      <c r="F179" s="59">
        <f t="shared" si="132"/>
        <v>31</v>
      </c>
      <c r="G179" s="60">
        <f t="shared" si="133"/>
        <v>40000</v>
      </c>
      <c r="H179" s="60">
        <f t="shared" si="134"/>
        <v>20000</v>
      </c>
      <c r="I179" s="60">
        <f t="shared" si="135"/>
        <v>12000</v>
      </c>
      <c r="J179" s="60">
        <f t="shared" si="136"/>
        <v>4000</v>
      </c>
      <c r="K179" s="60">
        <f t="shared" si="137"/>
        <v>4000</v>
      </c>
      <c r="L179" s="60">
        <f t="shared" si="138"/>
        <v>40000</v>
      </c>
      <c r="M179" s="60">
        <f t="shared" si="139"/>
        <v>2400</v>
      </c>
      <c r="N179" s="60"/>
      <c r="O179" s="60">
        <v>200</v>
      </c>
      <c r="P179" s="60"/>
      <c r="Q179" s="60">
        <v>3000</v>
      </c>
      <c r="R179" s="60">
        <f t="shared" si="140"/>
        <v>5600</v>
      </c>
      <c r="S179" s="60">
        <f t="shared" si="141"/>
        <v>34400</v>
      </c>
    </row>
    <row r="180" spans="1:19">
      <c r="A180" s="59">
        <v>5</v>
      </c>
      <c r="B180" s="59" t="s">
        <v>326</v>
      </c>
      <c r="C180" s="59">
        <v>35000</v>
      </c>
      <c r="D180" s="59">
        <v>31</v>
      </c>
      <c r="E180" s="59">
        <v>1</v>
      </c>
      <c r="F180" s="59">
        <f t="shared" si="132"/>
        <v>30</v>
      </c>
      <c r="G180" s="60">
        <f t="shared" si="133"/>
        <v>33870.967741935485</v>
      </c>
      <c r="H180" s="60">
        <f t="shared" si="134"/>
        <v>16935.483870967742</v>
      </c>
      <c r="I180" s="60">
        <f t="shared" si="135"/>
        <v>10161.290322580646</v>
      </c>
      <c r="J180" s="60">
        <f t="shared" si="136"/>
        <v>3387.0967741935488</v>
      </c>
      <c r="K180" s="60">
        <f t="shared" si="137"/>
        <v>3387.0967741935488</v>
      </c>
      <c r="L180" s="60">
        <f t="shared" si="138"/>
        <v>33870.967741935485</v>
      </c>
      <c r="M180" s="60">
        <f t="shared" si="139"/>
        <v>2032.258064516129</v>
      </c>
      <c r="N180" s="60"/>
      <c r="O180" s="60">
        <v>200</v>
      </c>
      <c r="P180" s="60"/>
      <c r="Q180" s="60"/>
      <c r="R180" s="60">
        <f t="shared" si="140"/>
        <v>2232.2580645161288</v>
      </c>
      <c r="S180" s="60">
        <f t="shared" si="141"/>
        <v>31638.709677419356</v>
      </c>
    </row>
    <row r="181" spans="1:19">
      <c r="A181" s="59">
        <v>6</v>
      </c>
      <c r="B181" s="59" t="s">
        <v>327</v>
      </c>
      <c r="C181" s="59">
        <v>18000</v>
      </c>
      <c r="D181" s="59">
        <v>31</v>
      </c>
      <c r="E181" s="59">
        <v>0</v>
      </c>
      <c r="F181" s="59">
        <f t="shared" si="132"/>
        <v>31</v>
      </c>
      <c r="G181" s="60">
        <f t="shared" si="133"/>
        <v>18000</v>
      </c>
      <c r="H181" s="60">
        <f t="shared" si="134"/>
        <v>9000</v>
      </c>
      <c r="I181" s="60">
        <f t="shared" si="135"/>
        <v>5400</v>
      </c>
      <c r="J181" s="60">
        <f t="shared" si="136"/>
        <v>1800</v>
      </c>
      <c r="K181" s="60">
        <f t="shared" si="137"/>
        <v>1800</v>
      </c>
      <c r="L181" s="61">
        <f t="shared" si="138"/>
        <v>18000</v>
      </c>
      <c r="M181" s="60">
        <f t="shared" si="139"/>
        <v>1080</v>
      </c>
      <c r="N181" s="60">
        <f>L181*1.75%</f>
        <v>315.00000000000006</v>
      </c>
      <c r="O181" s="60">
        <v>150</v>
      </c>
      <c r="P181" s="60"/>
      <c r="Q181" s="60"/>
      <c r="R181" s="60">
        <f t="shared" si="140"/>
        <v>1545</v>
      </c>
      <c r="S181" s="60">
        <f t="shared" si="141"/>
        <v>16455</v>
      </c>
    </row>
    <row r="182" spans="1:19">
      <c r="A182" s="59">
        <v>7</v>
      </c>
      <c r="B182" s="59" t="s">
        <v>328</v>
      </c>
      <c r="C182" s="59">
        <v>14000</v>
      </c>
      <c r="D182" s="59">
        <v>31</v>
      </c>
      <c r="E182" s="59">
        <v>0</v>
      </c>
      <c r="F182" s="59">
        <f t="shared" si="132"/>
        <v>31</v>
      </c>
      <c r="G182" s="60">
        <f t="shared" si="133"/>
        <v>14000</v>
      </c>
      <c r="H182" s="60">
        <f t="shared" si="134"/>
        <v>7000</v>
      </c>
      <c r="I182" s="60">
        <f t="shared" si="135"/>
        <v>4200</v>
      </c>
      <c r="J182" s="60">
        <f t="shared" si="136"/>
        <v>1400</v>
      </c>
      <c r="K182" s="60">
        <f t="shared" si="137"/>
        <v>1400</v>
      </c>
      <c r="L182" s="60">
        <f t="shared" si="138"/>
        <v>14000</v>
      </c>
      <c r="M182" s="60">
        <f t="shared" si="139"/>
        <v>840</v>
      </c>
      <c r="N182" s="60">
        <f t="shared" ref="N182:N185" si="142">L182*1.75%</f>
        <v>245.00000000000003</v>
      </c>
      <c r="O182" s="60">
        <v>0</v>
      </c>
      <c r="P182" s="60"/>
      <c r="Q182" s="60"/>
      <c r="R182" s="60">
        <f t="shared" si="140"/>
        <v>1085</v>
      </c>
      <c r="S182" s="60">
        <f t="shared" si="141"/>
        <v>12915</v>
      </c>
    </row>
    <row r="183" spans="1:19">
      <c r="A183" s="59">
        <v>8</v>
      </c>
      <c r="B183" s="59" t="s">
        <v>329</v>
      </c>
      <c r="C183" s="59">
        <v>8000</v>
      </c>
      <c r="D183" s="59">
        <v>31</v>
      </c>
      <c r="E183" s="59">
        <v>1</v>
      </c>
      <c r="F183" s="59">
        <f t="shared" si="132"/>
        <v>30</v>
      </c>
      <c r="G183" s="60">
        <f t="shared" si="133"/>
        <v>7741.9354838709678</v>
      </c>
      <c r="H183" s="60">
        <f t="shared" si="134"/>
        <v>3870.9677419354839</v>
      </c>
      <c r="I183" s="60">
        <f t="shared" si="135"/>
        <v>2322.5806451612902</v>
      </c>
      <c r="J183" s="60">
        <f t="shared" si="136"/>
        <v>774.19354838709683</v>
      </c>
      <c r="K183" s="60">
        <f t="shared" si="137"/>
        <v>774.19354838709683</v>
      </c>
      <c r="L183" s="60">
        <f t="shared" si="138"/>
        <v>7741.9354838709678</v>
      </c>
      <c r="M183" s="60">
        <f t="shared" si="139"/>
        <v>464.51612903225805</v>
      </c>
      <c r="N183" s="60">
        <f t="shared" si="142"/>
        <v>135.48387096774195</v>
      </c>
      <c r="O183" s="60">
        <v>0</v>
      </c>
      <c r="P183" s="60"/>
      <c r="Q183" s="60"/>
      <c r="R183" s="60">
        <f t="shared" si="140"/>
        <v>600</v>
      </c>
      <c r="S183" s="60">
        <f t="shared" si="141"/>
        <v>7141.9354838709678</v>
      </c>
    </row>
    <row r="184" spans="1:19">
      <c r="A184" s="59">
        <v>9</v>
      </c>
      <c r="B184" s="59" t="s">
        <v>330</v>
      </c>
      <c r="C184" s="59">
        <v>7500</v>
      </c>
      <c r="D184" s="59">
        <v>31</v>
      </c>
      <c r="E184" s="59">
        <v>1</v>
      </c>
      <c r="F184" s="59">
        <f t="shared" si="132"/>
        <v>30</v>
      </c>
      <c r="G184" s="60">
        <f t="shared" si="133"/>
        <v>7258.0645161290322</v>
      </c>
      <c r="H184" s="60">
        <f t="shared" si="134"/>
        <v>3629.0322580645161</v>
      </c>
      <c r="I184" s="60">
        <f t="shared" si="135"/>
        <v>2177.4193548387098</v>
      </c>
      <c r="J184" s="60">
        <f t="shared" si="136"/>
        <v>725.80645161290329</v>
      </c>
      <c r="K184" s="60">
        <f t="shared" si="137"/>
        <v>725.80645161290329</v>
      </c>
      <c r="L184" s="60">
        <f t="shared" si="138"/>
        <v>7258.0645161290322</v>
      </c>
      <c r="M184" s="60">
        <f t="shared" si="139"/>
        <v>435.48387096774189</v>
      </c>
      <c r="N184" s="60">
        <f t="shared" si="142"/>
        <v>127.01612903225808</v>
      </c>
      <c r="O184" s="60">
        <v>0</v>
      </c>
      <c r="P184" s="60"/>
      <c r="Q184" s="60"/>
      <c r="R184" s="60">
        <f t="shared" si="140"/>
        <v>562.5</v>
      </c>
      <c r="S184" s="60">
        <f t="shared" si="141"/>
        <v>6695.5645161290322</v>
      </c>
    </row>
    <row r="185" spans="1:19">
      <c r="A185" s="59">
        <v>10</v>
      </c>
      <c r="B185" s="59" t="s">
        <v>331</v>
      </c>
      <c r="C185" s="59">
        <v>7500</v>
      </c>
      <c r="D185" s="59">
        <v>31</v>
      </c>
      <c r="E185" s="59">
        <v>1</v>
      </c>
      <c r="F185" s="59">
        <f t="shared" si="132"/>
        <v>30</v>
      </c>
      <c r="G185" s="60">
        <f t="shared" si="133"/>
        <v>7258.0645161290322</v>
      </c>
      <c r="H185" s="60">
        <f t="shared" si="134"/>
        <v>3629.0322580645161</v>
      </c>
      <c r="I185" s="60">
        <f t="shared" si="135"/>
        <v>2177.4193548387098</v>
      </c>
      <c r="J185" s="60">
        <f t="shared" si="136"/>
        <v>725.80645161290329</v>
      </c>
      <c r="K185" s="60">
        <f t="shared" si="137"/>
        <v>725.80645161290329</v>
      </c>
      <c r="L185" s="60">
        <f t="shared" si="138"/>
        <v>7258.0645161290322</v>
      </c>
      <c r="M185" s="60">
        <f t="shared" si="139"/>
        <v>435.48387096774189</v>
      </c>
      <c r="N185" s="60">
        <f t="shared" si="142"/>
        <v>127.01612903225808</v>
      </c>
      <c r="O185" s="60">
        <v>0</v>
      </c>
      <c r="P185" s="60"/>
      <c r="Q185" s="60"/>
      <c r="R185" s="60">
        <f t="shared" si="140"/>
        <v>562.5</v>
      </c>
      <c r="S185" s="60">
        <f t="shared" si="141"/>
        <v>6695.5645161290322</v>
      </c>
    </row>
    <row r="186" spans="1:19">
      <c r="A186" s="59"/>
      <c r="B186" s="127" t="s">
        <v>321</v>
      </c>
      <c r="C186" s="128"/>
      <c r="D186" s="128"/>
      <c r="E186" s="128"/>
      <c r="F186" s="129"/>
      <c r="G186" s="62">
        <f>SUM(G176:G185)</f>
        <v>342903.22580645158</v>
      </c>
      <c r="H186" s="62">
        <f t="shared" ref="H186:S186" si="143">SUM(H176:H185)</f>
        <v>171451.61290322579</v>
      </c>
      <c r="I186" s="62">
        <f t="shared" si="143"/>
        <v>102870.96774193548</v>
      </c>
      <c r="J186" s="62">
        <f t="shared" si="143"/>
        <v>34290.322580645159</v>
      </c>
      <c r="K186" s="62">
        <f t="shared" si="143"/>
        <v>34290.322580645159</v>
      </c>
      <c r="L186" s="62">
        <f t="shared" si="143"/>
        <v>342903.22580645158</v>
      </c>
      <c r="M186" s="62">
        <f t="shared" si="143"/>
        <v>20574.193548387098</v>
      </c>
      <c r="N186" s="62">
        <f t="shared" si="143"/>
        <v>949.51612903225816</v>
      </c>
      <c r="O186" s="62">
        <f t="shared" si="143"/>
        <v>1150</v>
      </c>
      <c r="P186" s="62">
        <f t="shared" si="143"/>
        <v>10000</v>
      </c>
      <c r="Q186" s="62">
        <f t="shared" si="143"/>
        <v>3000</v>
      </c>
      <c r="R186" s="62">
        <f t="shared" si="143"/>
        <v>35673.709677419356</v>
      </c>
      <c r="S186" s="62">
        <f t="shared" si="143"/>
        <v>307229.5161290323</v>
      </c>
    </row>
    <row r="189" spans="1:19" ht="15.75">
      <c r="K189" s="3" t="s">
        <v>225</v>
      </c>
    </row>
  </sheetData>
  <mergeCells count="144">
    <mergeCell ref="S4:S5"/>
    <mergeCell ref="B16:F16"/>
    <mergeCell ref="H4:L4"/>
    <mergeCell ref="M4:R4"/>
    <mergeCell ref="A4:A5"/>
    <mergeCell ref="B4:B5"/>
    <mergeCell ref="C4:C5"/>
    <mergeCell ref="D4:D5"/>
    <mergeCell ref="E4:E5"/>
    <mergeCell ref="F4:F5"/>
    <mergeCell ref="G4:G5"/>
    <mergeCell ref="E48:E49"/>
    <mergeCell ref="F48:F49"/>
    <mergeCell ref="F33:F34"/>
    <mergeCell ref="G33:G34"/>
    <mergeCell ref="H33:L33"/>
    <mergeCell ref="M33:R33"/>
    <mergeCell ref="S33:S34"/>
    <mergeCell ref="A33:A34"/>
    <mergeCell ref="B33:B34"/>
    <mergeCell ref="C33:C34"/>
    <mergeCell ref="D33:D34"/>
    <mergeCell ref="E33:E34"/>
    <mergeCell ref="A3:S3"/>
    <mergeCell ref="A32:S32"/>
    <mergeCell ref="A47:S47"/>
    <mergeCell ref="A60:S60"/>
    <mergeCell ref="A61:A62"/>
    <mergeCell ref="B61:B62"/>
    <mergeCell ref="C61:C62"/>
    <mergeCell ref="D61:D62"/>
    <mergeCell ref="E61:E62"/>
    <mergeCell ref="F61:F62"/>
    <mergeCell ref="G61:G62"/>
    <mergeCell ref="H61:L61"/>
    <mergeCell ref="M61:R61"/>
    <mergeCell ref="S61:S62"/>
    <mergeCell ref="G48:G49"/>
    <mergeCell ref="H48:L48"/>
    <mergeCell ref="M48:R48"/>
    <mergeCell ref="S48:S49"/>
    <mergeCell ref="B59:F59"/>
    <mergeCell ref="B45:F45"/>
    <mergeCell ref="A48:A49"/>
    <mergeCell ref="B48:B49"/>
    <mergeCell ref="C48:C49"/>
    <mergeCell ref="D48:D49"/>
    <mergeCell ref="B73:F73"/>
    <mergeCell ref="A75:S75"/>
    <mergeCell ref="A76:A77"/>
    <mergeCell ref="B76:B77"/>
    <mergeCell ref="C76:C77"/>
    <mergeCell ref="D76:D77"/>
    <mergeCell ref="E76:E77"/>
    <mergeCell ref="F76:F77"/>
    <mergeCell ref="G76:G77"/>
    <mergeCell ref="H76:L76"/>
    <mergeCell ref="M76:R76"/>
    <mergeCell ref="S76:S77"/>
    <mergeCell ref="B87:F87"/>
    <mergeCell ref="A88:S88"/>
    <mergeCell ref="A89:A90"/>
    <mergeCell ref="B89:B90"/>
    <mergeCell ref="C89:C90"/>
    <mergeCell ref="D89:D90"/>
    <mergeCell ref="E89:E90"/>
    <mergeCell ref="F89:F90"/>
    <mergeCell ref="G89:G90"/>
    <mergeCell ref="H89:L89"/>
    <mergeCell ref="M89:R89"/>
    <mergeCell ref="S89:S90"/>
    <mergeCell ref="B101:F101"/>
    <mergeCell ref="A102:S102"/>
    <mergeCell ref="A103:A104"/>
    <mergeCell ref="B103:B104"/>
    <mergeCell ref="C103:C104"/>
    <mergeCell ref="D103:D104"/>
    <mergeCell ref="E103:E104"/>
    <mergeCell ref="F103:F104"/>
    <mergeCell ref="G103:G104"/>
    <mergeCell ref="H103:L103"/>
    <mergeCell ref="M103:R103"/>
    <mergeCell ref="S103:S104"/>
    <mergeCell ref="B115:F115"/>
    <mergeCell ref="A116:S116"/>
    <mergeCell ref="A117:A118"/>
    <mergeCell ref="B117:B118"/>
    <mergeCell ref="C117:C118"/>
    <mergeCell ref="D117:D118"/>
    <mergeCell ref="E117:E118"/>
    <mergeCell ref="F117:F118"/>
    <mergeCell ref="G117:G118"/>
    <mergeCell ref="H117:L117"/>
    <mergeCell ref="M117:R117"/>
    <mergeCell ref="S117:S118"/>
    <mergeCell ref="B128:F128"/>
    <mergeCell ref="A130:S130"/>
    <mergeCell ref="A131:A132"/>
    <mergeCell ref="B131:B132"/>
    <mergeCell ref="C131:C132"/>
    <mergeCell ref="D131:D132"/>
    <mergeCell ref="E131:E132"/>
    <mergeCell ref="F131:F132"/>
    <mergeCell ref="G131:G132"/>
    <mergeCell ref="H131:L131"/>
    <mergeCell ref="M131:R131"/>
    <mergeCell ref="S131:S132"/>
    <mergeCell ref="B143:F143"/>
    <mergeCell ref="A144:S144"/>
    <mergeCell ref="A145:A146"/>
    <mergeCell ref="B145:B146"/>
    <mergeCell ref="C145:C146"/>
    <mergeCell ref="D145:D146"/>
    <mergeCell ref="E145:E146"/>
    <mergeCell ref="F145:F146"/>
    <mergeCell ref="G145:G146"/>
    <mergeCell ref="H145:L145"/>
    <mergeCell ref="M145:R145"/>
    <mergeCell ref="S145:S146"/>
    <mergeCell ref="B157:F157"/>
    <mergeCell ref="A159:S159"/>
    <mergeCell ref="A160:A161"/>
    <mergeCell ref="B160:B161"/>
    <mergeCell ref="C160:C161"/>
    <mergeCell ref="D160:D161"/>
    <mergeCell ref="E160:E161"/>
    <mergeCell ref="F160:F161"/>
    <mergeCell ref="G160:G161"/>
    <mergeCell ref="H160:L160"/>
    <mergeCell ref="M160:R160"/>
    <mergeCell ref="S160:S161"/>
    <mergeCell ref="B186:F186"/>
    <mergeCell ref="B171:F171"/>
    <mergeCell ref="A173:S173"/>
    <mergeCell ref="A174:A175"/>
    <mergeCell ref="B174:B175"/>
    <mergeCell ref="C174:C175"/>
    <mergeCell ref="D174:D175"/>
    <mergeCell ref="E174:E175"/>
    <mergeCell ref="F174:F175"/>
    <mergeCell ref="G174:G175"/>
    <mergeCell ref="H174:L174"/>
    <mergeCell ref="M174:R174"/>
    <mergeCell ref="S174:S175"/>
  </mergeCells>
  <pageMargins left="0.2" right="0.14000000000000001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1"/>
  <sheetViews>
    <sheetView workbookViewId="0">
      <pane ySplit="2" topLeftCell="A69" activePane="bottomLeft" state="frozen"/>
      <selection pane="bottomLeft" activeCell="G81" sqref="G81"/>
    </sheetView>
  </sheetViews>
  <sheetFormatPr defaultRowHeight="15"/>
  <cols>
    <col min="1" max="1" width="4.5703125" customWidth="1"/>
    <col min="2" max="2" width="10.28515625" customWidth="1"/>
    <col min="3" max="3" width="9.7109375" customWidth="1"/>
  </cols>
  <sheetData>
    <row r="1" spans="1:7">
      <c r="A1" s="130" t="s">
        <v>722</v>
      </c>
      <c r="B1" s="130"/>
      <c r="C1" s="130"/>
      <c r="D1" s="130"/>
      <c r="E1" s="130"/>
      <c r="F1" s="130"/>
      <c r="G1" s="130"/>
    </row>
    <row r="2" spans="1:7" s="70" customFormat="1" ht="30">
      <c r="A2" s="63" t="s">
        <v>316</v>
      </c>
      <c r="B2" s="63" t="s">
        <v>354</v>
      </c>
      <c r="C2" s="63" t="s">
        <v>349</v>
      </c>
      <c r="D2" s="63" t="s">
        <v>350</v>
      </c>
      <c r="E2" s="63" t="s">
        <v>351</v>
      </c>
      <c r="F2" s="63" t="s">
        <v>352</v>
      </c>
      <c r="G2" s="63" t="s">
        <v>353</v>
      </c>
    </row>
    <row r="3" spans="1:7">
      <c r="A3" s="59">
        <v>1</v>
      </c>
      <c r="B3" s="66">
        <v>42491</v>
      </c>
      <c r="C3" s="59">
        <v>2500000</v>
      </c>
      <c r="D3" s="59">
        <v>51330</v>
      </c>
      <c r="E3" s="59">
        <f>C3*18%/12</f>
        <v>37500</v>
      </c>
      <c r="F3" s="59">
        <f>D3-E3</f>
        <v>13830</v>
      </c>
      <c r="G3" s="59">
        <f>C3-F3</f>
        <v>2486170</v>
      </c>
    </row>
    <row r="4" spans="1:7">
      <c r="A4" s="59">
        <v>2</v>
      </c>
      <c r="B4" s="66">
        <v>42522</v>
      </c>
      <c r="C4" s="59">
        <f>G3</f>
        <v>2486170</v>
      </c>
      <c r="D4" s="59">
        <f>D3</f>
        <v>51330</v>
      </c>
      <c r="E4" s="60">
        <f>C4*18%/12</f>
        <v>37292.549999999996</v>
      </c>
      <c r="F4" s="60">
        <f>D4-E4</f>
        <v>14037.450000000004</v>
      </c>
      <c r="G4" s="59">
        <f>C4-F4</f>
        <v>2472132.5499999998</v>
      </c>
    </row>
    <row r="5" spans="1:7">
      <c r="A5" s="59">
        <v>3</v>
      </c>
      <c r="B5" s="66">
        <v>42552</v>
      </c>
      <c r="C5" s="60">
        <f t="shared" ref="C5:C62" si="0">G4</f>
        <v>2472132.5499999998</v>
      </c>
      <c r="D5" s="59">
        <f t="shared" ref="D5:D62" si="1">D4</f>
        <v>51330</v>
      </c>
      <c r="E5" s="60">
        <f t="shared" ref="E5:E22" si="2">C5*18%/12</f>
        <v>37081.988249999995</v>
      </c>
      <c r="F5" s="60">
        <f t="shared" ref="F5:F22" si="3">D5-E5</f>
        <v>14248.011750000005</v>
      </c>
      <c r="G5" s="60">
        <f t="shared" ref="G5:G22" si="4">C5-F5</f>
        <v>2457884.5382499998</v>
      </c>
    </row>
    <row r="6" spans="1:7">
      <c r="A6" s="59">
        <v>4</v>
      </c>
      <c r="B6" s="66">
        <v>42583</v>
      </c>
      <c r="C6" s="60">
        <f t="shared" si="0"/>
        <v>2457884.5382499998</v>
      </c>
      <c r="D6" s="59">
        <f t="shared" si="1"/>
        <v>51330</v>
      </c>
      <c r="E6" s="60">
        <f t="shared" si="2"/>
        <v>36868.268073749998</v>
      </c>
      <c r="F6" s="60">
        <f t="shared" si="3"/>
        <v>14461.731926250002</v>
      </c>
      <c r="G6" s="60">
        <f t="shared" si="4"/>
        <v>2443422.8063237499</v>
      </c>
    </row>
    <row r="7" spans="1:7">
      <c r="A7" s="59">
        <v>5</v>
      </c>
      <c r="B7" s="66">
        <v>42614</v>
      </c>
      <c r="C7" s="60">
        <f t="shared" si="0"/>
        <v>2443422.8063237499</v>
      </c>
      <c r="D7" s="59">
        <f t="shared" si="1"/>
        <v>51330</v>
      </c>
      <c r="E7" s="60">
        <f t="shared" si="2"/>
        <v>36651.342094856249</v>
      </c>
      <c r="F7" s="60">
        <f t="shared" si="3"/>
        <v>14678.657905143751</v>
      </c>
      <c r="G7" s="60">
        <f t="shared" si="4"/>
        <v>2428744.1484186063</v>
      </c>
    </row>
    <row r="8" spans="1:7">
      <c r="A8" s="59">
        <v>6</v>
      </c>
      <c r="B8" s="66">
        <v>42644</v>
      </c>
      <c r="C8" s="60">
        <f t="shared" si="0"/>
        <v>2428744.1484186063</v>
      </c>
      <c r="D8" s="59">
        <f t="shared" si="1"/>
        <v>51330</v>
      </c>
      <c r="E8" s="60">
        <f t="shared" si="2"/>
        <v>36431.162226279092</v>
      </c>
      <c r="F8" s="60">
        <f t="shared" si="3"/>
        <v>14898.837773720908</v>
      </c>
      <c r="G8" s="60">
        <f t="shared" si="4"/>
        <v>2413845.3106448855</v>
      </c>
    </row>
    <row r="9" spans="1:7">
      <c r="A9" s="59">
        <v>7</v>
      </c>
      <c r="B9" s="66">
        <v>42675</v>
      </c>
      <c r="C9" s="60">
        <f t="shared" si="0"/>
        <v>2413845.3106448855</v>
      </c>
      <c r="D9" s="59">
        <f t="shared" si="1"/>
        <v>51330</v>
      </c>
      <c r="E9" s="60">
        <f t="shared" si="2"/>
        <v>36207.679659673282</v>
      </c>
      <c r="F9" s="60">
        <f t="shared" si="3"/>
        <v>15122.320340326718</v>
      </c>
      <c r="G9" s="60">
        <f t="shared" si="4"/>
        <v>2398722.990304559</v>
      </c>
    </row>
    <row r="10" spans="1:7">
      <c r="A10" s="59">
        <v>8</v>
      </c>
      <c r="B10" s="66">
        <v>42705</v>
      </c>
      <c r="C10" s="60">
        <f t="shared" si="0"/>
        <v>2398722.990304559</v>
      </c>
      <c r="D10" s="59">
        <f t="shared" si="1"/>
        <v>51330</v>
      </c>
      <c r="E10" s="60">
        <f t="shared" si="2"/>
        <v>35980.844854568386</v>
      </c>
      <c r="F10" s="60">
        <f t="shared" si="3"/>
        <v>15349.155145431614</v>
      </c>
      <c r="G10" s="60">
        <f t="shared" si="4"/>
        <v>2383373.8351591276</v>
      </c>
    </row>
    <row r="11" spans="1:7">
      <c r="A11" s="59">
        <v>9</v>
      </c>
      <c r="B11" s="66">
        <v>42736</v>
      </c>
      <c r="C11" s="60">
        <f t="shared" si="0"/>
        <v>2383373.8351591276</v>
      </c>
      <c r="D11" s="59">
        <f t="shared" si="1"/>
        <v>51330</v>
      </c>
      <c r="E11" s="60">
        <f t="shared" si="2"/>
        <v>35750.607527386914</v>
      </c>
      <c r="F11" s="60">
        <f t="shared" si="3"/>
        <v>15579.392472613086</v>
      </c>
      <c r="G11" s="60">
        <f t="shared" si="4"/>
        <v>2367794.4426865145</v>
      </c>
    </row>
    <row r="12" spans="1:7">
      <c r="A12" s="59">
        <v>10</v>
      </c>
      <c r="B12" s="66">
        <v>42767</v>
      </c>
      <c r="C12" s="60">
        <f t="shared" si="0"/>
        <v>2367794.4426865145</v>
      </c>
      <c r="D12" s="59">
        <f t="shared" si="1"/>
        <v>51330</v>
      </c>
      <c r="E12" s="60">
        <f t="shared" si="2"/>
        <v>35516.916640297713</v>
      </c>
      <c r="F12" s="60">
        <f t="shared" si="3"/>
        <v>15813.083359702287</v>
      </c>
      <c r="G12" s="60">
        <f t="shared" si="4"/>
        <v>2351981.359326812</v>
      </c>
    </row>
    <row r="13" spans="1:7">
      <c r="A13" s="59">
        <v>11</v>
      </c>
      <c r="B13" s="85">
        <v>42795</v>
      </c>
      <c r="C13" s="83">
        <f t="shared" si="0"/>
        <v>2351981.359326812</v>
      </c>
      <c r="D13" s="84">
        <f t="shared" si="1"/>
        <v>51330</v>
      </c>
      <c r="E13" s="83">
        <f t="shared" si="2"/>
        <v>35279.720389902177</v>
      </c>
      <c r="F13" s="83">
        <f t="shared" si="3"/>
        <v>16050.279610097823</v>
      </c>
      <c r="G13" s="83">
        <f t="shared" si="4"/>
        <v>2335931.0797167141</v>
      </c>
    </row>
    <row r="14" spans="1:7">
      <c r="A14" s="59">
        <v>12</v>
      </c>
      <c r="B14" s="66">
        <v>42826</v>
      </c>
      <c r="C14" s="60">
        <f t="shared" si="0"/>
        <v>2335931.0797167141</v>
      </c>
      <c r="D14" s="59">
        <f t="shared" si="1"/>
        <v>51330</v>
      </c>
      <c r="E14" s="60">
        <f t="shared" si="2"/>
        <v>35038.966195750712</v>
      </c>
      <c r="F14" s="60">
        <f t="shared" si="3"/>
        <v>16291.033804249288</v>
      </c>
      <c r="G14" s="60">
        <f t="shared" si="4"/>
        <v>2319640.0459124646</v>
      </c>
    </row>
    <row r="15" spans="1:7">
      <c r="A15" s="59">
        <v>13</v>
      </c>
      <c r="B15" s="66">
        <v>42856</v>
      </c>
      <c r="C15" s="60">
        <f t="shared" si="0"/>
        <v>2319640.0459124646</v>
      </c>
      <c r="D15" s="59">
        <f t="shared" si="1"/>
        <v>51330</v>
      </c>
      <c r="E15" s="60">
        <f t="shared" si="2"/>
        <v>34794.600688686965</v>
      </c>
      <c r="F15" s="60">
        <f t="shared" si="3"/>
        <v>16535.399311313035</v>
      </c>
      <c r="G15" s="60">
        <f t="shared" si="4"/>
        <v>2303104.6466011517</v>
      </c>
    </row>
    <row r="16" spans="1:7">
      <c r="A16" s="59">
        <v>14</v>
      </c>
      <c r="B16" s="66">
        <v>42887</v>
      </c>
      <c r="C16" s="60">
        <f t="shared" si="0"/>
        <v>2303104.6466011517</v>
      </c>
      <c r="D16" s="59">
        <f t="shared" si="1"/>
        <v>51330</v>
      </c>
      <c r="E16" s="60">
        <f t="shared" si="2"/>
        <v>34546.569699017273</v>
      </c>
      <c r="F16" s="60">
        <f t="shared" si="3"/>
        <v>16783.430300982727</v>
      </c>
      <c r="G16" s="60">
        <f t="shared" si="4"/>
        <v>2286321.216300169</v>
      </c>
    </row>
    <row r="17" spans="1:9">
      <c r="A17" s="59">
        <v>15</v>
      </c>
      <c r="B17" s="66">
        <v>42917</v>
      </c>
      <c r="C17" s="60">
        <f t="shared" si="0"/>
        <v>2286321.216300169</v>
      </c>
      <c r="D17" s="59">
        <f t="shared" si="1"/>
        <v>51330</v>
      </c>
      <c r="E17" s="60">
        <f t="shared" si="2"/>
        <v>34294.818244502538</v>
      </c>
      <c r="F17" s="60">
        <f t="shared" si="3"/>
        <v>17035.181755497462</v>
      </c>
      <c r="G17" s="60">
        <f t="shared" si="4"/>
        <v>2269286.0345446714</v>
      </c>
    </row>
    <row r="18" spans="1:9">
      <c r="A18" s="59">
        <v>16</v>
      </c>
      <c r="B18" s="66">
        <v>42948</v>
      </c>
      <c r="C18" s="60">
        <f t="shared" si="0"/>
        <v>2269286.0345446714</v>
      </c>
      <c r="D18" s="59">
        <f t="shared" si="1"/>
        <v>51330</v>
      </c>
      <c r="E18" s="60">
        <f t="shared" si="2"/>
        <v>34039.29051817007</v>
      </c>
      <c r="F18" s="60">
        <f t="shared" si="3"/>
        <v>17290.70948182993</v>
      </c>
      <c r="G18" s="60">
        <f t="shared" si="4"/>
        <v>2251995.3250628416</v>
      </c>
    </row>
    <row r="19" spans="1:9">
      <c r="A19" s="59">
        <v>17</v>
      </c>
      <c r="B19" s="66">
        <v>42979</v>
      </c>
      <c r="C19" s="60">
        <f t="shared" si="0"/>
        <v>2251995.3250628416</v>
      </c>
      <c r="D19" s="59">
        <f t="shared" si="1"/>
        <v>51330</v>
      </c>
      <c r="E19" s="60">
        <f t="shared" si="2"/>
        <v>33779.929875942624</v>
      </c>
      <c r="F19" s="60">
        <f t="shared" si="3"/>
        <v>17550.070124057376</v>
      </c>
      <c r="G19" s="60">
        <f t="shared" si="4"/>
        <v>2234445.2549387841</v>
      </c>
    </row>
    <row r="20" spans="1:9">
      <c r="A20" s="59">
        <v>18</v>
      </c>
      <c r="B20" s="66">
        <v>43009</v>
      </c>
      <c r="C20" s="60">
        <f t="shared" si="0"/>
        <v>2234445.2549387841</v>
      </c>
      <c r="D20" s="59">
        <f t="shared" si="1"/>
        <v>51330</v>
      </c>
      <c r="E20" s="60">
        <f t="shared" si="2"/>
        <v>33516.678824081762</v>
      </c>
      <c r="F20" s="60">
        <f t="shared" si="3"/>
        <v>17813.321175918238</v>
      </c>
      <c r="G20" s="60">
        <f t="shared" si="4"/>
        <v>2216631.9337628656</v>
      </c>
    </row>
    <row r="21" spans="1:9">
      <c r="A21" s="59">
        <v>19</v>
      </c>
      <c r="B21" s="66">
        <v>43040</v>
      </c>
      <c r="C21" s="60">
        <f t="shared" si="0"/>
        <v>2216631.9337628656</v>
      </c>
      <c r="D21" s="59">
        <f t="shared" si="1"/>
        <v>51330</v>
      </c>
      <c r="E21" s="60">
        <f t="shared" si="2"/>
        <v>33249.479006442984</v>
      </c>
      <c r="F21" s="60">
        <f t="shared" si="3"/>
        <v>18080.520993557016</v>
      </c>
      <c r="G21" s="60">
        <f t="shared" si="4"/>
        <v>2198551.4127693088</v>
      </c>
    </row>
    <row r="22" spans="1:9">
      <c r="A22" s="59">
        <v>20</v>
      </c>
      <c r="B22" s="66">
        <v>43070</v>
      </c>
      <c r="C22" s="60">
        <f t="shared" si="0"/>
        <v>2198551.4127693088</v>
      </c>
      <c r="D22" s="59">
        <f t="shared" si="1"/>
        <v>51330</v>
      </c>
      <c r="E22" s="60">
        <f t="shared" si="2"/>
        <v>32978.271191539628</v>
      </c>
      <c r="F22" s="60">
        <f t="shared" si="3"/>
        <v>18351.728808460372</v>
      </c>
      <c r="G22" s="60">
        <f t="shared" si="4"/>
        <v>2180199.6839608485</v>
      </c>
    </row>
    <row r="23" spans="1:9">
      <c r="A23" s="59">
        <v>21</v>
      </c>
      <c r="B23" s="66">
        <v>43101</v>
      </c>
      <c r="C23" s="60">
        <f t="shared" si="0"/>
        <v>2180199.6839608485</v>
      </c>
      <c r="D23" s="59">
        <f t="shared" si="1"/>
        <v>51330</v>
      </c>
      <c r="E23" s="60">
        <f t="shared" ref="E23:E62" si="5">C23*18%/12</f>
        <v>32702.995259412724</v>
      </c>
      <c r="F23" s="60">
        <f t="shared" ref="F23:F62" si="6">D23-E23</f>
        <v>18627.004740587276</v>
      </c>
      <c r="G23" s="60">
        <f t="shared" ref="G23:G62" si="7">C23-F23</f>
        <v>2161572.6792202611</v>
      </c>
    </row>
    <row r="24" spans="1:9">
      <c r="A24" s="59">
        <v>22</v>
      </c>
      <c r="B24" s="66">
        <v>43132</v>
      </c>
      <c r="C24" s="60">
        <f t="shared" si="0"/>
        <v>2161572.6792202611</v>
      </c>
      <c r="D24" s="59">
        <f t="shared" si="1"/>
        <v>51330</v>
      </c>
      <c r="E24" s="60">
        <f t="shared" si="5"/>
        <v>32423.590188303915</v>
      </c>
      <c r="F24" s="60">
        <f t="shared" si="6"/>
        <v>18906.409811696085</v>
      </c>
      <c r="G24" s="60">
        <f t="shared" si="7"/>
        <v>2142666.269408565</v>
      </c>
    </row>
    <row r="25" spans="1:9">
      <c r="A25" s="84">
        <v>23</v>
      </c>
      <c r="B25" s="85">
        <v>43160</v>
      </c>
      <c r="C25" s="83">
        <f t="shared" si="0"/>
        <v>2142666.269408565</v>
      </c>
      <c r="D25" s="84">
        <f t="shared" si="1"/>
        <v>51330</v>
      </c>
      <c r="E25" s="83">
        <f t="shared" si="5"/>
        <v>32139.994041128473</v>
      </c>
      <c r="F25" s="83">
        <f t="shared" si="6"/>
        <v>19190.005958871527</v>
      </c>
      <c r="G25" s="83">
        <f t="shared" si="7"/>
        <v>2123476.2634496936</v>
      </c>
    </row>
    <row r="26" spans="1:9">
      <c r="A26" s="67">
        <v>24</v>
      </c>
      <c r="B26" s="68">
        <v>43191</v>
      </c>
      <c r="C26" s="69">
        <f t="shared" si="0"/>
        <v>2123476.2634496936</v>
      </c>
      <c r="D26" s="59">
        <f t="shared" si="1"/>
        <v>51330</v>
      </c>
      <c r="E26" s="69">
        <f t="shared" si="5"/>
        <v>31852.143951745402</v>
      </c>
      <c r="F26" s="69">
        <f t="shared" si="6"/>
        <v>19477.856048254598</v>
      </c>
      <c r="G26" s="69">
        <f t="shared" si="7"/>
        <v>2103998.4074014388</v>
      </c>
    </row>
    <row r="27" spans="1:9">
      <c r="A27" s="67">
        <v>25</v>
      </c>
      <c r="B27" s="68">
        <v>43221</v>
      </c>
      <c r="C27" s="69">
        <f t="shared" si="0"/>
        <v>2103998.4074014388</v>
      </c>
      <c r="D27" s="59">
        <f t="shared" si="1"/>
        <v>51330</v>
      </c>
      <c r="E27" s="69">
        <f t="shared" si="5"/>
        <v>31559.97611102158</v>
      </c>
      <c r="F27" s="69">
        <f t="shared" si="6"/>
        <v>19770.02388897842</v>
      </c>
      <c r="G27" s="69">
        <f t="shared" si="7"/>
        <v>2084228.3835124604</v>
      </c>
      <c r="I27" t="s">
        <v>382</v>
      </c>
    </row>
    <row r="28" spans="1:9">
      <c r="A28" s="67">
        <v>26</v>
      </c>
      <c r="B28" s="68">
        <v>43252</v>
      </c>
      <c r="C28" s="69">
        <f t="shared" si="0"/>
        <v>2084228.3835124604</v>
      </c>
      <c r="D28" s="59">
        <f t="shared" si="1"/>
        <v>51330</v>
      </c>
      <c r="E28" s="69">
        <f t="shared" si="5"/>
        <v>31263.425752686904</v>
      </c>
      <c r="F28" s="69">
        <f t="shared" si="6"/>
        <v>20066.574247313096</v>
      </c>
      <c r="G28" s="69">
        <f t="shared" si="7"/>
        <v>2064161.8092651472</v>
      </c>
      <c r="I28" t="s">
        <v>383</v>
      </c>
    </row>
    <row r="29" spans="1:9">
      <c r="A29" s="67">
        <v>27</v>
      </c>
      <c r="B29" s="68">
        <v>43282</v>
      </c>
      <c r="C29" s="69">
        <f t="shared" si="0"/>
        <v>2064161.8092651472</v>
      </c>
      <c r="D29" s="59">
        <f t="shared" si="1"/>
        <v>51330</v>
      </c>
      <c r="E29" s="69">
        <f t="shared" si="5"/>
        <v>30962.427138977208</v>
      </c>
      <c r="F29" s="69">
        <f t="shared" si="6"/>
        <v>20367.572861022792</v>
      </c>
      <c r="G29" s="69">
        <f t="shared" si="7"/>
        <v>2043794.2364041244</v>
      </c>
    </row>
    <row r="30" spans="1:9">
      <c r="A30" s="67">
        <v>28</v>
      </c>
      <c r="B30" s="68">
        <v>43313</v>
      </c>
      <c r="C30" s="69">
        <f t="shared" si="0"/>
        <v>2043794.2364041244</v>
      </c>
      <c r="D30" s="59">
        <f t="shared" si="1"/>
        <v>51330</v>
      </c>
      <c r="E30" s="69">
        <f t="shared" si="5"/>
        <v>30656.913546061867</v>
      </c>
      <c r="F30" s="69">
        <f t="shared" si="6"/>
        <v>20673.086453938133</v>
      </c>
      <c r="G30" s="69">
        <f t="shared" si="7"/>
        <v>2023121.1499501863</v>
      </c>
    </row>
    <row r="31" spans="1:9">
      <c r="A31" s="67">
        <v>29</v>
      </c>
      <c r="B31" s="68">
        <v>43344</v>
      </c>
      <c r="C31" s="69">
        <f t="shared" si="0"/>
        <v>2023121.1499501863</v>
      </c>
      <c r="D31" s="59">
        <f t="shared" si="1"/>
        <v>51330</v>
      </c>
      <c r="E31" s="69">
        <f t="shared" si="5"/>
        <v>30346.817249252792</v>
      </c>
      <c r="F31" s="69">
        <f t="shared" si="6"/>
        <v>20983.182750747208</v>
      </c>
      <c r="G31" s="69">
        <f t="shared" si="7"/>
        <v>2002137.967199439</v>
      </c>
    </row>
    <row r="32" spans="1:9">
      <c r="A32" s="67">
        <v>30</v>
      </c>
      <c r="B32" s="68">
        <v>43374</v>
      </c>
      <c r="C32" s="69">
        <f t="shared" si="0"/>
        <v>2002137.967199439</v>
      </c>
      <c r="D32" s="59">
        <f t="shared" si="1"/>
        <v>51330</v>
      </c>
      <c r="E32" s="69">
        <f t="shared" si="5"/>
        <v>30032.069507991586</v>
      </c>
      <c r="F32" s="69">
        <f t="shared" si="6"/>
        <v>21297.930492008414</v>
      </c>
      <c r="G32" s="69">
        <f t="shared" si="7"/>
        <v>1980840.0367074306</v>
      </c>
    </row>
    <row r="33" spans="1:7">
      <c r="A33" s="67">
        <v>31</v>
      </c>
      <c r="B33" s="68">
        <v>43405</v>
      </c>
      <c r="C33" s="69">
        <f t="shared" si="0"/>
        <v>1980840.0367074306</v>
      </c>
      <c r="D33" s="59">
        <f t="shared" si="1"/>
        <v>51330</v>
      </c>
      <c r="E33" s="69">
        <f t="shared" si="5"/>
        <v>29712.60055061146</v>
      </c>
      <c r="F33" s="69">
        <f t="shared" si="6"/>
        <v>21617.39944938854</v>
      </c>
      <c r="G33" s="69">
        <f t="shared" si="7"/>
        <v>1959222.6372580421</v>
      </c>
    </row>
    <row r="34" spans="1:7">
      <c r="A34" s="67">
        <v>32</v>
      </c>
      <c r="B34" s="68">
        <v>43435</v>
      </c>
      <c r="C34" s="69">
        <f t="shared" si="0"/>
        <v>1959222.6372580421</v>
      </c>
      <c r="D34" s="59">
        <f t="shared" si="1"/>
        <v>51330</v>
      </c>
      <c r="E34" s="69">
        <f t="shared" si="5"/>
        <v>29388.33955887063</v>
      </c>
      <c r="F34" s="69">
        <f t="shared" si="6"/>
        <v>21941.66044112937</v>
      </c>
      <c r="G34" s="69">
        <f t="shared" si="7"/>
        <v>1937280.9768169126</v>
      </c>
    </row>
    <row r="35" spans="1:7">
      <c r="A35" s="67">
        <v>33</v>
      </c>
      <c r="B35" s="68">
        <v>43466</v>
      </c>
      <c r="C35" s="69">
        <f t="shared" si="0"/>
        <v>1937280.9768169126</v>
      </c>
      <c r="D35" s="59">
        <f t="shared" si="1"/>
        <v>51330</v>
      </c>
      <c r="E35" s="69">
        <f t="shared" si="5"/>
        <v>29059.21465225369</v>
      </c>
      <c r="F35" s="69">
        <f t="shared" si="6"/>
        <v>22270.78534774631</v>
      </c>
      <c r="G35" s="69">
        <f t="shared" si="7"/>
        <v>1915010.1914691664</v>
      </c>
    </row>
    <row r="36" spans="1:7">
      <c r="A36" s="67">
        <v>34</v>
      </c>
      <c r="B36" s="68">
        <v>43497</v>
      </c>
      <c r="C36" s="69">
        <f t="shared" si="0"/>
        <v>1915010.1914691664</v>
      </c>
      <c r="D36" s="59">
        <f t="shared" si="1"/>
        <v>51330</v>
      </c>
      <c r="E36" s="69">
        <f t="shared" si="5"/>
        <v>28725.152872037495</v>
      </c>
      <c r="F36" s="69">
        <f t="shared" si="6"/>
        <v>22604.847127962505</v>
      </c>
      <c r="G36" s="69">
        <f t="shared" si="7"/>
        <v>1892405.344341204</v>
      </c>
    </row>
    <row r="37" spans="1:7">
      <c r="A37" s="84">
        <v>35</v>
      </c>
      <c r="B37" s="85">
        <v>43525</v>
      </c>
      <c r="C37" s="83">
        <f t="shared" si="0"/>
        <v>1892405.344341204</v>
      </c>
      <c r="D37" s="84">
        <f t="shared" si="1"/>
        <v>51330</v>
      </c>
      <c r="E37" s="83">
        <f t="shared" si="5"/>
        <v>28386.080165118063</v>
      </c>
      <c r="F37" s="83">
        <f t="shared" si="6"/>
        <v>22943.919834881937</v>
      </c>
      <c r="G37" s="83">
        <f t="shared" si="7"/>
        <v>1869461.424506322</v>
      </c>
    </row>
    <row r="38" spans="1:7">
      <c r="A38" s="59">
        <v>36</v>
      </c>
      <c r="B38" s="66">
        <v>43556</v>
      </c>
      <c r="C38" s="60">
        <f t="shared" si="0"/>
        <v>1869461.424506322</v>
      </c>
      <c r="D38" s="59">
        <f t="shared" si="1"/>
        <v>51330</v>
      </c>
      <c r="E38" s="60">
        <f t="shared" si="5"/>
        <v>28041.92136759483</v>
      </c>
      <c r="F38" s="60">
        <f t="shared" si="6"/>
        <v>23288.07863240517</v>
      </c>
      <c r="G38" s="60">
        <f t="shared" si="7"/>
        <v>1846173.3458739168</v>
      </c>
    </row>
    <row r="39" spans="1:7">
      <c r="A39" s="59">
        <v>37</v>
      </c>
      <c r="B39" s="66">
        <v>43586</v>
      </c>
      <c r="C39" s="60">
        <f t="shared" si="0"/>
        <v>1846173.3458739168</v>
      </c>
      <c r="D39" s="59">
        <f t="shared" si="1"/>
        <v>51330</v>
      </c>
      <c r="E39" s="60">
        <f t="shared" si="5"/>
        <v>27692.600188108747</v>
      </c>
      <c r="F39" s="60">
        <f t="shared" si="6"/>
        <v>23637.399811891253</v>
      </c>
      <c r="G39" s="60">
        <f t="shared" si="7"/>
        <v>1822535.9460620256</v>
      </c>
    </row>
    <row r="40" spans="1:7">
      <c r="A40" s="59">
        <v>38</v>
      </c>
      <c r="B40" s="66">
        <v>43617</v>
      </c>
      <c r="C40" s="60">
        <f t="shared" si="0"/>
        <v>1822535.9460620256</v>
      </c>
      <c r="D40" s="59">
        <f t="shared" si="1"/>
        <v>51330</v>
      </c>
      <c r="E40" s="60">
        <f t="shared" si="5"/>
        <v>27338.039190930383</v>
      </c>
      <c r="F40" s="60">
        <f t="shared" si="6"/>
        <v>23991.960809069617</v>
      </c>
      <c r="G40" s="60">
        <f t="shared" si="7"/>
        <v>1798543.9852529559</v>
      </c>
    </row>
    <row r="41" spans="1:7">
      <c r="A41" s="59">
        <v>39</v>
      </c>
      <c r="B41" s="66">
        <v>43647</v>
      </c>
      <c r="C41" s="60">
        <f t="shared" si="0"/>
        <v>1798543.9852529559</v>
      </c>
      <c r="D41" s="59">
        <f t="shared" si="1"/>
        <v>51330</v>
      </c>
      <c r="E41" s="60">
        <f t="shared" si="5"/>
        <v>26978.159778794336</v>
      </c>
      <c r="F41" s="60">
        <f t="shared" si="6"/>
        <v>24351.840221205664</v>
      </c>
      <c r="G41" s="60">
        <f t="shared" si="7"/>
        <v>1774192.1450317502</v>
      </c>
    </row>
    <row r="42" spans="1:7">
      <c r="A42" s="59">
        <v>40</v>
      </c>
      <c r="B42" s="66">
        <v>43678</v>
      </c>
      <c r="C42" s="60">
        <f t="shared" si="0"/>
        <v>1774192.1450317502</v>
      </c>
      <c r="D42" s="59">
        <f t="shared" si="1"/>
        <v>51330</v>
      </c>
      <c r="E42" s="60">
        <f t="shared" si="5"/>
        <v>26612.88217547625</v>
      </c>
      <c r="F42" s="60">
        <f t="shared" si="6"/>
        <v>24717.11782452375</v>
      </c>
      <c r="G42" s="60">
        <f t="shared" si="7"/>
        <v>1749475.0272072265</v>
      </c>
    </row>
    <row r="43" spans="1:7">
      <c r="A43" s="59">
        <v>41</v>
      </c>
      <c r="B43" s="66">
        <v>43709</v>
      </c>
      <c r="C43" s="60">
        <f t="shared" si="0"/>
        <v>1749475.0272072265</v>
      </c>
      <c r="D43" s="59">
        <f t="shared" si="1"/>
        <v>51330</v>
      </c>
      <c r="E43" s="60">
        <f t="shared" si="5"/>
        <v>26242.125408108393</v>
      </c>
      <c r="F43" s="60">
        <f t="shared" si="6"/>
        <v>25087.874591891607</v>
      </c>
      <c r="G43" s="60">
        <f t="shared" si="7"/>
        <v>1724387.1526153348</v>
      </c>
    </row>
    <row r="44" spans="1:7">
      <c r="A44" s="59">
        <v>42</v>
      </c>
      <c r="B44" s="66">
        <v>43739</v>
      </c>
      <c r="C44" s="60">
        <f t="shared" si="0"/>
        <v>1724387.1526153348</v>
      </c>
      <c r="D44" s="59">
        <f t="shared" si="1"/>
        <v>51330</v>
      </c>
      <c r="E44" s="60">
        <f t="shared" si="5"/>
        <v>25865.807289230022</v>
      </c>
      <c r="F44" s="60">
        <f t="shared" si="6"/>
        <v>25464.192710769978</v>
      </c>
      <c r="G44" s="60">
        <f t="shared" si="7"/>
        <v>1698922.9599045648</v>
      </c>
    </row>
    <row r="45" spans="1:7">
      <c r="A45" s="59">
        <v>43</v>
      </c>
      <c r="B45" s="66">
        <v>43770</v>
      </c>
      <c r="C45" s="60">
        <f t="shared" si="0"/>
        <v>1698922.9599045648</v>
      </c>
      <c r="D45" s="59">
        <f t="shared" si="1"/>
        <v>51330</v>
      </c>
      <c r="E45" s="60">
        <f t="shared" si="5"/>
        <v>25483.844398568472</v>
      </c>
      <c r="F45" s="60">
        <f t="shared" si="6"/>
        <v>25846.155601431528</v>
      </c>
      <c r="G45" s="60">
        <f t="shared" si="7"/>
        <v>1673076.8043031332</v>
      </c>
    </row>
    <row r="46" spans="1:7">
      <c r="A46" s="59">
        <v>44</v>
      </c>
      <c r="B46" s="66">
        <v>43800</v>
      </c>
      <c r="C46" s="60">
        <f t="shared" si="0"/>
        <v>1673076.8043031332</v>
      </c>
      <c r="D46" s="59">
        <f t="shared" si="1"/>
        <v>51330</v>
      </c>
      <c r="E46" s="60">
        <f t="shared" si="5"/>
        <v>25096.152064546997</v>
      </c>
      <c r="F46" s="60">
        <f t="shared" si="6"/>
        <v>26233.847935453003</v>
      </c>
      <c r="G46" s="60">
        <f t="shared" si="7"/>
        <v>1646842.9563676801</v>
      </c>
    </row>
    <row r="47" spans="1:7">
      <c r="A47" s="59">
        <v>45</v>
      </c>
      <c r="B47" s="66">
        <v>43831</v>
      </c>
      <c r="C47" s="60">
        <f t="shared" si="0"/>
        <v>1646842.9563676801</v>
      </c>
      <c r="D47" s="59">
        <f t="shared" si="1"/>
        <v>51330</v>
      </c>
      <c r="E47" s="60">
        <f t="shared" si="5"/>
        <v>24702.6443455152</v>
      </c>
      <c r="F47" s="60">
        <f t="shared" si="6"/>
        <v>26627.3556544848</v>
      </c>
      <c r="G47" s="60">
        <f t="shared" si="7"/>
        <v>1620215.6007131953</v>
      </c>
    </row>
    <row r="48" spans="1:7">
      <c r="A48" s="59">
        <v>46</v>
      </c>
      <c r="B48" s="66">
        <v>43862</v>
      </c>
      <c r="C48" s="60">
        <f t="shared" si="0"/>
        <v>1620215.6007131953</v>
      </c>
      <c r="D48" s="59">
        <f t="shared" si="1"/>
        <v>51330</v>
      </c>
      <c r="E48" s="60">
        <f t="shared" si="5"/>
        <v>24303.234010697928</v>
      </c>
      <c r="F48" s="60">
        <f t="shared" si="6"/>
        <v>27026.765989302072</v>
      </c>
      <c r="G48" s="60">
        <f t="shared" si="7"/>
        <v>1593188.8347238933</v>
      </c>
    </row>
    <row r="49" spans="1:7">
      <c r="A49" s="84">
        <v>47</v>
      </c>
      <c r="B49" s="85">
        <v>43891</v>
      </c>
      <c r="C49" s="83">
        <f t="shared" si="0"/>
        <v>1593188.8347238933</v>
      </c>
      <c r="D49" s="84">
        <f t="shared" si="1"/>
        <v>51330</v>
      </c>
      <c r="E49" s="83">
        <f t="shared" si="5"/>
        <v>23897.832520858399</v>
      </c>
      <c r="F49" s="83">
        <f t="shared" si="6"/>
        <v>27432.167479141601</v>
      </c>
      <c r="G49" s="83">
        <f t="shared" si="7"/>
        <v>1565756.6672447517</v>
      </c>
    </row>
    <row r="50" spans="1:7">
      <c r="A50" s="59">
        <v>48</v>
      </c>
      <c r="B50" s="66">
        <v>43922</v>
      </c>
      <c r="C50" s="60">
        <f t="shared" si="0"/>
        <v>1565756.6672447517</v>
      </c>
      <c r="D50" s="59">
        <f t="shared" si="1"/>
        <v>51330</v>
      </c>
      <c r="E50" s="60">
        <f t="shared" si="5"/>
        <v>23486.350008671274</v>
      </c>
      <c r="F50" s="60">
        <f t="shared" si="6"/>
        <v>27843.649991328726</v>
      </c>
      <c r="G50" s="60">
        <f t="shared" si="7"/>
        <v>1537913.0172534229</v>
      </c>
    </row>
    <row r="51" spans="1:7">
      <c r="A51" s="59">
        <v>49</v>
      </c>
      <c r="B51" s="66">
        <v>43952</v>
      </c>
      <c r="C51" s="60">
        <f t="shared" si="0"/>
        <v>1537913.0172534229</v>
      </c>
      <c r="D51" s="59">
        <f t="shared" si="1"/>
        <v>51330</v>
      </c>
      <c r="E51" s="60">
        <f t="shared" si="5"/>
        <v>23068.695258801341</v>
      </c>
      <c r="F51" s="60">
        <f t="shared" si="6"/>
        <v>28261.304741198659</v>
      </c>
      <c r="G51" s="60">
        <f t="shared" si="7"/>
        <v>1509651.7125122242</v>
      </c>
    </row>
    <row r="52" spans="1:7">
      <c r="A52" s="59">
        <v>50</v>
      </c>
      <c r="B52" s="66">
        <v>43983</v>
      </c>
      <c r="C52" s="60">
        <f t="shared" si="0"/>
        <v>1509651.7125122242</v>
      </c>
      <c r="D52" s="59">
        <f t="shared" si="1"/>
        <v>51330</v>
      </c>
      <c r="E52" s="60">
        <f t="shared" si="5"/>
        <v>22644.775687683363</v>
      </c>
      <c r="F52" s="60">
        <f t="shared" si="6"/>
        <v>28685.224312316637</v>
      </c>
      <c r="G52" s="60">
        <f t="shared" si="7"/>
        <v>1480966.4881999076</v>
      </c>
    </row>
    <row r="53" spans="1:7">
      <c r="A53" s="59">
        <v>51</v>
      </c>
      <c r="B53" s="66">
        <v>44013</v>
      </c>
      <c r="C53" s="60">
        <f t="shared" si="0"/>
        <v>1480966.4881999076</v>
      </c>
      <c r="D53" s="59">
        <f t="shared" si="1"/>
        <v>51330</v>
      </c>
      <c r="E53" s="60">
        <f t="shared" si="5"/>
        <v>22214.49732299861</v>
      </c>
      <c r="F53" s="60">
        <f t="shared" si="6"/>
        <v>29115.50267700139</v>
      </c>
      <c r="G53" s="60">
        <f t="shared" si="7"/>
        <v>1451850.9855229063</v>
      </c>
    </row>
    <row r="54" spans="1:7">
      <c r="A54" s="59">
        <v>52</v>
      </c>
      <c r="B54" s="66">
        <v>44044</v>
      </c>
      <c r="C54" s="60">
        <f t="shared" si="0"/>
        <v>1451850.9855229063</v>
      </c>
      <c r="D54" s="59">
        <f t="shared" si="1"/>
        <v>51330</v>
      </c>
      <c r="E54" s="60">
        <f t="shared" si="5"/>
        <v>21777.764782843595</v>
      </c>
      <c r="F54" s="60">
        <f t="shared" si="6"/>
        <v>29552.235217156405</v>
      </c>
      <c r="G54" s="60">
        <f t="shared" si="7"/>
        <v>1422298.7503057499</v>
      </c>
    </row>
    <row r="55" spans="1:7">
      <c r="A55" s="59">
        <v>53</v>
      </c>
      <c r="B55" s="66">
        <v>44075</v>
      </c>
      <c r="C55" s="60">
        <f t="shared" si="0"/>
        <v>1422298.7503057499</v>
      </c>
      <c r="D55" s="59">
        <f t="shared" si="1"/>
        <v>51330</v>
      </c>
      <c r="E55" s="60">
        <f t="shared" si="5"/>
        <v>21334.481254586248</v>
      </c>
      <c r="F55" s="60">
        <f t="shared" si="6"/>
        <v>29995.518745413752</v>
      </c>
      <c r="G55" s="60">
        <f t="shared" si="7"/>
        <v>1392303.2315603362</v>
      </c>
    </row>
    <row r="56" spans="1:7">
      <c r="A56" s="59">
        <v>54</v>
      </c>
      <c r="B56" s="66">
        <v>44105</v>
      </c>
      <c r="C56" s="60">
        <f t="shared" si="0"/>
        <v>1392303.2315603362</v>
      </c>
      <c r="D56" s="59">
        <f t="shared" si="1"/>
        <v>51330</v>
      </c>
      <c r="E56" s="60">
        <f t="shared" si="5"/>
        <v>20884.548473405044</v>
      </c>
      <c r="F56" s="60">
        <f t="shared" si="6"/>
        <v>30445.451526594956</v>
      </c>
      <c r="G56" s="60">
        <f t="shared" si="7"/>
        <v>1361857.7800337411</v>
      </c>
    </row>
    <row r="57" spans="1:7">
      <c r="A57" s="59">
        <v>55</v>
      </c>
      <c r="B57" s="66">
        <v>44136</v>
      </c>
      <c r="C57" s="60">
        <f t="shared" si="0"/>
        <v>1361857.7800337411</v>
      </c>
      <c r="D57" s="59">
        <f t="shared" si="1"/>
        <v>51330</v>
      </c>
      <c r="E57" s="60">
        <f t="shared" si="5"/>
        <v>20427.866700506118</v>
      </c>
      <c r="F57" s="60">
        <f t="shared" si="6"/>
        <v>30902.133299493882</v>
      </c>
      <c r="G57" s="60">
        <f t="shared" si="7"/>
        <v>1330955.6467342472</v>
      </c>
    </row>
    <row r="58" spans="1:7">
      <c r="A58" s="59">
        <v>56</v>
      </c>
      <c r="B58" s="66">
        <v>44166</v>
      </c>
      <c r="C58" s="60">
        <f t="shared" si="0"/>
        <v>1330955.6467342472</v>
      </c>
      <c r="D58" s="59">
        <f t="shared" si="1"/>
        <v>51330</v>
      </c>
      <c r="E58" s="60">
        <f t="shared" si="5"/>
        <v>19964.334701013708</v>
      </c>
      <c r="F58" s="60">
        <f t="shared" si="6"/>
        <v>31365.665298986292</v>
      </c>
      <c r="G58" s="60">
        <f t="shared" si="7"/>
        <v>1299589.981435261</v>
      </c>
    </row>
    <row r="59" spans="1:7">
      <c r="A59" s="59">
        <v>57</v>
      </c>
      <c r="B59" s="66">
        <v>44197</v>
      </c>
      <c r="C59" s="60">
        <f t="shared" si="0"/>
        <v>1299589.981435261</v>
      </c>
      <c r="D59" s="59">
        <f t="shared" si="1"/>
        <v>51330</v>
      </c>
      <c r="E59" s="60">
        <f t="shared" si="5"/>
        <v>19493.849721528914</v>
      </c>
      <c r="F59" s="60">
        <f t="shared" si="6"/>
        <v>31836.150278471086</v>
      </c>
      <c r="G59" s="60">
        <f t="shared" si="7"/>
        <v>1267753.8311567898</v>
      </c>
    </row>
    <row r="60" spans="1:7">
      <c r="A60" s="59">
        <v>58</v>
      </c>
      <c r="B60" s="66">
        <v>44228</v>
      </c>
      <c r="C60" s="60">
        <f t="shared" si="0"/>
        <v>1267753.8311567898</v>
      </c>
      <c r="D60" s="59">
        <f t="shared" si="1"/>
        <v>51330</v>
      </c>
      <c r="E60" s="60">
        <f t="shared" si="5"/>
        <v>19016.307467351846</v>
      </c>
      <c r="F60" s="60">
        <f t="shared" si="6"/>
        <v>32313.692532648154</v>
      </c>
      <c r="G60" s="60">
        <f t="shared" si="7"/>
        <v>1235440.1386241417</v>
      </c>
    </row>
    <row r="61" spans="1:7">
      <c r="A61" s="84">
        <v>59</v>
      </c>
      <c r="B61" s="85">
        <v>44256</v>
      </c>
      <c r="C61" s="83">
        <f t="shared" si="0"/>
        <v>1235440.1386241417</v>
      </c>
      <c r="D61" s="84">
        <f t="shared" si="1"/>
        <v>51330</v>
      </c>
      <c r="E61" s="83">
        <f t="shared" si="5"/>
        <v>18531.602079362125</v>
      </c>
      <c r="F61" s="83">
        <f t="shared" si="6"/>
        <v>32798.397920637872</v>
      </c>
      <c r="G61" s="83">
        <f t="shared" si="7"/>
        <v>1202641.7407035038</v>
      </c>
    </row>
    <row r="62" spans="1:7">
      <c r="A62" s="59">
        <v>60</v>
      </c>
      <c r="B62" s="66">
        <v>44287</v>
      </c>
      <c r="C62" s="60">
        <f t="shared" si="0"/>
        <v>1202641.7407035038</v>
      </c>
      <c r="D62" s="59">
        <f t="shared" si="1"/>
        <v>51330</v>
      </c>
      <c r="E62" s="60">
        <f t="shared" si="5"/>
        <v>18039.626110552559</v>
      </c>
      <c r="F62" s="60">
        <f t="shared" si="6"/>
        <v>33290.373889447437</v>
      </c>
      <c r="G62" s="60">
        <f t="shared" si="7"/>
        <v>1169351.3668140564</v>
      </c>
    </row>
    <row r="63" spans="1:7">
      <c r="A63" s="59">
        <v>60</v>
      </c>
      <c r="B63" s="66">
        <v>44317</v>
      </c>
      <c r="C63" s="60">
        <f t="shared" ref="C63:C77" si="8">G62</f>
        <v>1169351.3668140564</v>
      </c>
      <c r="D63" s="59">
        <f t="shared" ref="D63:D77" si="9">D62</f>
        <v>51330</v>
      </c>
      <c r="E63" s="60">
        <f t="shared" ref="E63:E77" si="10">C63*18%/12</f>
        <v>17540.270502210846</v>
      </c>
      <c r="F63" s="60">
        <f t="shared" ref="F63:F77" si="11">D63-E63</f>
        <v>33789.729497789158</v>
      </c>
      <c r="G63" s="60">
        <f t="shared" ref="G63:G77" si="12">C63-F63</f>
        <v>1135561.6373162672</v>
      </c>
    </row>
    <row r="64" spans="1:7">
      <c r="A64" s="59">
        <v>60</v>
      </c>
      <c r="B64" s="66">
        <v>44348</v>
      </c>
      <c r="C64" s="60">
        <f t="shared" si="8"/>
        <v>1135561.6373162672</v>
      </c>
      <c r="D64" s="59">
        <f t="shared" si="9"/>
        <v>51330</v>
      </c>
      <c r="E64" s="60">
        <f t="shared" si="10"/>
        <v>17033.424559744006</v>
      </c>
      <c r="F64" s="60">
        <f t="shared" si="11"/>
        <v>34296.575440255998</v>
      </c>
      <c r="G64" s="60">
        <f t="shared" si="12"/>
        <v>1101265.0618760113</v>
      </c>
    </row>
    <row r="65" spans="1:7">
      <c r="A65" s="59">
        <v>60</v>
      </c>
      <c r="B65" s="66">
        <v>44378</v>
      </c>
      <c r="C65" s="60">
        <f t="shared" si="8"/>
        <v>1101265.0618760113</v>
      </c>
      <c r="D65" s="59">
        <f t="shared" si="9"/>
        <v>51330</v>
      </c>
      <c r="E65" s="60">
        <f t="shared" si="10"/>
        <v>16518.975928140168</v>
      </c>
      <c r="F65" s="60">
        <f t="shared" si="11"/>
        <v>34811.024071859836</v>
      </c>
      <c r="G65" s="60">
        <f t="shared" si="12"/>
        <v>1066454.0378041514</v>
      </c>
    </row>
    <row r="66" spans="1:7">
      <c r="A66" s="59">
        <v>60</v>
      </c>
      <c r="B66" s="66">
        <v>44409</v>
      </c>
      <c r="C66" s="60">
        <f t="shared" si="8"/>
        <v>1066454.0378041514</v>
      </c>
      <c r="D66" s="59">
        <f t="shared" si="9"/>
        <v>51330</v>
      </c>
      <c r="E66" s="60">
        <f t="shared" si="10"/>
        <v>15996.81056706227</v>
      </c>
      <c r="F66" s="60">
        <f t="shared" si="11"/>
        <v>35333.189432937732</v>
      </c>
      <c r="G66" s="60">
        <f t="shared" si="12"/>
        <v>1031120.8483712137</v>
      </c>
    </row>
    <row r="67" spans="1:7">
      <c r="A67" s="59">
        <v>60</v>
      </c>
      <c r="B67" s="66">
        <v>44440</v>
      </c>
      <c r="C67" s="60">
        <f t="shared" si="8"/>
        <v>1031120.8483712137</v>
      </c>
      <c r="D67" s="59">
        <f t="shared" si="9"/>
        <v>51330</v>
      </c>
      <c r="E67" s="60">
        <f t="shared" si="10"/>
        <v>15466.812725568205</v>
      </c>
      <c r="F67" s="60">
        <f t="shared" si="11"/>
        <v>35863.187274431795</v>
      </c>
      <c r="G67" s="60">
        <f t="shared" si="12"/>
        <v>995257.66109678184</v>
      </c>
    </row>
    <row r="68" spans="1:7">
      <c r="A68" s="59">
        <v>60</v>
      </c>
      <c r="B68" s="66">
        <v>44470</v>
      </c>
      <c r="C68" s="60">
        <f t="shared" si="8"/>
        <v>995257.66109678184</v>
      </c>
      <c r="D68" s="59">
        <f t="shared" si="9"/>
        <v>51330</v>
      </c>
      <c r="E68" s="60">
        <f t="shared" si="10"/>
        <v>14928.864916451726</v>
      </c>
      <c r="F68" s="60">
        <f t="shared" si="11"/>
        <v>36401.135083548274</v>
      </c>
      <c r="G68" s="60">
        <f t="shared" si="12"/>
        <v>958856.52601323358</v>
      </c>
    </row>
    <row r="69" spans="1:7">
      <c r="A69" s="59">
        <v>60</v>
      </c>
      <c r="B69" s="66">
        <v>44501</v>
      </c>
      <c r="C69" s="60">
        <f t="shared" si="8"/>
        <v>958856.52601323358</v>
      </c>
      <c r="D69" s="59">
        <f t="shared" si="9"/>
        <v>51330</v>
      </c>
      <c r="E69" s="60">
        <f t="shared" si="10"/>
        <v>14382.847890198502</v>
      </c>
      <c r="F69" s="60">
        <f t="shared" si="11"/>
        <v>36947.1521098015</v>
      </c>
      <c r="G69" s="60">
        <f t="shared" si="12"/>
        <v>921909.37390343205</v>
      </c>
    </row>
    <row r="70" spans="1:7">
      <c r="A70" s="59">
        <v>60</v>
      </c>
      <c r="B70" s="66">
        <v>44531</v>
      </c>
      <c r="C70" s="60">
        <f t="shared" si="8"/>
        <v>921909.37390343205</v>
      </c>
      <c r="D70" s="59">
        <f t="shared" si="9"/>
        <v>51330</v>
      </c>
      <c r="E70" s="60">
        <f t="shared" si="10"/>
        <v>13828.640608551481</v>
      </c>
      <c r="F70" s="60">
        <f t="shared" si="11"/>
        <v>37501.359391448517</v>
      </c>
      <c r="G70" s="60">
        <f t="shared" si="12"/>
        <v>884408.01451198349</v>
      </c>
    </row>
    <row r="71" spans="1:7">
      <c r="A71" s="59">
        <v>60</v>
      </c>
      <c r="B71" s="66">
        <v>44562</v>
      </c>
      <c r="C71" s="60">
        <f t="shared" si="8"/>
        <v>884408.01451198349</v>
      </c>
      <c r="D71" s="59">
        <f t="shared" si="9"/>
        <v>51330</v>
      </c>
      <c r="E71" s="60">
        <f t="shared" si="10"/>
        <v>13266.120217679752</v>
      </c>
      <c r="F71" s="60">
        <f t="shared" si="11"/>
        <v>38063.879782320248</v>
      </c>
      <c r="G71" s="60">
        <f t="shared" si="12"/>
        <v>846344.13472966326</v>
      </c>
    </row>
    <row r="72" spans="1:7">
      <c r="A72" s="59">
        <v>60</v>
      </c>
      <c r="B72" s="66">
        <v>44593</v>
      </c>
      <c r="C72" s="60">
        <f t="shared" si="8"/>
        <v>846344.13472966326</v>
      </c>
      <c r="D72" s="59">
        <f t="shared" si="9"/>
        <v>51330</v>
      </c>
      <c r="E72" s="60">
        <f t="shared" si="10"/>
        <v>12695.162020944948</v>
      </c>
      <c r="F72" s="60">
        <f t="shared" si="11"/>
        <v>38634.837979055053</v>
      </c>
      <c r="G72" s="60">
        <f t="shared" si="12"/>
        <v>807709.29675060825</v>
      </c>
    </row>
    <row r="73" spans="1:7">
      <c r="A73" s="84">
        <v>60</v>
      </c>
      <c r="B73" s="85">
        <v>44621</v>
      </c>
      <c r="C73" s="83">
        <f t="shared" si="8"/>
        <v>807709.29675060825</v>
      </c>
      <c r="D73" s="84">
        <f t="shared" si="9"/>
        <v>51330</v>
      </c>
      <c r="E73" s="83">
        <f t="shared" si="10"/>
        <v>12115.639451259123</v>
      </c>
      <c r="F73" s="83">
        <f t="shared" si="11"/>
        <v>39214.360548740879</v>
      </c>
      <c r="G73" s="83">
        <f t="shared" si="12"/>
        <v>768494.93620186741</v>
      </c>
    </row>
    <row r="74" spans="1:7">
      <c r="A74" s="59">
        <v>60</v>
      </c>
      <c r="B74" s="66">
        <v>44652</v>
      </c>
      <c r="C74" s="60">
        <f t="shared" si="8"/>
        <v>768494.93620186741</v>
      </c>
      <c r="D74" s="59">
        <f t="shared" si="9"/>
        <v>51330</v>
      </c>
      <c r="E74" s="60">
        <f t="shared" si="10"/>
        <v>11527.424043028012</v>
      </c>
      <c r="F74" s="60">
        <f t="shared" si="11"/>
        <v>39802.575956971988</v>
      </c>
      <c r="G74" s="60">
        <f t="shared" si="12"/>
        <v>728692.36024489545</v>
      </c>
    </row>
    <row r="75" spans="1:7">
      <c r="A75" s="59">
        <v>60</v>
      </c>
      <c r="B75" s="66">
        <v>44682</v>
      </c>
      <c r="C75" s="60">
        <f t="shared" si="8"/>
        <v>728692.36024489545</v>
      </c>
      <c r="D75" s="59">
        <f t="shared" si="9"/>
        <v>51330</v>
      </c>
      <c r="E75" s="60">
        <f t="shared" si="10"/>
        <v>10930.385403673432</v>
      </c>
      <c r="F75" s="60">
        <f t="shared" si="11"/>
        <v>40399.614596326566</v>
      </c>
      <c r="G75" s="60">
        <f t="shared" si="12"/>
        <v>688292.74564856885</v>
      </c>
    </row>
    <row r="76" spans="1:7">
      <c r="A76" s="59">
        <v>60</v>
      </c>
      <c r="B76" s="66">
        <v>44713</v>
      </c>
      <c r="C76" s="60">
        <f t="shared" si="8"/>
        <v>688292.74564856885</v>
      </c>
      <c r="D76" s="59">
        <f t="shared" si="9"/>
        <v>51330</v>
      </c>
      <c r="E76" s="60">
        <f t="shared" si="10"/>
        <v>10324.391184728533</v>
      </c>
      <c r="F76" s="60">
        <f t="shared" si="11"/>
        <v>41005.608815271466</v>
      </c>
      <c r="G76" s="60">
        <f t="shared" si="12"/>
        <v>647287.13683329732</v>
      </c>
    </row>
    <row r="77" spans="1:7">
      <c r="A77" s="59">
        <v>60</v>
      </c>
      <c r="B77" s="66">
        <v>44743</v>
      </c>
      <c r="C77" s="60">
        <f t="shared" si="8"/>
        <v>647287.13683329732</v>
      </c>
      <c r="D77" s="59">
        <f t="shared" si="9"/>
        <v>51330</v>
      </c>
      <c r="E77" s="60">
        <f t="shared" si="10"/>
        <v>9709.30705249946</v>
      </c>
      <c r="F77" s="60">
        <f t="shared" si="11"/>
        <v>41620.692947500538</v>
      </c>
      <c r="G77" s="60">
        <f t="shared" si="12"/>
        <v>605666.44388579682</v>
      </c>
    </row>
    <row r="81" spans="7:7" ht="15.75">
      <c r="G81" s="3" t="s">
        <v>225</v>
      </c>
    </row>
  </sheetData>
  <mergeCells count="1">
    <mergeCell ref="A1:G1"/>
  </mergeCells>
  <pageMargins left="0.7" right="0.7" top="0.37" bottom="0.18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H38"/>
  <sheetViews>
    <sheetView topLeftCell="A22" workbookViewId="0">
      <selection activeCell="D37" sqref="D37"/>
    </sheetView>
  </sheetViews>
  <sheetFormatPr defaultRowHeight="15"/>
  <cols>
    <col min="2" max="2" width="11.140625" customWidth="1"/>
    <col min="3" max="3" width="25.42578125" customWidth="1"/>
    <col min="4" max="4" width="11.5703125" customWidth="1"/>
  </cols>
  <sheetData>
    <row r="1" spans="2:4" ht="18.75">
      <c r="C1" s="5" t="s">
        <v>35</v>
      </c>
    </row>
    <row r="2" spans="2:4" ht="15.75">
      <c r="B2" s="6" t="s">
        <v>18</v>
      </c>
    </row>
    <row r="3" spans="2:4">
      <c r="B3" s="1" t="s">
        <v>36</v>
      </c>
    </row>
    <row r="4" spans="2:4" ht="23.25">
      <c r="B4" s="17"/>
      <c r="C4" s="18" t="s">
        <v>19</v>
      </c>
      <c r="D4" s="17"/>
    </row>
    <row r="5" spans="2:4" ht="30">
      <c r="B5" s="10" t="s">
        <v>23</v>
      </c>
      <c r="C5" s="7" t="s">
        <v>20</v>
      </c>
      <c r="D5" s="13" t="s">
        <v>24</v>
      </c>
    </row>
    <row r="6" spans="2:4">
      <c r="B6" s="8">
        <v>10000</v>
      </c>
      <c r="C6" t="s">
        <v>21</v>
      </c>
      <c r="D6" s="14">
        <f>B6</f>
        <v>10000</v>
      </c>
    </row>
    <row r="7" spans="2:4">
      <c r="B7" s="11">
        <v>2000</v>
      </c>
      <c r="C7" t="s">
        <v>22</v>
      </c>
      <c r="D7" s="15">
        <f>B7</f>
        <v>2000</v>
      </c>
    </row>
    <row r="8" spans="2:4">
      <c r="B8" s="8">
        <f>B6+B7</f>
        <v>12000</v>
      </c>
      <c r="C8" t="s">
        <v>25</v>
      </c>
      <c r="D8" s="14">
        <f>B8</f>
        <v>12000</v>
      </c>
    </row>
    <row r="9" spans="2:4">
      <c r="B9" s="11">
        <f>B8*0.1</f>
        <v>1200</v>
      </c>
      <c r="C9" s="19" t="s">
        <v>26</v>
      </c>
      <c r="D9" s="15">
        <v>0</v>
      </c>
    </row>
    <row r="10" spans="2:4">
      <c r="B10" s="8">
        <f>B8+B9</f>
        <v>13200</v>
      </c>
      <c r="C10" t="s">
        <v>27</v>
      </c>
      <c r="D10" s="14">
        <f>D8+D9</f>
        <v>12000</v>
      </c>
    </row>
    <row r="11" spans="2:4">
      <c r="B11" s="11">
        <f>B10*0.125</f>
        <v>1650</v>
      </c>
      <c r="C11" t="s">
        <v>28</v>
      </c>
      <c r="D11" s="15">
        <v>0</v>
      </c>
    </row>
    <row r="12" spans="2:4">
      <c r="B12" s="8"/>
      <c r="C12" t="s">
        <v>29</v>
      </c>
      <c r="D12" s="14">
        <f>D10*0.18</f>
        <v>2160</v>
      </c>
    </row>
    <row r="13" spans="2:4" ht="15.75" thickBot="1">
      <c r="B13" s="12">
        <f>B10+B11</f>
        <v>14850</v>
      </c>
      <c r="C13" t="s">
        <v>30</v>
      </c>
      <c r="D13" s="16">
        <f>D10+D12</f>
        <v>14160</v>
      </c>
    </row>
    <row r="16" spans="2:4" ht="23.25">
      <c r="B16" s="17"/>
      <c r="C16" s="18" t="s">
        <v>31</v>
      </c>
      <c r="D16" s="17"/>
    </row>
    <row r="17" spans="2:4" ht="30">
      <c r="B17" s="10" t="s">
        <v>23</v>
      </c>
      <c r="C17" s="7" t="s">
        <v>20</v>
      </c>
      <c r="D17" s="13" t="s">
        <v>24</v>
      </c>
    </row>
    <row r="18" spans="2:4">
      <c r="B18" s="8">
        <f>B10</f>
        <v>13200</v>
      </c>
      <c r="C18" t="s">
        <v>32</v>
      </c>
      <c r="D18" s="14">
        <f>D10</f>
        <v>12000</v>
      </c>
    </row>
    <row r="19" spans="2:4">
      <c r="B19" s="11">
        <v>2000</v>
      </c>
      <c r="C19" t="s">
        <v>22</v>
      </c>
      <c r="D19" s="15">
        <f>B19</f>
        <v>2000</v>
      </c>
    </row>
    <row r="20" spans="2:4">
      <c r="B20" s="8">
        <f>B18+B19</f>
        <v>15200</v>
      </c>
      <c r="C20" t="s">
        <v>25</v>
      </c>
      <c r="D20" s="14">
        <f>D18+D19</f>
        <v>14000</v>
      </c>
    </row>
    <row r="21" spans="2:4">
      <c r="B21" s="11">
        <f>B20*0.125</f>
        <v>1900</v>
      </c>
      <c r="C21" t="s">
        <v>28</v>
      </c>
      <c r="D21" s="15">
        <v>0</v>
      </c>
    </row>
    <row r="22" spans="2:4">
      <c r="B22" s="8">
        <v>0</v>
      </c>
      <c r="C22" t="s">
        <v>29</v>
      </c>
      <c r="D22" s="14">
        <f>D20*0.18</f>
        <v>2520</v>
      </c>
    </row>
    <row r="23" spans="2:4" ht="15.75" thickBot="1">
      <c r="B23" s="12">
        <f>B20+B21</f>
        <v>17100</v>
      </c>
      <c r="C23" t="s">
        <v>30</v>
      </c>
      <c r="D23" s="16">
        <f>D22+D20</f>
        <v>16520</v>
      </c>
    </row>
    <row r="26" spans="2:4" ht="23.25">
      <c r="B26" s="17"/>
      <c r="C26" s="18" t="s">
        <v>33</v>
      </c>
      <c r="D26" s="17"/>
    </row>
    <row r="28" spans="2:4" ht="30">
      <c r="B28" s="10" t="s">
        <v>23</v>
      </c>
      <c r="C28" s="7" t="s">
        <v>20</v>
      </c>
      <c r="D28" s="13" t="s">
        <v>24</v>
      </c>
    </row>
    <row r="29" spans="2:4">
      <c r="B29" s="8">
        <f>B20</f>
        <v>15200</v>
      </c>
      <c r="C29" t="s">
        <v>34</v>
      </c>
      <c r="D29" s="14">
        <f>D20</f>
        <v>14000</v>
      </c>
    </row>
    <row r="30" spans="2:4">
      <c r="B30" s="11">
        <v>2000</v>
      </c>
      <c r="C30" t="s">
        <v>22</v>
      </c>
      <c r="D30" s="15">
        <f>B30</f>
        <v>2000</v>
      </c>
    </row>
    <row r="31" spans="2:4">
      <c r="B31" s="8">
        <f>B29+B30</f>
        <v>17200</v>
      </c>
      <c r="C31" t="s">
        <v>25</v>
      </c>
      <c r="D31" s="14">
        <f>D29+D30</f>
        <v>16000</v>
      </c>
    </row>
    <row r="32" spans="2:4">
      <c r="B32" s="11">
        <f>B31*0.125</f>
        <v>2150</v>
      </c>
      <c r="C32" t="s">
        <v>28</v>
      </c>
      <c r="D32" s="15">
        <v>0</v>
      </c>
    </row>
    <row r="33" spans="2:8">
      <c r="B33" s="8">
        <v>0</v>
      </c>
      <c r="C33" t="s">
        <v>29</v>
      </c>
      <c r="D33" s="14">
        <f>D31*0.18</f>
        <v>2880</v>
      </c>
    </row>
    <row r="34" spans="2:8" ht="15.75" thickBot="1">
      <c r="B34" s="12">
        <f>B31+B32</f>
        <v>19350</v>
      </c>
      <c r="C34" t="s">
        <v>30</v>
      </c>
      <c r="D34" s="16">
        <f>D33+D31</f>
        <v>18880</v>
      </c>
    </row>
    <row r="36" spans="2:8">
      <c r="H36" s="9"/>
    </row>
    <row r="37" spans="2:8" ht="15.75">
      <c r="D37" s="3" t="s">
        <v>225</v>
      </c>
      <c r="H37" s="9"/>
    </row>
    <row r="38" spans="2:8">
      <c r="H38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08"/>
  <sheetViews>
    <sheetView topLeftCell="A91" workbookViewId="0">
      <selection activeCell="E108" sqref="E108"/>
    </sheetView>
  </sheetViews>
  <sheetFormatPr defaultColWidth="9.140625" defaultRowHeight="15"/>
  <cols>
    <col min="1" max="1" width="3.28515625" style="20" customWidth="1"/>
    <col min="2" max="2" width="12.42578125" style="20" customWidth="1"/>
    <col min="3" max="3" width="19" style="20" customWidth="1"/>
    <col min="4" max="5" width="9.140625" style="20"/>
    <col min="6" max="6" width="10.85546875" style="20" customWidth="1"/>
    <col min="7" max="7" width="8.42578125" style="20" customWidth="1"/>
    <col min="8" max="8" width="6" style="20" customWidth="1"/>
    <col min="9" max="16384" width="9.140625" style="20"/>
  </cols>
  <sheetData>
    <row r="1" spans="1:9" ht="5.45" customHeight="1"/>
    <row r="2" spans="1:9">
      <c r="A2" s="119" t="s">
        <v>55</v>
      </c>
      <c r="B2" s="119"/>
      <c r="C2" s="119"/>
      <c r="D2" s="119"/>
      <c r="E2" s="119"/>
      <c r="F2" s="119"/>
      <c r="G2" s="119"/>
      <c r="H2" s="119"/>
      <c r="I2" s="21"/>
    </row>
    <row r="3" spans="1:9" ht="7.15" customHeight="1">
      <c r="A3" s="50"/>
      <c r="B3" s="50"/>
      <c r="C3" s="50"/>
      <c r="D3" s="50"/>
      <c r="E3" s="50"/>
      <c r="F3" s="50"/>
      <c r="G3" s="50"/>
      <c r="H3" s="50"/>
      <c r="I3" s="50"/>
    </row>
    <row r="4" spans="1:9" ht="7.15" customHeight="1">
      <c r="A4" s="73"/>
      <c r="B4" s="73"/>
      <c r="C4" s="73"/>
      <c r="D4" s="73"/>
      <c r="E4" s="73"/>
      <c r="F4" s="73"/>
      <c r="G4" s="73"/>
      <c r="H4" s="73"/>
      <c r="I4" s="73"/>
    </row>
    <row r="5" spans="1:9">
      <c r="A5" s="50"/>
      <c r="B5" s="51" t="s">
        <v>56</v>
      </c>
      <c r="C5" s="55" t="s">
        <v>429</v>
      </c>
      <c r="D5" s="50"/>
      <c r="E5" s="50"/>
      <c r="F5" s="50"/>
      <c r="G5" s="50"/>
      <c r="H5" s="50"/>
      <c r="I5" s="50"/>
    </row>
    <row r="6" spans="1:9">
      <c r="A6" s="73"/>
      <c r="B6" s="74"/>
      <c r="C6" s="55" t="s">
        <v>428</v>
      </c>
      <c r="D6" s="73"/>
      <c r="E6" s="73"/>
      <c r="F6" s="73"/>
      <c r="G6" s="73"/>
      <c r="H6" s="73"/>
      <c r="I6" s="73"/>
    </row>
    <row r="7" spans="1:9">
      <c r="A7" s="50"/>
      <c r="B7" s="51" t="s">
        <v>56</v>
      </c>
      <c r="C7" s="24" t="s">
        <v>58</v>
      </c>
      <c r="D7" s="50"/>
      <c r="E7" s="50"/>
      <c r="F7" s="50"/>
      <c r="G7" s="50"/>
      <c r="H7" s="50"/>
      <c r="I7" s="50"/>
    </row>
    <row r="8" spans="1:9">
      <c r="B8" s="1" t="s">
        <v>56</v>
      </c>
      <c r="C8" s="20" t="s">
        <v>59</v>
      </c>
      <c r="I8" s="46"/>
    </row>
    <row r="9" spans="1:9">
      <c r="C9" s="30" t="s">
        <v>60</v>
      </c>
      <c r="D9" s="30" t="s">
        <v>61</v>
      </c>
      <c r="E9" s="30" t="s">
        <v>62</v>
      </c>
      <c r="F9" s="30" t="s">
        <v>63</v>
      </c>
    </row>
    <row r="10" spans="1:9">
      <c r="C10" s="25" t="s">
        <v>64</v>
      </c>
      <c r="D10" s="25">
        <v>1000</v>
      </c>
      <c r="E10" s="25">
        <v>40</v>
      </c>
      <c r="F10" s="31" t="s">
        <v>65</v>
      </c>
    </row>
    <row r="11" spans="1:9">
      <c r="C11" s="25" t="s">
        <v>66</v>
      </c>
      <c r="D11" s="25">
        <v>100</v>
      </c>
      <c r="E11" s="25">
        <v>70</v>
      </c>
      <c r="F11" s="31" t="s">
        <v>67</v>
      </c>
      <c r="G11" s="120" t="s">
        <v>200</v>
      </c>
      <c r="H11" s="121"/>
    </row>
    <row r="12" spans="1:9">
      <c r="C12" s="25" t="s">
        <v>68</v>
      </c>
      <c r="D12" s="25">
        <v>100</v>
      </c>
      <c r="E12" s="25">
        <v>400</v>
      </c>
      <c r="F12" s="32">
        <v>0.14000000000000001</v>
      </c>
      <c r="G12" s="122"/>
      <c r="H12" s="121"/>
    </row>
    <row r="13" spans="1:9">
      <c r="C13" s="25" t="s">
        <v>69</v>
      </c>
      <c r="D13" s="25">
        <v>100</v>
      </c>
      <c r="E13" s="25">
        <v>50</v>
      </c>
      <c r="F13" s="32">
        <v>0.28000000000000003</v>
      </c>
    </row>
    <row r="14" spans="1:9">
      <c r="C14" s="56" t="s">
        <v>299</v>
      </c>
      <c r="D14" s="41"/>
      <c r="E14" s="41"/>
      <c r="F14" s="42"/>
    </row>
    <row r="15" spans="1:9">
      <c r="B15" t="s">
        <v>56</v>
      </c>
      <c r="C15" s="20" t="s">
        <v>70</v>
      </c>
      <c r="F15" s="27"/>
    </row>
    <row r="16" spans="1:9">
      <c r="B16" s="1" t="s">
        <v>71</v>
      </c>
      <c r="C16" s="20" t="s">
        <v>72</v>
      </c>
    </row>
    <row r="17" spans="2:8">
      <c r="C17" s="30" t="s">
        <v>60</v>
      </c>
      <c r="D17" s="30" t="s">
        <v>61</v>
      </c>
      <c r="E17" s="30" t="s">
        <v>62</v>
      </c>
      <c r="F17" s="30" t="s">
        <v>63</v>
      </c>
    </row>
    <row r="18" spans="2:8">
      <c r="C18" s="25" t="s">
        <v>64</v>
      </c>
      <c r="D18" s="25">
        <v>2000</v>
      </c>
      <c r="E18" s="25">
        <v>35</v>
      </c>
      <c r="F18" s="31" t="s">
        <v>65</v>
      </c>
    </row>
    <row r="19" spans="2:8">
      <c r="C19" s="25" t="s">
        <v>66</v>
      </c>
      <c r="D19" s="25">
        <v>200</v>
      </c>
      <c r="E19" s="25">
        <v>80</v>
      </c>
      <c r="F19" s="31" t="s">
        <v>67</v>
      </c>
      <c r="G19" s="123" t="s">
        <v>201</v>
      </c>
      <c r="H19" s="124"/>
    </row>
    <row r="20" spans="2:8">
      <c r="C20" s="25" t="s">
        <v>68</v>
      </c>
      <c r="D20" s="25">
        <v>150</v>
      </c>
      <c r="E20" s="25">
        <v>350</v>
      </c>
      <c r="F20" s="32">
        <v>0.14000000000000001</v>
      </c>
      <c r="G20" s="125"/>
      <c r="H20" s="124"/>
    </row>
    <row r="21" spans="2:8">
      <c r="C21" s="25" t="s">
        <v>73</v>
      </c>
      <c r="D21" s="25">
        <v>22000</v>
      </c>
      <c r="E21" s="25">
        <v>3</v>
      </c>
      <c r="F21" s="32">
        <v>0.28000000000000003</v>
      </c>
    </row>
    <row r="22" spans="2:8">
      <c r="C22" s="56" t="s">
        <v>300</v>
      </c>
      <c r="D22" s="41"/>
      <c r="E22" s="41"/>
      <c r="F22" s="42"/>
    </row>
    <row r="23" spans="2:8">
      <c r="B23" s="1" t="s">
        <v>71</v>
      </c>
      <c r="C23" s="56" t="s">
        <v>432</v>
      </c>
      <c r="D23" s="41"/>
      <c r="E23" s="41"/>
      <c r="F23" s="42"/>
    </row>
    <row r="24" spans="2:8">
      <c r="B24" s="1" t="s">
        <v>71</v>
      </c>
      <c r="C24" s="20" t="s">
        <v>74</v>
      </c>
    </row>
    <row r="25" spans="2:8">
      <c r="C25" s="30" t="s">
        <v>60</v>
      </c>
      <c r="D25" s="30" t="s">
        <v>61</v>
      </c>
      <c r="E25" s="30" t="s">
        <v>62</v>
      </c>
      <c r="F25" s="30" t="s">
        <v>63</v>
      </c>
    </row>
    <row r="26" spans="2:8">
      <c r="C26" s="25" t="s">
        <v>64</v>
      </c>
      <c r="D26" s="25">
        <v>500</v>
      </c>
      <c r="E26" s="25">
        <v>45</v>
      </c>
      <c r="F26" s="31" t="s">
        <v>65</v>
      </c>
    </row>
    <row r="27" spans="2:8">
      <c r="C27" s="25" t="s">
        <v>66</v>
      </c>
      <c r="D27" s="25">
        <v>50</v>
      </c>
      <c r="E27" s="25">
        <v>90</v>
      </c>
      <c r="F27" s="31" t="s">
        <v>67</v>
      </c>
      <c r="G27" s="123" t="s">
        <v>202</v>
      </c>
      <c r="H27" s="124"/>
    </row>
    <row r="28" spans="2:8">
      <c r="C28" s="25" t="s">
        <v>68</v>
      </c>
      <c r="D28" s="25">
        <v>50</v>
      </c>
      <c r="E28" s="25">
        <v>700</v>
      </c>
      <c r="F28" s="32">
        <v>0.14000000000000001</v>
      </c>
      <c r="G28" s="125"/>
      <c r="H28" s="124"/>
    </row>
    <row r="29" spans="2:8">
      <c r="C29" s="25" t="s">
        <v>69</v>
      </c>
      <c r="D29" s="25">
        <v>20</v>
      </c>
      <c r="E29" s="25">
        <v>75</v>
      </c>
      <c r="F29" s="32">
        <v>0.28000000000000003</v>
      </c>
    </row>
    <row r="30" spans="2:8">
      <c r="C30" s="56" t="s">
        <v>301</v>
      </c>
      <c r="D30" s="41"/>
      <c r="E30" s="41"/>
      <c r="F30" s="42"/>
    </row>
    <row r="31" spans="2:8">
      <c r="B31" s="1" t="s">
        <v>71</v>
      </c>
      <c r="C31" s="20" t="s">
        <v>70</v>
      </c>
      <c r="F31" s="27"/>
    </row>
    <row r="32" spans="2:8">
      <c r="B32" s="1" t="s">
        <v>71</v>
      </c>
      <c r="C32" s="20" t="s">
        <v>75</v>
      </c>
    </row>
    <row r="33" spans="2:8">
      <c r="C33" s="33" t="s">
        <v>60</v>
      </c>
      <c r="D33" s="33" t="s">
        <v>61</v>
      </c>
      <c r="E33" s="33" t="s">
        <v>62</v>
      </c>
      <c r="F33" s="33" t="s">
        <v>63</v>
      </c>
    </row>
    <row r="34" spans="2:8">
      <c r="C34" s="25" t="s">
        <v>64</v>
      </c>
      <c r="D34" s="25">
        <v>400</v>
      </c>
      <c r="E34" s="25">
        <v>55</v>
      </c>
      <c r="F34" s="31" t="s">
        <v>65</v>
      </c>
    </row>
    <row r="35" spans="2:8">
      <c r="C35" s="25" t="s">
        <v>66</v>
      </c>
      <c r="D35" s="25">
        <v>25</v>
      </c>
      <c r="E35" s="25">
        <v>90</v>
      </c>
      <c r="F35" s="31" t="s">
        <v>67</v>
      </c>
      <c r="G35" s="123" t="s">
        <v>203</v>
      </c>
      <c r="H35" s="124"/>
    </row>
    <row r="36" spans="2:8">
      <c r="C36" s="25" t="s">
        <v>68</v>
      </c>
      <c r="D36" s="25">
        <v>25</v>
      </c>
      <c r="E36" s="25">
        <v>750</v>
      </c>
      <c r="F36" s="32">
        <v>0.14000000000000001</v>
      </c>
      <c r="G36" s="125"/>
      <c r="H36" s="124"/>
    </row>
    <row r="37" spans="2:8">
      <c r="C37" s="25" t="s">
        <v>69</v>
      </c>
      <c r="D37" s="25">
        <v>20</v>
      </c>
      <c r="E37" s="25">
        <v>80</v>
      </c>
      <c r="F37" s="32">
        <v>0.28000000000000003</v>
      </c>
    </row>
    <row r="38" spans="2:8">
      <c r="B38" s="1" t="s">
        <v>71</v>
      </c>
      <c r="C38" t="s">
        <v>76</v>
      </c>
      <c r="F38" s="27"/>
    </row>
    <row r="39" spans="2:8">
      <c r="B39" s="1" t="s">
        <v>71</v>
      </c>
      <c r="C39" t="s">
        <v>106</v>
      </c>
    </row>
    <row r="40" spans="2:8">
      <c r="C40" s="33" t="s">
        <v>60</v>
      </c>
      <c r="D40" s="33" t="s">
        <v>61</v>
      </c>
      <c r="E40" s="33" t="s">
        <v>62</v>
      </c>
      <c r="F40" s="33" t="s">
        <v>63</v>
      </c>
    </row>
    <row r="41" spans="2:8">
      <c r="C41" s="25" t="s">
        <v>64</v>
      </c>
      <c r="D41" s="25">
        <v>10</v>
      </c>
      <c r="E41" s="25">
        <v>55</v>
      </c>
      <c r="F41" s="31" t="s">
        <v>65</v>
      </c>
    </row>
    <row r="42" spans="2:8">
      <c r="C42" s="25" t="s">
        <v>66</v>
      </c>
      <c r="D42" s="25">
        <v>10</v>
      </c>
      <c r="E42" s="25">
        <v>90</v>
      </c>
      <c r="F42" s="31" t="s">
        <v>67</v>
      </c>
    </row>
    <row r="43" spans="2:8">
      <c r="C43" s="25" t="s">
        <v>68</v>
      </c>
      <c r="D43" s="25">
        <v>10</v>
      </c>
      <c r="E43" s="25">
        <v>750</v>
      </c>
      <c r="F43" s="32">
        <v>0.14000000000000001</v>
      </c>
      <c r="G43" s="123" t="s">
        <v>212</v>
      </c>
      <c r="H43" s="124"/>
    </row>
    <row r="44" spans="2:8">
      <c r="C44" s="25" t="s">
        <v>69</v>
      </c>
      <c r="D44" s="25">
        <v>10</v>
      </c>
      <c r="E44" s="25">
        <v>80</v>
      </c>
      <c r="F44" s="32">
        <v>0.28000000000000003</v>
      </c>
      <c r="G44" s="125"/>
      <c r="H44" s="124"/>
    </row>
    <row r="45" spans="2:8">
      <c r="B45" s="1" t="s">
        <v>71</v>
      </c>
      <c r="C45" t="s">
        <v>207</v>
      </c>
    </row>
    <row r="46" spans="2:8">
      <c r="C46" s="33" t="s">
        <v>60</v>
      </c>
      <c r="D46" s="33" t="s">
        <v>61</v>
      </c>
      <c r="E46" s="33" t="s">
        <v>62</v>
      </c>
      <c r="F46" s="33" t="s">
        <v>63</v>
      </c>
    </row>
    <row r="47" spans="2:8">
      <c r="C47" s="25" t="s">
        <v>64</v>
      </c>
      <c r="D47" s="25">
        <v>10</v>
      </c>
      <c r="E47" s="25">
        <v>55</v>
      </c>
      <c r="F47" s="31" t="s">
        <v>65</v>
      </c>
    </row>
    <row r="48" spans="2:8">
      <c r="C48" s="25" t="s">
        <v>66</v>
      </c>
      <c r="D48" s="25">
        <v>10</v>
      </c>
      <c r="E48" s="25">
        <v>90</v>
      </c>
      <c r="F48" s="31" t="s">
        <v>67</v>
      </c>
    </row>
    <row r="49" spans="2:8">
      <c r="C49" s="25" t="s">
        <v>68</v>
      </c>
      <c r="D49" s="25">
        <v>10</v>
      </c>
      <c r="E49" s="25">
        <v>750</v>
      </c>
      <c r="F49" s="32">
        <v>0.14000000000000001</v>
      </c>
      <c r="G49" s="123" t="s">
        <v>206</v>
      </c>
      <c r="H49" s="124"/>
    </row>
    <row r="50" spans="2:8">
      <c r="C50" s="25" t="s">
        <v>69</v>
      </c>
      <c r="D50" s="25">
        <v>10</v>
      </c>
      <c r="E50" s="25">
        <v>80</v>
      </c>
      <c r="F50" s="32">
        <v>0.28000000000000003</v>
      </c>
      <c r="G50" s="125"/>
      <c r="H50" s="124"/>
    </row>
    <row r="51" spans="2:8">
      <c r="C51" s="41"/>
      <c r="D51" s="41"/>
      <c r="E51" s="41"/>
      <c r="F51" s="42"/>
      <c r="G51" s="53"/>
      <c r="H51" s="51"/>
    </row>
    <row r="52" spans="2:8">
      <c r="B52" s="1" t="s">
        <v>71</v>
      </c>
      <c r="C52" t="s">
        <v>208</v>
      </c>
    </row>
    <row r="53" spans="2:8">
      <c r="C53" s="30" t="s">
        <v>60</v>
      </c>
      <c r="D53" s="30" t="s">
        <v>61</v>
      </c>
      <c r="E53" s="30" t="s">
        <v>62</v>
      </c>
      <c r="F53" s="30" t="s">
        <v>63</v>
      </c>
    </row>
    <row r="54" spans="2:8">
      <c r="C54" s="25" t="s">
        <v>64</v>
      </c>
      <c r="D54" s="25">
        <v>10000</v>
      </c>
      <c r="E54" s="25">
        <v>25</v>
      </c>
      <c r="F54" s="31" t="s">
        <v>65</v>
      </c>
    </row>
    <row r="55" spans="2:8">
      <c r="C55" s="25" t="s">
        <v>66</v>
      </c>
      <c r="D55" s="25">
        <v>500</v>
      </c>
      <c r="E55" s="25">
        <v>80</v>
      </c>
      <c r="F55" s="31" t="s">
        <v>67</v>
      </c>
      <c r="G55" s="120" t="s">
        <v>209</v>
      </c>
      <c r="H55" s="121"/>
    </row>
    <row r="56" spans="2:8">
      <c r="C56" s="25" t="s">
        <v>68</v>
      </c>
      <c r="D56" s="25">
        <v>600</v>
      </c>
      <c r="E56" s="25">
        <v>150</v>
      </c>
      <c r="F56" s="32"/>
      <c r="G56" s="122"/>
      <c r="H56" s="121"/>
    </row>
    <row r="57" spans="2:8">
      <c r="C57" s="25" t="s">
        <v>73</v>
      </c>
      <c r="D57" s="25">
        <v>30000</v>
      </c>
      <c r="E57" s="25">
        <v>1</v>
      </c>
      <c r="F57" s="32"/>
    </row>
    <row r="58" spans="2:8">
      <c r="C58" s="41"/>
      <c r="D58" s="41"/>
      <c r="E58" s="41"/>
      <c r="F58" s="42"/>
    </row>
    <row r="59" spans="2:8">
      <c r="B59" t="s">
        <v>71</v>
      </c>
      <c r="C59" s="54" t="s">
        <v>430</v>
      </c>
      <c r="D59" s="41"/>
      <c r="E59" s="41"/>
      <c r="F59" s="1"/>
    </row>
    <row r="60" spans="2:8">
      <c r="B60" t="s">
        <v>71</v>
      </c>
      <c r="C60" s="86" t="s">
        <v>431</v>
      </c>
      <c r="D60" s="41"/>
      <c r="E60" s="41"/>
      <c r="F60" s="42"/>
    </row>
    <row r="61" spans="2:8">
      <c r="C61" s="41"/>
      <c r="D61" s="41"/>
      <c r="E61" s="41"/>
      <c r="F61" s="42"/>
      <c r="G61" s="53"/>
      <c r="H61" s="51"/>
    </row>
    <row r="62" spans="2:8">
      <c r="B62" s="1" t="s">
        <v>71</v>
      </c>
      <c r="C62" t="s">
        <v>210</v>
      </c>
      <c r="G62" s="53"/>
      <c r="H62" s="51"/>
    </row>
    <row r="63" spans="2:8">
      <c r="C63" s="30" t="s">
        <v>60</v>
      </c>
      <c r="D63" s="30" t="s">
        <v>61</v>
      </c>
      <c r="E63" s="30" t="s">
        <v>62</v>
      </c>
      <c r="F63" s="30" t="s">
        <v>63</v>
      </c>
      <c r="G63" s="53"/>
      <c r="H63" s="51"/>
    </row>
    <row r="64" spans="2:8">
      <c r="C64" s="25" t="s">
        <v>66</v>
      </c>
      <c r="D64" s="25">
        <v>600</v>
      </c>
      <c r="E64" s="25">
        <v>75</v>
      </c>
      <c r="F64" s="31" t="s">
        <v>67</v>
      </c>
      <c r="G64" s="120" t="s">
        <v>211</v>
      </c>
      <c r="H64" s="126"/>
    </row>
    <row r="65" spans="2:8">
      <c r="B65" s="1" t="s">
        <v>56</v>
      </c>
      <c r="C65" s="20" t="s">
        <v>77</v>
      </c>
    </row>
    <row r="66" spans="2:8">
      <c r="C66" s="33" t="s">
        <v>60</v>
      </c>
      <c r="D66" s="33" t="s">
        <v>61</v>
      </c>
      <c r="E66" s="33" t="s">
        <v>62</v>
      </c>
      <c r="F66" s="33" t="s">
        <v>63</v>
      </c>
    </row>
    <row r="67" spans="2:8">
      <c r="C67" s="25" t="s">
        <v>68</v>
      </c>
      <c r="D67" s="25">
        <v>5</v>
      </c>
      <c r="E67" s="25">
        <v>400</v>
      </c>
      <c r="F67" s="26">
        <v>0.14000000000000001</v>
      </c>
      <c r="G67" s="123" t="s">
        <v>204</v>
      </c>
      <c r="H67" s="124"/>
    </row>
    <row r="68" spans="2:8">
      <c r="C68" s="25" t="s">
        <v>69</v>
      </c>
      <c r="D68" s="25">
        <v>5</v>
      </c>
      <c r="E68" s="25">
        <v>50</v>
      </c>
      <c r="F68" s="26">
        <v>0.28000000000000003</v>
      </c>
      <c r="G68" s="125"/>
      <c r="H68" s="124"/>
    </row>
    <row r="69" spans="2:8">
      <c r="B69" s="1" t="s">
        <v>71</v>
      </c>
      <c r="C69" s="20" t="s">
        <v>70</v>
      </c>
    </row>
    <row r="70" spans="2:8">
      <c r="B70" s="1" t="s">
        <v>71</v>
      </c>
      <c r="C70" s="20" t="s">
        <v>78</v>
      </c>
    </row>
    <row r="71" spans="2:8">
      <c r="C71" s="30" t="s">
        <v>60</v>
      </c>
      <c r="D71" s="30" t="s">
        <v>61</v>
      </c>
      <c r="E71" s="30" t="s">
        <v>62</v>
      </c>
      <c r="F71" s="30" t="s">
        <v>63</v>
      </c>
    </row>
    <row r="72" spans="2:8">
      <c r="C72" s="25" t="s">
        <v>68</v>
      </c>
      <c r="D72" s="25">
        <v>5</v>
      </c>
      <c r="E72" s="25">
        <v>700</v>
      </c>
      <c r="F72" s="26">
        <v>0.14000000000000001</v>
      </c>
      <c r="G72" s="123" t="s">
        <v>205</v>
      </c>
      <c r="H72" s="124"/>
    </row>
    <row r="73" spans="2:8">
      <c r="C73" s="25" t="s">
        <v>69</v>
      </c>
      <c r="D73" s="25">
        <v>5</v>
      </c>
      <c r="E73" s="25">
        <v>75</v>
      </c>
      <c r="F73" s="26">
        <v>0.28000000000000003</v>
      </c>
      <c r="G73" s="125"/>
      <c r="H73" s="124"/>
    </row>
    <row r="74" spans="2:8">
      <c r="B74" s="1" t="s">
        <v>71</v>
      </c>
      <c r="C74" t="s">
        <v>215</v>
      </c>
    </row>
    <row r="75" spans="2:8">
      <c r="C75" s="33" t="s">
        <v>60</v>
      </c>
      <c r="D75" s="33" t="s">
        <v>61</v>
      </c>
      <c r="E75" s="33" t="s">
        <v>62</v>
      </c>
      <c r="F75" s="33" t="s">
        <v>63</v>
      </c>
    </row>
    <row r="76" spans="2:8">
      <c r="C76" s="25" t="s">
        <v>64</v>
      </c>
      <c r="D76" s="25">
        <v>1000</v>
      </c>
      <c r="E76" s="25">
        <v>55</v>
      </c>
      <c r="F76" s="31" t="s">
        <v>65</v>
      </c>
    </row>
    <row r="77" spans="2:8">
      <c r="C77" s="25" t="s">
        <v>66</v>
      </c>
      <c r="D77" s="25">
        <v>200</v>
      </c>
      <c r="E77" s="25">
        <v>90</v>
      </c>
      <c r="F77" s="31" t="s">
        <v>67</v>
      </c>
    </row>
    <row r="78" spans="2:8">
      <c r="C78" s="25" t="s">
        <v>68</v>
      </c>
      <c r="D78" s="25">
        <v>300</v>
      </c>
      <c r="E78" s="25">
        <v>750</v>
      </c>
      <c r="F78" s="32">
        <v>0.14000000000000001</v>
      </c>
      <c r="G78" s="123" t="s">
        <v>213</v>
      </c>
      <c r="H78" s="124"/>
    </row>
    <row r="79" spans="2:8">
      <c r="C79" s="25" t="s">
        <v>69</v>
      </c>
      <c r="D79" s="25">
        <v>20</v>
      </c>
      <c r="E79" s="25">
        <v>80</v>
      </c>
      <c r="F79" s="32">
        <v>0.28000000000000003</v>
      </c>
      <c r="G79" s="125"/>
      <c r="H79" s="124"/>
    </row>
    <row r="80" spans="2:8">
      <c r="C80" s="41"/>
      <c r="D80" s="41"/>
      <c r="E80" s="41"/>
      <c r="F80" s="44"/>
      <c r="G80" s="45"/>
      <c r="H80" s="52"/>
    </row>
    <row r="81" spans="1:8">
      <c r="B81" s="1" t="s">
        <v>71</v>
      </c>
      <c r="C81" t="s">
        <v>214</v>
      </c>
      <c r="G81" s="53"/>
      <c r="H81" s="51"/>
    </row>
    <row r="82" spans="1:8">
      <c r="C82" s="30" t="s">
        <v>60</v>
      </c>
      <c r="D82" s="30" t="s">
        <v>61</v>
      </c>
      <c r="E82" s="30" t="s">
        <v>62</v>
      </c>
      <c r="F82" s="30" t="s">
        <v>63</v>
      </c>
      <c r="G82" s="53"/>
      <c r="H82" s="51"/>
    </row>
    <row r="83" spans="1:8">
      <c r="C83" s="25" t="s">
        <v>66</v>
      </c>
      <c r="D83" s="25">
        <v>600</v>
      </c>
      <c r="E83" s="25">
        <v>75</v>
      </c>
      <c r="F83" s="31" t="s">
        <v>67</v>
      </c>
      <c r="G83" s="120" t="s">
        <v>211</v>
      </c>
      <c r="H83" s="126"/>
    </row>
    <row r="84" spans="1:8">
      <c r="B84" t="s">
        <v>288</v>
      </c>
      <c r="C84" s="54" t="s">
        <v>297</v>
      </c>
      <c r="E84" s="20">
        <v>15120</v>
      </c>
    </row>
    <row r="85" spans="1:8">
      <c r="B85" t="s">
        <v>288</v>
      </c>
      <c r="C85" s="54" t="s">
        <v>289</v>
      </c>
    </row>
    <row r="86" spans="1:8" s="29" customFormat="1">
      <c r="A86" s="28"/>
      <c r="B86" t="s">
        <v>79</v>
      </c>
      <c r="C86" s="20" t="s">
        <v>80</v>
      </c>
      <c r="D86" s="20"/>
      <c r="E86" s="20"/>
      <c r="F86" s="28"/>
      <c r="G86" s="28"/>
      <c r="H86" s="28"/>
    </row>
    <row r="87" spans="1:8" s="29" customFormat="1">
      <c r="A87" s="28"/>
      <c r="B87"/>
      <c r="C87" s="54" t="s">
        <v>302</v>
      </c>
      <c r="D87" s="20"/>
      <c r="E87" s="20">
        <v>1950</v>
      </c>
      <c r="F87" s="28"/>
      <c r="G87" s="28"/>
      <c r="H87" s="28"/>
    </row>
    <row r="88" spans="1:8">
      <c r="B88" t="s">
        <v>79</v>
      </c>
      <c r="C88" t="s">
        <v>81</v>
      </c>
    </row>
    <row r="89" spans="1:8">
      <c r="B89" t="s">
        <v>79</v>
      </c>
      <c r="C89" t="s">
        <v>82</v>
      </c>
    </row>
    <row r="90" spans="1:8">
      <c r="B90"/>
      <c r="C90" t="s">
        <v>298</v>
      </c>
      <c r="E90" s="20">
        <v>1500</v>
      </c>
    </row>
    <row r="91" spans="1:8">
      <c r="B91" t="s">
        <v>79</v>
      </c>
      <c r="C91" t="s">
        <v>83</v>
      </c>
    </row>
    <row r="92" spans="1:8">
      <c r="B92" t="s">
        <v>79</v>
      </c>
      <c r="C92" t="s">
        <v>84</v>
      </c>
    </row>
    <row r="93" spans="1:8">
      <c r="B93" t="s">
        <v>79</v>
      </c>
      <c r="C93" t="s">
        <v>85</v>
      </c>
    </row>
    <row r="94" spans="1:8">
      <c r="B94" t="s">
        <v>303</v>
      </c>
      <c r="C94" t="s">
        <v>304</v>
      </c>
      <c r="E94" s="20">
        <v>300000</v>
      </c>
    </row>
    <row r="95" spans="1:8">
      <c r="B95" t="s">
        <v>303</v>
      </c>
      <c r="C95" t="s">
        <v>305</v>
      </c>
      <c r="E95" s="20">
        <v>250</v>
      </c>
    </row>
    <row r="96" spans="1:8">
      <c r="B96" t="s">
        <v>306</v>
      </c>
      <c r="C96" t="s">
        <v>307</v>
      </c>
    </row>
    <row r="97" spans="2:6">
      <c r="B97" t="s">
        <v>308</v>
      </c>
      <c r="C97" t="s">
        <v>309</v>
      </c>
    </row>
    <row r="98" spans="2:6">
      <c r="B98" t="s">
        <v>311</v>
      </c>
      <c r="C98" t="s">
        <v>312</v>
      </c>
    </row>
    <row r="99" spans="2:6">
      <c r="B99"/>
      <c r="C99" s="33" t="s">
        <v>60</v>
      </c>
      <c r="D99" s="33" t="s">
        <v>61</v>
      </c>
      <c r="E99" s="33" t="s">
        <v>62</v>
      </c>
      <c r="F99" s="33" t="s">
        <v>63</v>
      </c>
    </row>
    <row r="100" spans="2:6">
      <c r="B100"/>
      <c r="C100" s="25" t="s">
        <v>64</v>
      </c>
      <c r="D100" s="25">
        <v>200</v>
      </c>
      <c r="E100" s="25">
        <v>70</v>
      </c>
      <c r="F100" s="31" t="s">
        <v>65</v>
      </c>
    </row>
    <row r="101" spans="2:6">
      <c r="B101"/>
      <c r="C101" s="25" t="s">
        <v>66</v>
      </c>
      <c r="D101" s="25">
        <v>10</v>
      </c>
      <c r="E101" s="25">
        <v>100</v>
      </c>
      <c r="F101" s="31" t="s">
        <v>67</v>
      </c>
    </row>
    <row r="102" spans="2:6">
      <c r="B102"/>
      <c r="C102" s="25" t="s">
        <v>68</v>
      </c>
      <c r="D102" s="25">
        <v>10</v>
      </c>
      <c r="E102" s="25">
        <v>900</v>
      </c>
      <c r="F102" s="32">
        <v>0.14000000000000001</v>
      </c>
    </row>
    <row r="103" spans="2:6">
      <c r="C103" s="25" t="s">
        <v>69</v>
      </c>
      <c r="D103" s="25">
        <v>5</v>
      </c>
      <c r="E103" s="25">
        <v>100</v>
      </c>
      <c r="F103" s="32">
        <v>0.28000000000000003</v>
      </c>
    </row>
    <row r="104" spans="2:6">
      <c r="B104" t="s">
        <v>313</v>
      </c>
      <c r="C104" t="s">
        <v>310</v>
      </c>
    </row>
    <row r="105" spans="2:6">
      <c r="B105" s="20" t="s">
        <v>314</v>
      </c>
      <c r="C105" t="s">
        <v>315</v>
      </c>
    </row>
    <row r="108" spans="2:6" ht="15.75">
      <c r="E108" s="3" t="s">
        <v>225</v>
      </c>
    </row>
  </sheetData>
  <mergeCells count="13">
    <mergeCell ref="G43:H44"/>
    <mergeCell ref="A2:H2"/>
    <mergeCell ref="G11:H12"/>
    <mergeCell ref="G19:H20"/>
    <mergeCell ref="G27:H28"/>
    <mergeCell ref="G35:H36"/>
    <mergeCell ref="G83:H83"/>
    <mergeCell ref="G49:H50"/>
    <mergeCell ref="G55:H56"/>
    <mergeCell ref="G64:H64"/>
    <mergeCell ref="G67:H68"/>
    <mergeCell ref="G72:H73"/>
    <mergeCell ref="G78:H79"/>
  </mergeCells>
  <pageMargins left="0.7" right="0.7" top="0.17" bottom="0.17" header="0.17" footer="0.17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Inventory with GST</vt:lpstr>
      <vt:lpstr>Configurations</vt:lpstr>
      <vt:lpstr>Ledgers and Groups</vt:lpstr>
      <vt:lpstr>Sole</vt:lpstr>
      <vt:lpstr>payroll Provisions</vt:lpstr>
      <vt:lpstr>Payroll</vt:lpstr>
      <vt:lpstr>Loan Schedule</vt:lpstr>
      <vt:lpstr>GSt Impact on Goods</vt:lpstr>
      <vt:lpstr>Firm</vt:lpstr>
      <vt:lpstr>Short cut keys</vt:lpstr>
      <vt:lpstr>Opening Balance sheets</vt:lpstr>
      <vt:lpstr>Transactions RJ and Sons</vt:lpstr>
      <vt:lpstr>Transactions  AVK Pharma</vt:lpstr>
      <vt:lpstr>Menu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2018-08-12T16:58:46Z</dcterms:modified>
</cp:coreProperties>
</file>