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31" i="1"/>
  <c r="A11"/>
  <c r="C27"/>
  <c r="C23"/>
  <c r="C19"/>
  <c r="C16"/>
  <c r="D18"/>
  <c r="H18"/>
  <c r="I18" s="1"/>
  <c r="C12"/>
  <c r="D27"/>
  <c r="D16"/>
  <c r="A30"/>
  <c r="I30"/>
  <c r="F30"/>
  <c r="D30"/>
  <c r="J30" s="1"/>
  <c r="H29"/>
  <c r="F28"/>
  <c r="H28"/>
  <c r="I28" s="1"/>
  <c r="I22"/>
  <c r="F22"/>
  <c r="D22"/>
  <c r="J22" s="1"/>
  <c r="I21"/>
  <c r="F21"/>
  <c r="D21"/>
  <c r="J21" s="1"/>
  <c r="I11"/>
  <c r="F11"/>
  <c r="D11"/>
  <c r="J11" s="1"/>
  <c r="H26"/>
  <c r="F26"/>
  <c r="H25"/>
  <c r="K25" s="1"/>
  <c r="L25" s="1"/>
  <c r="F25"/>
  <c r="F24"/>
  <c r="H20"/>
  <c r="K20" s="1"/>
  <c r="L20" s="1"/>
  <c r="F20"/>
  <c r="H15"/>
  <c r="F15"/>
  <c r="H14"/>
  <c r="K14" s="1"/>
  <c r="L14" s="1"/>
  <c r="F13"/>
  <c r="H10"/>
  <c r="F10"/>
  <c r="K18" l="1"/>
  <c r="L18" s="1"/>
  <c r="D19"/>
  <c r="D23"/>
  <c r="D12"/>
  <c r="D31"/>
  <c r="K11"/>
  <c r="L11" s="1"/>
  <c r="L12" s="1"/>
  <c r="K21"/>
  <c r="L21" s="1"/>
  <c r="I29"/>
  <c r="K29" s="1"/>
  <c r="L29" s="1"/>
  <c r="K30"/>
  <c r="L30" s="1"/>
  <c r="K28"/>
  <c r="I25"/>
  <c r="K22"/>
  <c r="L22" s="1"/>
  <c r="I14"/>
  <c r="I26"/>
  <c r="K26" s="1"/>
  <c r="L26" s="1"/>
  <c r="L27" s="1"/>
  <c r="I15"/>
  <c r="K15" s="1"/>
  <c r="L15" s="1"/>
  <c r="I20"/>
  <c r="I10"/>
  <c r="K10" s="1"/>
  <c r="L23" l="1"/>
  <c r="L19"/>
  <c r="K23"/>
  <c r="K19"/>
  <c r="L16"/>
  <c r="L28"/>
  <c r="L31" s="1"/>
  <c r="K31"/>
  <c r="K27"/>
  <c r="L10"/>
  <c r="K12"/>
  <c r="K16"/>
</calcChain>
</file>

<file path=xl/sharedStrings.xml><?xml version="1.0" encoding="utf-8"?>
<sst xmlns="http://schemas.openxmlformats.org/spreadsheetml/2006/main" count="44" uniqueCount="35">
  <si>
    <t xml:space="preserve">Date of Acquisition </t>
  </si>
  <si>
    <t>WDV as on31.3.2015</t>
  </si>
  <si>
    <t>Total Useful Life</t>
  </si>
  <si>
    <t xml:space="preserve"> Life used during</t>
  </si>
  <si>
    <t>Remaining Useful Life</t>
  </si>
  <si>
    <t>WDV as on</t>
  </si>
  <si>
    <t>Particular</t>
  </si>
  <si>
    <t xml:space="preserve">     2015-16</t>
  </si>
  <si>
    <t>Amount of Purchase</t>
  </si>
  <si>
    <t>Scarp Value</t>
  </si>
  <si>
    <t>during the year</t>
  </si>
  <si>
    <t xml:space="preserve"> the year for new Assets</t>
  </si>
  <si>
    <t xml:space="preserve">    as on 31.3.2014</t>
  </si>
  <si>
    <t xml:space="preserve">    as on 31.3.2015</t>
  </si>
  <si>
    <t xml:space="preserve">    as on 31.3.2016</t>
  </si>
  <si>
    <t>Rate of Dep</t>
  </si>
  <si>
    <t>Depreciation Amount</t>
  </si>
  <si>
    <t xml:space="preserve"> 31.03.2016</t>
  </si>
  <si>
    <t>Total</t>
  </si>
  <si>
    <t>NEW ASSETS</t>
  </si>
  <si>
    <t>* red marked are for new assets.folow new depreciation chart as per companies act 2013.</t>
  </si>
  <si>
    <t>OLD ASSETS</t>
  </si>
  <si>
    <t>Computer (Desktop)</t>
  </si>
  <si>
    <t xml:space="preserve">Air Conditioner </t>
  </si>
  <si>
    <t>Photocopy Machine</t>
  </si>
  <si>
    <t>inverter &amp; batteries</t>
  </si>
  <si>
    <t>biometric attendence machine</t>
  </si>
  <si>
    <t>vehicle</t>
  </si>
  <si>
    <t>BMW</t>
  </si>
  <si>
    <t xml:space="preserve">Maruti Alto </t>
  </si>
  <si>
    <t>Mobile</t>
  </si>
  <si>
    <t>Building</t>
  </si>
  <si>
    <t>New Paras Tierea - Commercial - 1 Shop</t>
  </si>
  <si>
    <t xml:space="preserve">Follow Old depreciation sheet for Taking useful life as per 31.03.2015 and Taking rate of depreciation </t>
  </si>
  <si>
    <t xml:space="preserve">DEPRECIATION CALCULATION SHEET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</si>
</sst>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d\-mmm\-yyyy;@"/>
    <numFmt numFmtId="165" formatCode="_-* #,##0.00_-;\-* #,##0.00_-;_-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8"/>
      <name val="Verdana"/>
      <family val="2"/>
    </font>
    <font>
      <sz val="12"/>
      <name val="Times New Roman"/>
      <family val="1"/>
    </font>
    <font>
      <b/>
      <sz val="10"/>
      <name val="Arial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theme="1"/>
      <name val="Arial Rounded MT Bold"/>
      <family val="2"/>
    </font>
    <font>
      <b/>
      <i/>
      <sz val="26"/>
      <color theme="3" tint="-0.249977111117893"/>
      <name val="Bodoni MT Black"/>
      <family val="1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109">
    <xf numFmtId="0" fontId="0" fillId="0" borderId="0" xfId="0"/>
    <xf numFmtId="0" fontId="0" fillId="2" borderId="0" xfId="0" applyFill="1"/>
    <xf numFmtId="43" fontId="0" fillId="0" borderId="0" xfId="0" applyNumberFormat="1"/>
    <xf numFmtId="0" fontId="0" fillId="4" borderId="0" xfId="0" applyFill="1"/>
    <xf numFmtId="164" fontId="3" fillId="0" borderId="0" xfId="0" applyNumberFormat="1" applyFont="1" applyFill="1" applyBorder="1"/>
    <xf numFmtId="43" fontId="3" fillId="0" borderId="0" xfId="0" applyNumberFormat="1" applyFont="1" applyFill="1" applyBorder="1"/>
    <xf numFmtId="43" fontId="0" fillId="0" borderId="0" xfId="0" applyNumberFormat="1" applyFill="1"/>
    <xf numFmtId="0" fontId="0" fillId="0" borderId="0" xfId="0" applyFill="1"/>
    <xf numFmtId="43" fontId="2" fillId="0" borderId="0" xfId="0" applyNumberFormat="1" applyFont="1" applyFill="1"/>
    <xf numFmtId="2" fontId="0" fillId="0" borderId="0" xfId="0" applyNumberFormat="1" applyFill="1"/>
    <xf numFmtId="0" fontId="8" fillId="0" borderId="0" xfId="0" applyFont="1"/>
    <xf numFmtId="0" fontId="0" fillId="5" borderId="3" xfId="0" applyFill="1" applyBorder="1"/>
    <xf numFmtId="165" fontId="6" fillId="5" borderId="3" xfId="3" applyNumberFormat="1" applyFont="1" applyFill="1" applyBorder="1"/>
    <xf numFmtId="0" fontId="0" fillId="5" borderId="0" xfId="0" applyFill="1"/>
    <xf numFmtId="0" fontId="3" fillId="7" borderId="3" xfId="0" applyFont="1" applyFill="1" applyBorder="1"/>
    <xf numFmtId="0" fontId="0" fillId="7" borderId="0" xfId="0" applyFill="1"/>
    <xf numFmtId="0" fontId="3" fillId="5" borderId="3" xfId="0" applyFont="1" applyFill="1" applyBorder="1"/>
    <xf numFmtId="2" fontId="3" fillId="5" borderId="3" xfId="0" applyNumberFormat="1" applyFont="1" applyFill="1" applyBorder="1"/>
    <xf numFmtId="165" fontId="9" fillId="5" borderId="0" xfId="3" applyNumberFormat="1" applyFont="1" applyFill="1" applyBorder="1"/>
    <xf numFmtId="0" fontId="2" fillId="5" borderId="0" xfId="0" applyFont="1" applyFill="1"/>
    <xf numFmtId="165" fontId="2" fillId="5" borderId="0" xfId="0" applyNumberFormat="1" applyFont="1" applyFill="1"/>
    <xf numFmtId="43" fontId="2" fillId="5" borderId="0" xfId="0" applyNumberFormat="1" applyFont="1" applyFill="1"/>
    <xf numFmtId="165" fontId="0" fillId="0" borderId="0" xfId="0" applyNumberFormat="1" applyFill="1"/>
    <xf numFmtId="165" fontId="3" fillId="0" borderId="5" xfId="4" applyNumberFormat="1" applyFont="1" applyFill="1" applyBorder="1"/>
    <xf numFmtId="43" fontId="3" fillId="5" borderId="3" xfId="0" applyNumberFormat="1" applyFont="1" applyFill="1" applyBorder="1"/>
    <xf numFmtId="43" fontId="3" fillId="0" borderId="3" xfId="0" applyNumberFormat="1" applyFont="1" applyFill="1" applyBorder="1"/>
    <xf numFmtId="164" fontId="3" fillId="5" borderId="3" xfId="0" applyNumberFormat="1" applyFont="1" applyFill="1" applyBorder="1"/>
    <xf numFmtId="165" fontId="6" fillId="5" borderId="3" xfId="3" applyFont="1" applyFill="1" applyBorder="1"/>
    <xf numFmtId="164" fontId="3" fillId="7" borderId="3" xfId="0" applyNumberFormat="1" applyFont="1" applyFill="1" applyBorder="1"/>
    <xf numFmtId="43" fontId="3" fillId="3" borderId="3" xfId="0" applyNumberFormat="1" applyFont="1" applyFill="1" applyBorder="1"/>
    <xf numFmtId="43" fontId="3" fillId="7" borderId="3" xfId="0" applyNumberFormat="1" applyFont="1" applyFill="1" applyBorder="1"/>
    <xf numFmtId="43" fontId="3" fillId="0" borderId="3" xfId="0" applyNumberFormat="1" applyFont="1" applyBorder="1"/>
    <xf numFmtId="0" fontId="13" fillId="8" borderId="0" xfId="0" applyFont="1" applyFill="1" applyBorder="1"/>
    <xf numFmtId="0" fontId="11" fillId="5" borderId="3" xfId="0" applyFont="1" applyFill="1" applyBorder="1"/>
    <xf numFmtId="164" fontId="12" fillId="5" borderId="3" xfId="0" applyNumberFormat="1" applyFont="1" applyFill="1" applyBorder="1"/>
    <xf numFmtId="2" fontId="11" fillId="5" borderId="3" xfId="0" applyNumberFormat="1" applyFont="1" applyFill="1" applyBorder="1"/>
    <xf numFmtId="0" fontId="13" fillId="5" borderId="0" xfId="0" applyFont="1" applyFill="1" applyBorder="1"/>
    <xf numFmtId="0" fontId="14" fillId="7" borderId="0" xfId="0" applyFont="1" applyFill="1"/>
    <xf numFmtId="0" fontId="0" fillId="6" borderId="0" xfId="0" applyFill="1"/>
    <xf numFmtId="0" fontId="14" fillId="6" borderId="0" xfId="0" applyFont="1" applyFill="1"/>
    <xf numFmtId="0" fontId="15" fillId="6" borderId="0" xfId="0" applyFont="1" applyFill="1"/>
    <xf numFmtId="0" fontId="14" fillId="0" borderId="0" xfId="0" applyFont="1" applyFill="1"/>
    <xf numFmtId="164" fontId="3" fillId="0" borderId="0" xfId="0" applyNumberFormat="1" applyFont="1" applyBorder="1"/>
    <xf numFmtId="0" fontId="16" fillId="0" borderId="0" xfId="0" applyFont="1"/>
    <xf numFmtId="164" fontId="3" fillId="10" borderId="1" xfId="0" applyNumberFormat="1" applyFont="1" applyFill="1" applyBorder="1"/>
    <xf numFmtId="0" fontId="11" fillId="9" borderId="3" xfId="0" applyFont="1" applyFill="1" applyBorder="1"/>
    <xf numFmtId="164" fontId="12" fillId="9" borderId="3" xfId="0" applyNumberFormat="1" applyFont="1" applyFill="1" applyBorder="1"/>
    <xf numFmtId="2" fontId="11" fillId="9" borderId="3" xfId="0" applyNumberFormat="1" applyFont="1" applyFill="1" applyBorder="1"/>
    <xf numFmtId="0" fontId="13" fillId="9" borderId="4" xfId="0" applyFont="1" applyFill="1" applyBorder="1"/>
    <xf numFmtId="0" fontId="13" fillId="9" borderId="0" xfId="0" applyFont="1" applyFill="1" applyBorder="1"/>
    <xf numFmtId="0" fontId="11" fillId="9" borderId="7" xfId="0" applyFont="1" applyFill="1" applyBorder="1"/>
    <xf numFmtId="0" fontId="11" fillId="5" borderId="7" xfId="0" applyFont="1" applyFill="1" applyBorder="1"/>
    <xf numFmtId="0" fontId="0" fillId="5" borderId="0" xfId="0" applyFill="1" applyBorder="1"/>
    <xf numFmtId="0" fontId="11" fillId="5" borderId="0" xfId="0" applyFont="1" applyFill="1" applyBorder="1"/>
    <xf numFmtId="0" fontId="2" fillId="5" borderId="0" xfId="0" applyFont="1" applyFill="1" applyBorder="1"/>
    <xf numFmtId="164" fontId="3" fillId="5" borderId="0" xfId="0" applyNumberFormat="1" applyFont="1" applyFill="1" applyBorder="1"/>
    <xf numFmtId="43" fontId="0" fillId="5" borderId="0" xfId="0" applyNumberFormat="1" applyFill="1" applyBorder="1"/>
    <xf numFmtId="43" fontId="3" fillId="5" borderId="7" xfId="0" applyNumberFormat="1" applyFont="1" applyFill="1" applyBorder="1"/>
    <xf numFmtId="0" fontId="4" fillId="2" borderId="8" xfId="0" applyFont="1" applyFill="1" applyBorder="1"/>
    <xf numFmtId="43" fontId="0" fillId="5" borderId="10" xfId="0" applyNumberFormat="1" applyFill="1" applyBorder="1"/>
    <xf numFmtId="43" fontId="0" fillId="3" borderId="10" xfId="0" applyNumberFormat="1" applyFill="1" applyBorder="1"/>
    <xf numFmtId="0" fontId="11" fillId="9" borderId="10" xfId="0" applyFont="1" applyFill="1" applyBorder="1"/>
    <xf numFmtId="0" fontId="11" fillId="5" borderId="10" xfId="0" applyFont="1" applyFill="1" applyBorder="1"/>
    <xf numFmtId="2" fontId="11" fillId="9" borderId="10" xfId="0" applyNumberFormat="1" applyFont="1" applyFill="1" applyBorder="1"/>
    <xf numFmtId="43" fontId="0" fillId="7" borderId="10" xfId="0" applyNumberFormat="1" applyFill="1" applyBorder="1"/>
    <xf numFmtId="0" fontId="11" fillId="9" borderId="11" xfId="0" applyFont="1" applyFill="1" applyBorder="1"/>
    <xf numFmtId="0" fontId="0" fillId="2" borderId="12" xfId="0" applyFill="1" applyBorder="1"/>
    <xf numFmtId="0" fontId="4" fillId="2" borderId="13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10" fillId="5" borderId="17" xfId="0" applyFont="1" applyFill="1" applyBorder="1"/>
    <xf numFmtId="0" fontId="10" fillId="7" borderId="17" xfId="0" applyFont="1" applyFill="1" applyBorder="1"/>
    <xf numFmtId="0" fontId="11" fillId="9" borderId="17" xfId="0" applyFont="1" applyFill="1" applyBorder="1"/>
    <xf numFmtId="0" fontId="11" fillId="5" borderId="17" xfId="0" applyFont="1" applyFill="1" applyBorder="1"/>
    <xf numFmtId="0" fontId="3" fillId="5" borderId="17" xfId="0" applyFont="1" applyFill="1" applyBorder="1"/>
    <xf numFmtId="0" fontId="3" fillId="0" borderId="16" xfId="0" applyFont="1" applyBorder="1"/>
    <xf numFmtId="43" fontId="7" fillId="7" borderId="17" xfId="1" applyFont="1" applyFill="1" applyBorder="1" applyAlignment="1">
      <alignment horizontal="left"/>
    </xf>
    <xf numFmtId="0" fontId="5" fillId="5" borderId="17" xfId="0" applyFont="1" applyFill="1" applyBorder="1"/>
    <xf numFmtId="0" fontId="10" fillId="0" borderId="17" xfId="0" applyFont="1" applyBorder="1"/>
    <xf numFmtId="0" fontId="11" fillId="9" borderId="18" xfId="0" applyFont="1" applyFill="1" applyBorder="1"/>
    <xf numFmtId="164" fontId="12" fillId="9" borderId="19" xfId="0" applyNumberFormat="1" applyFont="1" applyFill="1" applyBorder="1"/>
    <xf numFmtId="2" fontId="11" fillId="9" borderId="19" xfId="0" applyNumberFormat="1" applyFont="1" applyFill="1" applyBorder="1"/>
    <xf numFmtId="0" fontId="11" fillId="9" borderId="19" xfId="0" applyFont="1" applyFill="1" applyBorder="1"/>
    <xf numFmtId="0" fontId="11" fillId="9" borderId="20" xfId="0" applyFont="1" applyFill="1" applyBorder="1"/>
    <xf numFmtId="0" fontId="0" fillId="2" borderId="8" xfId="0" applyFill="1" applyBorder="1"/>
    <xf numFmtId="2" fontId="0" fillId="5" borderId="10" xfId="0" applyNumberFormat="1" applyFill="1" applyBorder="1" applyProtection="1"/>
    <xf numFmtId="2" fontId="0" fillId="3" borderId="10" xfId="0" applyNumberFormat="1" applyFill="1" applyBorder="1" applyProtection="1"/>
    <xf numFmtId="43" fontId="3" fillId="5" borderId="10" xfId="0" applyNumberFormat="1" applyFont="1" applyFill="1" applyBorder="1"/>
    <xf numFmtId="2" fontId="0" fillId="7" borderId="10" xfId="0" applyNumberFormat="1" applyFill="1" applyBorder="1" applyProtection="1"/>
    <xf numFmtId="43" fontId="3" fillId="3" borderId="7" xfId="0" applyNumberFormat="1" applyFont="1" applyFill="1" applyBorder="1"/>
    <xf numFmtId="43" fontId="3" fillId="7" borderId="7" xfId="0" applyNumberFormat="1" applyFont="1" applyFill="1" applyBorder="1"/>
    <xf numFmtId="10" fontId="6" fillId="5" borderId="10" xfId="2" applyNumberFormat="1" applyFont="1" applyFill="1" applyBorder="1"/>
    <xf numFmtId="10" fontId="0" fillId="3" borderId="10" xfId="2" applyNumberFormat="1" applyFont="1" applyFill="1" applyBorder="1"/>
    <xf numFmtId="10" fontId="6" fillId="9" borderId="10" xfId="2" applyNumberFormat="1" applyFont="1" applyFill="1" applyBorder="1"/>
    <xf numFmtId="10" fontId="0" fillId="7" borderId="10" xfId="2" applyNumberFormat="1" applyFont="1" applyFill="1" applyBorder="1"/>
    <xf numFmtId="10" fontId="3" fillId="5" borderId="10" xfId="7" applyNumberFormat="1" applyFont="1" applyFill="1" applyBorder="1"/>
    <xf numFmtId="0" fontId="5" fillId="0" borderId="15" xfId="0" applyFont="1" applyBorder="1"/>
    <xf numFmtId="0" fontId="0" fillId="0" borderId="2" xfId="0" applyBorder="1"/>
    <xf numFmtId="0" fontId="0" fillId="0" borderId="6" xfId="0" applyBorder="1"/>
    <xf numFmtId="10" fontId="0" fillId="0" borderId="9" xfId="2" applyNumberFormat="1" applyFont="1" applyBorder="1"/>
    <xf numFmtId="43" fontId="0" fillId="0" borderId="9" xfId="0" applyNumberFormat="1" applyBorder="1"/>
    <xf numFmtId="0" fontId="0" fillId="0" borderId="9" xfId="0" applyBorder="1"/>
    <xf numFmtId="0" fontId="4" fillId="2" borderId="21" xfId="0" applyFont="1" applyFill="1" applyBorder="1"/>
    <xf numFmtId="0" fontId="0" fillId="2" borderId="22" xfId="0" applyFill="1" applyBorder="1"/>
    <xf numFmtId="0" fontId="4" fillId="2" borderId="22" xfId="0" applyFont="1" applyFill="1" applyBorder="1"/>
    <xf numFmtId="0" fontId="0" fillId="2" borderId="23" xfId="0" applyFill="1" applyBorder="1"/>
    <xf numFmtId="0" fontId="4" fillId="2" borderId="24" xfId="0" applyFont="1" applyFill="1" applyBorder="1"/>
    <xf numFmtId="0" fontId="4" fillId="2" borderId="25" xfId="0" applyFont="1" applyFill="1" applyBorder="1"/>
  </cellXfs>
  <cellStyles count="8">
    <cellStyle name="Comma" xfId="1" builtinId="3"/>
    <cellStyle name="Comma 2" xfId="4"/>
    <cellStyle name="Comma 3" xfId="3"/>
    <cellStyle name="Normal" xfId="0" builtinId="0"/>
    <cellStyle name="Normal 2" xfId="5"/>
    <cellStyle name="Normal 2 2" xfId="6"/>
    <cellStyle name="Percent" xfId="2" builtinId="5"/>
    <cellStyle name="Percent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5"/>
  <sheetViews>
    <sheetView tabSelected="1" zoomScale="85" zoomScaleNormal="85" workbookViewId="0">
      <pane ySplit="7" topLeftCell="A8" activePane="bottomLeft" state="frozen"/>
      <selection pane="bottomLeft" activeCell="B11" sqref="B11"/>
    </sheetView>
  </sheetViews>
  <sheetFormatPr defaultColWidth="15.85546875" defaultRowHeight="15"/>
  <cols>
    <col min="1" max="1" width="41.28515625" bestFit="1" customWidth="1"/>
    <col min="2" max="2" width="17.42578125" bestFit="1" customWidth="1"/>
    <col min="3" max="3" width="31" customWidth="1"/>
    <col min="4" max="4" width="23.85546875" customWidth="1"/>
    <col min="6" max="7" width="21.5703125" customWidth="1"/>
    <col min="8" max="9" width="20.5703125" bestFit="1" customWidth="1"/>
    <col min="11" max="11" width="20.28515625" bestFit="1" customWidth="1"/>
    <col min="12" max="12" width="19.85546875" customWidth="1"/>
    <col min="13" max="39" width="15.85546875" style="52"/>
  </cols>
  <sheetData>
    <row r="1" spans="1:39">
      <c r="I1" s="44">
        <v>42460</v>
      </c>
    </row>
    <row r="2" spans="1:39">
      <c r="I2" s="42"/>
    </row>
    <row r="3" spans="1:39" ht="33.75">
      <c r="D3" s="43" t="s">
        <v>34</v>
      </c>
      <c r="I3" s="42"/>
    </row>
    <row r="4" spans="1:39">
      <c r="I4" s="42"/>
    </row>
    <row r="5" spans="1:39" ht="15.75" thickBot="1">
      <c r="H5">
        <v>1</v>
      </c>
      <c r="I5">
        <v>1</v>
      </c>
    </row>
    <row r="6" spans="1:39" s="1" customFormat="1">
      <c r="A6" s="66"/>
      <c r="B6" s="67" t="s">
        <v>0</v>
      </c>
      <c r="C6" s="67" t="s">
        <v>1</v>
      </c>
      <c r="D6" s="68"/>
      <c r="E6" s="67" t="s">
        <v>2</v>
      </c>
      <c r="F6" s="67" t="s">
        <v>3</v>
      </c>
      <c r="G6" s="68" t="s">
        <v>4</v>
      </c>
      <c r="H6" s="68" t="s">
        <v>4</v>
      </c>
      <c r="I6" s="69" t="s">
        <v>4</v>
      </c>
      <c r="J6" s="85"/>
      <c r="K6" s="85"/>
      <c r="L6" s="58" t="s">
        <v>5</v>
      </c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</row>
    <row r="7" spans="1:39" s="1" customFormat="1" ht="15.75" thickBot="1">
      <c r="A7" s="106" t="s">
        <v>6</v>
      </c>
      <c r="B7" s="107" t="s">
        <v>7</v>
      </c>
      <c r="C7" s="107" t="s">
        <v>8</v>
      </c>
      <c r="D7" s="107" t="s">
        <v>9</v>
      </c>
      <c r="E7" s="107" t="s">
        <v>10</v>
      </c>
      <c r="F7" s="107" t="s">
        <v>11</v>
      </c>
      <c r="G7" s="107" t="s">
        <v>12</v>
      </c>
      <c r="H7" s="107" t="s">
        <v>13</v>
      </c>
      <c r="I7" s="108" t="s">
        <v>14</v>
      </c>
      <c r="J7" s="104" t="s">
        <v>15</v>
      </c>
      <c r="K7" s="104" t="s">
        <v>16</v>
      </c>
      <c r="L7" s="105" t="s">
        <v>17</v>
      </c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</row>
    <row r="8" spans="1:39" s="1" customFormat="1" ht="15.75" thickBot="1">
      <c r="A8" s="70"/>
      <c r="B8" s="103"/>
      <c r="C8" s="103"/>
      <c r="D8" s="103"/>
      <c r="E8" s="103"/>
      <c r="F8" s="103"/>
      <c r="G8" s="103"/>
      <c r="H8" s="103"/>
      <c r="I8" s="103"/>
      <c r="J8" s="104"/>
      <c r="K8" s="104"/>
      <c r="L8" s="105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</row>
    <row r="9" spans="1:39" ht="18">
      <c r="A9" s="97"/>
      <c r="B9" s="98"/>
      <c r="C9" s="98"/>
      <c r="D9" s="98"/>
      <c r="E9" s="98"/>
      <c r="F9" s="98"/>
      <c r="G9" s="98"/>
      <c r="H9" s="98"/>
      <c r="I9" s="99"/>
      <c r="J9" s="100"/>
      <c r="K9" s="101"/>
      <c r="L9" s="102"/>
    </row>
    <row r="10" spans="1:39" s="3" customFormat="1">
      <c r="A10" s="71" t="s">
        <v>22</v>
      </c>
      <c r="B10" s="11"/>
      <c r="C10" s="12">
        <v>1169.0098285907261</v>
      </c>
      <c r="D10" s="24">
        <v>1435</v>
      </c>
      <c r="E10" s="24">
        <v>3</v>
      </c>
      <c r="F10" s="24" t="str">
        <f t="shared" ref="F10" si="0">IF(B10="","",(($I$1-B10)/365))</f>
        <v/>
      </c>
      <c r="G10" s="24">
        <v>1.736986301369863</v>
      </c>
      <c r="H10" s="24">
        <f t="shared" ref="H10" si="1">IF(G10-1&lt;0,0,(G10-1))</f>
        <v>0.73698630136986298</v>
      </c>
      <c r="I10" s="57">
        <f>IF(B10="",IF(H10&lt;1,0,H10-$I$5),(E10-(($I$1-B10)/365)))</f>
        <v>0</v>
      </c>
      <c r="J10" s="92">
        <v>0</v>
      </c>
      <c r="K10" s="86">
        <f t="shared" ref="K10" si="2">IF(B10="",IF(H10&lt;1,MAX((C10-D10),((C10*J10*I10))),(MIN((C10*J10*1),((C10-D10))))),(C10*J10*F10))</f>
        <v>0</v>
      </c>
      <c r="L10" s="59">
        <f t="shared" ref="L10" si="3">C10-K10</f>
        <v>1169.0098285907261</v>
      </c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</row>
    <row r="11" spans="1:39" s="3" customFormat="1" ht="15.75" thickBot="1">
      <c r="A11" s="72" t="str">
        <f>+A10</f>
        <v>Computer (Desktop)</v>
      </c>
      <c r="B11" s="28">
        <v>42131</v>
      </c>
      <c r="C11" s="29">
        <v>89000</v>
      </c>
      <c r="D11" s="29">
        <f>C11*5/100</f>
        <v>4450</v>
      </c>
      <c r="E11" s="29">
        <v>3</v>
      </c>
      <c r="F11" s="29">
        <f>IF(B11="","",(($I$1-B11)/365))</f>
        <v>0.90136986301369859</v>
      </c>
      <c r="G11" s="29"/>
      <c r="H11" s="29">
        <v>0</v>
      </c>
      <c r="I11" s="90">
        <f>IF(B11="",IF(H11&lt;1,0,H11-$I$5),(E11-(($I$1-B11)/365)))</f>
        <v>2.0986301369863014</v>
      </c>
      <c r="J11" s="93">
        <f>(1-(D11/C11)^(1/E11))</f>
        <v>0.63159685013596123</v>
      </c>
      <c r="K11" s="87">
        <f t="shared" ref="K11:K28" si="4">IF(B11="",IF(H11&lt;1,MAX((C11-D11),((C11*J11*I11))),(MIN((C11*J11*1),((C11-D11))))),(C11*J11*F11))</f>
        <v>50667.910599537208</v>
      </c>
      <c r="L11" s="60">
        <f t="shared" ref="L11:L28" si="5">C11-K11</f>
        <v>38332.089400462792</v>
      </c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</row>
    <row r="12" spans="1:39" s="48" customFormat="1" ht="16.5" thickBot="1">
      <c r="A12" s="73" t="s">
        <v>18</v>
      </c>
      <c r="B12" s="46"/>
      <c r="C12" s="47">
        <f>+SUM(C11:C11)</f>
        <v>89000</v>
      </c>
      <c r="D12" s="45">
        <f>+SUM(D11:D11)</f>
        <v>4450</v>
      </c>
      <c r="E12" s="45"/>
      <c r="F12" s="45"/>
      <c r="G12" s="45"/>
      <c r="H12" s="45"/>
      <c r="I12" s="50"/>
      <c r="J12" s="61"/>
      <c r="K12" s="61">
        <f>+SUM(K11:K11)</f>
        <v>50667.910599537208</v>
      </c>
      <c r="L12" s="61">
        <f>+SUM(L11:L11)</f>
        <v>38332.089400462792</v>
      </c>
      <c r="M12" s="53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</row>
    <row r="13" spans="1:39" s="13" customFormat="1" ht="15.75">
      <c r="A13" s="74"/>
      <c r="B13" s="26"/>
      <c r="C13" s="27"/>
      <c r="D13" s="12"/>
      <c r="E13" s="24"/>
      <c r="F13" s="24" t="str">
        <f t="shared" ref="F13:F26" si="6">IF(B13="","",(($I$1-B13)/365))</f>
        <v/>
      </c>
      <c r="G13" s="24"/>
      <c r="H13" s="24"/>
      <c r="I13" s="57"/>
      <c r="J13" s="92"/>
      <c r="K13" s="86"/>
      <c r="L13" s="59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</row>
    <row r="14" spans="1:39" s="13" customFormat="1">
      <c r="A14" s="75" t="s">
        <v>23</v>
      </c>
      <c r="B14" s="26"/>
      <c r="C14" s="27">
        <v>50970.5369590345</v>
      </c>
      <c r="D14" s="12">
        <v>8900</v>
      </c>
      <c r="E14" s="24">
        <v>5</v>
      </c>
      <c r="F14" s="24">
        <v>0</v>
      </c>
      <c r="G14" s="24">
        <v>3.0986301369863014</v>
      </c>
      <c r="H14" s="24">
        <f t="shared" ref="H14:H28" si="7">IF(G14-1&lt;0,0,(G14-1))</f>
        <v>2.0986301369863014</v>
      </c>
      <c r="I14" s="57">
        <f>IF(B14="",IF(H14&lt;1,0,H14-$I$5),(E14-(($I$1-B14)/365)))</f>
        <v>1.0986301369863014</v>
      </c>
      <c r="J14" s="92">
        <v>0.61969908829068865</v>
      </c>
      <c r="K14" s="86">
        <f t="shared" si="4"/>
        <v>31586.395283200531</v>
      </c>
      <c r="L14" s="59">
        <f t="shared" si="5"/>
        <v>19384.141675833969</v>
      </c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</row>
    <row r="15" spans="1:39" s="13" customFormat="1" ht="15.75" thickBot="1">
      <c r="A15" s="75" t="s">
        <v>23</v>
      </c>
      <c r="B15" s="26"/>
      <c r="C15" s="27">
        <v>1000</v>
      </c>
      <c r="D15" s="12">
        <v>1000</v>
      </c>
      <c r="E15" s="24">
        <v>5</v>
      </c>
      <c r="F15" s="24" t="str">
        <f t="shared" si="6"/>
        <v/>
      </c>
      <c r="G15" s="24">
        <v>0</v>
      </c>
      <c r="H15" s="24">
        <f t="shared" si="7"/>
        <v>0</v>
      </c>
      <c r="I15" s="57">
        <f>IF(B15="",IF(H15&lt;1,0,H15-$I$5),(E15-(($I$1-B15)/365)))</f>
        <v>0</v>
      </c>
      <c r="J15" s="92">
        <v>0</v>
      </c>
      <c r="K15" s="86">
        <f t="shared" si="4"/>
        <v>0</v>
      </c>
      <c r="L15" s="59">
        <f t="shared" si="5"/>
        <v>1000</v>
      </c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</row>
    <row r="16" spans="1:39" s="48" customFormat="1" ht="16.5" thickBot="1">
      <c r="A16" s="73" t="s">
        <v>18</v>
      </c>
      <c r="B16" s="46"/>
      <c r="C16" s="47">
        <f>+SUM(C14:C15)</f>
        <v>51970.5369590345</v>
      </c>
      <c r="D16" s="45">
        <f>+SUM(D14:D15)</f>
        <v>9900</v>
      </c>
      <c r="E16" s="45"/>
      <c r="F16" s="45"/>
      <c r="G16" s="45"/>
      <c r="H16" s="45"/>
      <c r="I16" s="50"/>
      <c r="J16" s="61"/>
      <c r="K16" s="61">
        <f>+SUM(K14:K15)</f>
        <v>31586.395283200531</v>
      </c>
      <c r="L16" s="61">
        <f>+SUM(L14:L15)</f>
        <v>20384.141675833969</v>
      </c>
      <c r="M16" s="53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</row>
    <row r="17" spans="1:39" s="36" customFormat="1" ht="15.75">
      <c r="A17" s="74" t="s">
        <v>31</v>
      </c>
      <c r="B17" s="34"/>
      <c r="C17" s="35"/>
      <c r="D17" s="33"/>
      <c r="E17" s="33"/>
      <c r="F17" s="33"/>
      <c r="G17" s="33"/>
      <c r="H17" s="33"/>
      <c r="I17" s="51"/>
      <c r="J17" s="62"/>
      <c r="K17" s="62"/>
      <c r="L17" s="62"/>
      <c r="M17" s="53"/>
    </row>
    <row r="18" spans="1:39" s="32" customFormat="1" ht="15.75">
      <c r="A18" s="76" t="s">
        <v>32</v>
      </c>
      <c r="B18" s="26"/>
      <c r="C18" s="23">
        <v>4888546</v>
      </c>
      <c r="D18" s="23">
        <f t="shared" ref="D18" si="8">C18</f>
        <v>4888546</v>
      </c>
      <c r="E18" s="12">
        <v>0</v>
      </c>
      <c r="F18" s="24"/>
      <c r="G18" s="24">
        <v>0</v>
      </c>
      <c r="H18" s="24">
        <f t="shared" ref="H18" si="9">IF(G18-1&lt;0,0,(G18-1))</f>
        <v>0</v>
      </c>
      <c r="I18" s="57">
        <f>IF(B18="",IF(H18&lt;1,0,H18-$I$5),(E18-(($I$1-B18)/365)))</f>
        <v>0</v>
      </c>
      <c r="J18" s="92">
        <v>0</v>
      </c>
      <c r="K18" s="88">
        <f t="shared" si="4"/>
        <v>0</v>
      </c>
      <c r="L18" s="59">
        <f t="shared" si="5"/>
        <v>4888546</v>
      </c>
      <c r="M18" s="52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</row>
    <row r="19" spans="1:39" s="49" customFormat="1" ht="15.75">
      <c r="A19" s="73" t="s">
        <v>18</v>
      </c>
      <c r="B19" s="46"/>
      <c r="C19" s="47">
        <f>SUM(C18:C18)</f>
        <v>4888546</v>
      </c>
      <c r="D19" s="47">
        <f>SUM(D18:D18)</f>
        <v>4888546</v>
      </c>
      <c r="E19" s="45"/>
      <c r="F19" s="45"/>
      <c r="G19" s="45"/>
      <c r="H19" s="45"/>
      <c r="I19" s="50"/>
      <c r="J19" s="94"/>
      <c r="K19" s="63">
        <f>SUM(K18:K18)</f>
        <v>0</v>
      </c>
      <c r="L19" s="63">
        <f>SUM(L18:L18)</f>
        <v>4888546</v>
      </c>
      <c r="M19" s="53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</row>
    <row r="20" spans="1:39" s="13" customFormat="1">
      <c r="A20" s="75" t="s">
        <v>24</v>
      </c>
      <c r="B20" s="26"/>
      <c r="C20" s="27">
        <v>20576.980761667699</v>
      </c>
      <c r="D20" s="12">
        <v>2625</v>
      </c>
      <c r="E20" s="24">
        <v>5</v>
      </c>
      <c r="F20" s="24" t="str">
        <f t="shared" si="6"/>
        <v/>
      </c>
      <c r="G20" s="24">
        <v>3.88</v>
      </c>
      <c r="H20" s="24">
        <f t="shared" si="7"/>
        <v>2.88</v>
      </c>
      <c r="I20" s="57">
        <f>IF(B20="",IF(H20&lt;1,0,H20-$I$5),(E20-(($I$1-B20)/365)))</f>
        <v>1.88</v>
      </c>
      <c r="J20" s="92">
        <v>0.53750329815765707</v>
      </c>
      <c r="K20" s="86">
        <f t="shared" si="4"/>
        <v>11060.195025523046</v>
      </c>
      <c r="L20" s="59">
        <f t="shared" si="5"/>
        <v>9516.7857361446531</v>
      </c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</row>
    <row r="21" spans="1:39" s="15" customFormat="1" ht="15.75">
      <c r="A21" s="77" t="s">
        <v>26</v>
      </c>
      <c r="B21" s="28">
        <v>42292</v>
      </c>
      <c r="C21" s="14">
        <v>7903</v>
      </c>
      <c r="D21" s="30">
        <f>C21*5/100</f>
        <v>395.15</v>
      </c>
      <c r="E21" s="30">
        <v>5</v>
      </c>
      <c r="F21" s="30">
        <f>IF(B21="","",(($I$1-B21)/365))</f>
        <v>0.46027397260273972</v>
      </c>
      <c r="G21" s="30"/>
      <c r="H21" s="30">
        <v>0</v>
      </c>
      <c r="I21" s="91">
        <f>IF(B21="",IF(H21&lt;1,0,H21-$I$5),(E21-(($I$1-B21)/365)))</f>
        <v>4.5397260273972604</v>
      </c>
      <c r="J21" s="95">
        <f>(1-(D21/C21)^(1/E21))</f>
        <v>0.45071972834694118</v>
      </c>
      <c r="K21" s="89">
        <f t="shared" si="4"/>
        <v>1639.5133868634171</v>
      </c>
      <c r="L21" s="64">
        <f t="shared" si="5"/>
        <v>6263.4866131365834</v>
      </c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</row>
    <row r="22" spans="1:39" s="15" customFormat="1" ht="16.5" thickBot="1">
      <c r="A22" s="77" t="s">
        <v>25</v>
      </c>
      <c r="B22" s="28">
        <v>42146</v>
      </c>
      <c r="C22" s="14">
        <v>14000</v>
      </c>
      <c r="D22" s="30">
        <f>C22*5/100</f>
        <v>700</v>
      </c>
      <c r="E22" s="30">
        <v>5</v>
      </c>
      <c r="F22" s="30">
        <f>IF(B22="","",(($I$1-B22)/365))</f>
        <v>0.86027397260273974</v>
      </c>
      <c r="G22" s="30"/>
      <c r="H22" s="30">
        <v>0</v>
      </c>
      <c r="I22" s="91">
        <f>IF(B22="",IF(H22&lt;1,0,H22-$I$5),(E22-(($I$1-B22)/365)))</f>
        <v>4.13972602739726</v>
      </c>
      <c r="J22" s="95">
        <f>(1-(D22/C22)^(1/E22))</f>
        <v>0.45071972834694107</v>
      </c>
      <c r="K22" s="89">
        <f t="shared" si="4"/>
        <v>5428.39431729631</v>
      </c>
      <c r="L22" s="64">
        <f t="shared" si="5"/>
        <v>8571.60568270369</v>
      </c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</row>
    <row r="23" spans="1:39" s="48" customFormat="1" ht="16.5" thickBot="1">
      <c r="A23" s="73" t="s">
        <v>18</v>
      </c>
      <c r="B23" s="46"/>
      <c r="C23" s="47">
        <f>+SUM(C20:C22)</f>
        <v>42479.980761667699</v>
      </c>
      <c r="D23" s="47">
        <f>+SUM(D20:D22)</f>
        <v>3720.15</v>
      </c>
      <c r="E23" s="45"/>
      <c r="F23" s="45"/>
      <c r="G23" s="45"/>
      <c r="H23" s="45"/>
      <c r="I23" s="50"/>
      <c r="J23" s="61"/>
      <c r="K23" s="63">
        <f>+SUM(K20:K22)</f>
        <v>18128.102729682774</v>
      </c>
      <c r="L23" s="63">
        <f>+SUM(L20:L22)</f>
        <v>24351.878031984925</v>
      </c>
      <c r="M23" s="53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</row>
    <row r="24" spans="1:39" s="13" customFormat="1" ht="18">
      <c r="A24" s="78" t="s">
        <v>27</v>
      </c>
      <c r="B24" s="11"/>
      <c r="C24" s="11"/>
      <c r="D24" s="11"/>
      <c r="E24" s="11"/>
      <c r="F24" s="24" t="str">
        <f t="shared" si="6"/>
        <v/>
      </c>
      <c r="G24" s="24"/>
      <c r="H24" s="24"/>
      <c r="I24" s="57"/>
      <c r="J24" s="92"/>
      <c r="K24" s="86"/>
      <c r="L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</row>
    <row r="25" spans="1:39" s="13" customFormat="1">
      <c r="A25" s="75" t="s">
        <v>28</v>
      </c>
      <c r="B25" s="26"/>
      <c r="C25" s="24">
        <v>1854213.8919949038</v>
      </c>
      <c r="D25" s="12">
        <v>144485</v>
      </c>
      <c r="E25" s="24">
        <v>10</v>
      </c>
      <c r="F25" s="24" t="str">
        <f t="shared" si="6"/>
        <v/>
      </c>
      <c r="G25" s="24">
        <v>9.5287671232876718</v>
      </c>
      <c r="H25" s="24">
        <f t="shared" si="7"/>
        <v>8.5287671232876718</v>
      </c>
      <c r="I25" s="57">
        <f>IF(B25="",IF(H25&lt;1,0,H25-$I$5),(E25-(($I$1-B25)/365)))</f>
        <v>7.5287671232876718</v>
      </c>
      <c r="J25" s="92">
        <v>0.26976452953701435</v>
      </c>
      <c r="K25" s="86">
        <f t="shared" si="4"/>
        <v>500201.13823500159</v>
      </c>
      <c r="L25" s="59">
        <f t="shared" si="5"/>
        <v>1354012.7537599022</v>
      </c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</row>
    <row r="26" spans="1:39" s="13" customFormat="1" ht="15.75" thickBot="1">
      <c r="A26" s="75" t="s">
        <v>29</v>
      </c>
      <c r="B26" s="26"/>
      <c r="C26" s="16">
        <v>14772.800000000001</v>
      </c>
      <c r="D26" s="12">
        <v>14772.800000000001</v>
      </c>
      <c r="E26" s="24">
        <v>10</v>
      </c>
      <c r="F26" s="24" t="str">
        <f t="shared" si="6"/>
        <v/>
      </c>
      <c r="G26" s="24">
        <v>0</v>
      </c>
      <c r="H26" s="24">
        <f t="shared" si="7"/>
        <v>0</v>
      </c>
      <c r="I26" s="57">
        <f>IF(B26="",IF(H26&lt;1,0,H26-$I$5),(E26-(($I$1-B26)/365)))</f>
        <v>0</v>
      </c>
      <c r="J26" s="92"/>
      <c r="K26" s="86">
        <f t="shared" si="4"/>
        <v>0</v>
      </c>
      <c r="L26" s="59">
        <f t="shared" si="5"/>
        <v>14772.800000000001</v>
      </c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</row>
    <row r="27" spans="1:39" s="48" customFormat="1" ht="16.5" thickBot="1">
      <c r="A27" s="73" t="s">
        <v>18</v>
      </c>
      <c r="B27" s="46"/>
      <c r="C27" s="47">
        <f>+SUM(C25:C26)</f>
        <v>1868986.6919949038</v>
      </c>
      <c r="D27" s="45">
        <f>+SUM(D25:D26)</f>
        <v>159257.79999999999</v>
      </c>
      <c r="E27" s="45"/>
      <c r="F27" s="45"/>
      <c r="G27" s="45"/>
      <c r="H27" s="45"/>
      <c r="I27" s="50"/>
      <c r="J27" s="61"/>
      <c r="K27" s="61">
        <f>+SUM(K25:K26)</f>
        <v>500201.13823500159</v>
      </c>
      <c r="L27" s="61">
        <f>+SUM(L25:L26)</f>
        <v>1368785.5537599023</v>
      </c>
      <c r="M27" s="53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</row>
    <row r="28" spans="1:39" s="3" customFormat="1">
      <c r="A28" s="79" t="s">
        <v>30</v>
      </c>
      <c r="B28" s="11"/>
      <c r="C28" s="31">
        <v>7667.8836069396175</v>
      </c>
      <c r="D28" s="25">
        <v>825</v>
      </c>
      <c r="E28" s="25">
        <v>3</v>
      </c>
      <c r="F28" s="25" t="str">
        <f>IF(B28="","",(($I$1-B28)/365))</f>
        <v/>
      </c>
      <c r="G28" s="31">
        <v>0.59452054794520548</v>
      </c>
      <c r="H28" s="24">
        <f t="shared" si="7"/>
        <v>0</v>
      </c>
      <c r="I28" s="57">
        <f>IF(B28="",IF(H28&lt;1,0,H28-$I$5),(E28-(($I$1-B28)/365)))</f>
        <v>0</v>
      </c>
      <c r="J28" s="96">
        <v>0.4933837259232885</v>
      </c>
      <c r="K28" s="86">
        <f t="shared" si="4"/>
        <v>6842.8836069396175</v>
      </c>
      <c r="L28" s="59">
        <f t="shared" si="5"/>
        <v>825</v>
      </c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</row>
    <row r="29" spans="1:39" s="4" customFormat="1">
      <c r="A29" s="71" t="s">
        <v>30</v>
      </c>
      <c r="B29" s="11"/>
      <c r="C29" s="17">
        <v>865</v>
      </c>
      <c r="D29" s="17">
        <v>865</v>
      </c>
      <c r="E29" s="25">
        <v>3</v>
      </c>
      <c r="F29" s="25"/>
      <c r="G29" s="25">
        <v>0</v>
      </c>
      <c r="H29" s="24">
        <f t="shared" ref="H29" si="10">IF(G29-1&lt;0,0,(G29-1))</f>
        <v>0</v>
      </c>
      <c r="I29" s="57">
        <f>IF(B29="",IF(H29&lt;1,0,H29-$I$5),(E29-(($I$1-B29)/365)))</f>
        <v>0</v>
      </c>
      <c r="J29" s="96">
        <v>0</v>
      </c>
      <c r="K29" s="86">
        <f t="shared" ref="K29:K30" si="11">IF(B29="",IF(H29&lt;1,MAX((C29-D29),((C29*J29*I29))),(MIN((C29*J29*1),((C29-D29))))),(C29*J29*F29))</f>
        <v>0</v>
      </c>
      <c r="L29" s="59">
        <f t="shared" ref="L29:L30" si="12">C29-K29</f>
        <v>865</v>
      </c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</row>
    <row r="30" spans="1:39" s="15" customFormat="1" ht="15.75" thickBot="1">
      <c r="A30" s="72" t="str">
        <f>+A29</f>
        <v>Mobile</v>
      </c>
      <c r="B30" s="28">
        <v>42337</v>
      </c>
      <c r="C30" s="30">
        <v>65000</v>
      </c>
      <c r="D30" s="30">
        <f>C30*5/100</f>
        <v>3250</v>
      </c>
      <c r="E30" s="30">
        <v>5</v>
      </c>
      <c r="F30" s="30">
        <f>IF(B30="","",(($I$1-B30)/365))</f>
        <v>0.33698630136986302</v>
      </c>
      <c r="G30" s="30"/>
      <c r="H30" s="30">
        <v>0</v>
      </c>
      <c r="I30" s="91">
        <f>IF(B30="",IF(H30&lt;1,0,H30-$I$5),(E30-(($I$1-B30)/365)))</f>
        <v>4.6630136986301371</v>
      </c>
      <c r="J30" s="95">
        <f>(1-(D30/C30)^(1/E30))</f>
        <v>0.45071972834694107</v>
      </c>
      <c r="K30" s="89">
        <f t="shared" si="11"/>
        <v>9872.6143236542302</v>
      </c>
      <c r="L30" s="64">
        <f t="shared" si="12"/>
        <v>55127.385676345773</v>
      </c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</row>
    <row r="31" spans="1:39" s="48" customFormat="1" ht="16.5" thickBot="1">
      <c r="A31" s="80" t="s">
        <v>18</v>
      </c>
      <c r="B31" s="81"/>
      <c r="C31" s="82">
        <f>+SUM(C28:C30)</f>
        <v>73532.88360693962</v>
      </c>
      <c r="D31" s="83">
        <f>+SUM(D28:D30)</f>
        <v>4940</v>
      </c>
      <c r="E31" s="83"/>
      <c r="F31" s="83"/>
      <c r="G31" s="83"/>
      <c r="H31" s="83"/>
      <c r="I31" s="84"/>
      <c r="J31" s="65"/>
      <c r="K31" s="65">
        <f>+SUM(K28:K30)</f>
        <v>16715.497930593847</v>
      </c>
      <c r="L31" s="65">
        <f>+SUM(L28:L30)</f>
        <v>56817.385676345773</v>
      </c>
      <c r="M31" s="53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</row>
    <row r="32" spans="1:39" s="19" customFormat="1">
      <c r="A32" s="18"/>
      <c r="C32" s="20"/>
      <c r="D32" s="20"/>
      <c r="H32" s="21"/>
      <c r="K32" s="20"/>
      <c r="L32" s="20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</row>
    <row r="33" spans="1:39" s="19" customFormat="1">
      <c r="A33" s="18"/>
      <c r="C33" s="20"/>
      <c r="D33" s="20"/>
      <c r="H33" s="21"/>
      <c r="K33" s="20"/>
      <c r="L33" s="20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</row>
    <row r="34" spans="1:39" s="19" customFormat="1">
      <c r="A34" s="18"/>
      <c r="C34" s="20"/>
      <c r="D34" s="20"/>
      <c r="H34" s="21"/>
      <c r="K34" s="20"/>
      <c r="L34" s="20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</row>
    <row r="35" spans="1:39" s="19" customFormat="1">
      <c r="A35" s="18"/>
      <c r="C35" s="20"/>
      <c r="D35" s="20"/>
      <c r="H35" s="21"/>
      <c r="K35" s="20"/>
      <c r="L35" s="20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</row>
    <row r="36" spans="1:39" s="7" customFormat="1" ht="18.75">
      <c r="A36" s="41" t="s">
        <v>19</v>
      </c>
      <c r="D36" s="2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</row>
    <row r="37" spans="1:39" s="7" customFormat="1" ht="18.75">
      <c r="A37" s="37" t="s">
        <v>20</v>
      </c>
      <c r="B37" s="37"/>
      <c r="C37" s="37"/>
      <c r="D37" s="15"/>
      <c r="K37" s="6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</row>
    <row r="38" spans="1:39" s="7" customFormat="1"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</row>
    <row r="39" spans="1:39" s="7" customFormat="1">
      <c r="H39" s="9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</row>
    <row r="40" spans="1:39" s="7" customFormat="1">
      <c r="A40" s="40" t="s">
        <v>21</v>
      </c>
      <c r="B40" s="38"/>
      <c r="C40" s="38"/>
      <c r="D40" s="38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</row>
    <row r="41" spans="1:39" s="7" customFormat="1" ht="18.75">
      <c r="A41" s="39" t="s">
        <v>33</v>
      </c>
      <c r="B41" s="39"/>
      <c r="C41" s="39"/>
      <c r="D41" s="38"/>
      <c r="K41" s="8"/>
      <c r="M41" s="56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</row>
    <row r="42" spans="1:39" s="7" customFormat="1">
      <c r="D42" s="6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</row>
    <row r="43" spans="1:39" s="7" customFormat="1"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</row>
    <row r="45" spans="1:39">
      <c r="A45" s="10"/>
      <c r="B45" s="10"/>
      <c r="C45" s="5"/>
      <c r="D45" s="5"/>
      <c r="E45" s="5"/>
      <c r="F45" s="5"/>
      <c r="G45" s="5"/>
      <c r="K45" s="2"/>
    </row>
  </sheetData>
  <protectedRanges>
    <protectedRange sqref="G6:G8 H12:H20 H32:H1048576 H23:H27 H1:H10" name="Range2"/>
    <protectedRange sqref="J12:J20 J32:J1048576 J23:J27 J1:J10" name="Range3"/>
    <protectedRange sqref="D30:E30 C11:E11 D21:E22" name="Range1_3"/>
    <protectedRange sqref="H30 H11 H21:H22" name="Range2_3"/>
    <protectedRange sqref="J30 J11 J21:J22" name="Range3_3"/>
    <protectedRange sqref="A10" name="Range4_5"/>
    <protectedRange sqref="C10:E10" name="Range1_5"/>
    <protectedRange sqref="A11" name="Range4_6"/>
    <protectedRange sqref="B11" name="Range1_8"/>
    <protectedRange sqref="B21:C21" name="Range1_9"/>
    <protectedRange sqref="B22:C22" name="Range1_10"/>
    <protectedRange sqref="A24" name="Range4_7"/>
    <protectedRange sqref="B24:E26" name="Range1_11"/>
    <protectedRange sqref="A28:A29" name="Range4_8"/>
    <protectedRange sqref="C28:E29" name="Range1_12"/>
    <protectedRange sqref="B30" name="Range1_13"/>
    <protectedRange sqref="A30" name="Range4_9"/>
    <protectedRange sqref="C30" name="Range1_14"/>
    <protectedRange sqref="J28:J29" name="Range3_4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2" sqref="M1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2016-08-31T07:35:57Z</dcterms:modified>
</cp:coreProperties>
</file>