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7425"/>
  </bookViews>
  <sheets>
    <sheet name="far" sheetId="1" r:id="rId1"/>
  </sheets>
  <definedNames>
    <definedName name="_xlnm._FilterDatabase" localSheetId="0" hidden="1">far!$A$5:$AJ$9</definedName>
  </definedNames>
  <calcPr calcId="124519"/>
</workbook>
</file>

<file path=xl/calcChain.xml><?xml version="1.0" encoding="utf-8"?>
<calcChain xmlns="http://schemas.openxmlformats.org/spreadsheetml/2006/main">
  <c r="H20" i="1"/>
  <c r="AJ13"/>
  <c r="AI13"/>
  <c r="AH13"/>
  <c r="AG13"/>
  <c r="AF13"/>
  <c r="AD13"/>
  <c r="AB13"/>
  <c r="R13"/>
  <c r="Q13"/>
  <c r="P13"/>
  <c r="O13"/>
  <c r="AD12"/>
  <c r="AB12"/>
  <c r="R12"/>
  <c r="Q12"/>
  <c r="P12"/>
  <c r="O12"/>
  <c r="Z9"/>
  <c r="W9"/>
  <c r="S9"/>
  <c r="K9"/>
  <c r="M9" s="1"/>
  <c r="I9"/>
  <c r="L9" s="1"/>
  <c r="W8"/>
  <c r="T8"/>
  <c r="T13" s="1"/>
  <c r="S8"/>
  <c r="K8"/>
  <c r="J8"/>
  <c r="I8"/>
  <c r="L8" s="1"/>
  <c r="Z7"/>
  <c r="W7"/>
  <c r="W12" s="1"/>
  <c r="S7"/>
  <c r="S12" s="1"/>
  <c r="K7"/>
  <c r="I7"/>
  <c r="L7" s="1"/>
  <c r="M4"/>
  <c r="N4" s="1"/>
  <c r="K3"/>
  <c r="N9" l="1"/>
  <c r="M7"/>
  <c r="M8"/>
  <c r="Z8"/>
  <c r="J9"/>
  <c r="U9"/>
  <c r="X9" s="1"/>
  <c r="T12"/>
  <c r="Z12"/>
  <c r="S13"/>
  <c r="W13"/>
  <c r="J7"/>
  <c r="U7"/>
  <c r="U8"/>
  <c r="X8" s="1"/>
  <c r="U12" l="1"/>
  <c r="U13"/>
  <c r="X7"/>
  <c r="N7"/>
  <c r="H7"/>
  <c r="V7"/>
  <c r="M2"/>
  <c r="Y8"/>
  <c r="N8"/>
  <c r="H8"/>
  <c r="AA8" s="1"/>
  <c r="AC8" s="1"/>
  <c r="AE8" s="1"/>
  <c r="AA9"/>
  <c r="AC9" s="1"/>
  <c r="AE9" s="1"/>
  <c r="Z13"/>
  <c r="V9"/>
  <c r="V8"/>
  <c r="H9"/>
  <c r="Y9"/>
  <c r="V13" l="1"/>
  <c r="V12"/>
  <c r="X13"/>
  <c r="AA7"/>
  <c r="X12"/>
  <c r="Y7"/>
  <c r="Y12" l="1"/>
  <c r="Y13"/>
  <c r="AA12"/>
  <c r="AA13"/>
  <c r="AC7"/>
  <c r="AC12" l="1"/>
  <c r="AC13"/>
  <c r="AE7"/>
  <c r="AE12" l="1"/>
  <c r="AE13"/>
</calcChain>
</file>

<file path=xl/sharedStrings.xml><?xml version="1.0" encoding="utf-8"?>
<sst xmlns="http://schemas.openxmlformats.org/spreadsheetml/2006/main" count="46" uniqueCount="43">
  <si>
    <t>Depreciation From</t>
  </si>
  <si>
    <t>Total Days 
F.Y.14-15</t>
  </si>
  <si>
    <t xml:space="preserve">Depreciation to </t>
  </si>
  <si>
    <t>S.NO</t>
  </si>
  <si>
    <t>BLOCK OF ASSETS</t>
  </si>
  <si>
    <t>NAME OF ASSET UNDER BLOCK</t>
  </si>
  <si>
    <t>Asset Type</t>
  </si>
  <si>
    <t>DATE OF INSTALATION</t>
  </si>
  <si>
    <t>DATE OF SALE/ ADJ.</t>
  </si>
  <si>
    <t>USEFUL LIFE 
(in years)</t>
  </si>
  <si>
    <t>Rate of Depreciation</t>
  </si>
  <si>
    <t>Useful period</t>
  </si>
  <si>
    <t>x</t>
  </si>
  <si>
    <t>USEFUL LIFE 
(in Days)</t>
  </si>
  <si>
    <t>Life used till Mar'14
(in Days)</t>
  </si>
  <si>
    <t>Remaining  Life 
(in Days)</t>
  </si>
  <si>
    <t>No. of Days 
till Mar,15</t>
  </si>
  <si>
    <t>ORIGINAL PURCHASE AMOUNT</t>
  </si>
  <si>
    <t>Gross Block as on 31/3/2014</t>
  </si>
  <si>
    <t xml:space="preserve">ADDITION </t>
  </si>
  <si>
    <t>SALE/ ADJ. Apr'14 - Mar'15</t>
  </si>
  <si>
    <t>Gross Block as on 31/3/2015</t>
  </si>
  <si>
    <t>Net block
as on 01.04.14</t>
  </si>
  <si>
    <t>COST AS ON 31.3.2015</t>
  </si>
  <si>
    <t>Depreciation category</t>
  </si>
  <si>
    <t>Residual value @ 5%</t>
  </si>
  <si>
    <t xml:space="preserve">Opening net block - Residual value </t>
  </si>
  <si>
    <t>Adjustment from opening reserve</t>
  </si>
  <si>
    <t xml:space="preserve"> Depreciation as on 31.03.2014</t>
  </si>
  <si>
    <t xml:space="preserve"> Depreciation during the year
Apr'14 - Mar'15</t>
  </si>
  <si>
    <t>Sale/Adj Depreciation  Apr'14 - Mar'15</t>
  </si>
  <si>
    <t xml:space="preserve"> Depreciation as on 31.03.2015</t>
  </si>
  <si>
    <t>Loss on Discard of Fixed Assets</t>
  </si>
  <si>
    <t>W.D.V (SLM) AS ON 31.03.2015</t>
  </si>
  <si>
    <t>%</t>
  </si>
  <si>
    <t>From</t>
  </si>
  <si>
    <t>To</t>
  </si>
  <si>
    <t>Office Equipment</t>
  </si>
  <si>
    <t>Camera</t>
  </si>
  <si>
    <t>Tangible</t>
  </si>
  <si>
    <t>Speakers</t>
  </si>
  <si>
    <t>Computers &amp; Peripherals</t>
  </si>
  <si>
    <t>Computers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</si>
</sst>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[$-409]d\-mmm\-yy;@"/>
    <numFmt numFmtId="165" formatCode="_-* #,##0_-;\-* #,##0_-;_-* &quot;-&quot;??_-;_-@_-"/>
    <numFmt numFmtId="166" formatCode="_(* #,##0_);_(* \(#,##0\);_(* &quot;-&quot;??_);_(@_)"/>
    <numFmt numFmtId="167" formatCode="_-* #,##0.00_-;\-* #,##0.00_-;_-* &quot;-&quot;??_-;_-@_-"/>
    <numFmt numFmtId="168" formatCode="[$-14009]dd\-mm\-yyyy;@"/>
    <numFmt numFmtId="169" formatCode="_(* #,##0.0_);_(* \(#,##0.0\);_(* &quot;-&quot;??_);_(@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2">
    <xf numFmtId="0" fontId="0" fillId="0" borderId="0"/>
    <xf numFmtId="0" fontId="1" fillId="0" borderId="0"/>
    <xf numFmtId="0" fontId="3" fillId="0" borderId="0"/>
    <xf numFmtId="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26" borderId="2" applyNumberFormat="0" applyAlignment="0" applyProtection="0"/>
    <xf numFmtId="0" fontId="10" fillId="26" borderId="2" applyNumberFormat="0" applyAlignment="0" applyProtection="0"/>
    <xf numFmtId="0" fontId="11" fillId="27" borderId="3" applyNumberFormat="0" applyAlignment="0" applyProtection="0"/>
    <xf numFmtId="0" fontId="11" fillId="27" borderId="3" applyNumberFormat="0" applyAlignment="0" applyProtection="0"/>
    <xf numFmtId="43" fontId="3" fillId="0" borderId="0" applyFont="0" applyFill="0" applyBorder="0" applyAlignment="0" applyProtection="0"/>
    <xf numFmtId="167" fontId="3" fillId="0" borderId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3" borderId="2" applyNumberFormat="0" applyAlignment="0" applyProtection="0"/>
    <xf numFmtId="0" fontId="17" fillId="13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8" applyNumberFormat="0" applyAlignment="0" applyProtection="0"/>
    <xf numFmtId="0" fontId="3" fillId="29" borderId="8" applyNumberFormat="0" applyAlignment="0" applyProtection="0"/>
    <xf numFmtId="0" fontId="20" fillId="26" borderId="9" applyNumberFormat="0" applyAlignment="0" applyProtection="0"/>
    <xf numFmtId="0" fontId="20" fillId="26" borderId="9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1" applyFont="1"/>
    <xf numFmtId="164" fontId="4" fillId="2" borderId="1" xfId="2" applyNumberFormat="1" applyFont="1" applyFill="1" applyBorder="1" applyAlignment="1">
      <alignment horizontal="center" vertical="center"/>
    </xf>
    <xf numFmtId="0" fontId="2" fillId="0" borderId="0" xfId="1" applyFont="1" applyBorder="1"/>
    <xf numFmtId="0" fontId="2" fillId="0" borderId="0" xfId="1" applyNumberFormat="1" applyFont="1"/>
    <xf numFmtId="165" fontId="4" fillId="0" borderId="0" xfId="3" applyNumberFormat="1" applyFont="1" applyFill="1" applyAlignment="1">
      <alignment horizontal="right" vertical="center"/>
    </xf>
    <xf numFmtId="0" fontId="4" fillId="0" borderId="1" xfId="2" applyFont="1" applyFill="1" applyBorder="1" applyAlignment="1">
      <alignment horizontal="center" vertical="top" wrapText="1"/>
    </xf>
    <xf numFmtId="0" fontId="2" fillId="0" borderId="0" xfId="1" applyFont="1" applyFill="1"/>
    <xf numFmtId="0" fontId="4" fillId="0" borderId="1" xfId="2" applyFont="1" applyFill="1" applyBorder="1" applyAlignment="1">
      <alignment horizontal="center"/>
    </xf>
    <xf numFmtId="164" fontId="2" fillId="0" borderId="0" xfId="1" applyNumberFormat="1" applyFont="1"/>
    <xf numFmtId="166" fontId="4" fillId="0" borderId="1" xfId="4" applyNumberFormat="1" applyFont="1" applyFill="1" applyBorder="1" applyAlignment="1">
      <alignment horizontal="left" vertical="top"/>
    </xf>
    <xf numFmtId="43" fontId="2" fillId="0" borderId="0" xfId="1" applyNumberFormat="1" applyFont="1"/>
    <xf numFmtId="165" fontId="2" fillId="0" borderId="0" xfId="1" applyNumberFormat="1" applyFont="1"/>
    <xf numFmtId="0" fontId="5" fillId="0" borderId="1" xfId="2" applyFont="1" applyFill="1" applyBorder="1" applyAlignment="1" applyProtection="1">
      <alignment horizontal="center" vertical="top" wrapText="1" shrinkToFit="1"/>
    </xf>
    <xf numFmtId="0" fontId="5" fillId="0" borderId="1" xfId="2" applyFont="1" applyFill="1" applyBorder="1" applyAlignment="1" applyProtection="1">
      <alignment horizontal="center" vertical="top" wrapText="1" shrinkToFit="1"/>
    </xf>
    <xf numFmtId="167" fontId="5" fillId="0" borderId="1" xfId="3" applyNumberFormat="1" applyFont="1" applyFill="1" applyBorder="1" applyAlignment="1" applyProtection="1">
      <alignment horizontal="center" vertical="top" wrapText="1" shrinkToFit="1"/>
    </xf>
    <xf numFmtId="167" fontId="5" fillId="0" borderId="1" xfId="3" applyNumberFormat="1" applyFont="1" applyFill="1" applyBorder="1" applyAlignment="1" applyProtection="1">
      <alignment horizontal="center" vertical="top" wrapText="1" shrinkToFit="1"/>
    </xf>
    <xf numFmtId="165" fontId="5" fillId="0" borderId="1" xfId="3" applyNumberFormat="1" applyFont="1" applyFill="1" applyBorder="1" applyAlignment="1" applyProtection="1">
      <alignment vertical="top" wrapText="1" shrinkToFit="1"/>
    </xf>
    <xf numFmtId="166" fontId="5" fillId="0" borderId="1" xfId="4" applyNumberFormat="1" applyFont="1" applyFill="1" applyBorder="1" applyAlignment="1" applyProtection="1">
      <alignment horizontal="center" vertical="top" wrapText="1" shrinkToFit="1"/>
    </xf>
    <xf numFmtId="165" fontId="5" fillId="0" borderId="1" xfId="3" applyNumberFormat="1" applyFont="1" applyFill="1" applyBorder="1" applyAlignment="1" applyProtection="1">
      <alignment horizontal="center" vertical="top" wrapText="1" shrinkToFit="1"/>
    </xf>
    <xf numFmtId="0" fontId="5" fillId="3" borderId="1" xfId="2" applyFont="1" applyFill="1" applyBorder="1" applyAlignment="1" applyProtection="1">
      <alignment horizontal="center" vertical="top" wrapText="1" shrinkToFit="1"/>
    </xf>
    <xf numFmtId="0" fontId="5" fillId="3" borderId="1" xfId="2" applyFont="1" applyFill="1" applyBorder="1" applyAlignment="1" applyProtection="1">
      <alignment horizontal="center" vertical="top" wrapText="1" shrinkToFit="1"/>
    </xf>
    <xf numFmtId="165" fontId="5" fillId="4" borderId="1" xfId="3" applyNumberFormat="1" applyFont="1" applyFill="1" applyBorder="1" applyAlignment="1" applyProtection="1">
      <alignment horizontal="center" vertical="top" wrapText="1"/>
    </xf>
    <xf numFmtId="165" fontId="5" fillId="4" borderId="1" xfId="3" applyNumberFormat="1" applyFont="1" applyFill="1" applyBorder="1" applyAlignment="1" applyProtection="1">
      <alignment horizontal="center" vertical="top" wrapText="1"/>
    </xf>
    <xf numFmtId="165" fontId="5" fillId="5" borderId="1" xfId="3" applyNumberFormat="1" applyFont="1" applyFill="1" applyBorder="1" applyAlignment="1" applyProtection="1">
      <alignment horizontal="center" vertical="top" wrapText="1" shrinkToFit="1"/>
    </xf>
    <xf numFmtId="165" fontId="5" fillId="5" borderId="1" xfId="3" applyNumberFormat="1" applyFont="1" applyFill="1" applyBorder="1" applyAlignment="1" applyProtection="1">
      <alignment horizontal="center" vertical="top" wrapText="1" shrinkToFit="1"/>
    </xf>
    <xf numFmtId="165" fontId="5" fillId="3" borderId="1" xfId="3" applyNumberFormat="1" applyFont="1" applyFill="1" applyBorder="1" applyAlignment="1" applyProtection="1">
      <alignment horizontal="center" vertical="top" wrapText="1" shrinkToFit="1"/>
    </xf>
    <xf numFmtId="165" fontId="5" fillId="0" borderId="1" xfId="3" applyNumberFormat="1" applyFont="1" applyFill="1" applyBorder="1" applyAlignment="1" applyProtection="1">
      <alignment horizontal="center" vertical="top" wrapText="1" shrinkToFit="1"/>
    </xf>
    <xf numFmtId="166" fontId="5" fillId="5" borderId="1" xfId="4" applyNumberFormat="1" applyFont="1" applyFill="1" applyBorder="1" applyAlignment="1" applyProtection="1">
      <alignment horizontal="center" vertical="top" wrapText="1" shrinkToFit="1"/>
    </xf>
    <xf numFmtId="0" fontId="2" fillId="0" borderId="1" xfId="1" applyFont="1" applyFill="1" applyBorder="1"/>
    <xf numFmtId="0" fontId="4" fillId="0" borderId="1" xfId="2" applyFont="1" applyFill="1" applyBorder="1" applyAlignment="1">
      <alignment horizontal="left" vertical="top"/>
    </xf>
    <xf numFmtId="0" fontId="3" fillId="0" borderId="1" xfId="2" applyBorder="1"/>
    <xf numFmtId="0" fontId="4" fillId="0" borderId="1" xfId="1" applyFont="1" applyFill="1" applyBorder="1"/>
    <xf numFmtId="164" fontId="4" fillId="0" borderId="1" xfId="2" applyNumberFormat="1" applyFont="1" applyFill="1" applyBorder="1" applyAlignment="1">
      <alignment horizontal="center" vertical="top"/>
    </xf>
    <xf numFmtId="43" fontId="2" fillId="0" borderId="1" xfId="1" applyNumberFormat="1" applyFont="1" applyFill="1" applyBorder="1"/>
    <xf numFmtId="164" fontId="2" fillId="0" borderId="1" xfId="1" applyNumberFormat="1" applyFont="1" applyFill="1" applyBorder="1"/>
    <xf numFmtId="166" fontId="2" fillId="0" borderId="1" xfId="4" applyNumberFormat="1" applyFont="1" applyFill="1" applyBorder="1"/>
    <xf numFmtId="166" fontId="2" fillId="0" borderId="1" xfId="1" applyNumberFormat="1" applyFont="1" applyFill="1" applyBorder="1"/>
    <xf numFmtId="43" fontId="4" fillId="0" borderId="1" xfId="4" applyFont="1" applyFill="1" applyBorder="1" applyAlignment="1">
      <alignment vertical="top"/>
    </xf>
    <xf numFmtId="166" fontId="4" fillId="0" borderId="1" xfId="4" applyNumberFormat="1" applyFont="1" applyFill="1" applyBorder="1" applyAlignment="1">
      <alignment vertical="top"/>
    </xf>
    <xf numFmtId="165" fontId="4" fillId="0" borderId="1" xfId="3" applyNumberFormat="1" applyFont="1" applyFill="1" applyBorder="1" applyAlignment="1">
      <alignment vertical="top"/>
    </xf>
    <xf numFmtId="165" fontId="4" fillId="0" borderId="1" xfId="3" applyNumberFormat="1" applyFont="1" applyFill="1" applyBorder="1" applyAlignment="1">
      <alignment vertical="top" wrapText="1"/>
    </xf>
    <xf numFmtId="43" fontId="4" fillId="0" borderId="1" xfId="4" applyNumberFormat="1" applyFont="1" applyFill="1" applyBorder="1" applyAlignment="1">
      <alignment vertical="top"/>
    </xf>
    <xf numFmtId="0" fontId="4" fillId="0" borderId="0" xfId="2" applyFont="1" applyFill="1" applyBorder="1" applyAlignment="1">
      <alignment horizontal="left" vertical="top" wrapText="1"/>
    </xf>
    <xf numFmtId="168" fontId="4" fillId="0" borderId="0" xfId="2" applyNumberFormat="1" applyFont="1" applyFill="1" applyBorder="1" applyAlignment="1">
      <alignment horizontal="center" vertical="top"/>
    </xf>
    <xf numFmtId="166" fontId="4" fillId="0" borderId="0" xfId="4" applyNumberFormat="1" applyFont="1" applyFill="1" applyBorder="1" applyAlignment="1">
      <alignment horizontal="center" vertical="top" wrapText="1"/>
    </xf>
    <xf numFmtId="43" fontId="4" fillId="0" borderId="0" xfId="4" applyFont="1" applyFill="1" applyBorder="1" applyAlignment="1">
      <alignment vertical="top"/>
    </xf>
    <xf numFmtId="166" fontId="4" fillId="0" borderId="0" xfId="4" applyNumberFormat="1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/>
    </xf>
    <xf numFmtId="43" fontId="5" fillId="0" borderId="0" xfId="4" applyFont="1" applyFill="1" applyBorder="1" applyAlignment="1">
      <alignment vertical="top"/>
    </xf>
    <xf numFmtId="166" fontId="5" fillId="0" borderId="0" xfId="4" applyNumberFormat="1" applyFont="1" applyFill="1" applyBorder="1" applyAlignment="1">
      <alignment vertical="top"/>
    </xf>
    <xf numFmtId="0" fontId="2" fillId="0" borderId="1" xfId="1" applyFont="1" applyBorder="1"/>
    <xf numFmtId="166" fontId="5" fillId="6" borderId="1" xfId="4" applyNumberFormat="1" applyFont="1" applyFill="1" applyBorder="1"/>
    <xf numFmtId="166" fontId="5" fillId="7" borderId="1" xfId="4" applyNumberFormat="1" applyFont="1" applyFill="1" applyBorder="1"/>
    <xf numFmtId="166" fontId="5" fillId="7" borderId="0" xfId="4" applyNumberFormat="1" applyFont="1" applyFill="1" applyBorder="1"/>
    <xf numFmtId="0" fontId="6" fillId="0" borderId="1" xfId="1" applyFont="1" applyBorder="1"/>
    <xf numFmtId="166" fontId="6" fillId="0" borderId="1" xfId="1" applyNumberFormat="1" applyFont="1" applyBorder="1"/>
    <xf numFmtId="0" fontId="6" fillId="0" borderId="0" xfId="1" applyFont="1"/>
    <xf numFmtId="166" fontId="2" fillId="0" borderId="0" xfId="1" applyNumberFormat="1" applyFont="1"/>
    <xf numFmtId="43" fontId="2" fillId="0" borderId="0" xfId="4" applyFont="1"/>
    <xf numFmtId="169" fontId="2" fillId="0" borderId="0" xfId="1" applyNumberFormat="1" applyFont="1"/>
  </cellXfs>
  <cellStyles count="92">
    <cellStyle name="20% - Accent1 2" xfId="5"/>
    <cellStyle name="20% - Accent1 3" xfId="6"/>
    <cellStyle name="20% - Accent2 2" xfId="7"/>
    <cellStyle name="20% - Accent2 3" xfId="8"/>
    <cellStyle name="20% - Accent3 2" xfId="9"/>
    <cellStyle name="20% - Accent3 3" xfId="10"/>
    <cellStyle name="20% - Accent4 2" xfId="11"/>
    <cellStyle name="20% - Accent4 3" xfId="12"/>
    <cellStyle name="20% - Accent5 2" xfId="13"/>
    <cellStyle name="20% - Accent5 3" xfId="14"/>
    <cellStyle name="20% - Accent6 2" xfId="15"/>
    <cellStyle name="20% - Accent6 3" xfId="16"/>
    <cellStyle name="40% - Accent1 2" xfId="17"/>
    <cellStyle name="40% - Accent1 3" xfId="18"/>
    <cellStyle name="40% - Accent2 2" xfId="19"/>
    <cellStyle name="40% - Accent2 3" xfId="20"/>
    <cellStyle name="40% - Accent3 2" xfId="21"/>
    <cellStyle name="40% - Accent3 3" xfId="22"/>
    <cellStyle name="40% - Accent4 2" xfId="23"/>
    <cellStyle name="40% - Accent4 3" xfId="24"/>
    <cellStyle name="40% - Accent5 2" xfId="25"/>
    <cellStyle name="40% - Accent5 3" xfId="26"/>
    <cellStyle name="40% - Accent6 2" xfId="27"/>
    <cellStyle name="40% - Accent6 3" xfId="28"/>
    <cellStyle name="60% - Accent1 2" xfId="29"/>
    <cellStyle name="60% - Accent1 3" xfId="30"/>
    <cellStyle name="60% - Accent2 2" xfId="31"/>
    <cellStyle name="60% - Accent2 3" xfId="32"/>
    <cellStyle name="60% - Accent3 2" xfId="33"/>
    <cellStyle name="60% - Accent3 3" xfId="34"/>
    <cellStyle name="60% - Accent4 2" xfId="35"/>
    <cellStyle name="60% - Accent4 3" xfId="36"/>
    <cellStyle name="60% - Accent5 2" xfId="37"/>
    <cellStyle name="60% - Accent5 3" xfId="38"/>
    <cellStyle name="60% - Accent6 2" xfId="39"/>
    <cellStyle name="60% - Accent6 3" xfId="40"/>
    <cellStyle name="Accent1 2" xfId="41"/>
    <cellStyle name="Accent1 3" xfId="42"/>
    <cellStyle name="Accent2 2" xfId="43"/>
    <cellStyle name="Accent2 3" xfId="44"/>
    <cellStyle name="Accent3 2" xfId="45"/>
    <cellStyle name="Accent3 3" xfId="46"/>
    <cellStyle name="Accent4 2" xfId="47"/>
    <cellStyle name="Accent4 3" xfId="48"/>
    <cellStyle name="Accent5 2" xfId="49"/>
    <cellStyle name="Accent5 3" xfId="50"/>
    <cellStyle name="Accent6 2" xfId="51"/>
    <cellStyle name="Accent6 3" xfId="52"/>
    <cellStyle name="Bad 2" xfId="53"/>
    <cellStyle name="Bad 3" xfId="54"/>
    <cellStyle name="Calculation 2" xfId="55"/>
    <cellStyle name="Calculation 3" xfId="56"/>
    <cellStyle name="Check Cell 2" xfId="57"/>
    <cellStyle name="Check Cell 3" xfId="58"/>
    <cellStyle name="Comma 2" xfId="59"/>
    <cellStyle name="Comma 3" xfId="60"/>
    <cellStyle name="Comma 4" xfId="4"/>
    <cellStyle name="Comma 4 2" xfId="3"/>
    <cellStyle name="Explanatory Text 2" xfId="61"/>
    <cellStyle name="Explanatory Text 3" xfId="62"/>
    <cellStyle name="Good 2" xfId="63"/>
    <cellStyle name="Good 3" xfId="64"/>
    <cellStyle name="Heading 1 2" xfId="65"/>
    <cellStyle name="Heading 1 3" xfId="66"/>
    <cellStyle name="Heading 2 2" xfId="67"/>
    <cellStyle name="Heading 2 3" xfId="68"/>
    <cellStyle name="Heading 3 2" xfId="69"/>
    <cellStyle name="Heading 3 3" xfId="70"/>
    <cellStyle name="Heading 4 2" xfId="71"/>
    <cellStyle name="Heading 4 3" xfId="72"/>
    <cellStyle name="Input 2" xfId="73"/>
    <cellStyle name="Input 3" xfId="74"/>
    <cellStyle name="Linked Cell 2" xfId="75"/>
    <cellStyle name="Linked Cell 3" xfId="76"/>
    <cellStyle name="Neutral 2" xfId="77"/>
    <cellStyle name="Neutral 3" xfId="78"/>
    <cellStyle name="Normal" xfId="0" builtinId="0"/>
    <cellStyle name="Normal 2" xfId="79"/>
    <cellStyle name="Normal 2 2" xfId="2"/>
    <cellStyle name="Normal 3" xfId="80"/>
    <cellStyle name="Normal 4" xfId="1"/>
    <cellStyle name="Normal 6 2" xfId="81"/>
    <cellStyle name="Note 2" xfId="82"/>
    <cellStyle name="Note 3" xfId="83"/>
    <cellStyle name="Output 2" xfId="84"/>
    <cellStyle name="Output 3" xfId="85"/>
    <cellStyle name="Title 2" xfId="86"/>
    <cellStyle name="Title 3" xfId="87"/>
    <cellStyle name="Total 2" xfId="88"/>
    <cellStyle name="Total 3" xfId="89"/>
    <cellStyle name="Warning Text 2" xfId="90"/>
    <cellStyle name="Warning Text 3" xfId="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1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2.75"/>
  <cols>
    <col min="1" max="1" width="9.28515625" style="1" bestFit="1" customWidth="1"/>
    <col min="2" max="2" width="17.28515625" style="1" customWidth="1"/>
    <col min="3" max="3" width="10.140625" style="1" customWidth="1"/>
    <col min="4" max="4" width="11.42578125" style="1" customWidth="1"/>
    <col min="5" max="5" width="12" style="1" bestFit="1" customWidth="1"/>
    <col min="6" max="6" width="9.5703125" style="1" bestFit="1" customWidth="1"/>
    <col min="7" max="7" width="9.42578125" style="1" bestFit="1" customWidth="1"/>
    <col min="8" max="8" width="9.42578125" style="1" customWidth="1"/>
    <col min="9" max="9" width="9.7109375" style="1" bestFit="1" customWidth="1"/>
    <col min="10" max="10" width="11.140625" style="1" bestFit="1" customWidth="1"/>
    <col min="11" max="11" width="9.42578125" style="1" bestFit="1" customWidth="1"/>
    <col min="12" max="12" width="10.140625" style="1" bestFit="1" customWidth="1"/>
    <col min="13" max="13" width="9.42578125" style="1" bestFit="1" customWidth="1"/>
    <col min="14" max="14" width="10.28515625" style="1" bestFit="1" customWidth="1"/>
    <col min="15" max="15" width="17.28515625" style="1" bestFit="1" customWidth="1"/>
    <col min="16" max="16" width="17.140625" style="1" customWidth="1"/>
    <col min="17" max="18" width="13.7109375" style="1" bestFit="1" customWidth="1"/>
    <col min="19" max="19" width="13.5703125" style="1" customWidth="1"/>
    <col min="20" max="20" width="14.140625" style="1" bestFit="1" customWidth="1"/>
    <col min="21" max="21" width="13.28515625" style="1" bestFit="1" customWidth="1"/>
    <col min="22" max="22" width="12.7109375" style="1" customWidth="1"/>
    <col min="23" max="23" width="17" style="1" bestFit="1" customWidth="1"/>
    <col min="24" max="26" width="12.7109375" style="1" customWidth="1"/>
    <col min="27" max="28" width="13.5703125" style="1" bestFit="1" customWidth="1"/>
    <col min="29" max="29" width="14.28515625" style="1" bestFit="1" customWidth="1"/>
    <col min="30" max="30" width="14.140625" style="1" customWidth="1"/>
    <col min="31" max="31" width="15.28515625" style="1" bestFit="1" customWidth="1"/>
    <col min="32" max="32" width="12" style="1" bestFit="1" customWidth="1"/>
    <col min="33" max="33" width="16.85546875" style="1" bestFit="1" customWidth="1"/>
    <col min="34" max="34" width="17.7109375" style="1" bestFit="1" customWidth="1"/>
    <col min="35" max="35" width="12.5703125" style="1" bestFit="1" customWidth="1"/>
    <col min="36" max="36" width="13.5703125" style="1" bestFit="1" customWidth="1"/>
    <col min="37" max="40" width="9.140625" style="1"/>
    <col min="41" max="41" width="9.28515625" style="1" bestFit="1" customWidth="1"/>
    <col min="42" max="16384" width="9.140625" style="1"/>
  </cols>
  <sheetData>
    <row r="1" spans="1:38">
      <c r="J1" s="2">
        <v>41729</v>
      </c>
      <c r="N1" s="3"/>
    </row>
    <row r="2" spans="1:38" ht="25.5">
      <c r="E2" s="4"/>
      <c r="F2" s="4"/>
      <c r="I2" s="5" t="s">
        <v>0</v>
      </c>
      <c r="J2" s="2">
        <v>41730</v>
      </c>
      <c r="K2" s="6" t="s">
        <v>1</v>
      </c>
      <c r="M2" s="1">
        <f>+M7/365</f>
        <v>2.6465753424657534</v>
      </c>
      <c r="N2" s="3"/>
      <c r="O2" s="7"/>
      <c r="P2" s="7"/>
    </row>
    <row r="3" spans="1:38">
      <c r="I3" s="5" t="s">
        <v>2</v>
      </c>
      <c r="J3" s="2">
        <v>42094</v>
      </c>
      <c r="K3" s="8">
        <f>J3-J2+1</f>
        <v>365</v>
      </c>
      <c r="L3" s="9">
        <v>41729</v>
      </c>
      <c r="O3" s="7"/>
      <c r="P3" s="7"/>
    </row>
    <row r="4" spans="1:38">
      <c r="E4" s="4"/>
      <c r="L4" s="9"/>
      <c r="M4" s="10">
        <f>IF(G4&gt;$J$1,($J$3-D4),IF(AND(D4&lt;$J$1,L4&lt;306),L4,IF(AND(D4&lt;$J$1,L4&gt;306),$K$3)))</f>
        <v>0</v>
      </c>
      <c r="N4" s="10">
        <f>IF(I4&gt;$J$1,($J$3-E4),IF(AND(E4&lt;$J$1,M4&lt;306),M4,IF(AND(E4&lt;$J$1,M4&gt;306),$K$3)))</f>
        <v>0</v>
      </c>
      <c r="W4" s="11"/>
      <c r="AB4" s="12"/>
    </row>
    <row r="5" spans="1:38" ht="39" customHeight="1">
      <c r="A5" s="13" t="s">
        <v>3</v>
      </c>
      <c r="B5" s="13" t="s">
        <v>4</v>
      </c>
      <c r="C5" s="13" t="s">
        <v>5</v>
      </c>
      <c r="D5" s="14" t="s">
        <v>6</v>
      </c>
      <c r="E5" s="13" t="s">
        <v>7</v>
      </c>
      <c r="F5" s="13" t="s">
        <v>8</v>
      </c>
      <c r="G5" s="15" t="s">
        <v>9</v>
      </c>
      <c r="H5" s="16" t="s">
        <v>10</v>
      </c>
      <c r="I5" s="17" t="s">
        <v>11</v>
      </c>
      <c r="J5" s="17" t="s">
        <v>12</v>
      </c>
      <c r="K5" s="18" t="s">
        <v>13</v>
      </c>
      <c r="L5" s="18" t="s">
        <v>14</v>
      </c>
      <c r="M5" s="18" t="s">
        <v>15</v>
      </c>
      <c r="N5" s="19" t="s">
        <v>16</v>
      </c>
      <c r="O5" s="20" t="s">
        <v>17</v>
      </c>
      <c r="P5" s="21" t="s">
        <v>18</v>
      </c>
      <c r="Q5" s="22" t="s">
        <v>19</v>
      </c>
      <c r="R5" s="22" t="s">
        <v>20</v>
      </c>
      <c r="S5" s="23" t="s">
        <v>21</v>
      </c>
      <c r="T5" s="22" t="s">
        <v>22</v>
      </c>
      <c r="U5" s="22" t="s">
        <v>23</v>
      </c>
      <c r="V5" s="23" t="s">
        <v>24</v>
      </c>
      <c r="W5" s="23" t="s">
        <v>25</v>
      </c>
      <c r="X5" s="23" t="s">
        <v>26</v>
      </c>
      <c r="Y5" s="23" t="s">
        <v>27</v>
      </c>
      <c r="Z5" s="24" t="s">
        <v>28</v>
      </c>
      <c r="AA5" s="24" t="s">
        <v>29</v>
      </c>
      <c r="AB5" s="24" t="s">
        <v>30</v>
      </c>
      <c r="AC5" s="24" t="s">
        <v>31</v>
      </c>
      <c r="AD5" s="25" t="s">
        <v>32</v>
      </c>
      <c r="AE5" s="26" t="s">
        <v>33</v>
      </c>
    </row>
    <row r="6" spans="1:38">
      <c r="A6" s="13"/>
      <c r="B6" s="13"/>
      <c r="C6" s="13"/>
      <c r="D6" s="14"/>
      <c r="E6" s="13"/>
      <c r="F6" s="13"/>
      <c r="G6" s="15"/>
      <c r="H6" s="16" t="s">
        <v>34</v>
      </c>
      <c r="I6" s="27" t="s">
        <v>35</v>
      </c>
      <c r="J6" s="14" t="s">
        <v>36</v>
      </c>
      <c r="K6" s="18"/>
      <c r="L6" s="28"/>
      <c r="M6" s="28"/>
      <c r="N6" s="19"/>
      <c r="O6" s="20"/>
      <c r="P6" s="21"/>
      <c r="Q6" s="22"/>
      <c r="R6" s="22"/>
      <c r="S6" s="23"/>
      <c r="T6" s="22"/>
      <c r="U6" s="22"/>
      <c r="V6" s="23"/>
      <c r="W6" s="23"/>
      <c r="X6" s="23"/>
      <c r="Y6" s="23"/>
      <c r="Z6" s="24"/>
      <c r="AA6" s="24"/>
      <c r="AB6" s="24"/>
      <c r="AC6" s="24"/>
      <c r="AD6" s="25"/>
      <c r="AE6" s="26"/>
    </row>
    <row r="7" spans="1:38" s="7" customFormat="1" ht="38.25">
      <c r="A7" s="29">
        <v>1</v>
      </c>
      <c r="B7" s="30" t="s">
        <v>37</v>
      </c>
      <c r="C7" s="31" t="s">
        <v>38</v>
      </c>
      <c r="D7" s="32" t="s">
        <v>39</v>
      </c>
      <c r="E7" s="33">
        <v>40870</v>
      </c>
      <c r="F7" s="31"/>
      <c r="G7" s="29">
        <v>5</v>
      </c>
      <c r="H7" s="34">
        <f>IF(M7&gt;0,((1-(W7/U7)^(365/M7))*100),0)</f>
        <v>61.609665773159037</v>
      </c>
      <c r="I7" s="35">
        <f>+E7</f>
        <v>40870</v>
      </c>
      <c r="J7" s="35">
        <f>+I7+K7</f>
        <v>42695</v>
      </c>
      <c r="K7" s="29">
        <f>+G7*365</f>
        <v>1825</v>
      </c>
      <c r="L7" s="36">
        <f>IF(I7&lt;$L$3,(+$L$3-I7),(0))</f>
        <v>859</v>
      </c>
      <c r="M7" s="37">
        <f>+K7-L7</f>
        <v>966</v>
      </c>
      <c r="N7" s="29">
        <f>IF(E7&gt;$J$1,$J$3-E7+1,MIN(M7,$J$3-$J$2+1))</f>
        <v>365</v>
      </c>
      <c r="O7" s="38">
        <v>19650</v>
      </c>
      <c r="P7" s="38">
        <v>19650</v>
      </c>
      <c r="Q7" s="39"/>
      <c r="R7" s="39">
        <v>0</v>
      </c>
      <c r="S7" s="39">
        <f t="shared" ref="S7:S9" si="0">+P7+Q7-R7</f>
        <v>19650</v>
      </c>
      <c r="T7" s="36">
        <v>12380</v>
      </c>
      <c r="U7" s="40">
        <f>IF(S7=0,0,T7+Q7-R7)</f>
        <v>12380</v>
      </c>
      <c r="V7" s="41" t="str">
        <f>IF(E7&gt;$L$3,"Additions during the year",IF(T7=0,"Fully depreciated assets",IF(AND(M7&lt;0,X7&lt;0),"No depreciation/adjustment",IF(AND(M7&lt;0,X7&gt;0),"Opening adjustment to retained earnings","Depreciation @ schedule II"))))</f>
        <v>Depreciation @ schedule II</v>
      </c>
      <c r="W7" s="40">
        <f t="shared" ref="W7:W9" si="1">O7*5%</f>
        <v>982.5</v>
      </c>
      <c r="X7" s="40">
        <f>U7-W7</f>
        <v>11397.5</v>
      </c>
      <c r="Y7" s="40">
        <f t="shared" ref="Y7:Y9" si="2">IF(AND(M7&lt;0,X7&gt;0),(X7),(0))</f>
        <v>0</v>
      </c>
      <c r="Z7" s="40">
        <f t="shared" ref="Z7:Z9" si="3">+P7-T7</f>
        <v>7270</v>
      </c>
      <c r="AA7" s="36">
        <f>IF(AND(X7&gt;0,M7&gt;0),(X7*H7/100*N7/365),(0))</f>
        <v>7021.9616564957996</v>
      </c>
      <c r="AB7" s="29"/>
      <c r="AC7" s="42">
        <f t="shared" ref="AC7:AC9" si="4">+Z7+AA7+AB7</f>
        <v>14291.9616564958</v>
      </c>
      <c r="AD7" s="39"/>
      <c r="AE7" s="40">
        <f t="shared" ref="AE7:AE9" si="5">IF(S7=0,T7-AA7-AD7,S7-AC7)</f>
        <v>5358.0383435042004</v>
      </c>
    </row>
    <row r="8" spans="1:38" s="7" customFormat="1" ht="38.25">
      <c r="A8" s="29">
        <v>2</v>
      </c>
      <c r="B8" s="30" t="s">
        <v>37</v>
      </c>
      <c r="C8" s="31" t="s">
        <v>40</v>
      </c>
      <c r="D8" s="32" t="s">
        <v>39</v>
      </c>
      <c r="E8" s="33">
        <v>41306</v>
      </c>
      <c r="F8" s="31"/>
      <c r="G8" s="29">
        <v>5</v>
      </c>
      <c r="H8" s="34">
        <f t="shared" ref="H8:H9" si="6">IF(M8&gt;0,((1-(W8/U8)^(365/M8))*100),0)</f>
        <v>52.694855315886379</v>
      </c>
      <c r="I8" s="35">
        <f>+E8</f>
        <v>41306</v>
      </c>
      <c r="J8" s="35">
        <f>+I8+K8</f>
        <v>43131</v>
      </c>
      <c r="K8" s="29">
        <f>+G8*365</f>
        <v>1825</v>
      </c>
      <c r="L8" s="36">
        <f>IF(I8&lt;$L$3,(+$L$3-I8),(0))</f>
        <v>423</v>
      </c>
      <c r="M8" s="37">
        <f>+K8-L8</f>
        <v>1402</v>
      </c>
      <c r="N8" s="29">
        <f>IF(E8&gt;$J$1,$J$3-E8+1,MIN(M8,$J$3-$J$2+1))</f>
        <v>365</v>
      </c>
      <c r="O8" s="39">
        <v>19013</v>
      </c>
      <c r="P8" s="39">
        <v>19013</v>
      </c>
      <c r="Q8" s="39"/>
      <c r="R8" s="39"/>
      <c r="S8" s="39">
        <f t="shared" si="0"/>
        <v>19013</v>
      </c>
      <c r="T8" s="29">
        <f>29235-12380</f>
        <v>16855</v>
      </c>
      <c r="U8" s="40">
        <f t="shared" ref="U8:U9" si="7">IF(S8=0,0,T8+Q8-R8)</f>
        <v>16855</v>
      </c>
      <c r="V8" s="41" t="str">
        <f>IF(E8&gt;$L$3,"Additions during the year",IF(T8=0,"Fully depreciated assets",IF(AND(M8&lt;0,X8&lt;0),"No depreciation/adjustment",IF(AND(M8&lt;0,X8&gt;0),"Opening adjustment to retained earnings","Depreciation @ schedule II"))))</f>
        <v>Depreciation @ schedule II</v>
      </c>
      <c r="W8" s="40">
        <f t="shared" si="1"/>
        <v>950.65000000000009</v>
      </c>
      <c r="X8" s="40">
        <f t="shared" ref="X8:X9" si="8">U8-W8</f>
        <v>15904.35</v>
      </c>
      <c r="Y8" s="40">
        <f t="shared" si="2"/>
        <v>0</v>
      </c>
      <c r="Z8" s="40">
        <f t="shared" si="3"/>
        <v>2158</v>
      </c>
      <c r="AA8" s="36">
        <f t="shared" ref="AA8:AA9" si="9">IF(AND(X8&gt;0,M8&gt;0),(X8*H8/100*N8/365),(0))</f>
        <v>8380.7742214321752</v>
      </c>
      <c r="AB8" s="29"/>
      <c r="AC8" s="42">
        <f t="shared" si="4"/>
        <v>10538.774221432175</v>
      </c>
      <c r="AD8" s="39"/>
      <c r="AE8" s="40">
        <f t="shared" si="5"/>
        <v>8474.2257785678248</v>
      </c>
    </row>
    <row r="9" spans="1:38" s="7" customFormat="1" ht="38.25">
      <c r="A9" s="29">
        <v>3</v>
      </c>
      <c r="B9" s="30" t="s">
        <v>41</v>
      </c>
      <c r="C9" s="31" t="s">
        <v>42</v>
      </c>
      <c r="D9" s="32" t="s">
        <v>39</v>
      </c>
      <c r="E9" s="33">
        <v>41685</v>
      </c>
      <c r="F9" s="29"/>
      <c r="G9" s="29">
        <v>3</v>
      </c>
      <c r="H9" s="34">
        <f t="shared" si="6"/>
        <v>64.459873424499975</v>
      </c>
      <c r="I9" s="35">
        <f t="shared" ref="I9" si="10">+E9</f>
        <v>41685</v>
      </c>
      <c r="J9" s="35">
        <f t="shared" ref="J9" si="11">+I9+K9</f>
        <v>42780</v>
      </c>
      <c r="K9" s="29">
        <f t="shared" ref="K9" si="12">+G9*365</f>
        <v>1095</v>
      </c>
      <c r="L9" s="36">
        <f>IF(I9&lt;$L$3,(+$L$3-I9),(0))</f>
        <v>44</v>
      </c>
      <c r="M9" s="37">
        <f t="shared" ref="M9" si="13">+K9-L9</f>
        <v>1051</v>
      </c>
      <c r="N9" s="29">
        <f>IF(E9&gt;$J$1,$J$3-E9+1,MIN(M9,$J$3-$J$2+1))</f>
        <v>365</v>
      </c>
      <c r="O9" s="38">
        <v>35590</v>
      </c>
      <c r="P9" s="38">
        <v>35590</v>
      </c>
      <c r="Q9" s="39"/>
      <c r="R9" s="39">
        <v>0</v>
      </c>
      <c r="S9" s="39">
        <f t="shared" si="0"/>
        <v>35590</v>
      </c>
      <c r="T9" s="29">
        <v>34993</v>
      </c>
      <c r="U9" s="40">
        <f t="shared" si="7"/>
        <v>34993</v>
      </c>
      <c r="V9" s="41" t="str">
        <f>IF(E9&gt;$L$3,"Additions during the year",IF(T9=0,"Fully depreciated assets",IF(AND(M9&lt;0,X9&lt;0),"No depreciation/adjustment",IF(AND(M9&lt;0,X9&gt;0),"Opening adjustment to retained earnings","Depreciation @ schedule II"))))</f>
        <v>Depreciation @ schedule II</v>
      </c>
      <c r="W9" s="40">
        <f t="shared" si="1"/>
        <v>1779.5</v>
      </c>
      <c r="X9" s="40">
        <f t="shared" si="8"/>
        <v>33213.5</v>
      </c>
      <c r="Y9" s="40">
        <f t="shared" si="2"/>
        <v>0</v>
      </c>
      <c r="Z9" s="40">
        <f t="shared" si="3"/>
        <v>597</v>
      </c>
      <c r="AA9" s="36">
        <f t="shared" si="9"/>
        <v>21409.380059846299</v>
      </c>
      <c r="AB9" s="29"/>
      <c r="AC9" s="42">
        <f t="shared" si="4"/>
        <v>22006.380059846299</v>
      </c>
      <c r="AD9" s="39"/>
      <c r="AE9" s="40">
        <f t="shared" si="5"/>
        <v>13583.619940153701</v>
      </c>
    </row>
    <row r="10" spans="1:38">
      <c r="A10" s="3"/>
      <c r="B10" s="3"/>
      <c r="C10" s="43"/>
      <c r="D10" s="3"/>
      <c r="E10" s="44"/>
      <c r="F10" s="3"/>
      <c r="G10" s="45"/>
      <c r="H10" s="45"/>
      <c r="I10" s="3"/>
      <c r="J10" s="3"/>
      <c r="K10" s="3"/>
      <c r="L10" s="3"/>
      <c r="M10" s="3"/>
      <c r="N10" s="3"/>
      <c r="O10" s="46"/>
      <c r="P10" s="46"/>
      <c r="Q10" s="47"/>
      <c r="R10" s="47"/>
      <c r="S10" s="47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>
      <c r="A11" s="3"/>
      <c r="B11" s="3"/>
      <c r="C11" s="48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9"/>
      <c r="P11" s="49"/>
      <c r="Q11" s="50"/>
      <c r="R11" s="50"/>
      <c r="S11" s="50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8">
      <c r="A12" s="51"/>
      <c r="B12" s="51"/>
      <c r="C12" s="52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3">
        <f>SUM(O7:O11)</f>
        <v>74253</v>
      </c>
      <c r="P12" s="53">
        <f>SUM(P7:P11)</f>
        <v>74253</v>
      </c>
      <c r="Q12" s="53">
        <f>SUM(Q7:Q11)</f>
        <v>0</v>
      </c>
      <c r="R12" s="53">
        <f>SUM(R7:R11)</f>
        <v>0</v>
      </c>
      <c r="S12" s="53">
        <f>SUM(S7:S11)</f>
        <v>74253</v>
      </c>
      <c r="T12" s="53">
        <f>SUM(T7:T11)</f>
        <v>64228</v>
      </c>
      <c r="U12" s="53">
        <f>SUM(U7:U11)</f>
        <v>64228</v>
      </c>
      <c r="V12" s="53">
        <f>SUM(V7:V11)</f>
        <v>0</v>
      </c>
      <c r="W12" s="53">
        <f>SUM(W7:W11)</f>
        <v>3712.65</v>
      </c>
      <c r="X12" s="53">
        <f>SUM(X7:X11)</f>
        <v>60515.35</v>
      </c>
      <c r="Y12" s="53">
        <f>SUM(Y7:Y11)</f>
        <v>0</v>
      </c>
      <c r="Z12" s="53">
        <f>SUM(Z7:Z11)</f>
        <v>10025</v>
      </c>
      <c r="AA12" s="53">
        <f>SUM(AA7:AA11)</f>
        <v>36812.115937774273</v>
      </c>
      <c r="AB12" s="53">
        <f>SUM(AB7:AB11)</f>
        <v>0</v>
      </c>
      <c r="AC12" s="53">
        <f>SUM(AC7:AC11)</f>
        <v>46837.115937774273</v>
      </c>
      <c r="AD12" s="53">
        <f>SUM(AD7:AD11)</f>
        <v>0</v>
      </c>
      <c r="AE12" s="53">
        <f>SUM(AE7:AE11)</f>
        <v>27415.884062225727</v>
      </c>
      <c r="AF12" s="54"/>
      <c r="AG12" s="54"/>
      <c r="AH12" s="54"/>
      <c r="AI12" s="54"/>
      <c r="AJ12" s="54"/>
    </row>
    <row r="13" spans="1:38" s="57" customFormat="1" ht="12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6">
        <f>SUBTOTAL(9,O7:O10)</f>
        <v>74253</v>
      </c>
      <c r="P13" s="56">
        <f>SUBTOTAL(9,P7:P10)</f>
        <v>74253</v>
      </c>
      <c r="Q13" s="56">
        <f>SUBTOTAL(9,Q7:Q10)</f>
        <v>0</v>
      </c>
      <c r="R13" s="56">
        <f>SUBTOTAL(9,R7:R10)</f>
        <v>0</v>
      </c>
      <c r="S13" s="56">
        <f>SUBTOTAL(9,S7:S10)</f>
        <v>74253</v>
      </c>
      <c r="T13" s="56">
        <f>SUBTOTAL(9,T7:T10)</f>
        <v>64228</v>
      </c>
      <c r="U13" s="56">
        <f>SUBTOTAL(9,U7:U10)</f>
        <v>64228</v>
      </c>
      <c r="V13" s="56">
        <f>SUBTOTAL(9,V7:V10)</f>
        <v>0</v>
      </c>
      <c r="W13" s="56">
        <f>SUBTOTAL(9,W7:W10)</f>
        <v>3712.65</v>
      </c>
      <c r="X13" s="56">
        <f>SUBTOTAL(9,X7:X10)</f>
        <v>60515.35</v>
      </c>
      <c r="Y13" s="56">
        <f>SUBTOTAL(9,Y7:Y10)</f>
        <v>0</v>
      </c>
      <c r="Z13" s="56">
        <f>SUBTOTAL(9,Z7:Z10)</f>
        <v>10025</v>
      </c>
      <c r="AA13" s="56">
        <f>SUBTOTAL(9,AA7:AA10)</f>
        <v>36812.115937774273</v>
      </c>
      <c r="AB13" s="56">
        <f>SUBTOTAL(9,AB7:AB10)</f>
        <v>0</v>
      </c>
      <c r="AC13" s="56">
        <f>SUBTOTAL(9,AC7:AC10)</f>
        <v>46837.115937774273</v>
      </c>
      <c r="AD13" s="56">
        <f>SUBTOTAL(9,AD7:AD10)</f>
        <v>0</v>
      </c>
      <c r="AE13" s="56">
        <f>SUBTOTAL(9,AE7:AE10)</f>
        <v>27415.884062225727</v>
      </c>
      <c r="AF13" s="56">
        <f>SUBTOTAL(9,AF7:AF10)</f>
        <v>0</v>
      </c>
      <c r="AG13" s="56">
        <f>SUBTOTAL(9,AG7:AG10)</f>
        <v>0</v>
      </c>
      <c r="AH13" s="56">
        <f>SUBTOTAL(9,AH7:AH10)</f>
        <v>0</v>
      </c>
      <c r="AI13" s="56">
        <f>SUBTOTAL(9,AI7:AI10)</f>
        <v>0</v>
      </c>
      <c r="AJ13" s="56">
        <f>SUBTOTAL(9,AJ7:AJ10)</f>
        <v>0</v>
      </c>
    </row>
    <row r="14" spans="1:38">
      <c r="O14" s="11"/>
      <c r="P14" s="11"/>
      <c r="Q14" s="58"/>
    </row>
    <row r="15" spans="1:38">
      <c r="O15" s="58"/>
      <c r="P15" s="58"/>
      <c r="Q15" s="59"/>
    </row>
    <row r="16" spans="1:38">
      <c r="O16" s="60"/>
      <c r="P16" s="60"/>
      <c r="Q16" s="58"/>
      <c r="S16" s="58"/>
    </row>
    <row r="17" spans="8:22">
      <c r="O17" s="58"/>
      <c r="P17" s="58"/>
    </row>
    <row r="19" spans="8:22">
      <c r="O19" s="59"/>
      <c r="P19" s="39"/>
    </row>
    <row r="20" spans="8:22">
      <c r="H20" s="1">
        <f>12380-983</f>
        <v>11397</v>
      </c>
      <c r="P20" s="38"/>
    </row>
    <row r="21" spans="8:22">
      <c r="O21" s="58"/>
      <c r="P21" s="58"/>
      <c r="Q21" s="58"/>
      <c r="U21" s="58"/>
      <c r="V21" s="58"/>
    </row>
  </sheetData>
  <autoFilter ref="A5:AJ9">
    <filterColumn colId="1"/>
    <filterColumn colId="7"/>
  </autoFilter>
  <mergeCells count="20">
    <mergeCell ref="AC5:AC6"/>
    <mergeCell ref="AE5:AE6"/>
    <mergeCell ref="R5:R6"/>
    <mergeCell ref="T5:T6"/>
    <mergeCell ref="U5:U6"/>
    <mergeCell ref="Z5:Z6"/>
    <mergeCell ref="AA5:AA6"/>
    <mergeCell ref="AB5:AB6"/>
    <mergeCell ref="K5:K6"/>
    <mergeCell ref="L5:L6"/>
    <mergeCell ref="M5:M6"/>
    <mergeCell ref="N5:N6"/>
    <mergeCell ref="O5:O6"/>
    <mergeCell ref="Q5:Q6"/>
    <mergeCell ref="A5:A6"/>
    <mergeCell ref="B5:B6"/>
    <mergeCell ref="C5:C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emachines</dc:creator>
  <cp:lastModifiedBy>emachines</cp:lastModifiedBy>
  <dcterms:created xsi:type="dcterms:W3CDTF">2015-07-29T11:02:08Z</dcterms:created>
  <dcterms:modified xsi:type="dcterms:W3CDTF">2015-07-29T11:10:40Z</dcterms:modified>
</cp:coreProperties>
</file>