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firstSheet="1" activeTab="4"/>
  </bookViews>
  <sheets>
    <sheet name="Purchase Example" sheetId="1" r:id="rId1"/>
    <sheet name="Opening Example" sheetId="2" r:id="rId2"/>
    <sheet name="Sale Example" sheetId="3" r:id="rId3"/>
    <sheet name="Nil Useful Life" sheetId="4" r:id="rId4"/>
    <sheet name="Purchase ( AS 10)" sheetId="5" r:id="rId5"/>
  </sheets>
  <definedNames>
    <definedName name="_xlnm.Print_Area" localSheetId="0">'Purchase Example'!$A$1:$D$35</definedName>
  </definedNames>
  <calcPr calcId="124519"/>
</workbook>
</file>

<file path=xl/calcChain.xml><?xml version="1.0" encoding="utf-8"?>
<calcChain xmlns="http://schemas.openxmlformats.org/spreadsheetml/2006/main">
  <c r="D26" i="2"/>
  <c r="D25"/>
  <c r="D24"/>
  <c r="D23"/>
  <c r="D22"/>
  <c r="C22"/>
  <c r="D19" i="1"/>
  <c r="D34"/>
  <c r="D31" i="5"/>
  <c r="C30"/>
  <c r="C23"/>
  <c r="C22"/>
  <c r="C9"/>
  <c r="C16"/>
  <c r="D27"/>
  <c r="C18"/>
  <c r="C19" s="1"/>
  <c r="D15" i="4"/>
  <c r="C9"/>
  <c r="C7"/>
  <c r="D21" i="3"/>
  <c r="D20"/>
  <c r="C16"/>
  <c r="C12"/>
  <c r="C11"/>
  <c r="C9"/>
  <c r="C10" s="1"/>
  <c r="C7"/>
  <c r="C21" i="2"/>
  <c r="C9"/>
  <c r="C11"/>
  <c r="C10"/>
  <c r="C7"/>
  <c r="D33" i="1"/>
  <c r="D32"/>
  <c r="C32"/>
  <c r="C19"/>
  <c r="B12"/>
  <c r="C23" i="2" l="1"/>
  <c r="D20" i="1"/>
  <c r="C20" s="1"/>
  <c r="C24" i="2" l="1"/>
  <c r="C21" i="1"/>
  <c r="D21"/>
  <c r="D27" i="2" l="1"/>
  <c r="C25"/>
  <c r="D22" i="1"/>
  <c r="C22" s="1"/>
  <c r="D23" s="1"/>
  <c r="C23" s="1"/>
  <c r="D24" s="1"/>
  <c r="C24" s="1"/>
  <c r="D25" s="1"/>
  <c r="C25" s="1"/>
  <c r="C26" i="2" l="1"/>
  <c r="D26" i="1"/>
  <c r="C26" s="1"/>
  <c r="D27" l="1"/>
  <c r="C27" s="1"/>
  <c r="D28" l="1"/>
  <c r="C28" s="1"/>
  <c r="D29" l="1"/>
  <c r="C29" s="1"/>
  <c r="D30" l="1"/>
  <c r="C30" s="1"/>
  <c r="D31" l="1"/>
  <c r="C31" s="1"/>
</calcChain>
</file>

<file path=xl/sharedStrings.xml><?xml version="1.0" encoding="utf-8"?>
<sst xmlns="http://schemas.openxmlformats.org/spreadsheetml/2006/main" count="148" uniqueCount="89">
  <si>
    <t>On 15/09/2014 Purchase a machine Worth Rs. 100000/- Calculate Depreciation  &amp; Carrying amount of assets</t>
  </si>
  <si>
    <t>Useful life- 15 years</t>
  </si>
  <si>
    <t>Depreciation Rate -18.10%</t>
  </si>
  <si>
    <t>Residual Value -@5%</t>
  </si>
  <si>
    <t>Ques:-</t>
  </si>
  <si>
    <t>Ans:-</t>
  </si>
  <si>
    <t>Total No. Of Month - 15*12=180 Month</t>
  </si>
  <si>
    <t>Balance Useful life - 173.5month or 14.45 years</t>
  </si>
  <si>
    <t>Depreciation During 2014-15</t>
  </si>
  <si>
    <t>Useful Period During 2014-15 = 6.5 Month or 0.55 years</t>
  </si>
  <si>
    <t>working notes:</t>
  </si>
  <si>
    <t>Date</t>
  </si>
  <si>
    <t>WDV</t>
  </si>
  <si>
    <t xml:space="preserve">Depreciation </t>
  </si>
  <si>
    <t>15/09/2014</t>
  </si>
  <si>
    <t>31/03/2015</t>
  </si>
  <si>
    <t>31/03/2016</t>
  </si>
  <si>
    <t>31/03/2017</t>
  </si>
  <si>
    <t>31/03/2018</t>
  </si>
  <si>
    <t>31/03/2019</t>
  </si>
  <si>
    <t>31/03/2020</t>
  </si>
  <si>
    <t>31/03/2021</t>
  </si>
  <si>
    <t>31/03/2022</t>
  </si>
  <si>
    <t>31/03/2023</t>
  </si>
  <si>
    <t>31/03/2024</t>
  </si>
  <si>
    <t>31/03/2025</t>
  </si>
  <si>
    <t>31/03/2026</t>
  </si>
  <si>
    <t>31/03/2027</t>
  </si>
  <si>
    <t>31/03/2028</t>
  </si>
  <si>
    <t>31/03/2029</t>
  </si>
  <si>
    <t>14/09/2029 (Residual Value)</t>
  </si>
  <si>
    <t>A machine is 10 years old. Original cost of machine is 100000/-  company is follow WDV Methode . Find carrying value on 01/04/2014.</t>
  </si>
  <si>
    <t>Carrying Amounts as on 01/04/2014</t>
  </si>
  <si>
    <t>Original Cost-</t>
  </si>
  <si>
    <t>Accumlated Dep</t>
  </si>
  <si>
    <t>Remaining Useful life</t>
  </si>
  <si>
    <t>5 years</t>
  </si>
  <si>
    <t>Dep Rate As Per Schedule II of Compay act</t>
  </si>
  <si>
    <t>WDV Depreciation For 2014-15</t>
  </si>
  <si>
    <t>r = 1-(s/c)^(1/n)</t>
  </si>
  <si>
    <t>Original Cost- 500000/-</t>
  </si>
  <si>
    <t>Balance carrying amount on 31/03/2015 =500000-49775=450225</t>
  </si>
  <si>
    <t>31/03/2019 (Residual Value)</t>
  </si>
  <si>
    <t xml:space="preserve">Where </t>
  </si>
  <si>
    <t>R= Rate of dep.</t>
  </si>
  <si>
    <t>S= Salvage Value</t>
  </si>
  <si>
    <t>c= Cost Of Machine</t>
  </si>
  <si>
    <t>n=number of useful life</t>
  </si>
  <si>
    <t>Carrying amounts as on 31/03/2015</t>
  </si>
  <si>
    <t>15 years</t>
  </si>
  <si>
    <t>Useful life as per Schedule II of Companies Act 2013</t>
  </si>
  <si>
    <t>Residual Value of Asset</t>
  </si>
  <si>
    <t>Carrying amounts as on 30/09/2014</t>
  </si>
  <si>
    <t xml:space="preserve">Sale Amout </t>
  </si>
  <si>
    <t>Profit on Sale</t>
  </si>
  <si>
    <t>Journal Entry</t>
  </si>
  <si>
    <t>Bank Ac                                                                               Dr.</t>
  </si>
  <si>
    <t xml:space="preserve">                        Profit on Sale</t>
  </si>
  <si>
    <t>( Fixed Asset sold for Rs 200000 wdv on date Rs 165975.40)</t>
  </si>
  <si>
    <t xml:space="preserve">A machine is 10 years old. Original cost of machine is 500000/-  company is follow WDV Methode . The machine is sold on 30/09/2014 for Rs200000.Calculate depreciation and journalise the following.            </t>
  </si>
  <si>
    <t>WDV Depreciation For 2014-15 (upto 30/09/2014)</t>
  </si>
  <si>
    <t xml:space="preserve">                        Machinery A/c</t>
  </si>
  <si>
    <t>Nil</t>
  </si>
  <si>
    <t>(Machinery to written of as useful life as per Companies Act 2013 is Nil.)</t>
  </si>
  <si>
    <t xml:space="preserve"> </t>
  </si>
  <si>
    <t>P&amp; L A/c( Opening Balance)                                                                                 Dr.</t>
  </si>
  <si>
    <t xml:space="preserve">                        Computer A/c</t>
  </si>
  <si>
    <t>3 years</t>
  </si>
  <si>
    <t xml:space="preserve">A computer is 6 years old. Original cost of computer is 500000/-  company is follow WDV Methode . Calculate the value of Computer on 31/03/2015 and journalise the following.            </t>
  </si>
  <si>
    <t>Total</t>
  </si>
  <si>
    <t xml:space="preserve">A Machine is purchased for Rs 200000 on 31/07/2014, custom duty paid Rs 30000 on 3/08/2014 and paid freight charges of Rs 20000 on 5/08/2014. Calculate the value of Machine on 31/03/2015 and depreciation till for FY 14-15.            </t>
  </si>
  <si>
    <t>Original Cost</t>
  </si>
  <si>
    <t>Add:</t>
  </si>
  <si>
    <t>Freight</t>
  </si>
  <si>
    <t>Purchase Price of Machine</t>
  </si>
  <si>
    <t>Non refundable duty &amp; taxes (Custom Duty)</t>
  </si>
  <si>
    <t>Calculation Cost of Asset as per AS 10.</t>
  </si>
  <si>
    <t>Cost of Machine as per AS 10</t>
  </si>
  <si>
    <t>Date of Capitalisation of Asset as per AS 10</t>
  </si>
  <si>
    <t>No. of days for which dep is to calculated</t>
  </si>
  <si>
    <t>Machine A/C                                                                             Dr.</t>
  </si>
  <si>
    <t xml:space="preserve">                        Bank A/c</t>
  </si>
  <si>
    <t>(Machinery purchased of Rs 250000 and capitalised on 5/08/2014.)</t>
  </si>
  <si>
    <t>Depreciation A/C                                                                       Dr.</t>
  </si>
  <si>
    <t xml:space="preserve">                             Machine A/C</t>
  </si>
  <si>
    <t>( Depreciation charges on machinery for 238 days as per Companies Act 2013.</t>
  </si>
  <si>
    <t>Created By:- Harsh Mishra</t>
  </si>
  <si>
    <t>helped by: Prateek Bajaj</t>
  </si>
  <si>
    <t>Contact no- 07827175079, Email-harshmishra2792@gmail.com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</si>
</sst>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5"/>
      <color theme="1"/>
      <name val="Book Antiqua"/>
      <family val="1"/>
    </font>
    <font>
      <sz val="10"/>
      <name val="Arial"/>
      <family val="2"/>
    </font>
    <font>
      <b/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2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left" vertical="top"/>
    </xf>
    <xf numFmtId="0" fontId="3" fillId="0" borderId="0" xfId="1"/>
    <xf numFmtId="14" fontId="1" fillId="0" borderId="0" xfId="0" applyNumberFormat="1" applyFont="1"/>
    <xf numFmtId="14" fontId="1" fillId="0" borderId="0" xfId="0" applyNumberFormat="1" applyFont="1" applyAlignment="1">
      <alignment horizontal="left" vertical="top"/>
    </xf>
    <xf numFmtId="10" fontId="1" fillId="0" borderId="0" xfId="0" applyNumberFormat="1" applyFont="1"/>
    <xf numFmtId="164" fontId="1" fillId="0" borderId="0" xfId="0" applyNumberFormat="1" applyFont="1"/>
    <xf numFmtId="1" fontId="4" fillId="0" borderId="0" xfId="0" applyNumberFormat="1" applyFont="1"/>
    <xf numFmtId="2" fontId="4" fillId="0" borderId="0" xfId="0" applyNumberFormat="1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2" fontId="1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2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2" fontId="1" fillId="0" borderId="7" xfId="0" applyNumberFormat="1" applyFont="1" applyBorder="1"/>
    <xf numFmtId="0" fontId="1" fillId="0" borderId="8" xfId="0" applyFont="1" applyBorder="1"/>
    <xf numFmtId="2" fontId="1" fillId="0" borderId="0" xfId="0" applyNumberFormat="1" applyFont="1" applyBorder="1"/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NumberFormat="1" applyFont="1"/>
    <xf numFmtId="2" fontId="1" fillId="0" borderId="8" xfId="0" applyNumberFormat="1" applyFont="1" applyBorder="1"/>
    <xf numFmtId="0" fontId="4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39"/>
  <sheetViews>
    <sheetView topLeftCell="A25" workbookViewId="0">
      <selection activeCell="B37" sqref="B37:B39"/>
    </sheetView>
  </sheetViews>
  <sheetFormatPr defaultRowHeight="16.5"/>
  <cols>
    <col min="1" max="1" width="7" style="1" customWidth="1"/>
    <col min="2" max="2" width="63.28515625" style="1" customWidth="1"/>
    <col min="3" max="3" width="9.140625" style="1"/>
    <col min="4" max="4" width="13" style="1" customWidth="1"/>
    <col min="5" max="16384" width="9.140625" style="1"/>
  </cols>
  <sheetData>
    <row r="2" spans="1:4" ht="58.5">
      <c r="A2" s="5" t="s">
        <v>4</v>
      </c>
      <c r="B2" s="2" t="s">
        <v>0</v>
      </c>
    </row>
    <row r="4" spans="1:4">
      <c r="A4" s="5" t="s">
        <v>5</v>
      </c>
      <c r="B4" s="1" t="s">
        <v>40</v>
      </c>
    </row>
    <row r="5" spans="1:4">
      <c r="B5" s="1" t="s">
        <v>1</v>
      </c>
    </row>
    <row r="6" spans="1:4">
      <c r="B6" s="1" t="s">
        <v>2</v>
      </c>
    </row>
    <row r="7" spans="1:4">
      <c r="B7" s="1" t="s">
        <v>3</v>
      </c>
    </row>
    <row r="8" spans="1:4">
      <c r="B8" s="1" t="s">
        <v>6</v>
      </c>
    </row>
    <row r="9" spans="1:4">
      <c r="B9" s="1" t="s">
        <v>9</v>
      </c>
    </row>
    <row r="10" spans="1:4">
      <c r="B10" s="1" t="s">
        <v>7</v>
      </c>
    </row>
    <row r="11" spans="1:4">
      <c r="B11" s="1" t="s">
        <v>8</v>
      </c>
    </row>
    <row r="12" spans="1:4">
      <c r="B12" s="1">
        <f>500000*18.1%*0.55</f>
        <v>49775.000000000015</v>
      </c>
    </row>
    <row r="13" spans="1:4">
      <c r="B13" s="1" t="s">
        <v>41</v>
      </c>
    </row>
    <row r="15" spans="1:4">
      <c r="B15" s="1" t="s">
        <v>10</v>
      </c>
    </row>
    <row r="16" spans="1:4">
      <c r="B16" s="1" t="s">
        <v>11</v>
      </c>
      <c r="C16" s="1" t="s">
        <v>12</v>
      </c>
      <c r="D16" s="1" t="s">
        <v>13</v>
      </c>
    </row>
    <row r="17" spans="2:4">
      <c r="B17" s="1" t="s">
        <v>14</v>
      </c>
      <c r="C17" s="1">
        <v>500000</v>
      </c>
      <c r="D17" s="3">
        <v>0</v>
      </c>
    </row>
    <row r="18" spans="2:4">
      <c r="B18" s="1" t="s">
        <v>15</v>
      </c>
      <c r="C18" s="1">
        <v>450225</v>
      </c>
      <c r="D18" s="1">
        <v>49775</v>
      </c>
    </row>
    <row r="19" spans="2:4">
      <c r="B19" s="1" t="s">
        <v>16</v>
      </c>
      <c r="C19" s="4">
        <f>C18-D19</f>
        <v>368734.27500000002</v>
      </c>
      <c r="D19" s="4">
        <f>C18*18.1%</f>
        <v>81490.725000000006</v>
      </c>
    </row>
    <row r="20" spans="2:4">
      <c r="B20" s="1" t="s">
        <v>17</v>
      </c>
      <c r="C20" s="4">
        <f>C19-D20</f>
        <v>301993.37122500001</v>
      </c>
      <c r="D20" s="4">
        <f>C19*18.1%</f>
        <v>66740.903775000013</v>
      </c>
    </row>
    <row r="21" spans="2:4">
      <c r="B21" s="1" t="s">
        <v>18</v>
      </c>
      <c r="C21" s="4">
        <f>C20-D21</f>
        <v>247332.57103327499</v>
      </c>
      <c r="D21" s="4">
        <f t="shared" ref="D21:D31" si="0">C20*18.1%</f>
        <v>54660.800191725008</v>
      </c>
    </row>
    <row r="22" spans="2:4">
      <c r="B22" s="1" t="s">
        <v>19</v>
      </c>
      <c r="C22" s="4">
        <f t="shared" ref="C22:C31" si="1">C21-D22</f>
        <v>202565.37567625221</v>
      </c>
      <c r="D22" s="4">
        <f t="shared" si="0"/>
        <v>44767.195357022778</v>
      </c>
    </row>
    <row r="23" spans="2:4">
      <c r="B23" s="1" t="s">
        <v>20</v>
      </c>
      <c r="C23" s="4">
        <f t="shared" si="1"/>
        <v>165901.04267885056</v>
      </c>
      <c r="D23" s="4">
        <f t="shared" si="0"/>
        <v>36664.332997401652</v>
      </c>
    </row>
    <row r="24" spans="2:4">
      <c r="B24" s="1" t="s">
        <v>21</v>
      </c>
      <c r="C24" s="4">
        <f t="shared" si="1"/>
        <v>135872.95395397861</v>
      </c>
      <c r="D24" s="4">
        <f t="shared" si="0"/>
        <v>30028.088724871955</v>
      </c>
    </row>
    <row r="25" spans="2:4">
      <c r="B25" s="1" t="s">
        <v>22</v>
      </c>
      <c r="C25" s="4">
        <f t="shared" si="1"/>
        <v>111279.94928830847</v>
      </c>
      <c r="D25" s="4">
        <f t="shared" si="0"/>
        <v>24593.004665670131</v>
      </c>
    </row>
    <row r="26" spans="2:4">
      <c r="B26" s="1" t="s">
        <v>23</v>
      </c>
      <c r="C26" s="4">
        <f t="shared" si="1"/>
        <v>91138.278467124634</v>
      </c>
      <c r="D26" s="4">
        <f t="shared" si="0"/>
        <v>20141.670821183838</v>
      </c>
    </row>
    <row r="27" spans="2:4">
      <c r="B27" s="1" t="s">
        <v>24</v>
      </c>
      <c r="C27" s="4">
        <f t="shared" si="1"/>
        <v>74642.25006457507</v>
      </c>
      <c r="D27" s="4">
        <f t="shared" si="0"/>
        <v>16496.02840254956</v>
      </c>
    </row>
    <row r="28" spans="2:4">
      <c r="B28" s="1" t="s">
        <v>25</v>
      </c>
      <c r="C28" s="4">
        <f t="shared" si="1"/>
        <v>61132.002802886978</v>
      </c>
      <c r="D28" s="4">
        <f t="shared" si="0"/>
        <v>13510.24726168809</v>
      </c>
    </row>
    <row r="29" spans="2:4">
      <c r="B29" s="1" t="s">
        <v>26</v>
      </c>
      <c r="C29" s="4">
        <f t="shared" si="1"/>
        <v>50067.110295564431</v>
      </c>
      <c r="D29" s="4">
        <f t="shared" si="0"/>
        <v>11064.892507322544</v>
      </c>
    </row>
    <row r="30" spans="2:4">
      <c r="B30" s="1" t="s">
        <v>27</v>
      </c>
      <c r="C30" s="4">
        <f t="shared" si="1"/>
        <v>41004.963332067266</v>
      </c>
      <c r="D30" s="4">
        <f t="shared" si="0"/>
        <v>9062.1469634971636</v>
      </c>
    </row>
    <row r="31" spans="2:4">
      <c r="B31" s="1" t="s">
        <v>28</v>
      </c>
      <c r="C31" s="4">
        <f t="shared" si="1"/>
        <v>33583.064968963088</v>
      </c>
      <c r="D31" s="4">
        <f t="shared" si="0"/>
        <v>7421.8983631041756</v>
      </c>
    </row>
    <row r="32" spans="2:4">
      <c r="B32" s="1" t="s">
        <v>29</v>
      </c>
      <c r="C32" s="4">
        <f>C31-D32</f>
        <v>27504.530209580767</v>
      </c>
      <c r="D32" s="4">
        <f>C31*18.1%</f>
        <v>6078.5347593823199</v>
      </c>
    </row>
    <row r="33" spans="2:4">
      <c r="B33" s="1" t="s">
        <v>30</v>
      </c>
      <c r="C33" s="1">
        <v>25000</v>
      </c>
      <c r="D33" s="4">
        <f>C32-C33</f>
        <v>2504.5302095807674</v>
      </c>
    </row>
    <row r="34" spans="2:4">
      <c r="B34" s="13" t="s">
        <v>69</v>
      </c>
      <c r="D34" s="12">
        <f>SUM(D17:D33)</f>
        <v>475000.00000000006</v>
      </c>
    </row>
    <row r="37" spans="2:4">
      <c r="B37" s="30" t="s">
        <v>86</v>
      </c>
    </row>
    <row r="38" spans="2:4">
      <c r="B38" s="30" t="s">
        <v>88</v>
      </c>
    </row>
    <row r="39" spans="2:4">
      <c r="B39" s="30" t="s">
        <v>87</v>
      </c>
    </row>
  </sheetData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50"/>
  <sheetViews>
    <sheetView topLeftCell="A22" workbookViewId="0">
      <selection activeCell="B30" sqref="B30:B32"/>
    </sheetView>
  </sheetViews>
  <sheetFormatPr defaultRowHeight="16.5"/>
  <cols>
    <col min="1" max="1" width="7" style="1" customWidth="1"/>
    <col min="2" max="2" width="61" style="1" customWidth="1"/>
    <col min="3" max="3" width="11.85546875" style="1" bestFit="1" customWidth="1"/>
    <col min="4" max="4" width="13" style="1" customWidth="1"/>
    <col min="5" max="5" width="9.140625" style="1"/>
    <col min="6" max="6" width="10.42578125" style="1" bestFit="1" customWidth="1"/>
    <col min="7" max="16384" width="9.140625" style="1"/>
  </cols>
  <sheetData>
    <row r="2" spans="1:4" ht="78">
      <c r="A2" s="5" t="s">
        <v>4</v>
      </c>
      <c r="B2" s="2" t="s">
        <v>31</v>
      </c>
    </row>
    <row r="4" spans="1:4">
      <c r="A4" s="5" t="s">
        <v>5</v>
      </c>
      <c r="B4" s="1" t="s">
        <v>1</v>
      </c>
    </row>
    <row r="5" spans="1:4">
      <c r="A5" s="5"/>
      <c r="B5" s="1" t="s">
        <v>33</v>
      </c>
      <c r="C5" s="3">
        <v>100000</v>
      </c>
    </row>
    <row r="6" spans="1:4">
      <c r="A6" s="5"/>
      <c r="B6" s="1" t="s">
        <v>34</v>
      </c>
      <c r="C6" s="3">
        <v>65000</v>
      </c>
    </row>
    <row r="7" spans="1:4">
      <c r="B7" s="1" t="s">
        <v>32</v>
      </c>
      <c r="C7" s="3">
        <f>C5-C6</f>
        <v>35000</v>
      </c>
    </row>
    <row r="8" spans="1:4">
      <c r="B8" s="1" t="s">
        <v>35</v>
      </c>
      <c r="C8" s="1" t="s">
        <v>36</v>
      </c>
    </row>
    <row r="9" spans="1:4">
      <c r="B9" s="1" t="s">
        <v>37</v>
      </c>
      <c r="C9" s="9">
        <f>(1-(5000/35000)^(1/5))</f>
        <v>0.32238908659951904</v>
      </c>
      <c r="D9" s="6" t="s">
        <v>39</v>
      </c>
    </row>
    <row r="10" spans="1:4">
      <c r="B10" s="1" t="s">
        <v>38</v>
      </c>
      <c r="C10" s="1">
        <f>35000*32.24%</f>
        <v>11284</v>
      </c>
    </row>
    <row r="11" spans="1:4">
      <c r="B11" s="1" t="s">
        <v>48</v>
      </c>
      <c r="C11" s="1">
        <f>35000-11284</f>
        <v>23716</v>
      </c>
    </row>
    <row r="13" spans="1:4">
      <c r="B13" s="1" t="s">
        <v>43</v>
      </c>
    </row>
    <row r="14" spans="1:4">
      <c r="B14" s="1" t="s">
        <v>44</v>
      </c>
    </row>
    <row r="15" spans="1:4">
      <c r="B15" s="1" t="s">
        <v>45</v>
      </c>
    </row>
    <row r="16" spans="1:4">
      <c r="B16" s="1" t="s">
        <v>46</v>
      </c>
    </row>
    <row r="17" spans="2:6">
      <c r="B17" s="1" t="s">
        <v>47</v>
      </c>
    </row>
    <row r="19" spans="2:6">
      <c r="B19" s="1" t="s">
        <v>10</v>
      </c>
    </row>
    <row r="20" spans="2:6">
      <c r="B20" s="1" t="s">
        <v>11</v>
      </c>
      <c r="C20" s="1" t="s">
        <v>12</v>
      </c>
      <c r="D20" s="1" t="s">
        <v>13</v>
      </c>
    </row>
    <row r="21" spans="2:6">
      <c r="B21" s="8">
        <v>41643</v>
      </c>
      <c r="C21" s="4">
        <f>C7</f>
        <v>35000</v>
      </c>
      <c r="D21" s="3">
        <v>0</v>
      </c>
      <c r="F21" s="7"/>
    </row>
    <row r="22" spans="2:6">
      <c r="B22" s="1" t="s">
        <v>15</v>
      </c>
      <c r="C22" s="4">
        <f>C21-D22</f>
        <v>23716.381969016831</v>
      </c>
      <c r="D22" s="4">
        <f>C21*$C$9</f>
        <v>11283.618030983167</v>
      </c>
    </row>
    <row r="23" spans="2:6">
      <c r="B23" s="1" t="s">
        <v>16</v>
      </c>
      <c r="C23" s="4">
        <f>C22-D23</f>
        <v>16070.479248580192</v>
      </c>
      <c r="D23" s="4">
        <f>C22*$C$9</f>
        <v>7645.9027204366394</v>
      </c>
    </row>
    <row r="24" spans="2:6">
      <c r="B24" s="1" t="s">
        <v>17</v>
      </c>
      <c r="C24" s="4">
        <f>C23-D24</f>
        <v>10889.532122413899</v>
      </c>
      <c r="D24" s="4">
        <f>C23*$C$9</f>
        <v>5180.9471261662929</v>
      </c>
    </row>
    <row r="25" spans="2:6">
      <c r="B25" s="1" t="s">
        <v>18</v>
      </c>
      <c r="C25" s="4">
        <f>C24-D25</f>
        <v>7378.8658079727602</v>
      </c>
      <c r="D25" s="4">
        <f>C24*$C$9</f>
        <v>3510.6663144411386</v>
      </c>
    </row>
    <row r="26" spans="2:6">
      <c r="B26" s="1" t="s">
        <v>42</v>
      </c>
      <c r="C26" s="4">
        <f>C25-D26</f>
        <v>5000</v>
      </c>
      <c r="D26" s="4">
        <f>C25*$C$9</f>
        <v>2378.8658079727602</v>
      </c>
    </row>
    <row r="27" spans="2:6">
      <c r="C27" s="4"/>
      <c r="D27" s="11">
        <f>SUM(D21:D26)</f>
        <v>29999.999999999996</v>
      </c>
    </row>
    <row r="28" spans="2:6">
      <c r="C28" s="4"/>
      <c r="D28" s="4"/>
    </row>
    <row r="29" spans="2:6">
      <c r="C29" s="4"/>
      <c r="D29" s="4"/>
    </row>
    <row r="30" spans="2:6">
      <c r="B30" s="30" t="s">
        <v>86</v>
      </c>
      <c r="C30" s="4"/>
      <c r="D30" s="4"/>
    </row>
    <row r="31" spans="2:6">
      <c r="B31" s="30" t="s">
        <v>88</v>
      </c>
      <c r="C31" s="4"/>
      <c r="D31" s="4"/>
    </row>
    <row r="32" spans="2:6">
      <c r="B32" s="30" t="s">
        <v>87</v>
      </c>
      <c r="C32" s="4"/>
      <c r="D32" s="4"/>
    </row>
    <row r="33" spans="3:4">
      <c r="C33" s="4"/>
      <c r="D33" s="4"/>
    </row>
    <row r="34" spans="3:4">
      <c r="C34" s="4"/>
      <c r="D34" s="4"/>
    </row>
    <row r="35" spans="3:4">
      <c r="C35" s="4"/>
      <c r="D35" s="4"/>
    </row>
    <row r="36" spans="3:4">
      <c r="C36" s="4"/>
      <c r="D36" s="4"/>
    </row>
    <row r="37" spans="3:4">
      <c r="D37" s="4"/>
    </row>
    <row r="38" spans="3:4">
      <c r="C38" s="4"/>
      <c r="D38" s="4"/>
    </row>
    <row r="39" spans="3:4">
      <c r="C39" s="4"/>
      <c r="D39" s="4"/>
    </row>
    <row r="40" spans="3:4">
      <c r="C40" s="4"/>
      <c r="D40" s="4"/>
    </row>
    <row r="41" spans="3:4">
      <c r="C41" s="4"/>
      <c r="D41" s="4"/>
    </row>
    <row r="42" spans="3:4">
      <c r="C42" s="4"/>
      <c r="D42" s="4"/>
    </row>
    <row r="43" spans="3:4">
      <c r="C43" s="4"/>
      <c r="D43" s="4"/>
    </row>
    <row r="44" spans="3:4">
      <c r="C44" s="4"/>
      <c r="D44" s="4"/>
    </row>
    <row r="45" spans="3:4">
      <c r="C45" s="4"/>
      <c r="D45" s="4"/>
    </row>
    <row r="46" spans="3:4">
      <c r="C46" s="4"/>
      <c r="D46" s="4"/>
    </row>
    <row r="47" spans="3:4">
      <c r="C47" s="4"/>
      <c r="D47" s="4"/>
    </row>
    <row r="48" spans="3:4">
      <c r="C48" s="4"/>
      <c r="D48" s="4"/>
    </row>
    <row r="49" spans="3:4">
      <c r="C49" s="4"/>
      <c r="D49" s="4"/>
    </row>
    <row r="50" spans="3:4">
      <c r="D50" s="4"/>
    </row>
  </sheetData>
  <pageMargins left="0.45" right="0.45" top="0.5" bottom="0.5" header="0.25" footer="0.0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2"/>
  <sheetViews>
    <sheetView topLeftCell="A19" workbookViewId="0">
      <selection activeCell="B26" sqref="B26:B28"/>
    </sheetView>
  </sheetViews>
  <sheetFormatPr defaultRowHeight="16.5"/>
  <cols>
    <col min="1" max="1" width="7" style="1" customWidth="1"/>
    <col min="2" max="2" width="61" style="1" customWidth="1"/>
    <col min="3" max="3" width="13.7109375" style="1" bestFit="1" customWidth="1"/>
    <col min="4" max="4" width="13" style="1" customWidth="1"/>
    <col min="5" max="5" width="9.140625" style="1"/>
    <col min="6" max="6" width="10.42578125" style="1" bestFit="1" customWidth="1"/>
    <col min="7" max="16384" width="9.140625" style="1"/>
  </cols>
  <sheetData>
    <row r="2" spans="1:4" ht="97.5">
      <c r="A2" s="5" t="s">
        <v>4</v>
      </c>
      <c r="B2" s="2" t="s">
        <v>59</v>
      </c>
    </row>
    <row r="4" spans="1:4">
      <c r="A4" s="5" t="s">
        <v>5</v>
      </c>
      <c r="B4" s="1" t="s">
        <v>50</v>
      </c>
      <c r="C4" s="1" t="s">
        <v>49</v>
      </c>
    </row>
    <row r="5" spans="1:4">
      <c r="A5" s="5"/>
      <c r="B5" s="1" t="s">
        <v>33</v>
      </c>
      <c r="C5" s="3">
        <v>500000</v>
      </c>
    </row>
    <row r="6" spans="1:4">
      <c r="A6" s="5"/>
      <c r="B6" s="1" t="s">
        <v>34</v>
      </c>
      <c r="C6" s="3">
        <v>300000</v>
      </c>
    </row>
    <row r="7" spans="1:4">
      <c r="B7" s="1" t="s">
        <v>32</v>
      </c>
      <c r="C7" s="3">
        <f>C5-C6</f>
        <v>200000</v>
      </c>
    </row>
    <row r="8" spans="1:4">
      <c r="B8" s="1" t="s">
        <v>35</v>
      </c>
      <c r="C8" s="1" t="s">
        <v>36</v>
      </c>
    </row>
    <row r="9" spans="1:4">
      <c r="B9" s="1" t="s">
        <v>51</v>
      </c>
      <c r="C9" s="1">
        <f>C5*5%</f>
        <v>25000</v>
      </c>
    </row>
    <row r="10" spans="1:4">
      <c r="B10" s="1" t="s">
        <v>37</v>
      </c>
      <c r="C10" s="9">
        <f>(1-(C9/C7)^(1/5))</f>
        <v>0.3402460446135529</v>
      </c>
      <c r="D10" s="6" t="s">
        <v>39</v>
      </c>
    </row>
    <row r="11" spans="1:4">
      <c r="B11" s="1" t="s">
        <v>60</v>
      </c>
      <c r="C11" s="1">
        <f>(C7*C10)*6/12</f>
        <v>34024.604461355288</v>
      </c>
    </row>
    <row r="12" spans="1:4">
      <c r="B12" s="1" t="s">
        <v>52</v>
      </c>
      <c r="C12" s="3">
        <f>(C7-C11)</f>
        <v>165975.39553864472</v>
      </c>
    </row>
    <row r="13" spans="1:4">
      <c r="C13" s="3"/>
    </row>
    <row r="14" spans="1:4">
      <c r="B14" s="1" t="s">
        <v>53</v>
      </c>
      <c r="C14" s="3">
        <v>200000</v>
      </c>
    </row>
    <row r="15" spans="1:4">
      <c r="C15" s="3"/>
    </row>
    <row r="16" spans="1:4">
      <c r="B16" s="13" t="s">
        <v>54</v>
      </c>
      <c r="C16" s="12">
        <f>C14-C12</f>
        <v>34024.60446135528</v>
      </c>
    </row>
    <row r="17" spans="1:4">
      <c r="C17" s="3"/>
    </row>
    <row r="18" spans="1:4">
      <c r="B18" s="1" t="s">
        <v>55</v>
      </c>
      <c r="C18" s="3"/>
    </row>
    <row r="19" spans="1:4">
      <c r="A19" s="14">
        <v>1</v>
      </c>
      <c r="B19" s="15" t="s">
        <v>56</v>
      </c>
      <c r="C19" s="16">
        <v>200000</v>
      </c>
      <c r="D19" s="17"/>
    </row>
    <row r="20" spans="1:4">
      <c r="A20" s="18"/>
      <c r="B20" s="19" t="s">
        <v>61</v>
      </c>
      <c r="C20" s="19"/>
      <c r="D20" s="20">
        <f>C12</f>
        <v>165975.39553864472</v>
      </c>
    </row>
    <row r="21" spans="1:4">
      <c r="A21" s="18"/>
      <c r="B21" s="19" t="s">
        <v>57</v>
      </c>
      <c r="C21" s="19"/>
      <c r="D21" s="20">
        <f>C16</f>
        <v>34024.60446135528</v>
      </c>
    </row>
    <row r="22" spans="1:4">
      <c r="A22" s="21"/>
      <c r="B22" s="22" t="s">
        <v>58</v>
      </c>
      <c r="C22" s="23"/>
      <c r="D22" s="24"/>
    </row>
    <row r="23" spans="1:4">
      <c r="C23" s="3"/>
    </row>
    <row r="26" spans="1:4">
      <c r="B26" s="30" t="s">
        <v>86</v>
      </c>
    </row>
    <row r="27" spans="1:4">
      <c r="B27" s="30" t="s">
        <v>88</v>
      </c>
    </row>
    <row r="28" spans="1:4">
      <c r="B28" s="30" t="s">
        <v>87</v>
      </c>
    </row>
    <row r="33" spans="2:6">
      <c r="B33" s="8"/>
      <c r="C33" s="4"/>
      <c r="D33" s="3"/>
      <c r="F33" s="7"/>
    </row>
    <row r="34" spans="2:6">
      <c r="C34" s="4"/>
      <c r="D34" s="4"/>
    </row>
    <row r="35" spans="2:6">
      <c r="C35" s="4"/>
      <c r="D35" s="4"/>
    </row>
    <row r="36" spans="2:6">
      <c r="C36" s="4"/>
      <c r="D36" s="4"/>
    </row>
    <row r="37" spans="2:6">
      <c r="C37" s="4"/>
      <c r="D37" s="4"/>
    </row>
    <row r="38" spans="2:6">
      <c r="C38" s="4"/>
      <c r="D38" s="4"/>
    </row>
    <row r="39" spans="2:6">
      <c r="C39" s="4"/>
      <c r="D39" s="11"/>
    </row>
    <row r="40" spans="2:6">
      <c r="C40" s="4"/>
      <c r="D40" s="4"/>
    </row>
    <row r="41" spans="2:6">
      <c r="C41" s="4"/>
      <c r="D41" s="4"/>
    </row>
    <row r="42" spans="2:6">
      <c r="C42" s="10"/>
      <c r="D42" s="4"/>
    </row>
    <row r="43" spans="2:6">
      <c r="C43" s="4"/>
      <c r="D43" s="4"/>
    </row>
    <row r="44" spans="2:6">
      <c r="C44" s="4"/>
      <c r="D44" s="4"/>
    </row>
    <row r="45" spans="2:6">
      <c r="C45" s="4"/>
      <c r="D45" s="4"/>
    </row>
    <row r="46" spans="2:6">
      <c r="C46" s="4"/>
      <c r="D46" s="4"/>
    </row>
    <row r="47" spans="2:6">
      <c r="C47" s="4"/>
      <c r="D47" s="4"/>
    </row>
    <row r="48" spans="2:6">
      <c r="C48" s="4"/>
      <c r="D48" s="4"/>
    </row>
    <row r="49" spans="3:4">
      <c r="D49" s="4"/>
    </row>
    <row r="50" spans="3:4">
      <c r="C50" s="4"/>
      <c r="D50" s="4"/>
    </row>
    <row r="51" spans="3:4">
      <c r="C51" s="4"/>
      <c r="D51" s="4"/>
    </row>
    <row r="52" spans="3:4">
      <c r="C52" s="4"/>
      <c r="D52" s="4"/>
    </row>
    <row r="53" spans="3:4">
      <c r="C53" s="4"/>
      <c r="D53" s="4"/>
    </row>
    <row r="54" spans="3:4">
      <c r="C54" s="4"/>
      <c r="D54" s="4"/>
    </row>
    <row r="55" spans="3:4">
      <c r="C55" s="4"/>
      <c r="D55" s="4"/>
    </row>
    <row r="56" spans="3:4">
      <c r="C56" s="4"/>
      <c r="D56" s="4"/>
    </row>
    <row r="57" spans="3:4">
      <c r="C57" s="4"/>
      <c r="D57" s="4"/>
    </row>
    <row r="58" spans="3:4">
      <c r="C58" s="4"/>
      <c r="D58" s="4"/>
    </row>
    <row r="59" spans="3:4">
      <c r="C59" s="4"/>
      <c r="D59" s="4"/>
    </row>
    <row r="60" spans="3:4">
      <c r="C60" s="4"/>
      <c r="D60" s="4"/>
    </row>
    <row r="61" spans="3:4">
      <c r="C61" s="4"/>
      <c r="D61" s="4"/>
    </row>
    <row r="62" spans="3:4">
      <c r="D62" s="4"/>
    </row>
  </sheetData>
  <printOptions horizontalCentered="1" verticalCentered="1"/>
  <pageMargins left="0.45" right="0.45" top="0.5" bottom="0.5" header="0.05" footer="0.05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1"/>
  <sheetViews>
    <sheetView topLeftCell="A16" workbookViewId="0">
      <selection activeCell="B20" sqref="B20:B22"/>
    </sheetView>
  </sheetViews>
  <sheetFormatPr defaultRowHeight="16.5"/>
  <cols>
    <col min="1" max="1" width="7" style="1" customWidth="1"/>
    <col min="2" max="2" width="61" style="1" customWidth="1"/>
    <col min="3" max="3" width="13.7109375" style="1" bestFit="1" customWidth="1"/>
    <col min="4" max="4" width="13" style="1" customWidth="1"/>
    <col min="5" max="5" width="9.140625" style="1"/>
    <col min="6" max="6" width="10.42578125" style="1" bestFit="1" customWidth="1"/>
    <col min="7" max="16384" width="9.140625" style="1"/>
  </cols>
  <sheetData>
    <row r="2" spans="1:4" ht="97.5">
      <c r="A2" s="5" t="s">
        <v>4</v>
      </c>
      <c r="B2" s="2" t="s">
        <v>68</v>
      </c>
    </row>
    <row r="4" spans="1:4">
      <c r="A4" s="5" t="s">
        <v>5</v>
      </c>
      <c r="B4" s="1" t="s">
        <v>50</v>
      </c>
      <c r="C4" s="26" t="s">
        <v>67</v>
      </c>
    </row>
    <row r="5" spans="1:4">
      <c r="A5" s="5"/>
      <c r="B5" s="1" t="s">
        <v>33</v>
      </c>
      <c r="C5" s="3">
        <v>500000</v>
      </c>
    </row>
    <row r="6" spans="1:4">
      <c r="A6" s="5"/>
      <c r="B6" s="1" t="s">
        <v>34</v>
      </c>
      <c r="C6" s="3">
        <v>400000</v>
      </c>
    </row>
    <row r="7" spans="1:4">
      <c r="B7" s="1" t="s">
        <v>32</v>
      </c>
      <c r="C7" s="3">
        <f>C5-C6</f>
        <v>100000</v>
      </c>
    </row>
    <row r="8" spans="1:4">
      <c r="B8" s="1" t="s">
        <v>35</v>
      </c>
      <c r="C8" s="26" t="s">
        <v>62</v>
      </c>
    </row>
    <row r="9" spans="1:4">
      <c r="B9" s="1" t="s">
        <v>51</v>
      </c>
      <c r="C9" s="1">
        <f>C5*5%</f>
        <v>25000</v>
      </c>
    </row>
    <row r="10" spans="1:4">
      <c r="B10" s="1" t="s">
        <v>37</v>
      </c>
      <c r="C10" s="26" t="s">
        <v>62</v>
      </c>
      <c r="D10" s="6" t="s">
        <v>39</v>
      </c>
    </row>
    <row r="11" spans="1:4">
      <c r="C11" s="3"/>
    </row>
    <row r="12" spans="1:4">
      <c r="C12" s="3"/>
    </row>
    <row r="13" spans="1:4">
      <c r="B13" s="1" t="s">
        <v>55</v>
      </c>
      <c r="C13" s="3"/>
    </row>
    <row r="14" spans="1:4">
      <c r="B14" s="14" t="s">
        <v>65</v>
      </c>
      <c r="C14" s="16">
        <v>100000</v>
      </c>
      <c r="D14" s="17"/>
    </row>
    <row r="15" spans="1:4">
      <c r="B15" s="18" t="s">
        <v>66</v>
      </c>
      <c r="C15" s="19" t="s">
        <v>64</v>
      </c>
      <c r="D15" s="20">
        <f>C14</f>
        <v>100000</v>
      </c>
    </row>
    <row r="16" spans="1:4">
      <c r="B16" s="21" t="s">
        <v>63</v>
      </c>
      <c r="C16" s="23"/>
      <c r="D16" s="24"/>
    </row>
    <row r="17" spans="2:6">
      <c r="C17" s="3"/>
    </row>
    <row r="18" spans="2:6" s="19" customFormat="1"/>
    <row r="19" spans="2:6" s="19" customFormat="1">
      <c r="D19" s="25"/>
    </row>
    <row r="20" spans="2:6" s="19" customFormat="1">
      <c r="B20" s="30" t="s">
        <v>86</v>
      </c>
      <c r="D20" s="25"/>
    </row>
    <row r="21" spans="2:6" s="19" customFormat="1">
      <c r="B21" s="30" t="s">
        <v>88</v>
      </c>
    </row>
    <row r="22" spans="2:6">
      <c r="B22" s="30" t="s">
        <v>87</v>
      </c>
    </row>
    <row r="27" spans="2:6">
      <c r="B27" s="8"/>
      <c r="C27" s="4"/>
    </row>
    <row r="28" spans="2:6">
      <c r="C28" s="4"/>
    </row>
    <row r="29" spans="2:6">
      <c r="C29" s="4"/>
    </row>
    <row r="30" spans="2:6">
      <c r="C30" s="4"/>
    </row>
    <row r="31" spans="2:6">
      <c r="C31" s="4"/>
    </row>
    <row r="32" spans="2:6">
      <c r="C32" s="4"/>
      <c r="D32" s="3"/>
      <c r="F32" s="7"/>
    </row>
    <row r="33" spans="3:4">
      <c r="C33" s="4"/>
      <c r="D33" s="4"/>
    </row>
    <row r="34" spans="3:4">
      <c r="C34" s="4"/>
      <c r="D34" s="4"/>
    </row>
    <row r="35" spans="3:4">
      <c r="C35" s="4"/>
      <c r="D35" s="4"/>
    </row>
    <row r="36" spans="3:4">
      <c r="C36" s="10"/>
      <c r="D36" s="4"/>
    </row>
    <row r="37" spans="3:4">
      <c r="C37" s="4"/>
      <c r="D37" s="4"/>
    </row>
    <row r="38" spans="3:4">
      <c r="C38" s="4"/>
      <c r="D38" s="11"/>
    </row>
    <row r="39" spans="3:4">
      <c r="C39" s="4"/>
      <c r="D39" s="4"/>
    </row>
    <row r="40" spans="3:4">
      <c r="C40" s="4"/>
      <c r="D40" s="4"/>
    </row>
    <row r="41" spans="3:4">
      <c r="C41" s="4"/>
      <c r="D41" s="4"/>
    </row>
    <row r="42" spans="3:4">
      <c r="C42" s="4"/>
      <c r="D42" s="4"/>
    </row>
    <row r="43" spans="3:4">
      <c r="D43" s="4"/>
    </row>
    <row r="44" spans="3:4">
      <c r="C44" s="4"/>
      <c r="D44" s="4"/>
    </row>
    <row r="45" spans="3:4">
      <c r="C45" s="4"/>
      <c r="D45" s="4"/>
    </row>
    <row r="46" spans="3:4">
      <c r="C46" s="4"/>
      <c r="D46" s="4"/>
    </row>
    <row r="47" spans="3:4">
      <c r="C47" s="4"/>
      <c r="D47" s="4"/>
    </row>
    <row r="48" spans="3:4">
      <c r="C48" s="4"/>
      <c r="D48" s="4"/>
    </row>
    <row r="49" spans="3:4">
      <c r="C49" s="4"/>
      <c r="D49" s="4"/>
    </row>
    <row r="50" spans="3:4">
      <c r="C50" s="4"/>
      <c r="D50" s="4"/>
    </row>
    <row r="51" spans="3:4">
      <c r="C51" s="4"/>
      <c r="D51" s="4"/>
    </row>
    <row r="52" spans="3:4">
      <c r="C52" s="4"/>
      <c r="D52" s="4"/>
    </row>
    <row r="53" spans="3:4">
      <c r="C53" s="4"/>
      <c r="D53" s="4"/>
    </row>
    <row r="54" spans="3:4">
      <c r="C54" s="4"/>
      <c r="D54" s="4"/>
    </row>
    <row r="55" spans="3:4">
      <c r="C55" s="4"/>
      <c r="D55" s="4"/>
    </row>
    <row r="56" spans="3:4">
      <c r="D56" s="4"/>
    </row>
    <row r="57" spans="3:4">
      <c r="D57" s="4"/>
    </row>
    <row r="58" spans="3:4">
      <c r="D58" s="4"/>
    </row>
    <row r="59" spans="3:4">
      <c r="D59" s="4"/>
    </row>
    <row r="60" spans="3:4">
      <c r="D60" s="4"/>
    </row>
    <row r="61" spans="3:4">
      <c r="D61" s="4"/>
    </row>
  </sheetData>
  <printOptions horizontalCentered="1"/>
  <pageMargins left="0.45" right="0.45" top="0.5" bottom="0.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73"/>
  <sheetViews>
    <sheetView tabSelected="1" topLeftCell="A25" workbookViewId="0">
      <selection activeCell="B40" sqref="B40"/>
    </sheetView>
  </sheetViews>
  <sheetFormatPr defaultRowHeight="16.5"/>
  <cols>
    <col min="1" max="1" width="7" style="1" customWidth="1"/>
    <col min="2" max="2" width="61" style="1" customWidth="1"/>
    <col min="3" max="3" width="13.85546875" style="1" bestFit="1" customWidth="1"/>
    <col min="4" max="4" width="13" style="1" customWidth="1"/>
    <col min="5" max="5" width="9.140625" style="1"/>
    <col min="6" max="6" width="10.42578125" style="1" bestFit="1" customWidth="1"/>
    <col min="7" max="16384" width="9.140625" style="1"/>
  </cols>
  <sheetData>
    <row r="2" spans="1:3" ht="117">
      <c r="A2" s="5" t="s">
        <v>4</v>
      </c>
      <c r="B2" s="2" t="s">
        <v>70</v>
      </c>
    </row>
    <row r="3" spans="1:3" ht="19.5">
      <c r="A3" s="5"/>
      <c r="B3" s="2"/>
    </row>
    <row r="4" spans="1:3">
      <c r="A4" s="5"/>
      <c r="B4" s="13" t="s">
        <v>76</v>
      </c>
    </row>
    <row r="5" spans="1:3">
      <c r="A5" s="5"/>
      <c r="B5" s="1" t="s">
        <v>74</v>
      </c>
      <c r="C5" s="1">
        <v>200000</v>
      </c>
    </row>
    <row r="6" spans="1:3">
      <c r="A6" s="1" t="s">
        <v>72</v>
      </c>
      <c r="B6" s="1" t="s">
        <v>75</v>
      </c>
      <c r="C6" s="1">
        <v>30000</v>
      </c>
    </row>
    <row r="7" spans="1:3">
      <c r="A7" s="1" t="s">
        <v>72</v>
      </c>
      <c r="B7" s="1" t="s">
        <v>73</v>
      </c>
      <c r="C7" s="1">
        <v>20000</v>
      </c>
    </row>
    <row r="8" spans="1:3" ht="19.5">
      <c r="A8" s="5"/>
      <c r="B8" s="2"/>
    </row>
    <row r="9" spans="1:3" ht="19.5">
      <c r="A9" s="5"/>
      <c r="B9" s="2" t="s">
        <v>77</v>
      </c>
      <c r="C9" s="13">
        <f>SUM(C5:C8)</f>
        <v>250000</v>
      </c>
    </row>
    <row r="10" spans="1:3" ht="19.5">
      <c r="A10" s="5"/>
      <c r="B10" s="2"/>
      <c r="C10" s="13"/>
    </row>
    <row r="11" spans="1:3" ht="19.5">
      <c r="A11" s="5"/>
      <c r="B11" s="2" t="s">
        <v>78</v>
      </c>
      <c r="C11" s="7">
        <v>41767</v>
      </c>
    </row>
    <row r="13" spans="1:3">
      <c r="A13" s="5" t="s">
        <v>5</v>
      </c>
      <c r="B13" s="1" t="s">
        <v>50</v>
      </c>
      <c r="C13" s="26" t="s">
        <v>49</v>
      </c>
    </row>
    <row r="14" spans="1:3">
      <c r="A14" s="5"/>
      <c r="B14" s="1" t="s">
        <v>71</v>
      </c>
      <c r="C14" s="3">
        <v>200000</v>
      </c>
    </row>
    <row r="15" spans="1:3">
      <c r="A15" s="5"/>
      <c r="B15" s="1" t="s">
        <v>34</v>
      </c>
      <c r="C15" s="3">
        <v>0</v>
      </c>
    </row>
    <row r="16" spans="1:3">
      <c r="B16" s="1" t="s">
        <v>32</v>
      </c>
      <c r="C16" s="27">
        <f>C14</f>
        <v>200000</v>
      </c>
    </row>
    <row r="17" spans="1:4">
      <c r="B17" s="1" t="s">
        <v>35</v>
      </c>
      <c r="C17" s="26">
        <v>0</v>
      </c>
    </row>
    <row r="18" spans="1:4">
      <c r="B18" s="1" t="s">
        <v>51</v>
      </c>
      <c r="C18" s="1">
        <f>C14*5%</f>
        <v>10000</v>
      </c>
    </row>
    <row r="19" spans="1:4">
      <c r="B19" s="1" t="s">
        <v>37</v>
      </c>
      <c r="C19" s="9">
        <f>(1-(C18/C16)^(1/15))</f>
        <v>0.18103627252208465</v>
      </c>
      <c r="D19" s="6" t="s">
        <v>39</v>
      </c>
    </row>
    <row r="20" spans="1:4">
      <c r="C20" s="9"/>
      <c r="D20" s="6"/>
    </row>
    <row r="21" spans="1:4">
      <c r="B21" s="1" t="s">
        <v>79</v>
      </c>
      <c r="C21" s="28">
        <v>238</v>
      </c>
      <c r="D21" s="6"/>
    </row>
    <row r="22" spans="1:4">
      <c r="B22" s="13" t="s">
        <v>38</v>
      </c>
      <c r="C22" s="12">
        <f>(C16*C19)*238/365</f>
        <v>23609.113896030765</v>
      </c>
      <c r="D22" s="6"/>
    </row>
    <row r="23" spans="1:4">
      <c r="B23" s="13" t="s">
        <v>48</v>
      </c>
      <c r="C23" s="12">
        <f>C16-C22</f>
        <v>176390.88610396924</v>
      </c>
    </row>
    <row r="24" spans="1:4">
      <c r="C24" s="3"/>
    </row>
    <row r="25" spans="1:4">
      <c r="B25" s="1" t="s">
        <v>55</v>
      </c>
      <c r="C25" s="3"/>
    </row>
    <row r="26" spans="1:4">
      <c r="A26" s="1">
        <v>1</v>
      </c>
      <c r="B26" s="14" t="s">
        <v>80</v>
      </c>
      <c r="C26" s="16">
        <v>250000</v>
      </c>
      <c r="D26" s="17"/>
    </row>
    <row r="27" spans="1:4">
      <c r="B27" s="18" t="s">
        <v>81</v>
      </c>
      <c r="C27" s="19" t="s">
        <v>64</v>
      </c>
      <c r="D27" s="20">
        <f>C26</f>
        <v>250000</v>
      </c>
    </row>
    <row r="28" spans="1:4">
      <c r="B28" s="21" t="s">
        <v>82</v>
      </c>
      <c r="C28" s="23"/>
      <c r="D28" s="24"/>
    </row>
    <row r="29" spans="1:4">
      <c r="C29" s="3"/>
    </row>
    <row r="30" spans="1:4" s="19" customFormat="1">
      <c r="A30" s="14">
        <v>2</v>
      </c>
      <c r="B30" s="15" t="s">
        <v>83</v>
      </c>
      <c r="C30" s="16">
        <f>C22</f>
        <v>23609.113896030765</v>
      </c>
      <c r="D30" s="17"/>
    </row>
    <row r="31" spans="1:4" s="19" customFormat="1">
      <c r="A31" s="18"/>
      <c r="B31" s="19" t="s">
        <v>84</v>
      </c>
      <c r="D31" s="20">
        <f>C30</f>
        <v>23609.113896030765</v>
      </c>
    </row>
    <row r="32" spans="1:4" s="19" customFormat="1">
      <c r="A32" s="21"/>
      <c r="B32" s="22" t="s">
        <v>85</v>
      </c>
      <c r="C32" s="22"/>
      <c r="D32" s="29"/>
    </row>
    <row r="33" spans="2:6" s="19" customFormat="1"/>
    <row r="34" spans="2:6">
      <c r="B34" s="30" t="s">
        <v>86</v>
      </c>
    </row>
    <row r="35" spans="2:6">
      <c r="B35" s="30" t="s">
        <v>88</v>
      </c>
    </row>
    <row r="36" spans="2:6">
      <c r="B36" s="30" t="s">
        <v>87</v>
      </c>
    </row>
    <row r="39" spans="2:6">
      <c r="B39" s="8"/>
      <c r="C39" s="4"/>
    </row>
    <row r="40" spans="2:6">
      <c r="C40" s="4"/>
    </row>
    <row r="41" spans="2:6">
      <c r="C41" s="4"/>
    </row>
    <row r="42" spans="2:6">
      <c r="C42" s="4"/>
    </row>
    <row r="43" spans="2:6">
      <c r="C43" s="4"/>
    </row>
    <row r="44" spans="2:6">
      <c r="C44" s="4"/>
      <c r="D44" s="3"/>
      <c r="F44" s="7"/>
    </row>
    <row r="45" spans="2:6">
      <c r="C45" s="4"/>
      <c r="D45" s="4"/>
    </row>
    <row r="46" spans="2:6">
      <c r="C46" s="4"/>
      <c r="D46" s="4"/>
    </row>
    <row r="47" spans="2:6">
      <c r="C47" s="4"/>
      <c r="D47" s="4"/>
    </row>
    <row r="48" spans="2:6">
      <c r="C48" s="10"/>
      <c r="D48" s="4"/>
    </row>
    <row r="49" spans="3:4">
      <c r="C49" s="4"/>
      <c r="D49" s="4"/>
    </row>
    <row r="50" spans="3:4">
      <c r="C50" s="4"/>
      <c r="D50" s="11"/>
    </row>
    <row r="51" spans="3:4">
      <c r="C51" s="4"/>
      <c r="D51" s="4"/>
    </row>
    <row r="52" spans="3:4">
      <c r="C52" s="4"/>
      <c r="D52" s="4"/>
    </row>
    <row r="53" spans="3:4">
      <c r="C53" s="4"/>
      <c r="D53" s="4"/>
    </row>
    <row r="54" spans="3:4">
      <c r="C54" s="4"/>
      <c r="D54" s="4"/>
    </row>
    <row r="55" spans="3:4">
      <c r="D55" s="4"/>
    </row>
    <row r="56" spans="3:4">
      <c r="C56" s="4"/>
      <c r="D56" s="4"/>
    </row>
    <row r="57" spans="3:4">
      <c r="C57" s="4"/>
      <c r="D57" s="4"/>
    </row>
    <row r="58" spans="3:4">
      <c r="C58" s="4"/>
      <c r="D58" s="4"/>
    </row>
    <row r="59" spans="3:4">
      <c r="C59" s="4"/>
      <c r="D59" s="4"/>
    </row>
    <row r="60" spans="3:4">
      <c r="C60" s="4"/>
      <c r="D60" s="4"/>
    </row>
    <row r="61" spans="3:4">
      <c r="C61" s="4"/>
      <c r="D61" s="4"/>
    </row>
    <row r="62" spans="3:4">
      <c r="C62" s="4"/>
      <c r="D62" s="4"/>
    </row>
    <row r="63" spans="3:4">
      <c r="C63" s="4"/>
      <c r="D63" s="4"/>
    </row>
    <row r="64" spans="3:4">
      <c r="C64" s="4"/>
      <c r="D64" s="4"/>
    </row>
    <row r="65" spans="3:4">
      <c r="C65" s="4"/>
      <c r="D65" s="4"/>
    </row>
    <row r="66" spans="3:4">
      <c r="C66" s="4"/>
      <c r="D66" s="4"/>
    </row>
    <row r="67" spans="3:4">
      <c r="C67" s="4"/>
      <c r="D67" s="4"/>
    </row>
    <row r="68" spans="3:4">
      <c r="D68" s="4"/>
    </row>
    <row r="69" spans="3:4">
      <c r="D69" s="4"/>
    </row>
    <row r="70" spans="3:4">
      <c r="D70" s="4"/>
    </row>
    <row r="71" spans="3:4">
      <c r="D71" s="4"/>
    </row>
    <row r="72" spans="3:4">
      <c r="D72" s="4"/>
    </row>
    <row r="73" spans="3:4">
      <c r="D73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Purchase Example</vt:lpstr>
      <vt:lpstr>Opening Example</vt:lpstr>
      <vt:lpstr>Sale Example</vt:lpstr>
      <vt:lpstr>Nil Useful Life</vt:lpstr>
      <vt:lpstr>Purchase ( AS 10)</vt:lpstr>
      <vt:lpstr>'Purchase Example'!Print_Area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2015-07-07T11:47:47Z</dcterms:modified>
</cp:coreProperties>
</file>