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65" windowWidth="14805" windowHeight="7950"/>
  </bookViews>
  <sheets>
    <sheet name="How to use" sheetId="3" r:id="rId1"/>
    <sheet name="Calculator" sheetId="1" r:id="rId2"/>
    <sheet name="Useful lives" sheetId="2" r:id="rId3"/>
  </sheets>
  <definedNames>
    <definedName name="_xlnm._FilterDatabase" localSheetId="1" hidden="1">Calculator!$A$2:$Y$61</definedName>
  </definedNames>
  <calcPr calcId="124519"/>
</workbook>
</file>

<file path=xl/calcChain.xml><?xml version="1.0" encoding="utf-8"?>
<calcChain xmlns="http://schemas.openxmlformats.org/spreadsheetml/2006/main">
  <c r="K57" i="1"/>
  <c r="J57"/>
  <c r="K45"/>
  <c r="J45"/>
  <c r="K16"/>
  <c r="C8" i="3" l="1"/>
  <c r="C9"/>
  <c r="O57" i="1"/>
  <c r="C55"/>
  <c r="D55"/>
  <c r="E55"/>
  <c r="G55"/>
  <c r="H55" s="1"/>
  <c r="J55"/>
  <c r="K55" s="1"/>
  <c r="C56"/>
  <c r="D56" s="1"/>
  <c r="E56"/>
  <c r="G56"/>
  <c r="H56"/>
  <c r="J56"/>
  <c r="K56"/>
  <c r="A51"/>
  <c r="C51"/>
  <c r="D51" s="1"/>
  <c r="G51"/>
  <c r="H51"/>
  <c r="K51" s="1"/>
  <c r="M51"/>
  <c r="N51" s="1"/>
  <c r="O51" s="1"/>
  <c r="E51" s="1"/>
  <c r="P51"/>
  <c r="A52"/>
  <c r="A53" s="1"/>
  <c r="C52"/>
  <c r="D52"/>
  <c r="G52"/>
  <c r="H52" s="1"/>
  <c r="M52"/>
  <c r="P52"/>
  <c r="N52" s="1"/>
  <c r="O52" s="1"/>
  <c r="E52" s="1"/>
  <c r="I52" s="1"/>
  <c r="J52" s="1"/>
  <c r="C53"/>
  <c r="D53" s="1"/>
  <c r="G53"/>
  <c r="H53"/>
  <c r="M53"/>
  <c r="N53" s="1"/>
  <c r="O53" s="1"/>
  <c r="E53" s="1"/>
  <c r="P53"/>
  <c r="O44"/>
  <c r="A38"/>
  <c r="C38"/>
  <c r="D38" s="1"/>
  <c r="G38"/>
  <c r="H38"/>
  <c r="K38" s="1"/>
  <c r="M38"/>
  <c r="N38" s="1"/>
  <c r="O38" s="1"/>
  <c r="E38" s="1"/>
  <c r="P38"/>
  <c r="A39"/>
  <c r="C39"/>
  <c r="D39"/>
  <c r="G39"/>
  <c r="H39" s="1"/>
  <c r="M39"/>
  <c r="P39"/>
  <c r="N39" s="1"/>
  <c r="O39" s="1"/>
  <c r="E39" s="1"/>
  <c r="I39" s="1"/>
  <c r="J39" s="1"/>
  <c r="A37"/>
  <c r="C37"/>
  <c r="D37" s="1"/>
  <c r="G37"/>
  <c r="H37"/>
  <c r="K37" s="1"/>
  <c r="M37"/>
  <c r="N37" s="1"/>
  <c r="O37" s="1"/>
  <c r="E37" s="1"/>
  <c r="P37"/>
  <c r="C41"/>
  <c r="D41"/>
  <c r="E41"/>
  <c r="G41"/>
  <c r="H41" s="1"/>
  <c r="J41"/>
  <c r="K41" s="1"/>
  <c r="C42"/>
  <c r="D42" s="1"/>
  <c r="E42"/>
  <c r="G42"/>
  <c r="H42"/>
  <c r="J42"/>
  <c r="K42"/>
  <c r="C43"/>
  <c r="D43"/>
  <c r="E43"/>
  <c r="G43"/>
  <c r="H43" s="1"/>
  <c r="J43"/>
  <c r="K43" s="1"/>
  <c r="C40"/>
  <c r="D40" s="1"/>
  <c r="E40"/>
  <c r="G40"/>
  <c r="H40" s="1"/>
  <c r="J40"/>
  <c r="K40" s="1"/>
  <c r="C12"/>
  <c r="D12" s="1"/>
  <c r="E12"/>
  <c r="G12"/>
  <c r="H12" s="1"/>
  <c r="J12"/>
  <c r="K12" s="1"/>
  <c r="C13"/>
  <c r="D13" s="1"/>
  <c r="E13"/>
  <c r="G13"/>
  <c r="H13" s="1"/>
  <c r="J13"/>
  <c r="K13" s="1"/>
  <c r="C14"/>
  <c r="D14" s="1"/>
  <c r="E14"/>
  <c r="G14"/>
  <c r="H14" s="1"/>
  <c r="J14"/>
  <c r="K14" s="1"/>
  <c r="C15"/>
  <c r="D15" s="1"/>
  <c r="E15"/>
  <c r="G15"/>
  <c r="H15" s="1"/>
  <c r="J15"/>
  <c r="K15" s="1"/>
  <c r="C22"/>
  <c r="D22" s="1"/>
  <c r="G22"/>
  <c r="H22" s="1"/>
  <c r="M22"/>
  <c r="P22"/>
  <c r="C23"/>
  <c r="D23" s="1"/>
  <c r="G23"/>
  <c r="H23" s="1"/>
  <c r="M23"/>
  <c r="P23"/>
  <c r="C24"/>
  <c r="D24" s="1"/>
  <c r="G24"/>
  <c r="H24" s="1"/>
  <c r="M24"/>
  <c r="P24"/>
  <c r="C25"/>
  <c r="D25" s="1"/>
  <c r="G25"/>
  <c r="H25" s="1"/>
  <c r="M25"/>
  <c r="P25"/>
  <c r="C6"/>
  <c r="D6" s="1"/>
  <c r="G6"/>
  <c r="H6" s="1"/>
  <c r="M6"/>
  <c r="P6"/>
  <c r="C7"/>
  <c r="D7" s="1"/>
  <c r="G7"/>
  <c r="H7" s="1"/>
  <c r="M7"/>
  <c r="P7"/>
  <c r="C8"/>
  <c r="D8" s="1"/>
  <c r="G8"/>
  <c r="H8" s="1"/>
  <c r="M8"/>
  <c r="P8"/>
  <c r="C9"/>
  <c r="D9" s="1"/>
  <c r="G9"/>
  <c r="H9" s="1"/>
  <c r="M9"/>
  <c r="P9"/>
  <c r="C10"/>
  <c r="D10" s="1"/>
  <c r="G10"/>
  <c r="H10" s="1"/>
  <c r="M10"/>
  <c r="P10"/>
  <c r="K52" l="1"/>
  <c r="K53"/>
  <c r="I53"/>
  <c r="J53" s="1"/>
  <c r="I51"/>
  <c r="J51" s="1"/>
  <c r="K39"/>
  <c r="I38"/>
  <c r="J38" s="1"/>
  <c r="I37"/>
  <c r="J37" s="1"/>
  <c r="N25"/>
  <c r="O25" s="1"/>
  <c r="E25" s="1"/>
  <c r="N8"/>
  <c r="O8" s="1"/>
  <c r="E8" s="1"/>
  <c r="I8" s="1"/>
  <c r="J8" s="1"/>
  <c r="N10"/>
  <c r="O10" s="1"/>
  <c r="E10" s="1"/>
  <c r="I10" s="1"/>
  <c r="J10" s="1"/>
  <c r="N6"/>
  <c r="O6" s="1"/>
  <c r="E6" s="1"/>
  <c r="I6" s="1"/>
  <c r="J6" s="1"/>
  <c r="N23"/>
  <c r="O23" s="1"/>
  <c r="E23" s="1"/>
  <c r="I23" s="1"/>
  <c r="J23" s="1"/>
  <c r="N9"/>
  <c r="O9" s="1"/>
  <c r="E9" s="1"/>
  <c r="I9" s="1"/>
  <c r="J9" s="1"/>
  <c r="N7"/>
  <c r="O7" s="1"/>
  <c r="E7" s="1"/>
  <c r="I7" s="1"/>
  <c r="J7" s="1"/>
  <c r="N24"/>
  <c r="O24" s="1"/>
  <c r="E24" s="1"/>
  <c r="I24" s="1"/>
  <c r="J24" s="1"/>
  <c r="N22"/>
  <c r="O22" s="1"/>
  <c r="E22" s="1"/>
  <c r="I22" s="1"/>
  <c r="J22" s="1"/>
  <c r="K9"/>
  <c r="I25"/>
  <c r="J25" s="1"/>
  <c r="K25"/>
  <c r="K6" l="1"/>
  <c r="K23"/>
  <c r="K10"/>
  <c r="K8"/>
  <c r="K22"/>
  <c r="K24"/>
  <c r="K7"/>
  <c r="C28" l="1"/>
  <c r="D28" s="1"/>
  <c r="E28"/>
  <c r="G28"/>
  <c r="H28" s="1"/>
  <c r="J28"/>
  <c r="K28" s="1"/>
  <c r="C27"/>
  <c r="D27" s="1"/>
  <c r="E27"/>
  <c r="G27"/>
  <c r="H27" s="1"/>
  <c r="J27"/>
  <c r="K27" s="1"/>
  <c r="M50" l="1"/>
  <c r="M49"/>
  <c r="M36"/>
  <c r="M35"/>
  <c r="M21"/>
  <c r="M5"/>
  <c r="J54" l="1"/>
  <c r="J26"/>
  <c r="J11"/>
  <c r="P35"/>
  <c r="A50"/>
  <c r="A36"/>
  <c r="P50" l="1"/>
  <c r="N50" s="1"/>
  <c r="P49"/>
  <c r="N49" s="1"/>
  <c r="P36"/>
  <c r="N36" s="1"/>
  <c r="N35"/>
  <c r="P21"/>
  <c r="N21" s="1"/>
  <c r="P5"/>
  <c r="G5"/>
  <c r="H5" s="1"/>
  <c r="G54"/>
  <c r="H54" s="1"/>
  <c r="G50"/>
  <c r="H50" s="1"/>
  <c r="G49"/>
  <c r="H49" s="1"/>
  <c r="G36"/>
  <c r="H36" s="1"/>
  <c r="G35"/>
  <c r="H35" s="1"/>
  <c r="C54"/>
  <c r="D54" s="1"/>
  <c r="C50"/>
  <c r="D50" s="1"/>
  <c r="C49"/>
  <c r="D49" s="1"/>
  <c r="C36"/>
  <c r="D36" s="1"/>
  <c r="C35"/>
  <c r="D35" s="1"/>
  <c r="K11"/>
  <c r="G26"/>
  <c r="H26" s="1"/>
  <c r="C26"/>
  <c r="D26" s="1"/>
  <c r="G21"/>
  <c r="H21" s="1"/>
  <c r="C21"/>
  <c r="D21" s="1"/>
  <c r="E11"/>
  <c r="N5" l="1"/>
  <c r="G11"/>
  <c r="H11" s="1"/>
  <c r="C11"/>
  <c r="D11" s="1"/>
  <c r="C5"/>
  <c r="D5" s="1"/>
  <c r="E54" l="1"/>
  <c r="K54" s="1"/>
  <c r="O49"/>
  <c r="O35"/>
  <c r="O21"/>
  <c r="O5"/>
  <c r="O50"/>
  <c r="O36"/>
  <c r="E26"/>
  <c r="K26" s="1"/>
  <c r="E5" l="1"/>
  <c r="O16"/>
  <c r="E36"/>
  <c r="I36" s="1"/>
  <c r="J36" s="1"/>
  <c r="O59"/>
  <c r="E49"/>
  <c r="I49" s="1"/>
  <c r="J49" s="1"/>
  <c r="E50"/>
  <c r="I50" s="1"/>
  <c r="J50" s="1"/>
  <c r="E35"/>
  <c r="I35" s="1"/>
  <c r="J35" s="1"/>
  <c r="O29"/>
  <c r="E21"/>
  <c r="O18"/>
  <c r="O31" l="1"/>
  <c r="O46" s="1"/>
  <c r="I21"/>
  <c r="J21" s="1"/>
  <c r="J29" s="1"/>
  <c r="K21"/>
  <c r="K29" s="1"/>
  <c r="K49"/>
  <c r="K36"/>
  <c r="K50"/>
  <c r="K35"/>
  <c r="I5"/>
  <c r="J5" s="1"/>
  <c r="K5" s="1"/>
</calcChain>
</file>

<file path=xl/comments1.xml><?xml version="1.0" encoding="utf-8"?>
<comments xmlns="http://schemas.openxmlformats.org/spreadsheetml/2006/main">
  <authors>
    <author>PC-4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 xml:space="preserve">PC-4:
Double click on it
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 xml:space="preserve">PC-4:
Double click on it
</t>
        </r>
      </text>
    </comment>
  </commentList>
</comments>
</file>

<file path=xl/sharedStrings.xml><?xml version="1.0" encoding="utf-8"?>
<sst xmlns="http://schemas.openxmlformats.org/spreadsheetml/2006/main" count="132" uniqueCount="62">
  <si>
    <t>Particulars</t>
  </si>
  <si>
    <t>Amount</t>
  </si>
  <si>
    <t>Date of Purchase</t>
  </si>
  <si>
    <t>Expired life</t>
  </si>
  <si>
    <t>Remaining life</t>
  </si>
  <si>
    <t>Dep</t>
  </si>
  <si>
    <t>Opening WDV</t>
  </si>
  <si>
    <t>Estimated Opening WDV</t>
  </si>
  <si>
    <t>Furniture</t>
  </si>
  <si>
    <t>Computer systems</t>
  </si>
  <si>
    <t>OWDV</t>
  </si>
  <si>
    <t>Residual value</t>
  </si>
  <si>
    <t>Dep rate</t>
  </si>
  <si>
    <t>CWDV</t>
  </si>
  <si>
    <t>Addition</t>
  </si>
  <si>
    <t>Plant</t>
  </si>
  <si>
    <t>Expired life as on 31/3/14</t>
  </si>
  <si>
    <t>1-Dep</t>
  </si>
  <si>
    <t>(1-Dep) pwr n</t>
  </si>
  <si>
    <t>Total</t>
  </si>
  <si>
    <t>Estimated OWDV</t>
  </si>
  <si>
    <t>Acutal OWDV</t>
  </si>
  <si>
    <t>Difference</t>
  </si>
  <si>
    <t>Actual</t>
  </si>
  <si>
    <t>Vehicles</t>
  </si>
  <si>
    <t>Actual OWDV</t>
  </si>
  <si>
    <t>Useful life</t>
  </si>
  <si>
    <t>%</t>
  </si>
  <si>
    <t>Years</t>
  </si>
  <si>
    <t>New CA</t>
  </si>
  <si>
    <t>Closing WDV</t>
  </si>
  <si>
    <t>Rate</t>
  </si>
  <si>
    <t>Computer</t>
  </si>
  <si>
    <t>Office Equipments</t>
  </si>
  <si>
    <t>Furniture, Vehicles and Electrical equipments</t>
  </si>
  <si>
    <t>Plant and Machinery</t>
  </si>
  <si>
    <t>Fields to be input</t>
  </si>
  <si>
    <t>Date of purchase</t>
  </si>
  <si>
    <t>a</t>
  </si>
  <si>
    <t>b</t>
  </si>
  <si>
    <t xml:space="preserve">Cost </t>
  </si>
  <si>
    <t>c</t>
  </si>
  <si>
    <t>CY</t>
  </si>
  <si>
    <t>PY</t>
  </si>
  <si>
    <t>d</t>
  </si>
  <si>
    <t>e</t>
  </si>
  <si>
    <t>Already fed. Might  be changed if need be</t>
  </si>
  <si>
    <t>f</t>
  </si>
  <si>
    <t>For Additions only</t>
  </si>
  <si>
    <t>Rate of Depreciation</t>
  </si>
  <si>
    <t>Description</t>
  </si>
  <si>
    <t>S.No</t>
  </si>
  <si>
    <r>
      <t xml:space="preserve">Enter relevant data in cells colored in </t>
    </r>
    <r>
      <rPr>
        <sz val="11"/>
        <color theme="4"/>
        <rFont val="Times New Roman"/>
        <family val="1"/>
      </rPr>
      <t>Blue</t>
    </r>
  </si>
  <si>
    <t>On feeding the aforesaid data, the following details will emerge</t>
  </si>
  <si>
    <t>Rate of Depreciation for remaining life</t>
  </si>
  <si>
    <t>Opening WDV as on 31.03.2014</t>
  </si>
  <si>
    <t xml:space="preserve"> Current year, which is 2015 now</t>
  </si>
  <si>
    <t xml:space="preserve"> Previous year, which is 2014 now</t>
  </si>
  <si>
    <t>Depreciation</t>
  </si>
  <si>
    <t>Modications and further perfections are welcome</t>
  </si>
  <si>
    <t>www.gowthamwrites.blogspot.com</t>
  </si>
  <si>
    <t>http://www.gowthamwrites.blogspot.in/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</si>
</sst>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sz val="11"/>
      <color theme="4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9"/>
      <color indexed="81"/>
      <name val="Tahoma"/>
      <family val="2"/>
    </font>
    <font>
      <sz val="11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0" borderId="1" xfId="0" applyFont="1" applyBorder="1"/>
    <xf numFmtId="0" fontId="0" fillId="0" borderId="0" xfId="0" applyBorder="1"/>
    <xf numFmtId="0" fontId="6" fillId="0" borderId="0" xfId="0" applyFont="1"/>
    <xf numFmtId="164" fontId="0" fillId="0" borderId="3" xfId="2" applyNumberFormat="1" applyFont="1" applyBorder="1" applyAlignment="1">
      <alignment wrapText="1"/>
    </xf>
    <xf numFmtId="164" fontId="0" fillId="0" borderId="1" xfId="2" applyNumberFormat="1" applyFont="1" applyBorder="1" applyAlignment="1">
      <alignment horizontal="center" wrapText="1"/>
    </xf>
    <xf numFmtId="0" fontId="0" fillId="0" borderId="1" xfId="0" applyBorder="1"/>
    <xf numFmtId="164" fontId="0" fillId="0" borderId="2" xfId="2" applyNumberFormat="1" applyFont="1" applyBorder="1" applyAlignment="1">
      <alignment wrapText="1"/>
    </xf>
    <xf numFmtId="164" fontId="0" fillId="0" borderId="0" xfId="2" applyNumberFormat="1" applyFont="1" applyAlignment="1">
      <alignment wrapText="1"/>
    </xf>
    <xf numFmtId="164" fontId="0" fillId="0" borderId="0" xfId="2" applyNumberFormat="1" applyFont="1" applyBorder="1" applyAlignment="1">
      <alignment wrapText="1"/>
    </xf>
    <xf numFmtId="164" fontId="0" fillId="0" borderId="4" xfId="2" applyNumberFormat="1" applyFont="1" applyBorder="1" applyAlignment="1">
      <alignment wrapText="1"/>
    </xf>
    <xf numFmtId="164" fontId="1" fillId="0" borderId="0" xfId="2" applyNumberFormat="1" applyFont="1" applyBorder="1" applyAlignment="1">
      <alignment wrapText="1"/>
    </xf>
    <xf numFmtId="164" fontId="1" fillId="0" borderId="0" xfId="2" applyNumberFormat="1" applyFont="1" applyAlignment="1">
      <alignment wrapText="1"/>
    </xf>
    <xf numFmtId="164" fontId="0" fillId="2" borderId="0" xfId="2" applyNumberFormat="1" applyFont="1" applyFill="1" applyBorder="1" applyAlignment="1">
      <alignment wrapText="1"/>
    </xf>
    <xf numFmtId="164" fontId="0" fillId="0" borderId="0" xfId="2" applyNumberFormat="1" applyFont="1" applyFill="1" applyBorder="1" applyAlignment="1">
      <alignment wrapText="1"/>
    </xf>
    <xf numFmtId="14" fontId="0" fillId="2" borderId="0" xfId="2" applyNumberFormat="1" applyFont="1" applyFill="1" applyBorder="1" applyAlignment="1">
      <alignment wrapText="1"/>
    </xf>
    <xf numFmtId="10" fontId="0" fillId="0" borderId="0" xfId="1" applyNumberFormat="1" applyFont="1" applyBorder="1" applyAlignment="1">
      <alignment wrapText="1"/>
    </xf>
    <xf numFmtId="164" fontId="1" fillId="0" borderId="1" xfId="2" applyNumberFormat="1" applyFont="1" applyBorder="1" applyAlignment="1">
      <alignment wrapText="1"/>
    </xf>
    <xf numFmtId="164" fontId="0" fillId="0" borderId="1" xfId="2" applyNumberFormat="1" applyFont="1" applyBorder="1" applyAlignment="1">
      <alignment wrapText="1"/>
    </xf>
    <xf numFmtId="164" fontId="0" fillId="3" borderId="1" xfId="2" applyNumberFormat="1" applyFont="1" applyFill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43" fontId="0" fillId="0" borderId="0" xfId="2" applyNumberFormat="1" applyFont="1" applyBorder="1" applyAlignment="1">
      <alignment wrapText="1"/>
    </xf>
    <xf numFmtId="43" fontId="3" fillId="0" borderId="0" xfId="2" applyNumberFormat="1" applyFont="1" applyBorder="1" applyAlignment="1">
      <alignment wrapText="1"/>
    </xf>
    <xf numFmtId="0" fontId="0" fillId="0" borderId="1" xfId="0" applyBorder="1"/>
    <xf numFmtId="0" fontId="9" fillId="0" borderId="0" xfId="0" applyFont="1"/>
    <xf numFmtId="0" fontId="11" fillId="0" borderId="0" xfId="0" applyFont="1"/>
    <xf numFmtId="0" fontId="11" fillId="0" borderId="1" xfId="0" applyFont="1" applyBorder="1"/>
    <xf numFmtId="0" fontId="9" fillId="0" borderId="1" xfId="0" applyFont="1" applyBorder="1"/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8" fillId="0" borderId="0" xfId="3" applyAlignment="1" applyProtection="1">
      <protection hidden="1"/>
    </xf>
    <xf numFmtId="0" fontId="9" fillId="0" borderId="3" xfId="0" applyFont="1" applyBorder="1"/>
    <xf numFmtId="0" fontId="9" fillId="0" borderId="0" xfId="0" applyFont="1" applyBorder="1"/>
    <xf numFmtId="0" fontId="9" fillId="0" borderId="4" xfId="0" applyFont="1" applyBorder="1"/>
    <xf numFmtId="0" fontId="11" fillId="0" borderId="3" xfId="0" applyFont="1" applyBorder="1"/>
    <xf numFmtId="0" fontId="12" fillId="0" borderId="3" xfId="3" applyFont="1" applyBorder="1" applyAlignment="1" applyProtection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164" fontId="1" fillId="0" borderId="5" xfId="2" applyNumberFormat="1" applyFont="1" applyBorder="1" applyAlignment="1">
      <alignment wrapText="1"/>
    </xf>
    <xf numFmtId="164" fontId="1" fillId="0" borderId="6" xfId="2" applyNumberFormat="1" applyFont="1" applyBorder="1" applyAlignment="1">
      <alignment wrapText="1"/>
    </xf>
    <xf numFmtId="164" fontId="1" fillId="0" borderId="7" xfId="2" applyNumberFormat="1" applyFont="1" applyBorder="1" applyAlignment="1">
      <alignment wrapText="1"/>
    </xf>
    <xf numFmtId="164" fontId="0" fillId="2" borderId="1" xfId="2" applyNumberFormat="1" applyFont="1" applyFill="1" applyBorder="1" applyAlignment="1">
      <alignment wrapText="1"/>
    </xf>
    <xf numFmtId="164" fontId="0" fillId="0" borderId="1" xfId="2" applyNumberFormat="1" applyFont="1" applyFill="1" applyBorder="1" applyAlignment="1">
      <alignment wrapText="1"/>
    </xf>
    <xf numFmtId="14" fontId="0" fillId="2" borderId="1" xfId="2" applyNumberFormat="1" applyFont="1" applyFill="1" applyBorder="1" applyAlignment="1">
      <alignment wrapText="1"/>
    </xf>
    <xf numFmtId="43" fontId="0" fillId="0" borderId="1" xfId="2" applyNumberFormat="1" applyFont="1" applyBorder="1" applyAlignment="1">
      <alignment wrapText="1"/>
    </xf>
    <xf numFmtId="10" fontId="0" fillId="0" borderId="1" xfId="1" applyNumberFormat="1" applyFont="1" applyBorder="1" applyAlignment="1">
      <alignment wrapText="1"/>
    </xf>
    <xf numFmtId="43" fontId="0" fillId="2" borderId="1" xfId="2" applyNumberFormat="1" applyFont="1" applyFill="1" applyBorder="1" applyAlignment="1">
      <alignment wrapText="1"/>
    </xf>
    <xf numFmtId="164" fontId="1" fillId="2" borderId="1" xfId="2" applyNumberFormat="1" applyFont="1" applyFill="1" applyBorder="1" applyAlignment="1">
      <alignment wrapText="1"/>
    </xf>
    <xf numFmtId="9" fontId="1" fillId="0" borderId="1" xfId="1" applyFont="1" applyFill="1" applyBorder="1" applyAlignment="1">
      <alignment wrapText="1"/>
    </xf>
    <xf numFmtId="164" fontId="1" fillId="0" borderId="1" xfId="2" applyNumberFormat="1" applyFont="1" applyFill="1" applyBorder="1" applyAlignment="1">
      <alignment wrapText="1"/>
    </xf>
    <xf numFmtId="14" fontId="1" fillId="2" borderId="1" xfId="2" applyNumberFormat="1" applyFont="1" applyFill="1" applyBorder="1" applyAlignment="1">
      <alignment wrapText="1"/>
    </xf>
    <xf numFmtId="43" fontId="1" fillId="0" borderId="1" xfId="2" applyNumberFormat="1" applyFont="1" applyBorder="1" applyAlignment="1">
      <alignment wrapText="1"/>
    </xf>
    <xf numFmtId="10" fontId="1" fillId="0" borderId="1" xfId="1" applyNumberFormat="1" applyFont="1" applyBorder="1" applyAlignment="1">
      <alignment wrapText="1"/>
    </xf>
    <xf numFmtId="10" fontId="0" fillId="2" borderId="1" xfId="1" applyNumberFormat="1" applyFont="1" applyFill="1" applyBorder="1" applyAlignment="1">
      <alignment wrapText="1"/>
    </xf>
    <xf numFmtId="43" fontId="3" fillId="0" borderId="1" xfId="2" applyNumberFormat="1" applyFont="1" applyBorder="1" applyAlignment="1">
      <alignment wrapText="1"/>
    </xf>
    <xf numFmtId="164" fontId="4" fillId="0" borderId="1" xfId="2" applyNumberFormat="1" applyFont="1" applyBorder="1" applyAlignment="1">
      <alignment wrapText="1"/>
    </xf>
    <xf numFmtId="164" fontId="6" fillId="2" borderId="1" xfId="2" applyNumberFormat="1" applyFont="1" applyFill="1" applyBorder="1" applyAlignment="1">
      <alignment wrapText="1"/>
    </xf>
    <xf numFmtId="164" fontId="0" fillId="0" borderId="8" xfId="2" applyNumberFormat="1" applyFont="1" applyBorder="1" applyAlignment="1">
      <alignment wrapText="1"/>
    </xf>
    <xf numFmtId="10" fontId="0" fillId="3" borderId="1" xfId="1" applyNumberFormat="1" applyFont="1" applyFill="1" applyBorder="1" applyAlignment="1">
      <alignment wrapText="1"/>
    </xf>
    <xf numFmtId="164" fontId="0" fillId="0" borderId="3" xfId="2" applyNumberFormat="1" applyFont="1" applyFill="1" applyBorder="1" applyAlignment="1">
      <alignment wrapText="1"/>
    </xf>
    <xf numFmtId="14" fontId="0" fillId="0" borderId="0" xfId="2" applyNumberFormat="1" applyFont="1" applyFill="1" applyBorder="1" applyAlignment="1">
      <alignment wrapText="1"/>
    </xf>
    <xf numFmtId="43" fontId="0" fillId="0" borderId="0" xfId="2" applyNumberFormat="1" applyFont="1" applyFill="1" applyBorder="1" applyAlignment="1">
      <alignment wrapText="1"/>
    </xf>
    <xf numFmtId="10" fontId="0" fillId="0" borderId="0" xfId="1" applyNumberFormat="1" applyFont="1" applyFill="1" applyBorder="1" applyAlignment="1">
      <alignment wrapText="1"/>
    </xf>
    <xf numFmtId="164" fontId="0" fillId="0" borderId="4" xfId="2" applyNumberFormat="1" applyFont="1" applyFill="1" applyBorder="1" applyAlignment="1">
      <alignment wrapText="1"/>
    </xf>
    <xf numFmtId="164" fontId="0" fillId="0" borderId="0" xfId="2" applyNumberFormat="1" applyFont="1" applyFill="1" applyAlignment="1">
      <alignment wrapText="1"/>
    </xf>
    <xf numFmtId="14" fontId="7" fillId="3" borderId="1" xfId="2" applyNumberFormat="1" applyFont="1" applyFill="1" applyBorder="1" applyAlignment="1">
      <alignment wrapText="1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owthamwrites.blogspot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wthamwrites.blogsp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/>
  </sheetViews>
  <sheetFormatPr defaultRowHeight="15"/>
  <cols>
    <col min="1" max="1" width="9.140625" style="24"/>
    <col min="2" max="2" width="5.140625" style="24" customWidth="1"/>
    <col min="3" max="3" width="34.28515625" style="24" bestFit="1" customWidth="1"/>
    <col min="4" max="4" width="38.85546875" style="24" bestFit="1" customWidth="1"/>
    <col min="5" max="16384" width="9.140625" style="24"/>
  </cols>
  <sheetData>
    <row r="1" spans="1:4">
      <c r="A1" s="26" t="s">
        <v>51</v>
      </c>
      <c r="B1" s="37" t="s">
        <v>0</v>
      </c>
      <c r="C1" s="38"/>
      <c r="D1" s="39"/>
    </row>
    <row r="2" spans="1:4">
      <c r="A2" s="32">
        <v>1</v>
      </c>
      <c r="B2" s="33" t="s">
        <v>52</v>
      </c>
      <c r="C2" s="33"/>
      <c r="D2" s="34"/>
    </row>
    <row r="3" spans="1:4">
      <c r="A3" s="32">
        <v>2</v>
      </c>
      <c r="B3" s="33" t="s">
        <v>36</v>
      </c>
      <c r="C3" s="33"/>
      <c r="D3" s="34"/>
    </row>
    <row r="4" spans="1:4">
      <c r="A4" s="32"/>
      <c r="B4" s="33"/>
      <c r="C4" s="33"/>
      <c r="D4" s="34"/>
    </row>
    <row r="5" spans="1:4" s="25" customFormat="1" ht="14.25">
      <c r="A5" s="35"/>
      <c r="B5" s="26" t="s">
        <v>51</v>
      </c>
      <c r="C5" s="26" t="s">
        <v>0</v>
      </c>
      <c r="D5" s="26" t="s">
        <v>50</v>
      </c>
    </row>
    <row r="6" spans="1:4">
      <c r="A6" s="32"/>
      <c r="B6" s="27" t="s">
        <v>38</v>
      </c>
      <c r="C6" s="27" t="s">
        <v>37</v>
      </c>
      <c r="D6" s="27"/>
    </row>
    <row r="7" spans="1:4">
      <c r="A7" s="32"/>
      <c r="B7" s="27" t="s">
        <v>39</v>
      </c>
      <c r="C7" s="27" t="s">
        <v>40</v>
      </c>
      <c r="D7" s="27"/>
    </row>
    <row r="8" spans="1:4">
      <c r="A8" s="32"/>
      <c r="B8" s="27" t="s">
        <v>41</v>
      </c>
      <c r="C8" s="27" t="str">
        <f>Calculator!R2</f>
        <v>CY</v>
      </c>
      <c r="D8" s="27" t="s">
        <v>56</v>
      </c>
    </row>
    <row r="9" spans="1:4">
      <c r="A9" s="32"/>
      <c r="B9" s="27" t="s">
        <v>44</v>
      </c>
      <c r="C9" s="27" t="str">
        <f>Calculator!S2</f>
        <v>PY</v>
      </c>
      <c r="D9" s="27" t="s">
        <v>57</v>
      </c>
    </row>
    <row r="10" spans="1:4">
      <c r="A10" s="32"/>
      <c r="B10" s="27" t="s">
        <v>45</v>
      </c>
      <c r="C10" s="27" t="s">
        <v>26</v>
      </c>
      <c r="D10" s="27" t="s">
        <v>46</v>
      </c>
    </row>
    <row r="11" spans="1:4">
      <c r="A11" s="32"/>
      <c r="B11" s="27" t="s">
        <v>47</v>
      </c>
      <c r="C11" s="27" t="s">
        <v>49</v>
      </c>
      <c r="D11" s="27" t="s">
        <v>48</v>
      </c>
    </row>
    <row r="12" spans="1:4">
      <c r="A12" s="32"/>
      <c r="B12" s="33"/>
      <c r="C12" s="33"/>
      <c r="D12" s="34"/>
    </row>
    <row r="13" spans="1:4">
      <c r="A13" s="32">
        <v>3</v>
      </c>
      <c r="B13" s="33" t="s">
        <v>53</v>
      </c>
      <c r="C13" s="33"/>
      <c r="D13" s="34"/>
    </row>
    <row r="14" spans="1:4">
      <c r="A14" s="32"/>
      <c r="B14" s="26" t="s">
        <v>51</v>
      </c>
      <c r="C14" s="26" t="s">
        <v>0</v>
      </c>
      <c r="D14" s="34"/>
    </row>
    <row r="15" spans="1:4">
      <c r="A15" s="32"/>
      <c r="B15" s="27" t="s">
        <v>38</v>
      </c>
      <c r="C15" s="27" t="s">
        <v>55</v>
      </c>
      <c r="D15" s="34"/>
    </row>
    <row r="16" spans="1:4">
      <c r="A16" s="32"/>
      <c r="B16" s="27" t="s">
        <v>39</v>
      </c>
      <c r="C16" s="27" t="s">
        <v>54</v>
      </c>
      <c r="D16" s="34"/>
    </row>
    <row r="17" spans="1:4">
      <c r="A17" s="32"/>
      <c r="B17" s="27" t="s">
        <v>41</v>
      </c>
      <c r="C17" s="27" t="s">
        <v>58</v>
      </c>
      <c r="D17" s="34"/>
    </row>
    <row r="18" spans="1:4">
      <c r="A18" s="32"/>
      <c r="B18" s="27" t="s">
        <v>44</v>
      </c>
      <c r="C18" s="27" t="s">
        <v>30</v>
      </c>
      <c r="D18" s="34"/>
    </row>
    <row r="19" spans="1:4">
      <c r="A19" s="32"/>
      <c r="B19" s="33"/>
      <c r="C19" s="33"/>
      <c r="D19" s="34"/>
    </row>
    <row r="20" spans="1:4">
      <c r="A20" s="36"/>
      <c r="B20" s="33"/>
      <c r="C20" s="33"/>
      <c r="D20" s="34"/>
    </row>
    <row r="21" spans="1:4">
      <c r="A21" s="28" t="s">
        <v>59</v>
      </c>
      <c r="B21" s="29"/>
      <c r="C21" s="29"/>
      <c r="D21" s="30"/>
    </row>
    <row r="24" spans="1:4">
      <c r="D24" s="31" t="s">
        <v>61</v>
      </c>
    </row>
  </sheetData>
  <sheetProtection password="C71F" sheet="1" objects="1" scenarios="1"/>
  <mergeCells count="2">
    <mergeCell ref="A21:D21"/>
    <mergeCell ref="B1:D1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59"/>
  <sheetViews>
    <sheetView topLeftCell="B1" workbookViewId="0">
      <selection activeCell="L1" sqref="L1"/>
    </sheetView>
  </sheetViews>
  <sheetFormatPr defaultRowHeight="15"/>
  <cols>
    <col min="1" max="1" width="25.7109375" style="61" bestFit="1" customWidth="1"/>
    <col min="2" max="3" width="12.5703125" style="14" bestFit="1" customWidth="1"/>
    <col min="4" max="4" width="14.140625" style="14" bestFit="1" customWidth="1"/>
    <col min="5" max="5" width="13.85546875" style="14" bestFit="1" customWidth="1"/>
    <col min="6" max="6" width="16.140625" style="62" bestFit="1" customWidth="1"/>
    <col min="7" max="7" width="11.28515625" style="63" bestFit="1" customWidth="1"/>
    <col min="8" max="8" width="14.140625" style="63" bestFit="1" customWidth="1"/>
    <col min="9" max="9" width="12.140625" style="64" bestFit="1" customWidth="1"/>
    <col min="10" max="10" width="12.140625" style="14" bestFit="1" customWidth="1"/>
    <col min="11" max="11" width="12.5703125" style="65" bestFit="1" customWidth="1"/>
    <col min="12" max="12" width="13.7109375" style="14" bestFit="1" customWidth="1"/>
    <col min="13" max="13" width="19.5703125" style="61" bestFit="1" customWidth="1"/>
    <col min="14" max="14" width="16.7109375" style="14" bestFit="1" customWidth="1"/>
    <col min="15" max="15" width="12.5703125" style="14" bestFit="1" customWidth="1"/>
    <col min="16" max="16" width="14.85546875" style="65" customWidth="1"/>
    <col min="17" max="17" width="9.140625" style="66"/>
    <col min="18" max="19" width="12.42578125" style="66" bestFit="1" customWidth="1"/>
    <col min="20" max="22" width="9.140625" style="66"/>
    <col min="23" max="23" width="10" style="66" bestFit="1" customWidth="1"/>
    <col min="24" max="25" width="10.42578125" style="66" bestFit="1" customWidth="1"/>
    <col min="26" max="16384" width="9.140625" style="66"/>
  </cols>
  <sheetData>
    <row r="1" spans="1:16384" s="8" customFormat="1">
      <c r="A1" s="31"/>
      <c r="B1" s="31"/>
      <c r="C1" s="31"/>
      <c r="D1" s="31"/>
      <c r="E1" s="31"/>
      <c r="F1" s="31"/>
      <c r="G1" s="31"/>
      <c r="H1" s="31"/>
      <c r="I1" s="31"/>
      <c r="K1" s="31"/>
      <c r="L1" s="31" t="s">
        <v>60</v>
      </c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8" customFormat="1">
      <c r="A2" s="18" t="s">
        <v>30</v>
      </c>
      <c r="B2" s="43"/>
      <c r="C2" s="44"/>
      <c r="D2" s="44"/>
      <c r="E2" s="44"/>
      <c r="F2" s="45"/>
      <c r="G2" s="46"/>
      <c r="H2" s="46"/>
      <c r="I2" s="47"/>
      <c r="J2" s="18"/>
      <c r="K2" s="18"/>
      <c r="L2" s="7"/>
      <c r="M2" s="40" t="s">
        <v>6</v>
      </c>
      <c r="N2" s="41"/>
      <c r="O2" s="41"/>
      <c r="P2" s="42"/>
      <c r="R2" s="18" t="s">
        <v>42</v>
      </c>
      <c r="S2" s="18" t="s">
        <v>43</v>
      </c>
    </row>
    <row r="3" spans="1:16384" s="8" customFormat="1">
      <c r="A3" s="17" t="s">
        <v>8</v>
      </c>
      <c r="B3" s="43"/>
      <c r="C3" s="44"/>
      <c r="D3" s="44"/>
      <c r="E3" s="44"/>
      <c r="F3" s="45"/>
      <c r="G3" s="46" t="s">
        <v>26</v>
      </c>
      <c r="H3" s="48">
        <v>10</v>
      </c>
      <c r="I3" s="47"/>
      <c r="J3" s="18"/>
      <c r="K3" s="18"/>
      <c r="L3" s="9"/>
      <c r="M3" s="17" t="s">
        <v>31</v>
      </c>
      <c r="N3" s="55">
        <v>0.18099999999999999</v>
      </c>
      <c r="O3" s="18"/>
      <c r="P3" s="18"/>
      <c r="R3" s="67">
        <v>42094</v>
      </c>
      <c r="S3" s="67">
        <v>41729</v>
      </c>
    </row>
    <row r="4" spans="1:16384" s="12" customFormat="1" ht="30">
      <c r="A4" s="17" t="s">
        <v>0</v>
      </c>
      <c r="B4" s="49" t="s">
        <v>1</v>
      </c>
      <c r="C4" s="50">
        <v>0.95</v>
      </c>
      <c r="D4" s="51" t="s">
        <v>11</v>
      </c>
      <c r="E4" s="51" t="s">
        <v>6</v>
      </c>
      <c r="F4" s="52" t="s">
        <v>2</v>
      </c>
      <c r="G4" s="53" t="s">
        <v>3</v>
      </c>
      <c r="H4" s="53" t="s">
        <v>4</v>
      </c>
      <c r="I4" s="54" t="s">
        <v>12</v>
      </c>
      <c r="J4" s="17" t="s">
        <v>5</v>
      </c>
      <c r="K4" s="17" t="s">
        <v>13</v>
      </c>
      <c r="L4" s="11"/>
      <c r="M4" s="17" t="s">
        <v>17</v>
      </c>
      <c r="N4" s="17" t="s">
        <v>18</v>
      </c>
      <c r="O4" s="17" t="s">
        <v>10</v>
      </c>
      <c r="P4" s="17" t="s">
        <v>16</v>
      </c>
    </row>
    <row r="5" spans="1:16384" s="8" customFormat="1">
      <c r="A5" s="18"/>
      <c r="B5" s="43"/>
      <c r="C5" s="44">
        <f>+B5*$C$4</f>
        <v>0</v>
      </c>
      <c r="D5" s="44">
        <f>+B5-C5</f>
        <v>0</v>
      </c>
      <c r="E5" s="44">
        <f t="shared" ref="E5" si="0">+O5</f>
        <v>0</v>
      </c>
      <c r="F5" s="45"/>
      <c r="G5" s="46">
        <f>+($R$3-F5)/365</f>
        <v>115.32602739726028</v>
      </c>
      <c r="H5" s="46">
        <f>MAX($H$3-G5,0)</f>
        <v>0</v>
      </c>
      <c r="I5" s="47">
        <f t="shared" ref="I5" si="1">IFERROR(1-(((B5-C5)/E5)^(1/H5)),0)</f>
        <v>0</v>
      </c>
      <c r="J5" s="18">
        <f t="shared" ref="J5" si="2">+E5*I5</f>
        <v>0</v>
      </c>
      <c r="K5" s="18">
        <f t="shared" ref="K5" si="3">IF(H5=0,+O5,E5-J5)</f>
        <v>0</v>
      </c>
      <c r="L5" s="11"/>
      <c r="M5" s="18">
        <f>(1-$N$3)</f>
        <v>0.81899999999999995</v>
      </c>
      <c r="N5" s="18">
        <f>+POWER(M5,P5)</f>
        <v>1.2192505968997537E-10</v>
      </c>
      <c r="O5" s="18">
        <f t="shared" ref="O5" si="4">+N5*B5</f>
        <v>0</v>
      </c>
      <c r="P5" s="18">
        <f>+($S$3-F5)/365</f>
        <v>114.32602739726028</v>
      </c>
    </row>
    <row r="6" spans="1:16384" s="8" customFormat="1">
      <c r="A6" s="18"/>
      <c r="B6" s="43"/>
      <c r="C6" s="44">
        <f t="shared" ref="C6:C10" si="5">+B6*$C$4</f>
        <v>0</v>
      </c>
      <c r="D6" s="44">
        <f t="shared" ref="D6:D10" si="6">+B6-C6</f>
        <v>0</v>
      </c>
      <c r="E6" s="44">
        <f t="shared" ref="E6:E10" si="7">+O6</f>
        <v>0</v>
      </c>
      <c r="F6" s="45"/>
      <c r="G6" s="46">
        <f t="shared" ref="G6:G10" si="8">+($R$3-F6)/365</f>
        <v>115.32602739726028</v>
      </c>
      <c r="H6" s="46">
        <f t="shared" ref="H6:H10" si="9">MAX($H$3-G6,0)</f>
        <v>0</v>
      </c>
      <c r="I6" s="47">
        <f t="shared" ref="I6:I10" si="10">IFERROR(1-(((B6-C6)/E6)^(1/H6)),0)</f>
        <v>0</v>
      </c>
      <c r="J6" s="18">
        <f t="shared" ref="J6:J10" si="11">+E6*I6</f>
        <v>0</v>
      </c>
      <c r="K6" s="18">
        <f t="shared" ref="K6:K10" si="12">IF(H6=0,+O6,E6-J6)</f>
        <v>0</v>
      </c>
      <c r="L6" s="11"/>
      <c r="M6" s="18">
        <f t="shared" ref="M6:M10" si="13">(1-$N$3)</f>
        <v>0.81899999999999995</v>
      </c>
      <c r="N6" s="18">
        <f t="shared" ref="N6:N10" si="14">+POWER(M6,P6)</f>
        <v>1.2192505968997537E-10</v>
      </c>
      <c r="O6" s="18">
        <f t="shared" ref="O6:O10" si="15">+N6*B6</f>
        <v>0</v>
      </c>
      <c r="P6" s="18">
        <f t="shared" ref="P6:P10" si="16">+($S$3-F6)/365</f>
        <v>114.32602739726028</v>
      </c>
    </row>
    <row r="7" spans="1:16384" s="8" customFormat="1">
      <c r="A7" s="18"/>
      <c r="B7" s="43"/>
      <c r="C7" s="44">
        <f t="shared" si="5"/>
        <v>0</v>
      </c>
      <c r="D7" s="44">
        <f t="shared" si="6"/>
        <v>0</v>
      </c>
      <c r="E7" s="44">
        <f t="shared" si="7"/>
        <v>0</v>
      </c>
      <c r="F7" s="45"/>
      <c r="G7" s="46">
        <f t="shared" si="8"/>
        <v>115.32602739726028</v>
      </c>
      <c r="H7" s="46">
        <f t="shared" si="9"/>
        <v>0</v>
      </c>
      <c r="I7" s="47">
        <f t="shared" si="10"/>
        <v>0</v>
      </c>
      <c r="J7" s="18">
        <f t="shared" si="11"/>
        <v>0</v>
      </c>
      <c r="K7" s="18">
        <f t="shared" si="12"/>
        <v>0</v>
      </c>
      <c r="L7" s="11"/>
      <c r="M7" s="18">
        <f t="shared" si="13"/>
        <v>0.81899999999999995</v>
      </c>
      <c r="N7" s="18">
        <f t="shared" si="14"/>
        <v>1.2192505968997537E-10</v>
      </c>
      <c r="O7" s="18">
        <f t="shared" si="15"/>
        <v>0</v>
      </c>
      <c r="P7" s="18">
        <f t="shared" si="16"/>
        <v>114.32602739726028</v>
      </c>
    </row>
    <row r="8" spans="1:16384" s="8" customFormat="1">
      <c r="A8" s="18"/>
      <c r="B8" s="43"/>
      <c r="C8" s="44">
        <f t="shared" si="5"/>
        <v>0</v>
      </c>
      <c r="D8" s="44">
        <f t="shared" si="6"/>
        <v>0</v>
      </c>
      <c r="E8" s="44">
        <f t="shared" si="7"/>
        <v>0</v>
      </c>
      <c r="F8" s="45"/>
      <c r="G8" s="46">
        <f t="shared" si="8"/>
        <v>115.32602739726028</v>
      </c>
      <c r="H8" s="46">
        <f t="shared" si="9"/>
        <v>0</v>
      </c>
      <c r="I8" s="47">
        <f t="shared" si="10"/>
        <v>0</v>
      </c>
      <c r="J8" s="18">
        <f t="shared" si="11"/>
        <v>0</v>
      </c>
      <c r="K8" s="18">
        <f t="shared" si="12"/>
        <v>0</v>
      </c>
      <c r="L8" s="11"/>
      <c r="M8" s="18">
        <f t="shared" si="13"/>
        <v>0.81899999999999995</v>
      </c>
      <c r="N8" s="18">
        <f t="shared" si="14"/>
        <v>1.2192505968997537E-10</v>
      </c>
      <c r="O8" s="18">
        <f t="shared" si="15"/>
        <v>0</v>
      </c>
      <c r="P8" s="18">
        <f t="shared" si="16"/>
        <v>114.32602739726028</v>
      </c>
    </row>
    <row r="9" spans="1:16384" s="8" customFormat="1">
      <c r="A9" s="18"/>
      <c r="B9" s="43"/>
      <c r="C9" s="44">
        <f t="shared" si="5"/>
        <v>0</v>
      </c>
      <c r="D9" s="44">
        <f t="shared" si="6"/>
        <v>0</v>
      </c>
      <c r="E9" s="44">
        <f t="shared" si="7"/>
        <v>0</v>
      </c>
      <c r="F9" s="45"/>
      <c r="G9" s="46">
        <f t="shared" si="8"/>
        <v>115.32602739726028</v>
      </c>
      <c r="H9" s="46">
        <f t="shared" si="9"/>
        <v>0</v>
      </c>
      <c r="I9" s="47">
        <f t="shared" si="10"/>
        <v>0</v>
      </c>
      <c r="J9" s="18">
        <f t="shared" si="11"/>
        <v>0</v>
      </c>
      <c r="K9" s="18">
        <f t="shared" si="12"/>
        <v>0</v>
      </c>
      <c r="L9" s="11"/>
      <c r="M9" s="18">
        <f t="shared" si="13"/>
        <v>0.81899999999999995</v>
      </c>
      <c r="N9" s="18">
        <f t="shared" si="14"/>
        <v>1.2192505968997537E-10</v>
      </c>
      <c r="O9" s="18">
        <f t="shared" si="15"/>
        <v>0</v>
      </c>
      <c r="P9" s="18">
        <f t="shared" si="16"/>
        <v>114.32602739726028</v>
      </c>
    </row>
    <row r="10" spans="1:16384" s="8" customFormat="1">
      <c r="A10" s="18"/>
      <c r="B10" s="43"/>
      <c r="C10" s="44">
        <f t="shared" si="5"/>
        <v>0</v>
      </c>
      <c r="D10" s="44">
        <f t="shared" si="6"/>
        <v>0</v>
      </c>
      <c r="E10" s="44">
        <f t="shared" si="7"/>
        <v>0</v>
      </c>
      <c r="F10" s="45"/>
      <c r="G10" s="46">
        <f t="shared" si="8"/>
        <v>115.32602739726028</v>
      </c>
      <c r="H10" s="46">
        <f t="shared" si="9"/>
        <v>0</v>
      </c>
      <c r="I10" s="47">
        <f t="shared" si="10"/>
        <v>0</v>
      </c>
      <c r="J10" s="18">
        <f t="shared" si="11"/>
        <v>0</v>
      </c>
      <c r="K10" s="18">
        <f t="shared" si="12"/>
        <v>0</v>
      </c>
      <c r="L10" s="11"/>
      <c r="M10" s="18">
        <f t="shared" si="13"/>
        <v>0.81899999999999995</v>
      </c>
      <c r="N10" s="18">
        <f t="shared" si="14"/>
        <v>1.2192505968997537E-10</v>
      </c>
      <c r="O10" s="18">
        <f t="shared" si="15"/>
        <v>0</v>
      </c>
      <c r="P10" s="18">
        <f t="shared" si="16"/>
        <v>114.32602739726028</v>
      </c>
    </row>
    <row r="11" spans="1:16384" s="8" customFormat="1">
      <c r="A11" s="18" t="s">
        <v>14</v>
      </c>
      <c r="B11" s="43"/>
      <c r="C11" s="44">
        <f t="shared" ref="C11" si="17">+B11*$C$4</f>
        <v>0</v>
      </c>
      <c r="D11" s="44">
        <f t="shared" ref="D11" si="18">+B11-C11</f>
        <v>0</v>
      </c>
      <c r="E11" s="44">
        <f>+O11</f>
        <v>0</v>
      </c>
      <c r="F11" s="45"/>
      <c r="G11" s="46">
        <f t="shared" ref="G11" si="19">+($R$3-F11)/365</f>
        <v>115.32602739726028</v>
      </c>
      <c r="H11" s="46">
        <f t="shared" ref="H11" si="20">MAX($H$3-G11,0)</f>
        <v>0</v>
      </c>
      <c r="I11" s="55">
        <v>0.25890000000000002</v>
      </c>
      <c r="J11" s="18">
        <f>+B11*I11*($R$3-F11)/365</f>
        <v>0</v>
      </c>
      <c r="K11" s="18">
        <f>+B11-J11</f>
        <v>0</v>
      </c>
      <c r="L11" s="9"/>
      <c r="M11" s="4"/>
      <c r="N11" s="9"/>
      <c r="O11" s="9"/>
      <c r="P11" s="10"/>
    </row>
    <row r="12" spans="1:16384" s="8" customFormat="1">
      <c r="A12" s="18" t="s">
        <v>14</v>
      </c>
      <c r="B12" s="43"/>
      <c r="C12" s="44">
        <f t="shared" ref="C12:C15" si="21">+B12*$C$4</f>
        <v>0</v>
      </c>
      <c r="D12" s="44">
        <f t="shared" ref="D12:D15" si="22">+B12-C12</f>
        <v>0</v>
      </c>
      <c r="E12" s="44">
        <f t="shared" ref="E12:E15" si="23">+O12</f>
        <v>0</v>
      </c>
      <c r="F12" s="45"/>
      <c r="G12" s="46">
        <f t="shared" ref="G12:G15" si="24">+($R$3-F12)/365</f>
        <v>115.32602739726028</v>
      </c>
      <c r="H12" s="46">
        <f t="shared" ref="H12:H15" si="25">MAX($H$3-G12,0)</f>
        <v>0</v>
      </c>
      <c r="I12" s="55">
        <v>0.25890000000000002</v>
      </c>
      <c r="J12" s="18">
        <f t="shared" ref="J12:J15" si="26">+B12*I12*($R$3-F12)/365</f>
        <v>0</v>
      </c>
      <c r="K12" s="18">
        <f t="shared" ref="K12:K15" si="27">+B12-J12</f>
        <v>0</v>
      </c>
      <c r="L12" s="9"/>
      <c r="M12" s="4"/>
      <c r="N12" s="9"/>
      <c r="O12" s="9"/>
      <c r="P12" s="10"/>
    </row>
    <row r="13" spans="1:16384" s="8" customFormat="1">
      <c r="A13" s="18" t="s">
        <v>14</v>
      </c>
      <c r="B13" s="43"/>
      <c r="C13" s="44">
        <f t="shared" si="21"/>
        <v>0</v>
      </c>
      <c r="D13" s="44">
        <f t="shared" si="22"/>
        <v>0</v>
      </c>
      <c r="E13" s="44">
        <f t="shared" si="23"/>
        <v>0</v>
      </c>
      <c r="F13" s="45"/>
      <c r="G13" s="46">
        <f t="shared" si="24"/>
        <v>115.32602739726028</v>
      </c>
      <c r="H13" s="46">
        <f t="shared" si="25"/>
        <v>0</v>
      </c>
      <c r="I13" s="55">
        <v>0.25890000000000002</v>
      </c>
      <c r="J13" s="18">
        <f t="shared" si="26"/>
        <v>0</v>
      </c>
      <c r="K13" s="18">
        <f t="shared" si="27"/>
        <v>0</v>
      </c>
      <c r="L13" s="9"/>
      <c r="M13" s="4"/>
      <c r="N13" s="9"/>
      <c r="O13" s="9"/>
      <c r="P13" s="10"/>
    </row>
    <row r="14" spans="1:16384" s="8" customFormat="1">
      <c r="A14" s="18" t="s">
        <v>14</v>
      </c>
      <c r="B14" s="43"/>
      <c r="C14" s="44">
        <f t="shared" si="21"/>
        <v>0</v>
      </c>
      <c r="D14" s="44">
        <f t="shared" si="22"/>
        <v>0</v>
      </c>
      <c r="E14" s="44">
        <f t="shared" si="23"/>
        <v>0</v>
      </c>
      <c r="F14" s="45"/>
      <c r="G14" s="46">
        <f t="shared" si="24"/>
        <v>115.32602739726028</v>
      </c>
      <c r="H14" s="46">
        <f t="shared" si="25"/>
        <v>0</v>
      </c>
      <c r="I14" s="55">
        <v>0.25890000000000002</v>
      </c>
      <c r="J14" s="18">
        <f t="shared" si="26"/>
        <v>0</v>
      </c>
      <c r="K14" s="18">
        <f t="shared" si="27"/>
        <v>0</v>
      </c>
      <c r="L14" s="9"/>
      <c r="M14" s="4"/>
      <c r="N14" s="9"/>
      <c r="O14" s="9"/>
      <c r="P14" s="10"/>
    </row>
    <row r="15" spans="1:16384" s="8" customFormat="1">
      <c r="A15" s="18" t="s">
        <v>14</v>
      </c>
      <c r="B15" s="43"/>
      <c r="C15" s="44">
        <f t="shared" si="21"/>
        <v>0</v>
      </c>
      <c r="D15" s="44">
        <f t="shared" si="22"/>
        <v>0</v>
      </c>
      <c r="E15" s="44">
        <f t="shared" si="23"/>
        <v>0</v>
      </c>
      <c r="F15" s="45"/>
      <c r="G15" s="46">
        <f t="shared" si="24"/>
        <v>115.32602739726028</v>
      </c>
      <c r="H15" s="46">
        <f t="shared" si="25"/>
        <v>0</v>
      </c>
      <c r="I15" s="55">
        <v>0.25890000000000002</v>
      </c>
      <c r="J15" s="18">
        <f t="shared" si="26"/>
        <v>0</v>
      </c>
      <c r="K15" s="18">
        <f t="shared" si="27"/>
        <v>0</v>
      </c>
      <c r="L15" s="9"/>
      <c r="M15" s="4"/>
      <c r="N15" s="9"/>
      <c r="O15" s="9"/>
      <c r="P15" s="10"/>
    </row>
    <row r="16" spans="1:16384" s="8" customFormat="1" ht="15" customHeight="1">
      <c r="A16" s="4"/>
      <c r="B16" s="13"/>
      <c r="C16" s="14"/>
      <c r="D16" s="14"/>
      <c r="E16" s="14"/>
      <c r="F16" s="15"/>
      <c r="G16" s="21"/>
      <c r="H16" s="21"/>
      <c r="I16" s="16"/>
      <c r="J16" s="18" t="s">
        <v>19</v>
      </c>
      <c r="K16" s="18">
        <f>SUM(K5:K15)</f>
        <v>0</v>
      </c>
      <c r="L16" s="9"/>
      <c r="M16" s="4"/>
      <c r="N16" s="5" t="s">
        <v>7</v>
      </c>
      <c r="O16" s="17">
        <f>SUM(O5:O15)</f>
        <v>0</v>
      </c>
      <c r="P16" s="10"/>
    </row>
    <row r="17" spans="1:16" s="8" customFormat="1">
      <c r="A17" s="4"/>
      <c r="B17" s="13"/>
      <c r="C17" s="14"/>
      <c r="D17" s="14"/>
      <c r="E17" s="14"/>
      <c r="F17" s="15"/>
      <c r="G17" s="21"/>
      <c r="H17" s="21"/>
      <c r="I17" s="16"/>
      <c r="J17" s="9"/>
      <c r="K17" s="10"/>
      <c r="L17" s="9"/>
      <c r="M17" s="4"/>
      <c r="N17" s="18" t="s">
        <v>25</v>
      </c>
      <c r="O17" s="19"/>
      <c r="P17" s="10"/>
    </row>
    <row r="18" spans="1:16" s="8" customFormat="1">
      <c r="A18" s="4"/>
      <c r="B18" s="13"/>
      <c r="C18" s="14"/>
      <c r="D18" s="14"/>
      <c r="E18" s="14"/>
      <c r="F18" s="15"/>
      <c r="G18" s="21"/>
      <c r="H18" s="21"/>
      <c r="I18" s="16"/>
      <c r="J18" s="9"/>
      <c r="K18" s="10"/>
      <c r="L18" s="9"/>
      <c r="M18" s="4"/>
      <c r="N18" s="59" t="s">
        <v>22</v>
      </c>
      <c r="O18" s="59">
        <f>+O16-O17</f>
        <v>0</v>
      </c>
      <c r="P18" s="10"/>
    </row>
    <row r="19" spans="1:16" s="8" customFormat="1">
      <c r="A19" s="17" t="s">
        <v>9</v>
      </c>
      <c r="B19" s="43"/>
      <c r="C19" s="44"/>
      <c r="D19" s="44"/>
      <c r="E19" s="44"/>
      <c r="F19" s="45"/>
      <c r="G19" s="46" t="s">
        <v>26</v>
      </c>
      <c r="H19" s="48">
        <v>3</v>
      </c>
      <c r="I19" s="47"/>
      <c r="J19" s="18"/>
      <c r="K19" s="18"/>
      <c r="L19" s="9"/>
      <c r="M19" s="18" t="s">
        <v>31</v>
      </c>
      <c r="N19" s="55">
        <v>0.4</v>
      </c>
      <c r="O19" s="18"/>
      <c r="P19" s="18"/>
    </row>
    <row r="20" spans="1:16" s="8" customFormat="1" ht="30">
      <c r="A20" s="17" t="s">
        <v>0</v>
      </c>
      <c r="B20" s="49" t="s">
        <v>1</v>
      </c>
      <c r="C20" s="51">
        <v>0.95</v>
      </c>
      <c r="D20" s="51" t="s">
        <v>11</v>
      </c>
      <c r="E20" s="51" t="s">
        <v>6</v>
      </c>
      <c r="F20" s="52" t="s">
        <v>2</v>
      </c>
      <c r="G20" s="53" t="s">
        <v>3</v>
      </c>
      <c r="H20" s="53" t="s">
        <v>4</v>
      </c>
      <c r="I20" s="54" t="s">
        <v>12</v>
      </c>
      <c r="J20" s="17" t="s">
        <v>5</v>
      </c>
      <c r="K20" s="17" t="s">
        <v>13</v>
      </c>
      <c r="L20" s="20"/>
      <c r="M20" s="17" t="s">
        <v>17</v>
      </c>
      <c r="N20" s="17" t="s">
        <v>18</v>
      </c>
      <c r="O20" s="17" t="s">
        <v>10</v>
      </c>
      <c r="P20" s="17" t="s">
        <v>16</v>
      </c>
    </row>
    <row r="21" spans="1:16" s="8" customFormat="1">
      <c r="A21" s="18">
        <v>1</v>
      </c>
      <c r="B21" s="43"/>
      <c r="C21" s="44">
        <f>+B21*$C$4</f>
        <v>0</v>
      </c>
      <c r="D21" s="44">
        <f t="shared" ref="D21:D26" si="28">+B21-C21</f>
        <v>0</v>
      </c>
      <c r="E21" s="44">
        <f t="shared" ref="E21" si="29">+O21</f>
        <v>0</v>
      </c>
      <c r="F21" s="45"/>
      <c r="G21" s="46">
        <f>+($R$3-F21)/365</f>
        <v>115.32602739726028</v>
      </c>
      <c r="H21" s="56">
        <f>MAX($H$19-G21,0)</f>
        <v>0</v>
      </c>
      <c r="I21" s="47">
        <f>IFERROR(1-(((B21-C21)/E21)^(1/H21)),0)</f>
        <v>0</v>
      </c>
      <c r="J21" s="18">
        <f t="shared" ref="J21" si="30">+E21*I21</f>
        <v>0</v>
      </c>
      <c r="K21" s="18">
        <f t="shared" ref="K21" si="31">IF(H21=0,+O21,E21-J21)</f>
        <v>0</v>
      </c>
      <c r="L21" s="11"/>
      <c r="M21" s="18">
        <f>(1-$N$19)</f>
        <v>0.6</v>
      </c>
      <c r="N21" s="18">
        <f t="shared" ref="N21" si="32">+POWER(M21,P21)</f>
        <v>4.3342481582393123E-26</v>
      </c>
      <c r="O21" s="18">
        <f t="shared" ref="O21" si="33">+N21*B21</f>
        <v>0</v>
      </c>
      <c r="P21" s="18">
        <f t="shared" ref="P21" si="34">+($S$3-F21)/365</f>
        <v>114.32602739726028</v>
      </c>
    </row>
    <row r="22" spans="1:16" s="8" customFormat="1">
      <c r="A22" s="18">
        <v>1</v>
      </c>
      <c r="B22" s="43"/>
      <c r="C22" s="44">
        <f t="shared" ref="C22:C25" si="35">+B22*$C$4</f>
        <v>0</v>
      </c>
      <c r="D22" s="44">
        <f t="shared" ref="D22:D25" si="36">+B22-C22</f>
        <v>0</v>
      </c>
      <c r="E22" s="44">
        <f t="shared" ref="E22:E25" si="37">+O22</f>
        <v>0</v>
      </c>
      <c r="F22" s="45"/>
      <c r="G22" s="46">
        <f t="shared" ref="G22:G25" si="38">+($R$3-F22)/365</f>
        <v>115.32602739726028</v>
      </c>
      <c r="H22" s="56">
        <f t="shared" ref="H22:H25" si="39">MAX($H$19-G22,0)</f>
        <v>0</v>
      </c>
      <c r="I22" s="47">
        <f t="shared" ref="I22:I25" si="40">IFERROR(1-(((B22-C22)/E22)^(1/H22)),0)</f>
        <v>0</v>
      </c>
      <c r="J22" s="18">
        <f t="shared" ref="J22:J25" si="41">+E22*I22</f>
        <v>0</v>
      </c>
      <c r="K22" s="18">
        <f t="shared" ref="K22:K25" si="42">IF(H22=0,+O22,E22-J22)</f>
        <v>0</v>
      </c>
      <c r="L22" s="11"/>
      <c r="M22" s="18">
        <f t="shared" ref="M22:M25" si="43">(1-$N$19)</f>
        <v>0.6</v>
      </c>
      <c r="N22" s="18">
        <f t="shared" ref="N22:N25" si="44">+POWER(M22,P22)</f>
        <v>4.3342481582393123E-26</v>
      </c>
      <c r="O22" s="18">
        <f t="shared" ref="O22:O25" si="45">+N22*B22</f>
        <v>0</v>
      </c>
      <c r="P22" s="18">
        <f t="shared" ref="P22:P25" si="46">+($S$3-F22)/365</f>
        <v>114.32602739726028</v>
      </c>
    </row>
    <row r="23" spans="1:16" s="8" customFormat="1">
      <c r="A23" s="18">
        <v>1</v>
      </c>
      <c r="B23" s="43"/>
      <c r="C23" s="44">
        <f t="shared" si="35"/>
        <v>0</v>
      </c>
      <c r="D23" s="44">
        <f t="shared" si="36"/>
        <v>0</v>
      </c>
      <c r="E23" s="44">
        <f t="shared" si="37"/>
        <v>0</v>
      </c>
      <c r="F23" s="45"/>
      <c r="G23" s="46">
        <f t="shared" si="38"/>
        <v>115.32602739726028</v>
      </c>
      <c r="H23" s="56">
        <f t="shared" si="39"/>
        <v>0</v>
      </c>
      <c r="I23" s="47">
        <f t="shared" si="40"/>
        <v>0</v>
      </c>
      <c r="J23" s="18">
        <f t="shared" si="41"/>
        <v>0</v>
      </c>
      <c r="K23" s="18">
        <f t="shared" si="42"/>
        <v>0</v>
      </c>
      <c r="L23" s="11"/>
      <c r="M23" s="18">
        <f t="shared" si="43"/>
        <v>0.6</v>
      </c>
      <c r="N23" s="18">
        <f t="shared" si="44"/>
        <v>4.3342481582393123E-26</v>
      </c>
      <c r="O23" s="18">
        <f t="shared" si="45"/>
        <v>0</v>
      </c>
      <c r="P23" s="18">
        <f t="shared" si="46"/>
        <v>114.32602739726028</v>
      </c>
    </row>
    <row r="24" spans="1:16" s="8" customFormat="1">
      <c r="A24" s="18">
        <v>1</v>
      </c>
      <c r="B24" s="43"/>
      <c r="C24" s="44">
        <f t="shared" si="35"/>
        <v>0</v>
      </c>
      <c r="D24" s="44">
        <f t="shared" si="36"/>
        <v>0</v>
      </c>
      <c r="E24" s="44">
        <f t="shared" si="37"/>
        <v>0</v>
      </c>
      <c r="F24" s="45"/>
      <c r="G24" s="46">
        <f t="shared" si="38"/>
        <v>115.32602739726028</v>
      </c>
      <c r="H24" s="56">
        <f t="shared" si="39"/>
        <v>0</v>
      </c>
      <c r="I24" s="47">
        <f t="shared" si="40"/>
        <v>0</v>
      </c>
      <c r="J24" s="18">
        <f t="shared" si="41"/>
        <v>0</v>
      </c>
      <c r="K24" s="18">
        <f t="shared" si="42"/>
        <v>0</v>
      </c>
      <c r="L24" s="11"/>
      <c r="M24" s="18">
        <f t="shared" si="43"/>
        <v>0.6</v>
      </c>
      <c r="N24" s="18">
        <f t="shared" si="44"/>
        <v>4.3342481582393123E-26</v>
      </c>
      <c r="O24" s="18">
        <f t="shared" si="45"/>
        <v>0</v>
      </c>
      <c r="P24" s="18">
        <f t="shared" si="46"/>
        <v>114.32602739726028</v>
      </c>
    </row>
    <row r="25" spans="1:16" s="8" customFormat="1">
      <c r="A25" s="18">
        <v>1</v>
      </c>
      <c r="B25" s="43"/>
      <c r="C25" s="44">
        <f t="shared" si="35"/>
        <v>0</v>
      </c>
      <c r="D25" s="44">
        <f t="shared" si="36"/>
        <v>0</v>
      </c>
      <c r="E25" s="44">
        <f t="shared" si="37"/>
        <v>0</v>
      </c>
      <c r="F25" s="45"/>
      <c r="G25" s="46">
        <f t="shared" si="38"/>
        <v>115.32602739726028</v>
      </c>
      <c r="H25" s="56">
        <f t="shared" si="39"/>
        <v>0</v>
      </c>
      <c r="I25" s="47">
        <f t="shared" si="40"/>
        <v>0</v>
      </c>
      <c r="J25" s="18">
        <f t="shared" si="41"/>
        <v>0</v>
      </c>
      <c r="K25" s="18">
        <f t="shared" si="42"/>
        <v>0</v>
      </c>
      <c r="L25" s="11"/>
      <c r="M25" s="18">
        <f t="shared" si="43"/>
        <v>0.6</v>
      </c>
      <c r="N25" s="18">
        <f t="shared" si="44"/>
        <v>4.3342481582393123E-26</v>
      </c>
      <c r="O25" s="18">
        <f t="shared" si="45"/>
        <v>0</v>
      </c>
      <c r="P25" s="18">
        <f t="shared" si="46"/>
        <v>114.32602739726028</v>
      </c>
    </row>
    <row r="26" spans="1:16" s="8" customFormat="1">
      <c r="A26" s="18" t="s">
        <v>14</v>
      </c>
      <c r="B26" s="43"/>
      <c r="C26" s="44">
        <f t="shared" ref="C26" si="47">+B26*$C$4</f>
        <v>0</v>
      </c>
      <c r="D26" s="44">
        <f t="shared" si="28"/>
        <v>0</v>
      </c>
      <c r="E26" s="44">
        <f t="shared" ref="E26" si="48">+O26</f>
        <v>0</v>
      </c>
      <c r="F26" s="45"/>
      <c r="G26" s="46">
        <f t="shared" ref="G26" si="49">+($R$3-F26)/365</f>
        <v>115.32602739726028</v>
      </c>
      <c r="H26" s="56">
        <f>MAX($H$19-G26,0)</f>
        <v>0</v>
      </c>
      <c r="I26" s="55">
        <v>0.63160000000000005</v>
      </c>
      <c r="J26" s="18">
        <f>+B26*I26*($R$3-F26)/365</f>
        <v>0</v>
      </c>
      <c r="K26" s="18">
        <f>+B26-J26</f>
        <v>0</v>
      </c>
      <c r="L26" s="9"/>
      <c r="M26" s="4"/>
      <c r="N26" s="9"/>
      <c r="O26" s="9"/>
      <c r="P26" s="10"/>
    </row>
    <row r="27" spans="1:16" s="8" customFormat="1">
      <c r="A27" s="18" t="s">
        <v>14</v>
      </c>
      <c r="B27" s="43"/>
      <c r="C27" s="44">
        <f t="shared" ref="C27" si="50">+B27*$C$4</f>
        <v>0</v>
      </c>
      <c r="D27" s="44">
        <f t="shared" ref="D27" si="51">+B27-C27</f>
        <v>0</v>
      </c>
      <c r="E27" s="44">
        <f t="shared" ref="E27" si="52">+O27</f>
        <v>0</v>
      </c>
      <c r="F27" s="45"/>
      <c r="G27" s="46">
        <f t="shared" ref="G27" si="53">+($R$3-F27)/365</f>
        <v>115.32602739726028</v>
      </c>
      <c r="H27" s="56">
        <f>MAX($H$19-G27,0)</f>
        <v>0</v>
      </c>
      <c r="I27" s="55">
        <v>0.63160000000000005</v>
      </c>
      <c r="J27" s="18">
        <f>+B27*I27*($R$3-F27)/365</f>
        <v>0</v>
      </c>
      <c r="K27" s="18">
        <f>+B27-J27</f>
        <v>0</v>
      </c>
      <c r="L27" s="9"/>
      <c r="M27" s="4"/>
      <c r="N27" s="9"/>
      <c r="O27" s="9"/>
      <c r="P27" s="10"/>
    </row>
    <row r="28" spans="1:16" s="8" customFormat="1">
      <c r="A28" s="18" t="s">
        <v>14</v>
      </c>
      <c r="B28" s="43"/>
      <c r="C28" s="44">
        <f t="shared" ref="C28" si="54">+B28*$C$4</f>
        <v>0</v>
      </c>
      <c r="D28" s="44">
        <f t="shared" ref="D28" si="55">+B28-C28</f>
        <v>0</v>
      </c>
      <c r="E28" s="44">
        <f t="shared" ref="E28" si="56">+O28</f>
        <v>0</v>
      </c>
      <c r="F28" s="45"/>
      <c r="G28" s="46">
        <f t="shared" ref="G28" si="57">+($R$3-F28)/365</f>
        <v>115.32602739726028</v>
      </c>
      <c r="H28" s="56">
        <f>MAX($H$19-G28,0)</f>
        <v>0</v>
      </c>
      <c r="I28" s="55">
        <v>0.63160000000000005</v>
      </c>
      <c r="J28" s="18">
        <f>+B28*I28*($R$3-F28)/365</f>
        <v>0</v>
      </c>
      <c r="K28" s="18">
        <f>+B28-J28</f>
        <v>0</v>
      </c>
      <c r="L28" s="9"/>
      <c r="M28" s="4"/>
      <c r="N28" s="9"/>
      <c r="O28" s="9"/>
      <c r="P28" s="10"/>
    </row>
    <row r="29" spans="1:16" s="8" customFormat="1">
      <c r="A29" s="18"/>
      <c r="B29" s="43"/>
      <c r="C29" s="44"/>
      <c r="D29" s="44"/>
      <c r="E29" s="44"/>
      <c r="F29" s="45"/>
      <c r="G29" s="46"/>
      <c r="H29" s="46"/>
      <c r="I29" s="18" t="s">
        <v>19</v>
      </c>
      <c r="J29" s="18">
        <f>SUM(J21:J28)</f>
        <v>0</v>
      </c>
      <c r="K29" s="18">
        <f>SUM(K21:K27)</f>
        <v>0</v>
      </c>
      <c r="L29" s="9"/>
      <c r="M29" s="4"/>
      <c r="N29" s="18" t="s">
        <v>20</v>
      </c>
      <c r="O29" s="18">
        <f>SUM(O21:O27)</f>
        <v>0</v>
      </c>
      <c r="P29" s="10"/>
    </row>
    <row r="30" spans="1:16" s="8" customFormat="1">
      <c r="A30" s="4"/>
      <c r="B30" s="13"/>
      <c r="C30" s="14"/>
      <c r="D30" s="14"/>
      <c r="E30" s="14"/>
      <c r="F30" s="15"/>
      <c r="G30" s="21"/>
      <c r="H30" s="21"/>
      <c r="I30" s="16"/>
      <c r="J30" s="9"/>
      <c r="K30" s="10"/>
      <c r="L30" s="9"/>
      <c r="M30" s="4"/>
      <c r="N30" s="18" t="s">
        <v>21</v>
      </c>
      <c r="O30" s="18"/>
      <c r="P30" s="10"/>
    </row>
    <row r="31" spans="1:16" s="8" customFormat="1">
      <c r="A31" s="4"/>
      <c r="B31" s="13"/>
      <c r="C31" s="14"/>
      <c r="D31" s="14"/>
      <c r="E31" s="14"/>
      <c r="F31" s="15"/>
      <c r="G31" s="21"/>
      <c r="H31" s="21"/>
      <c r="I31" s="16"/>
      <c r="J31" s="9"/>
      <c r="K31" s="10"/>
      <c r="L31" s="9"/>
      <c r="M31" s="4"/>
      <c r="N31" s="18" t="s">
        <v>22</v>
      </c>
      <c r="O31" s="18">
        <f>+O29-O30</f>
        <v>0</v>
      </c>
      <c r="P31" s="10"/>
    </row>
    <row r="32" spans="1:16" s="8" customFormat="1">
      <c r="A32" s="4"/>
      <c r="B32" s="13"/>
      <c r="C32" s="14"/>
      <c r="D32" s="14"/>
      <c r="E32" s="14"/>
      <c r="F32" s="15"/>
      <c r="G32" s="21"/>
      <c r="H32" s="21"/>
      <c r="I32" s="16"/>
      <c r="J32" s="9"/>
      <c r="K32" s="10"/>
      <c r="L32" s="9"/>
      <c r="M32" s="4"/>
      <c r="N32" s="9"/>
      <c r="O32" s="9"/>
      <c r="P32" s="10"/>
    </row>
    <row r="33" spans="1:16" s="8" customFormat="1">
      <c r="A33" s="57" t="s">
        <v>15</v>
      </c>
      <c r="B33" s="43"/>
      <c r="C33" s="44"/>
      <c r="D33" s="44"/>
      <c r="E33" s="44"/>
      <c r="F33" s="45"/>
      <c r="G33" s="46" t="s">
        <v>26</v>
      </c>
      <c r="H33" s="48">
        <v>10</v>
      </c>
      <c r="I33" s="47"/>
      <c r="J33" s="18"/>
      <c r="K33" s="18"/>
      <c r="L33" s="9"/>
      <c r="M33" s="18" t="s">
        <v>31</v>
      </c>
      <c r="N33" s="55">
        <v>0.1391</v>
      </c>
      <c r="O33" s="18"/>
      <c r="P33" s="18"/>
    </row>
    <row r="34" spans="1:16" s="8" customFormat="1" ht="30">
      <c r="A34" s="17" t="s">
        <v>0</v>
      </c>
      <c r="B34" s="49" t="s">
        <v>1</v>
      </c>
      <c r="C34" s="51">
        <v>0.95</v>
      </c>
      <c r="D34" s="51" t="s">
        <v>11</v>
      </c>
      <c r="E34" s="51" t="s">
        <v>6</v>
      </c>
      <c r="F34" s="52" t="s">
        <v>2</v>
      </c>
      <c r="G34" s="53" t="s">
        <v>3</v>
      </c>
      <c r="H34" s="53" t="s">
        <v>4</v>
      </c>
      <c r="I34" s="54" t="s">
        <v>12</v>
      </c>
      <c r="J34" s="17" t="s">
        <v>5</v>
      </c>
      <c r="K34" s="17" t="s">
        <v>13</v>
      </c>
      <c r="L34" s="20"/>
      <c r="M34" s="17" t="s">
        <v>17</v>
      </c>
      <c r="N34" s="17" t="s">
        <v>18</v>
      </c>
      <c r="O34" s="17" t="s">
        <v>10</v>
      </c>
      <c r="P34" s="17" t="s">
        <v>16</v>
      </c>
    </row>
    <row r="35" spans="1:16" s="8" customFormat="1">
      <c r="A35" s="18">
        <v>1</v>
      </c>
      <c r="B35" s="43"/>
      <c r="C35" s="44">
        <f t="shared" ref="C35:C40" si="58">+B35*$C$4</f>
        <v>0</v>
      </c>
      <c r="D35" s="44">
        <f t="shared" ref="D35:D40" si="59">+B35-C35</f>
        <v>0</v>
      </c>
      <c r="E35" s="44">
        <f t="shared" ref="E35:E36" si="60">+O35</f>
        <v>0</v>
      </c>
      <c r="F35" s="45"/>
      <c r="G35" s="46">
        <f t="shared" ref="G35:G40" si="61">+($R$3-F35)/365</f>
        <v>115.32602739726028</v>
      </c>
      <c r="H35" s="56">
        <f>MAX($H$33-G35,0)</f>
        <v>0</v>
      </c>
      <c r="I35" s="47">
        <f t="shared" ref="I35:I36" si="62">IFERROR(1-(((B35-C35)/E35)^(1/H35)),0)</f>
        <v>0</v>
      </c>
      <c r="J35" s="18">
        <f t="shared" ref="J35:J36" si="63">+B35*I35</f>
        <v>0</v>
      </c>
      <c r="K35" s="18">
        <f t="shared" ref="K35:K36" si="64">IF(H35=0,+O35,E35-J35)</f>
        <v>0</v>
      </c>
      <c r="L35" s="9"/>
      <c r="M35" s="18">
        <f>(1-$N$33)</f>
        <v>0.8609</v>
      </c>
      <c r="N35" s="18">
        <f t="shared" ref="N35:N36" si="65">+POWER(M35,P35)</f>
        <v>3.6593292900782458E-8</v>
      </c>
      <c r="O35" s="18">
        <f>+N35*B35</f>
        <v>0</v>
      </c>
      <c r="P35" s="18">
        <f>+($S$3-F35)/365</f>
        <v>114.32602739726028</v>
      </c>
    </row>
    <row r="36" spans="1:16" s="8" customFormat="1">
      <c r="A36" s="18">
        <f>+A35+1</f>
        <v>2</v>
      </c>
      <c r="B36" s="43"/>
      <c r="C36" s="44">
        <f t="shared" si="58"/>
        <v>0</v>
      </c>
      <c r="D36" s="44">
        <f t="shared" si="59"/>
        <v>0</v>
      </c>
      <c r="E36" s="44">
        <f t="shared" si="60"/>
        <v>0</v>
      </c>
      <c r="F36" s="45"/>
      <c r="G36" s="46">
        <f t="shared" si="61"/>
        <v>115.32602739726028</v>
      </c>
      <c r="H36" s="56">
        <f>MAX($H$33-G36,0)</f>
        <v>0</v>
      </c>
      <c r="I36" s="47">
        <f t="shared" si="62"/>
        <v>0</v>
      </c>
      <c r="J36" s="18">
        <f t="shared" si="63"/>
        <v>0</v>
      </c>
      <c r="K36" s="18">
        <f t="shared" si="64"/>
        <v>0</v>
      </c>
      <c r="L36" s="9"/>
      <c r="M36" s="18">
        <f>(1-$N$33)</f>
        <v>0.8609</v>
      </c>
      <c r="N36" s="18">
        <f t="shared" si="65"/>
        <v>3.6593292900782458E-8</v>
      </c>
      <c r="O36" s="18">
        <f>+N36*B36</f>
        <v>0</v>
      </c>
      <c r="P36" s="18">
        <f>+($S$3-F36)/365</f>
        <v>114.32602739726028</v>
      </c>
    </row>
    <row r="37" spans="1:16" s="8" customFormat="1">
      <c r="A37" s="18">
        <f>+A36+1</f>
        <v>3</v>
      </c>
      <c r="B37" s="43"/>
      <c r="C37" s="44">
        <f t="shared" ref="C37" si="66">+B37*$C$4</f>
        <v>0</v>
      </c>
      <c r="D37" s="44">
        <f t="shared" ref="D37" si="67">+B37-C37</f>
        <v>0</v>
      </c>
      <c r="E37" s="44">
        <f t="shared" ref="E37" si="68">+O37</f>
        <v>0</v>
      </c>
      <c r="F37" s="45"/>
      <c r="G37" s="46">
        <f t="shared" ref="G37" si="69">+($R$3-F37)/365</f>
        <v>115.32602739726028</v>
      </c>
      <c r="H37" s="56">
        <f>MAX($H$33-G37,0)</f>
        <v>0</v>
      </c>
      <c r="I37" s="47">
        <f t="shared" ref="I37" si="70">IFERROR(1-(((B37-C37)/E37)^(1/H37)),0)</f>
        <v>0</v>
      </c>
      <c r="J37" s="18">
        <f t="shared" ref="J37" si="71">+B37*I37</f>
        <v>0</v>
      </c>
      <c r="K37" s="18">
        <f t="shared" ref="K37" si="72">IF(H37=0,+O37,E37-J37)</f>
        <v>0</v>
      </c>
      <c r="L37" s="9"/>
      <c r="M37" s="18">
        <f>(1-$N$33)</f>
        <v>0.8609</v>
      </c>
      <c r="N37" s="18">
        <f t="shared" ref="N37" si="73">+POWER(M37,P37)</f>
        <v>3.6593292900782458E-8</v>
      </c>
      <c r="O37" s="18">
        <f>+N37*B37</f>
        <v>0</v>
      </c>
      <c r="P37" s="18">
        <f>+($S$3-F37)/365</f>
        <v>114.32602739726028</v>
      </c>
    </row>
    <row r="38" spans="1:16" s="8" customFormat="1">
      <c r="A38" s="18">
        <f t="shared" ref="A38:A39" si="74">+A37+1</f>
        <v>4</v>
      </c>
      <c r="B38" s="43"/>
      <c r="C38" s="44">
        <f t="shared" ref="C38:C39" si="75">+B38*$C$4</f>
        <v>0</v>
      </c>
      <c r="D38" s="44">
        <f t="shared" ref="D38:D39" si="76">+B38-C38</f>
        <v>0</v>
      </c>
      <c r="E38" s="44">
        <f t="shared" ref="E38:E39" si="77">+O38</f>
        <v>0</v>
      </c>
      <c r="F38" s="45"/>
      <c r="G38" s="46">
        <f t="shared" ref="G38:G39" si="78">+($R$3-F38)/365</f>
        <v>115.32602739726028</v>
      </c>
      <c r="H38" s="56">
        <f t="shared" ref="H38:H39" si="79">MAX($H$33-G38,0)</f>
        <v>0</v>
      </c>
      <c r="I38" s="47">
        <f t="shared" ref="I38:I39" si="80">IFERROR(1-(((B38-C38)/E38)^(1/H38)),0)</f>
        <v>0</v>
      </c>
      <c r="J38" s="18">
        <f t="shared" ref="J38:J39" si="81">+B38*I38</f>
        <v>0</v>
      </c>
      <c r="K38" s="18">
        <f t="shared" ref="K38:K39" si="82">IF(H38=0,+O38,E38-J38)</f>
        <v>0</v>
      </c>
      <c r="L38" s="9"/>
      <c r="M38" s="18">
        <f t="shared" ref="M38:M39" si="83">(1-$N$33)</f>
        <v>0.8609</v>
      </c>
      <c r="N38" s="18">
        <f t="shared" ref="N38:N39" si="84">+POWER(M38,P38)</f>
        <v>3.6593292900782458E-8</v>
      </c>
      <c r="O38" s="18">
        <f t="shared" ref="O38:O39" si="85">+N38*B38</f>
        <v>0</v>
      </c>
      <c r="P38" s="18">
        <f t="shared" ref="P38:P39" si="86">+($S$3-F38)/365</f>
        <v>114.32602739726028</v>
      </c>
    </row>
    <row r="39" spans="1:16" s="8" customFormat="1">
      <c r="A39" s="18">
        <f t="shared" si="74"/>
        <v>5</v>
      </c>
      <c r="B39" s="43"/>
      <c r="C39" s="44">
        <f t="shared" si="75"/>
        <v>0</v>
      </c>
      <c r="D39" s="44">
        <f t="shared" si="76"/>
        <v>0</v>
      </c>
      <c r="E39" s="44">
        <f t="shared" si="77"/>
        <v>0</v>
      </c>
      <c r="F39" s="45"/>
      <c r="G39" s="46">
        <f t="shared" si="78"/>
        <v>115.32602739726028</v>
      </c>
      <c r="H39" s="56">
        <f t="shared" si="79"/>
        <v>0</v>
      </c>
      <c r="I39" s="47">
        <f t="shared" si="80"/>
        <v>0</v>
      </c>
      <c r="J39" s="18">
        <f t="shared" si="81"/>
        <v>0</v>
      </c>
      <c r="K39" s="18">
        <f t="shared" si="82"/>
        <v>0</v>
      </c>
      <c r="L39" s="9"/>
      <c r="M39" s="18">
        <f t="shared" si="83"/>
        <v>0.8609</v>
      </c>
      <c r="N39" s="18">
        <f t="shared" si="84"/>
        <v>3.6593292900782458E-8</v>
      </c>
      <c r="O39" s="18">
        <f t="shared" si="85"/>
        <v>0</v>
      </c>
      <c r="P39" s="18">
        <f t="shared" si="86"/>
        <v>114.32602739726028</v>
      </c>
    </row>
    <row r="40" spans="1:16" s="8" customFormat="1">
      <c r="A40" s="18" t="s">
        <v>14</v>
      </c>
      <c r="B40" s="43"/>
      <c r="C40" s="44">
        <f t="shared" si="58"/>
        <v>0</v>
      </c>
      <c r="D40" s="44">
        <f t="shared" si="59"/>
        <v>0</v>
      </c>
      <c r="E40" s="44">
        <f>+O40</f>
        <v>0</v>
      </c>
      <c r="F40" s="45"/>
      <c r="G40" s="46">
        <f t="shared" si="61"/>
        <v>115.32602739726028</v>
      </c>
      <c r="H40" s="56">
        <f>MAX($H$33-G40,0)</f>
        <v>0</v>
      </c>
      <c r="I40" s="55">
        <v>0.25890000000000002</v>
      </c>
      <c r="J40" s="18">
        <f>+B40*I40*($R$3-F40)/365</f>
        <v>0</v>
      </c>
      <c r="K40" s="18">
        <f t="shared" ref="K40" si="87">+B40-J40</f>
        <v>0</v>
      </c>
      <c r="L40" s="9"/>
      <c r="M40" s="4"/>
      <c r="N40" s="9"/>
      <c r="O40" s="9"/>
      <c r="P40" s="10"/>
    </row>
    <row r="41" spans="1:16" s="8" customFormat="1">
      <c r="A41" s="18" t="s">
        <v>14</v>
      </c>
      <c r="B41" s="43"/>
      <c r="C41" s="44">
        <f t="shared" ref="C41:C43" si="88">+B41*$C$4</f>
        <v>0</v>
      </c>
      <c r="D41" s="44">
        <f t="shared" ref="D41:D43" si="89">+B41-C41</f>
        <v>0</v>
      </c>
      <c r="E41" s="44">
        <f t="shared" ref="E41:E43" si="90">+O41</f>
        <v>0</v>
      </c>
      <c r="F41" s="45"/>
      <c r="G41" s="46">
        <f t="shared" ref="G41:G43" si="91">+($R$3-F41)/365</f>
        <v>115.32602739726028</v>
      </c>
      <c r="H41" s="56">
        <f t="shared" ref="H41:H43" si="92">MAX($H$33-G41,0)</f>
        <v>0</v>
      </c>
      <c r="I41" s="55">
        <v>0.25890000000000002</v>
      </c>
      <c r="J41" s="18">
        <f t="shared" ref="J41:J43" si="93">+B41*I41*($R$3-F41)/365</f>
        <v>0</v>
      </c>
      <c r="K41" s="18">
        <f t="shared" ref="K41:K43" si="94">+B41-J41</f>
        <v>0</v>
      </c>
      <c r="L41" s="9"/>
      <c r="M41" s="4"/>
      <c r="N41" s="9"/>
      <c r="O41" s="9"/>
      <c r="P41" s="10"/>
    </row>
    <row r="42" spans="1:16" s="8" customFormat="1">
      <c r="A42" s="18" t="s">
        <v>14</v>
      </c>
      <c r="B42" s="43"/>
      <c r="C42" s="44">
        <f t="shared" si="88"/>
        <v>0</v>
      </c>
      <c r="D42" s="44">
        <f t="shared" si="89"/>
        <v>0</v>
      </c>
      <c r="E42" s="44">
        <f t="shared" si="90"/>
        <v>0</v>
      </c>
      <c r="F42" s="45"/>
      <c r="G42" s="46">
        <f t="shared" si="91"/>
        <v>115.32602739726028</v>
      </c>
      <c r="H42" s="56">
        <f t="shared" si="92"/>
        <v>0</v>
      </c>
      <c r="I42" s="55">
        <v>0.25890000000000002</v>
      </c>
      <c r="J42" s="18">
        <f t="shared" si="93"/>
        <v>0</v>
      </c>
      <c r="K42" s="18">
        <f t="shared" si="94"/>
        <v>0</v>
      </c>
      <c r="L42" s="9"/>
      <c r="M42" s="4"/>
      <c r="N42" s="9"/>
      <c r="O42" s="9"/>
      <c r="P42" s="10"/>
    </row>
    <row r="43" spans="1:16" s="8" customFormat="1">
      <c r="A43" s="18" t="s">
        <v>14</v>
      </c>
      <c r="B43" s="43"/>
      <c r="C43" s="44">
        <f t="shared" si="88"/>
        <v>0</v>
      </c>
      <c r="D43" s="44">
        <f t="shared" si="89"/>
        <v>0</v>
      </c>
      <c r="E43" s="44">
        <f t="shared" si="90"/>
        <v>0</v>
      </c>
      <c r="F43" s="45"/>
      <c r="G43" s="46">
        <f t="shared" si="91"/>
        <v>115.32602739726028</v>
      </c>
      <c r="H43" s="56">
        <f t="shared" si="92"/>
        <v>0</v>
      </c>
      <c r="I43" s="55">
        <v>0.25890000000000002</v>
      </c>
      <c r="J43" s="18">
        <f t="shared" si="93"/>
        <v>0</v>
      </c>
      <c r="K43" s="18">
        <f t="shared" si="94"/>
        <v>0</v>
      </c>
      <c r="L43" s="9"/>
      <c r="M43" s="4"/>
      <c r="N43" s="9"/>
      <c r="O43" s="9"/>
      <c r="P43" s="10"/>
    </row>
    <row r="44" spans="1:16" s="8" customFormat="1">
      <c r="A44" s="18"/>
      <c r="B44" s="43"/>
      <c r="C44" s="44"/>
      <c r="D44" s="44"/>
      <c r="E44" s="44"/>
      <c r="F44" s="45"/>
      <c r="G44" s="46"/>
      <c r="H44" s="56"/>
      <c r="I44" s="47"/>
      <c r="J44" s="18"/>
      <c r="K44" s="18"/>
      <c r="L44" s="9"/>
      <c r="M44" s="4"/>
      <c r="N44" s="18" t="s">
        <v>20</v>
      </c>
      <c r="O44" s="18">
        <f>SUM(O35:O43)</f>
        <v>0</v>
      </c>
      <c r="P44" s="10"/>
    </row>
    <row r="45" spans="1:16" s="8" customFormat="1">
      <c r="A45" s="4"/>
      <c r="B45" s="13"/>
      <c r="C45" s="14"/>
      <c r="D45" s="14"/>
      <c r="E45" s="14"/>
      <c r="F45" s="15"/>
      <c r="G45" s="21"/>
      <c r="H45" s="22"/>
      <c r="I45" s="18" t="s">
        <v>19</v>
      </c>
      <c r="J45" s="18">
        <f>SUM(J35:J44)</f>
        <v>0</v>
      </c>
      <c r="K45" s="18">
        <f>SUM(K35:K44)</f>
        <v>0</v>
      </c>
      <c r="L45" s="9"/>
      <c r="M45" s="4"/>
      <c r="N45" s="18" t="s">
        <v>21</v>
      </c>
      <c r="O45" s="18"/>
      <c r="P45" s="10"/>
    </row>
    <row r="46" spans="1:16" s="8" customFormat="1">
      <c r="A46" s="4"/>
      <c r="B46" s="13"/>
      <c r="C46" s="14"/>
      <c r="D46" s="14"/>
      <c r="E46" s="14"/>
      <c r="F46" s="15"/>
      <c r="G46" s="21"/>
      <c r="H46" s="22"/>
      <c r="I46" s="16"/>
      <c r="J46" s="9"/>
      <c r="K46" s="10"/>
      <c r="L46" s="9"/>
      <c r="M46" s="4"/>
      <c r="N46" s="18" t="s">
        <v>22</v>
      </c>
      <c r="O46" s="18">
        <f>+O44-O45</f>
        <v>0</v>
      </c>
      <c r="P46" s="10"/>
    </row>
    <row r="47" spans="1:16" s="8" customFormat="1">
      <c r="A47" s="4"/>
      <c r="B47" s="13"/>
      <c r="C47" s="14"/>
      <c r="D47" s="14"/>
      <c r="E47" s="14"/>
      <c r="F47" s="15"/>
      <c r="G47" s="21"/>
      <c r="H47" s="22"/>
      <c r="I47" s="16"/>
      <c r="J47" s="9"/>
      <c r="K47" s="10"/>
      <c r="L47" s="9"/>
      <c r="M47" s="4"/>
      <c r="N47" s="9"/>
      <c r="O47" s="9"/>
      <c r="P47" s="10"/>
    </row>
    <row r="48" spans="1:16" s="8" customFormat="1">
      <c r="A48" s="17" t="s">
        <v>24</v>
      </c>
      <c r="B48" s="43"/>
      <c r="C48" s="44"/>
      <c r="D48" s="44"/>
      <c r="E48" s="44"/>
      <c r="F48" s="45"/>
      <c r="G48" s="46" t="s">
        <v>26</v>
      </c>
      <c r="H48" s="48">
        <v>10</v>
      </c>
      <c r="I48" s="47"/>
      <c r="J48" s="18"/>
      <c r="K48" s="18"/>
      <c r="L48" s="9"/>
      <c r="M48" s="18" t="s">
        <v>31</v>
      </c>
      <c r="N48" s="60">
        <v>0.25890000000000002</v>
      </c>
      <c r="O48" s="18"/>
      <c r="P48" s="18"/>
    </row>
    <row r="49" spans="1:16" s="8" customFormat="1">
      <c r="A49" s="18">
        <v>1</v>
      </c>
      <c r="B49" s="58"/>
      <c r="C49" s="44">
        <f>+B49*$C$4</f>
        <v>0</v>
      </c>
      <c r="D49" s="44">
        <f>+B49-C49</f>
        <v>0</v>
      </c>
      <c r="E49" s="44">
        <f>+O49</f>
        <v>0</v>
      </c>
      <c r="F49" s="45"/>
      <c r="G49" s="46">
        <f>+($R$3-F49)/365</f>
        <v>115.32602739726028</v>
      </c>
      <c r="H49" s="56">
        <f>MAX($H$48-G49,0)</f>
        <v>0</v>
      </c>
      <c r="I49" s="47">
        <f>IFERROR(1-(((B49-C49)/E49)^(1/H49)),0)</f>
        <v>0</v>
      </c>
      <c r="J49" s="18">
        <f>+B49*I49</f>
        <v>0</v>
      </c>
      <c r="K49" s="18">
        <f t="shared" ref="K49:K50" si="95">IF(H49=0,+O49,E49-J49)</f>
        <v>0</v>
      </c>
      <c r="L49" s="9"/>
      <c r="M49" s="18">
        <f>(1-$N$48)</f>
        <v>0.74109999999999998</v>
      </c>
      <c r="N49" s="18">
        <f>+POWER(M49,P49)</f>
        <v>1.3290245044905519E-15</v>
      </c>
      <c r="O49" s="18">
        <f>+N49*B49</f>
        <v>0</v>
      </c>
      <c r="P49" s="18">
        <f>+($S$3-F49)/365</f>
        <v>114.32602739726028</v>
      </c>
    </row>
    <row r="50" spans="1:16" s="8" customFormat="1">
      <c r="A50" s="18">
        <f>+A49+1</f>
        <v>2</v>
      </c>
      <c r="B50" s="43"/>
      <c r="C50" s="44">
        <f>+B50*$C$4</f>
        <v>0</v>
      </c>
      <c r="D50" s="44">
        <f>+B50-C50</f>
        <v>0</v>
      </c>
      <c r="E50" s="44">
        <f>+O50</f>
        <v>0</v>
      </c>
      <c r="F50" s="45"/>
      <c r="G50" s="46">
        <f>+($R$3-F50)/365</f>
        <v>115.32602739726028</v>
      </c>
      <c r="H50" s="56">
        <f t="shared" ref="H50:H54" si="96">MAX($H$48-G50,0)</f>
        <v>0</v>
      </c>
      <c r="I50" s="47">
        <f>IFERROR(1-(((B50-C50)/E50)^(1/H50)),0)</f>
        <v>0</v>
      </c>
      <c r="J50" s="18">
        <f>+B50*I50</f>
        <v>0</v>
      </c>
      <c r="K50" s="18">
        <f t="shared" si="95"/>
        <v>0</v>
      </c>
      <c r="L50" s="9"/>
      <c r="M50" s="18">
        <f>(1-$N$48)</f>
        <v>0.74109999999999998</v>
      </c>
      <c r="N50" s="18">
        <f>+POWER(M50,P50)</f>
        <v>1.3290245044905519E-15</v>
      </c>
      <c r="O50" s="18">
        <f>+N50*B50</f>
        <v>0</v>
      </c>
      <c r="P50" s="18">
        <f>+($S$3-F50)/365</f>
        <v>114.32602739726028</v>
      </c>
    </row>
    <row r="51" spans="1:16" s="8" customFormat="1">
      <c r="A51" s="18">
        <f t="shared" ref="A51:A53" si="97">+A50+1</f>
        <v>3</v>
      </c>
      <c r="B51" s="43"/>
      <c r="C51" s="44">
        <f t="shared" ref="C51:C53" si="98">+B51*$C$4</f>
        <v>0</v>
      </c>
      <c r="D51" s="44">
        <f t="shared" ref="D51:D53" si="99">+B51-C51</f>
        <v>0</v>
      </c>
      <c r="E51" s="44">
        <f t="shared" ref="E51:E53" si="100">+O51</f>
        <v>0</v>
      </c>
      <c r="F51" s="45"/>
      <c r="G51" s="46">
        <f t="shared" ref="G51:G53" si="101">+($R$3-F51)/365</f>
        <v>115.32602739726028</v>
      </c>
      <c r="H51" s="56">
        <f t="shared" ref="H51:H53" si="102">MAX($H$48-G51,0)</f>
        <v>0</v>
      </c>
      <c r="I51" s="47">
        <f t="shared" ref="I51:I53" si="103">IFERROR(1-(((B51-C51)/E51)^(1/H51)),0)</f>
        <v>0</v>
      </c>
      <c r="J51" s="18">
        <f t="shared" ref="J51:J53" si="104">+B51*I51</f>
        <v>0</v>
      </c>
      <c r="K51" s="18">
        <f t="shared" ref="K51:K53" si="105">IF(H51=0,+O51,E51-J51)</f>
        <v>0</v>
      </c>
      <c r="L51" s="9"/>
      <c r="M51" s="18">
        <f t="shared" ref="M51:M53" si="106">(1-$N$48)</f>
        <v>0.74109999999999998</v>
      </c>
      <c r="N51" s="18">
        <f t="shared" ref="N51:N53" si="107">+POWER(M51,P51)</f>
        <v>1.3290245044905519E-15</v>
      </c>
      <c r="O51" s="18">
        <f t="shared" ref="O51:O53" si="108">+N51*B51</f>
        <v>0</v>
      </c>
      <c r="P51" s="18">
        <f t="shared" ref="P51:P53" si="109">+($S$3-F51)/365</f>
        <v>114.32602739726028</v>
      </c>
    </row>
    <row r="52" spans="1:16" s="8" customFormat="1">
      <c r="A52" s="18">
        <f t="shared" si="97"/>
        <v>4</v>
      </c>
      <c r="B52" s="43"/>
      <c r="C52" s="44">
        <f t="shared" si="98"/>
        <v>0</v>
      </c>
      <c r="D52" s="44">
        <f t="shared" si="99"/>
        <v>0</v>
      </c>
      <c r="E52" s="44">
        <f t="shared" si="100"/>
        <v>0</v>
      </c>
      <c r="F52" s="45"/>
      <c r="G52" s="46">
        <f t="shared" si="101"/>
        <v>115.32602739726028</v>
      </c>
      <c r="H52" s="56">
        <f t="shared" si="102"/>
        <v>0</v>
      </c>
      <c r="I52" s="47">
        <f t="shared" si="103"/>
        <v>0</v>
      </c>
      <c r="J52" s="18">
        <f t="shared" si="104"/>
        <v>0</v>
      </c>
      <c r="K52" s="18">
        <f t="shared" si="105"/>
        <v>0</v>
      </c>
      <c r="L52" s="9"/>
      <c r="M52" s="18">
        <f t="shared" si="106"/>
        <v>0.74109999999999998</v>
      </c>
      <c r="N52" s="18">
        <f t="shared" si="107"/>
        <v>1.3290245044905519E-15</v>
      </c>
      <c r="O52" s="18">
        <f t="shared" si="108"/>
        <v>0</v>
      </c>
      <c r="P52" s="18">
        <f t="shared" si="109"/>
        <v>114.32602739726028</v>
      </c>
    </row>
    <row r="53" spans="1:16" s="8" customFormat="1">
      <c r="A53" s="18">
        <f t="shared" si="97"/>
        <v>5</v>
      </c>
      <c r="B53" s="43"/>
      <c r="C53" s="44">
        <f t="shared" si="98"/>
        <v>0</v>
      </c>
      <c r="D53" s="44">
        <f t="shared" si="99"/>
        <v>0</v>
      </c>
      <c r="E53" s="44">
        <f t="shared" si="100"/>
        <v>0</v>
      </c>
      <c r="F53" s="45"/>
      <c r="G53" s="46">
        <f t="shared" si="101"/>
        <v>115.32602739726028</v>
      </c>
      <c r="H53" s="56">
        <f t="shared" si="102"/>
        <v>0</v>
      </c>
      <c r="I53" s="47">
        <f t="shared" si="103"/>
        <v>0</v>
      </c>
      <c r="J53" s="18">
        <f t="shared" si="104"/>
        <v>0</v>
      </c>
      <c r="K53" s="18">
        <f t="shared" si="105"/>
        <v>0</v>
      </c>
      <c r="L53" s="9"/>
      <c r="M53" s="18">
        <f t="shared" si="106"/>
        <v>0.74109999999999998</v>
      </c>
      <c r="N53" s="18">
        <f t="shared" si="107"/>
        <v>1.3290245044905519E-15</v>
      </c>
      <c r="O53" s="18">
        <f t="shared" si="108"/>
        <v>0</v>
      </c>
      <c r="P53" s="18">
        <f t="shared" si="109"/>
        <v>114.32602739726028</v>
      </c>
    </row>
    <row r="54" spans="1:16" s="8" customFormat="1">
      <c r="A54" s="18" t="s">
        <v>14</v>
      </c>
      <c r="B54" s="43"/>
      <c r="C54" s="44">
        <f>+B54*$C$4</f>
        <v>0</v>
      </c>
      <c r="D54" s="44">
        <f>+B54-C54</f>
        <v>0</v>
      </c>
      <c r="E54" s="44">
        <f>+O54</f>
        <v>0</v>
      </c>
      <c r="F54" s="45"/>
      <c r="G54" s="46">
        <f>+($R$3-F54)/365</f>
        <v>115.32602739726028</v>
      </c>
      <c r="H54" s="56">
        <f t="shared" si="96"/>
        <v>0</v>
      </c>
      <c r="I54" s="55">
        <v>0.25890000000000002</v>
      </c>
      <c r="J54" s="18">
        <f>+B54*I54*($R$3-F54)/365</f>
        <v>0</v>
      </c>
      <c r="K54" s="18">
        <f t="shared" ref="K54" si="110">+B54-J54</f>
        <v>0</v>
      </c>
      <c r="L54" s="9"/>
      <c r="M54" s="4"/>
      <c r="N54" s="9"/>
      <c r="O54" s="9"/>
      <c r="P54" s="10"/>
    </row>
    <row r="55" spans="1:16" s="8" customFormat="1">
      <c r="A55" s="18" t="s">
        <v>14</v>
      </c>
      <c r="B55" s="43"/>
      <c r="C55" s="44">
        <f t="shared" ref="C55:C56" si="111">+B55*$C$4</f>
        <v>0</v>
      </c>
      <c r="D55" s="44">
        <f t="shared" ref="D55:D56" si="112">+B55-C55</f>
        <v>0</v>
      </c>
      <c r="E55" s="44">
        <f t="shared" ref="E55:E56" si="113">+O55</f>
        <v>0</v>
      </c>
      <c r="F55" s="45"/>
      <c r="G55" s="46">
        <f t="shared" ref="G55:G56" si="114">+($R$3-F55)/365</f>
        <v>115.32602739726028</v>
      </c>
      <c r="H55" s="56">
        <f t="shared" ref="H55:H56" si="115">MAX($H$48-G55,0)</f>
        <v>0</v>
      </c>
      <c r="I55" s="55">
        <v>0.25890000000000002</v>
      </c>
      <c r="J55" s="18">
        <f t="shared" ref="J55:J56" si="116">+B55*I55*($R$3-F55)/365</f>
        <v>0</v>
      </c>
      <c r="K55" s="18">
        <f t="shared" ref="K55:K56" si="117">+B55-J55</f>
        <v>0</v>
      </c>
      <c r="L55" s="9"/>
      <c r="M55" s="4"/>
      <c r="N55" s="9"/>
      <c r="O55" s="9"/>
      <c r="P55" s="10"/>
    </row>
    <row r="56" spans="1:16" s="8" customFormat="1">
      <c r="A56" s="18" t="s">
        <v>14</v>
      </c>
      <c r="B56" s="43"/>
      <c r="C56" s="44">
        <f t="shared" si="111"/>
        <v>0</v>
      </c>
      <c r="D56" s="44">
        <f t="shared" si="112"/>
        <v>0</v>
      </c>
      <c r="E56" s="44">
        <f t="shared" si="113"/>
        <v>0</v>
      </c>
      <c r="F56" s="45"/>
      <c r="G56" s="46">
        <f t="shared" si="114"/>
        <v>115.32602739726028</v>
      </c>
      <c r="H56" s="56">
        <f t="shared" si="115"/>
        <v>0</v>
      </c>
      <c r="I56" s="55">
        <v>0.25890000000000002</v>
      </c>
      <c r="J56" s="18">
        <f t="shared" si="116"/>
        <v>0</v>
      </c>
      <c r="K56" s="18">
        <f t="shared" si="117"/>
        <v>0</v>
      </c>
      <c r="L56" s="9"/>
      <c r="M56" s="4"/>
      <c r="N56" s="9"/>
      <c r="O56" s="9"/>
      <c r="P56" s="10"/>
    </row>
    <row r="57" spans="1:16" s="9" customFormat="1">
      <c r="A57" s="18"/>
      <c r="B57" s="43"/>
      <c r="C57" s="44"/>
      <c r="D57" s="44"/>
      <c r="E57" s="44"/>
      <c r="F57" s="45"/>
      <c r="G57" s="46"/>
      <c r="H57" s="46"/>
      <c r="I57" s="18" t="s">
        <v>19</v>
      </c>
      <c r="J57" s="18">
        <f>SUM(J49:J56)</f>
        <v>0</v>
      </c>
      <c r="K57" s="18">
        <f>SUM(K49:K56)</f>
        <v>0</v>
      </c>
      <c r="M57" s="4"/>
      <c r="N57" s="18" t="s">
        <v>20</v>
      </c>
      <c r="O57" s="18">
        <f>SUM(O49:O56)</f>
        <v>0</v>
      </c>
      <c r="P57" s="10"/>
    </row>
    <row r="58" spans="1:16">
      <c r="N58" s="44" t="s">
        <v>23</v>
      </c>
      <c r="O58" s="44"/>
    </row>
    <row r="59" spans="1:16" s="14" customFormat="1">
      <c r="A59" s="61"/>
      <c r="F59" s="62"/>
      <c r="G59" s="63"/>
      <c r="H59" s="63"/>
      <c r="I59" s="64"/>
      <c r="K59" s="65"/>
      <c r="M59" s="61"/>
      <c r="N59" s="44" t="s">
        <v>22</v>
      </c>
      <c r="O59" s="44">
        <f>+O57-O58</f>
        <v>0</v>
      </c>
      <c r="P59" s="65"/>
    </row>
  </sheetData>
  <sheetProtection password="C71F" sheet="1" objects="1" scenarios="1"/>
  <mergeCells count="1">
    <mergeCell ref="M2:P2"/>
  </mergeCells>
  <hyperlinks>
    <hyperlink ref="L1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3"/>
  <sheetViews>
    <sheetView workbookViewId="0"/>
  </sheetViews>
  <sheetFormatPr defaultRowHeight="15"/>
  <cols>
    <col min="1" max="1" width="42.28515625" bestFit="1" customWidth="1"/>
    <col min="2" max="2" width="5.85546875" bestFit="1" customWidth="1"/>
    <col min="3" max="3" width="6" bestFit="1" customWidth="1"/>
    <col min="4" max="16384" width="9.140625" style="2"/>
  </cols>
  <sheetData>
    <row r="1" spans="1:3">
      <c r="A1" s="31" t="s">
        <v>60</v>
      </c>
    </row>
    <row r="2" spans="1:3">
      <c r="A2" s="23" t="s">
        <v>29</v>
      </c>
      <c r="B2" s="23"/>
      <c r="C2" s="23"/>
    </row>
    <row r="3" spans="1:3">
      <c r="A3" s="1"/>
      <c r="B3" s="1" t="s">
        <v>28</v>
      </c>
      <c r="C3" s="1" t="s">
        <v>27</v>
      </c>
    </row>
    <row r="4" spans="1:3">
      <c r="A4" s="6" t="s">
        <v>32</v>
      </c>
      <c r="B4" s="6">
        <v>3</v>
      </c>
      <c r="C4" s="6">
        <v>63.16</v>
      </c>
    </row>
    <row r="5" spans="1:3">
      <c r="A5" s="6" t="s">
        <v>33</v>
      </c>
      <c r="B5" s="6">
        <v>5</v>
      </c>
      <c r="C5" s="6">
        <v>45.07</v>
      </c>
    </row>
    <row r="6" spans="1:3">
      <c r="A6" s="6" t="s">
        <v>34</v>
      </c>
      <c r="B6" s="6">
        <v>10</v>
      </c>
      <c r="C6" s="6">
        <v>25.89</v>
      </c>
    </row>
    <row r="7" spans="1:3">
      <c r="A7" s="6" t="s">
        <v>35</v>
      </c>
      <c r="B7" s="6">
        <v>15</v>
      </c>
      <c r="C7" s="6">
        <v>18.100000000000001</v>
      </c>
    </row>
    <row r="49" spans="2:2">
      <c r="B49" s="3"/>
    </row>
    <row r="51" spans="2:2">
      <c r="B51" s="3"/>
    </row>
    <row r="53" spans="2:2">
      <c r="B53" s="3"/>
    </row>
  </sheetData>
  <sheetProtection password="C71F" sheet="1" objects="1" scenarios="1"/>
  <mergeCells count="1">
    <mergeCell ref="A2:C2"/>
  </mergeCells>
  <hyperlinks>
    <hyperlink ref="A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</vt:lpstr>
      <vt:lpstr>Calculator</vt:lpstr>
      <vt:lpstr>Useful lives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2015-06-12T05:15:14Z</dcterms:modified>
</cp:coreProperties>
</file>