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195" windowHeight="8190" tabRatio="701" activeTab="4"/>
  </bookViews>
  <sheets>
    <sheet name="Summary" sheetId="7" r:id="rId1"/>
    <sheet name="FAR(as per WDV)" sheetId="4" state="hidden" r:id="rId2"/>
    <sheet name="31.3.14" sheetId="17" state="hidden" r:id="rId3"/>
    <sheet name="Sheet1" sheetId="18" state="hidden" r:id="rId4"/>
    <sheet name="FAR" sheetId="20" r:id="rId5"/>
  </sheets>
  <definedNames>
    <definedName name="_xlnm._FilterDatabase" localSheetId="4" hidden="1">FAR!#REF!</definedName>
    <definedName name="_xlnm._FilterDatabase" localSheetId="1" hidden="1">'FAR(as per WDV)'!$A$3:$AU$78</definedName>
    <definedName name="_xlnm.Print_Area" localSheetId="2">'31.3.14'!$A$1:$K$26</definedName>
  </definedNames>
  <calcPr calcId="124519"/>
</workbook>
</file>

<file path=xl/calcChain.xml><?xml version="1.0" encoding="utf-8"?>
<calcChain xmlns="http://schemas.openxmlformats.org/spreadsheetml/2006/main">
  <c r="B10" i="7"/>
  <c r="Q12" i="20"/>
  <c r="S11"/>
  <c r="S12"/>
  <c r="F10"/>
  <c r="D10" s="1"/>
  <c r="G10"/>
  <c r="I10"/>
  <c r="J10" s="1"/>
  <c r="K10" s="1"/>
  <c r="L10" s="1"/>
  <c r="M10" s="1"/>
  <c r="N10" s="1"/>
  <c r="O10" s="1"/>
  <c r="P10" s="1"/>
  <c r="Q10" s="1"/>
  <c r="S10" s="1"/>
  <c r="T10"/>
  <c r="U10" s="1"/>
  <c r="G11"/>
  <c r="F11" s="1"/>
  <c r="I11"/>
  <c r="J11"/>
  <c r="K11" s="1"/>
  <c r="L11" s="1"/>
  <c r="M11" s="1"/>
  <c r="N11" s="1"/>
  <c r="O11" s="1"/>
  <c r="P11" s="1"/>
  <c r="Q11" s="1"/>
  <c r="F12"/>
  <c r="D12" s="1"/>
  <c r="G12"/>
  <c r="I12"/>
  <c r="J12" s="1"/>
  <c r="K12" s="1"/>
  <c r="L12" s="1"/>
  <c r="M12" s="1"/>
  <c r="N12" s="1"/>
  <c r="O12" s="1"/>
  <c r="P12" s="1"/>
  <c r="T12"/>
  <c r="U12" s="1"/>
  <c r="G13"/>
  <c r="F13" s="1"/>
  <c r="I13"/>
  <c r="J13"/>
  <c r="K13" s="1"/>
  <c r="L13" s="1"/>
  <c r="M13" s="1"/>
  <c r="N13" s="1"/>
  <c r="O13" s="1"/>
  <c r="P13" s="1"/>
  <c r="Q13" s="1"/>
  <c r="S13" s="1"/>
  <c r="F14"/>
  <c r="D14" s="1"/>
  <c r="G14"/>
  <c r="I14"/>
  <c r="J14" s="1"/>
  <c r="K14" s="1"/>
  <c r="L14" s="1"/>
  <c r="M14" s="1"/>
  <c r="N14" s="1"/>
  <c r="O14" s="1"/>
  <c r="P14" s="1"/>
  <c r="Q14" s="1"/>
  <c r="S14" s="1"/>
  <c r="D15"/>
  <c r="G15"/>
  <c r="F15" s="1"/>
  <c r="T15" s="1"/>
  <c r="I15"/>
  <c r="J15"/>
  <c r="K15" s="1"/>
  <c r="L15"/>
  <c r="M15" s="1"/>
  <c r="N15" s="1"/>
  <c r="O15" s="1"/>
  <c r="P15" s="1"/>
  <c r="Q15" s="1"/>
  <c r="S15" s="1"/>
  <c r="U15"/>
  <c r="F16"/>
  <c r="D16" s="1"/>
  <c r="G16"/>
  <c r="I16"/>
  <c r="J16" s="1"/>
  <c r="K16"/>
  <c r="L16" s="1"/>
  <c r="M16" s="1"/>
  <c r="N16" s="1"/>
  <c r="O16" s="1"/>
  <c r="P16" s="1"/>
  <c r="Q16" s="1"/>
  <c r="S16" s="1"/>
  <c r="T16"/>
  <c r="G17"/>
  <c r="F17" s="1"/>
  <c r="T17" s="1"/>
  <c r="U17" s="1"/>
  <c r="I17"/>
  <c r="J17"/>
  <c r="K17" s="1"/>
  <c r="L17" s="1"/>
  <c r="M17" s="1"/>
  <c r="N17" s="1"/>
  <c r="O17" s="1"/>
  <c r="P17" s="1"/>
  <c r="Q17" s="1"/>
  <c r="S17" s="1"/>
  <c r="F18"/>
  <c r="D18" s="1"/>
  <c r="G18"/>
  <c r="I18"/>
  <c r="J18" s="1"/>
  <c r="K18" s="1"/>
  <c r="L18" s="1"/>
  <c r="M18" s="1"/>
  <c r="N18" s="1"/>
  <c r="O18" s="1"/>
  <c r="P18" s="1"/>
  <c r="Q18" s="1"/>
  <c r="S18" s="1"/>
  <c r="D19"/>
  <c r="G19"/>
  <c r="F19" s="1"/>
  <c r="T19" s="1"/>
  <c r="I19"/>
  <c r="J19"/>
  <c r="K19" s="1"/>
  <c r="L19"/>
  <c r="M19" s="1"/>
  <c r="N19" s="1"/>
  <c r="O19" s="1"/>
  <c r="P19" s="1"/>
  <c r="Q19" s="1"/>
  <c r="S19" s="1"/>
  <c r="U19"/>
  <c r="F20"/>
  <c r="D20" s="1"/>
  <c r="G20"/>
  <c r="I20"/>
  <c r="J20" s="1"/>
  <c r="K20"/>
  <c r="L20" s="1"/>
  <c r="M20" s="1"/>
  <c r="N20" s="1"/>
  <c r="O20" s="1"/>
  <c r="P20" s="1"/>
  <c r="Q20" s="1"/>
  <c r="S20" s="1"/>
  <c r="T20"/>
  <c r="G21"/>
  <c r="F21" s="1"/>
  <c r="T21" s="1"/>
  <c r="U21" s="1"/>
  <c r="I21"/>
  <c r="J21"/>
  <c r="K21" s="1"/>
  <c r="L21" s="1"/>
  <c r="M21" s="1"/>
  <c r="N21" s="1"/>
  <c r="O21" s="1"/>
  <c r="P21" s="1"/>
  <c r="Q21" s="1"/>
  <c r="S21" s="1"/>
  <c r="F22"/>
  <c r="D22" s="1"/>
  <c r="G22"/>
  <c r="I22"/>
  <c r="J22" s="1"/>
  <c r="K22" s="1"/>
  <c r="L22" s="1"/>
  <c r="M22" s="1"/>
  <c r="N22" s="1"/>
  <c r="O22" s="1"/>
  <c r="P22" s="1"/>
  <c r="Q22" s="1"/>
  <c r="S22" s="1"/>
  <c r="D23"/>
  <c r="G23"/>
  <c r="F23" s="1"/>
  <c r="T23" s="1"/>
  <c r="I23"/>
  <c r="J23"/>
  <c r="K23" s="1"/>
  <c r="L23"/>
  <c r="M23" s="1"/>
  <c r="N23" s="1"/>
  <c r="O23" s="1"/>
  <c r="P23" s="1"/>
  <c r="Q23" s="1"/>
  <c r="S23" s="1"/>
  <c r="U23"/>
  <c r="F24"/>
  <c r="D24" s="1"/>
  <c r="G24"/>
  <c r="I24"/>
  <c r="J24" s="1"/>
  <c r="K24"/>
  <c r="L24" s="1"/>
  <c r="M24" s="1"/>
  <c r="N24" s="1"/>
  <c r="O24" s="1"/>
  <c r="P24" s="1"/>
  <c r="Q24" s="1"/>
  <c r="S24" s="1"/>
  <c r="T24"/>
  <c r="G25"/>
  <c r="F25" s="1"/>
  <c r="T25" s="1"/>
  <c r="U25" s="1"/>
  <c r="I25"/>
  <c r="J25"/>
  <c r="K25" s="1"/>
  <c r="L25" s="1"/>
  <c r="M25" s="1"/>
  <c r="N25" s="1"/>
  <c r="O25" s="1"/>
  <c r="P25" s="1"/>
  <c r="Q25" s="1"/>
  <c r="S25" s="1"/>
  <c r="F26"/>
  <c r="D26" s="1"/>
  <c r="G26"/>
  <c r="I26"/>
  <c r="J26" s="1"/>
  <c r="K26" s="1"/>
  <c r="L26" s="1"/>
  <c r="M26" s="1"/>
  <c r="N26" s="1"/>
  <c r="O26" s="1"/>
  <c r="P26" s="1"/>
  <c r="Q26" s="1"/>
  <c r="S26" s="1"/>
  <c r="D27"/>
  <c r="G27"/>
  <c r="F27" s="1"/>
  <c r="T27" s="1"/>
  <c r="I27"/>
  <c r="J27"/>
  <c r="K27" s="1"/>
  <c r="L27"/>
  <c r="M27" s="1"/>
  <c r="N27" s="1"/>
  <c r="O27" s="1"/>
  <c r="P27" s="1"/>
  <c r="Q27" s="1"/>
  <c r="S27" s="1"/>
  <c r="U27"/>
  <c r="G28"/>
  <c r="F28" s="1"/>
  <c r="I28"/>
  <c r="J28"/>
  <c r="K28" s="1"/>
  <c r="L28" s="1"/>
  <c r="M28" s="1"/>
  <c r="N28" s="1"/>
  <c r="O28" s="1"/>
  <c r="P28" s="1"/>
  <c r="Q28" s="1"/>
  <c r="S28" s="1"/>
  <c r="F29"/>
  <c r="D29" s="1"/>
  <c r="G29"/>
  <c r="I29"/>
  <c r="J29" s="1"/>
  <c r="K29" s="1"/>
  <c r="L29" s="1"/>
  <c r="M29" s="1"/>
  <c r="N29" s="1"/>
  <c r="O29" s="1"/>
  <c r="P29" s="1"/>
  <c r="Q29" s="1"/>
  <c r="S29" s="1"/>
  <c r="T29"/>
  <c r="U29" s="1"/>
  <c r="G30"/>
  <c r="F30" s="1"/>
  <c r="I30"/>
  <c r="J30"/>
  <c r="K30" s="1"/>
  <c r="L30" s="1"/>
  <c r="M30" s="1"/>
  <c r="N30" s="1"/>
  <c r="O30" s="1"/>
  <c r="P30" s="1"/>
  <c r="Q30" s="1"/>
  <c r="S30" s="1"/>
  <c r="F31"/>
  <c r="D31" s="1"/>
  <c r="G31"/>
  <c r="I31"/>
  <c r="J31" s="1"/>
  <c r="K31" s="1"/>
  <c r="L31" s="1"/>
  <c r="M31" s="1"/>
  <c r="N31" s="1"/>
  <c r="O31" s="1"/>
  <c r="P31" s="1"/>
  <c r="Q31" s="1"/>
  <c r="S31" s="1"/>
  <c r="T31"/>
  <c r="U31" s="1"/>
  <c r="G32"/>
  <c r="F32" s="1"/>
  <c r="I32"/>
  <c r="J32"/>
  <c r="K32" s="1"/>
  <c r="L32" s="1"/>
  <c r="M32" s="1"/>
  <c r="N32" s="1"/>
  <c r="O32" s="1"/>
  <c r="P32" s="1"/>
  <c r="Q32" s="1"/>
  <c r="S32" s="1"/>
  <c r="F33"/>
  <c r="D33" s="1"/>
  <c r="G33"/>
  <c r="I33"/>
  <c r="J33" s="1"/>
  <c r="K33" s="1"/>
  <c r="L33" s="1"/>
  <c r="M33" s="1"/>
  <c r="N33" s="1"/>
  <c r="O33" s="1"/>
  <c r="P33" s="1"/>
  <c r="Q33" s="1"/>
  <c r="S33" s="1"/>
  <c r="T33"/>
  <c r="U33" s="1"/>
  <c r="G34"/>
  <c r="F34" s="1"/>
  <c r="I34"/>
  <c r="J34"/>
  <c r="K34" s="1"/>
  <c r="L34" s="1"/>
  <c r="M34" s="1"/>
  <c r="N34" s="1"/>
  <c r="O34" s="1"/>
  <c r="P34" s="1"/>
  <c r="Q34" s="1"/>
  <c r="S34" s="1"/>
  <c r="F35"/>
  <c r="D35" s="1"/>
  <c r="G35"/>
  <c r="I35"/>
  <c r="J35" s="1"/>
  <c r="K35"/>
  <c r="L35" s="1"/>
  <c r="M35" s="1"/>
  <c r="N35" s="1"/>
  <c r="O35" s="1"/>
  <c r="P35" s="1"/>
  <c r="Q35" s="1"/>
  <c r="S35" s="1"/>
  <c r="T35"/>
  <c r="G36"/>
  <c r="F36" s="1"/>
  <c r="T36" s="1"/>
  <c r="U36" s="1"/>
  <c r="I36"/>
  <c r="J36"/>
  <c r="K36" s="1"/>
  <c r="L36" s="1"/>
  <c r="M36" s="1"/>
  <c r="N36" s="1"/>
  <c r="O36" s="1"/>
  <c r="P36" s="1"/>
  <c r="Q36" s="1"/>
  <c r="S36" s="1"/>
  <c r="F37"/>
  <c r="D37" s="1"/>
  <c r="G37"/>
  <c r="I37"/>
  <c r="J37" s="1"/>
  <c r="K37" s="1"/>
  <c r="L37" s="1"/>
  <c r="M37" s="1"/>
  <c r="N37" s="1"/>
  <c r="O37" s="1"/>
  <c r="P37" s="1"/>
  <c r="Q37" s="1"/>
  <c r="S37" s="1"/>
  <c r="D38"/>
  <c r="G38"/>
  <c r="F38" s="1"/>
  <c r="T38" s="1"/>
  <c r="I38"/>
  <c r="J38"/>
  <c r="K38" s="1"/>
  <c r="L38"/>
  <c r="M38" s="1"/>
  <c r="N38" s="1"/>
  <c r="O38" s="1"/>
  <c r="P38" s="1"/>
  <c r="Q38" s="1"/>
  <c r="S38" s="1"/>
  <c r="U38"/>
  <c r="F39"/>
  <c r="D39" s="1"/>
  <c r="G39"/>
  <c r="I39"/>
  <c r="J39" s="1"/>
  <c r="K39"/>
  <c r="L39" s="1"/>
  <c r="M39" s="1"/>
  <c r="N39" s="1"/>
  <c r="O39" s="1"/>
  <c r="P39" s="1"/>
  <c r="Q39" s="1"/>
  <c r="S39" s="1"/>
  <c r="T39"/>
  <c r="G40"/>
  <c r="F40" s="1"/>
  <c r="T40" s="1"/>
  <c r="U40" s="1"/>
  <c r="I40"/>
  <c r="J40"/>
  <c r="K40" s="1"/>
  <c r="L40" s="1"/>
  <c r="M40" s="1"/>
  <c r="N40" s="1"/>
  <c r="O40" s="1"/>
  <c r="P40" s="1"/>
  <c r="Q40" s="1"/>
  <c r="S40" s="1"/>
  <c r="F41"/>
  <c r="D41" s="1"/>
  <c r="G41"/>
  <c r="I41"/>
  <c r="J41" s="1"/>
  <c r="K41" s="1"/>
  <c r="L41" s="1"/>
  <c r="M41" s="1"/>
  <c r="N41" s="1"/>
  <c r="O41" s="1"/>
  <c r="P41" s="1"/>
  <c r="Q41" s="1"/>
  <c r="S41" s="1"/>
  <c r="D42"/>
  <c r="G42"/>
  <c r="F42" s="1"/>
  <c r="T42" s="1"/>
  <c r="I42"/>
  <c r="J42"/>
  <c r="K42" s="1"/>
  <c r="L42"/>
  <c r="M42" s="1"/>
  <c r="N42" s="1"/>
  <c r="O42" s="1"/>
  <c r="P42" s="1"/>
  <c r="Q42" s="1"/>
  <c r="S42" s="1"/>
  <c r="U42"/>
  <c r="F43"/>
  <c r="D43" s="1"/>
  <c r="G43"/>
  <c r="I43"/>
  <c r="J43" s="1"/>
  <c r="K43"/>
  <c r="L43" s="1"/>
  <c r="M43" s="1"/>
  <c r="N43" s="1"/>
  <c r="O43" s="1"/>
  <c r="P43" s="1"/>
  <c r="Q43" s="1"/>
  <c r="S43" s="1"/>
  <c r="T43"/>
  <c r="G44"/>
  <c r="F44" s="1"/>
  <c r="T44" s="1"/>
  <c r="U44" s="1"/>
  <c r="I44"/>
  <c r="J44"/>
  <c r="K44" s="1"/>
  <c r="L44" s="1"/>
  <c r="M44" s="1"/>
  <c r="N44" s="1"/>
  <c r="O44" s="1"/>
  <c r="P44" s="1"/>
  <c r="Q44" s="1"/>
  <c r="S44" s="1"/>
  <c r="F45"/>
  <c r="D45" s="1"/>
  <c r="G45"/>
  <c r="I45"/>
  <c r="J45" s="1"/>
  <c r="K45" s="1"/>
  <c r="L45" s="1"/>
  <c r="M45" s="1"/>
  <c r="N45" s="1"/>
  <c r="O45" s="1"/>
  <c r="P45" s="1"/>
  <c r="Q45" s="1"/>
  <c r="S45" s="1"/>
  <c r="D46"/>
  <c r="G46"/>
  <c r="F46" s="1"/>
  <c r="T46" s="1"/>
  <c r="I46"/>
  <c r="J46"/>
  <c r="K46" s="1"/>
  <c r="L46"/>
  <c r="M46" s="1"/>
  <c r="N46" s="1"/>
  <c r="O46" s="1"/>
  <c r="P46" s="1"/>
  <c r="Q46" s="1"/>
  <c r="S46" s="1"/>
  <c r="U46"/>
  <c r="F47"/>
  <c r="D47" s="1"/>
  <c r="G47"/>
  <c r="I47"/>
  <c r="J47" s="1"/>
  <c r="K47"/>
  <c r="L47" s="1"/>
  <c r="M47" s="1"/>
  <c r="N47" s="1"/>
  <c r="O47" s="1"/>
  <c r="P47" s="1"/>
  <c r="Q47" s="1"/>
  <c r="S47" s="1"/>
  <c r="T47"/>
  <c r="G48"/>
  <c r="F48" s="1"/>
  <c r="T48" s="1"/>
  <c r="U48" s="1"/>
  <c r="I48"/>
  <c r="J48"/>
  <c r="K48" s="1"/>
  <c r="L48" s="1"/>
  <c r="M48" s="1"/>
  <c r="N48" s="1"/>
  <c r="O48" s="1"/>
  <c r="P48" s="1"/>
  <c r="Q48" s="1"/>
  <c r="S48" s="1"/>
  <c r="F49"/>
  <c r="D49" s="1"/>
  <c r="G49"/>
  <c r="I49"/>
  <c r="J49" s="1"/>
  <c r="K49" s="1"/>
  <c r="L49" s="1"/>
  <c r="M49" s="1"/>
  <c r="N49" s="1"/>
  <c r="O49" s="1"/>
  <c r="P49" s="1"/>
  <c r="Q49" s="1"/>
  <c r="S49" s="1"/>
  <c r="D50"/>
  <c r="G50"/>
  <c r="F50" s="1"/>
  <c r="T50" s="1"/>
  <c r="I50"/>
  <c r="J50"/>
  <c r="K50" s="1"/>
  <c r="L50"/>
  <c r="M50" s="1"/>
  <c r="N50" s="1"/>
  <c r="O50" s="1"/>
  <c r="P50" s="1"/>
  <c r="Q50" s="1"/>
  <c r="S50" s="1"/>
  <c r="U50"/>
  <c r="F51"/>
  <c r="D51" s="1"/>
  <c r="G51"/>
  <c r="I51"/>
  <c r="J51" s="1"/>
  <c r="K51"/>
  <c r="L51" s="1"/>
  <c r="M51" s="1"/>
  <c r="N51" s="1"/>
  <c r="O51" s="1"/>
  <c r="P51" s="1"/>
  <c r="Q51" s="1"/>
  <c r="S51" s="1"/>
  <c r="T51"/>
  <c r="G52"/>
  <c r="F52" s="1"/>
  <c r="T52" s="1"/>
  <c r="U52" s="1"/>
  <c r="I52"/>
  <c r="J52"/>
  <c r="K52" s="1"/>
  <c r="L52" s="1"/>
  <c r="M52" s="1"/>
  <c r="N52" s="1"/>
  <c r="O52" s="1"/>
  <c r="P52" s="1"/>
  <c r="Q52" s="1"/>
  <c r="S52" s="1"/>
  <c r="F53"/>
  <c r="D53" s="1"/>
  <c r="G53"/>
  <c r="I53"/>
  <c r="J53" s="1"/>
  <c r="K53" s="1"/>
  <c r="L53" s="1"/>
  <c r="M53" s="1"/>
  <c r="N53" s="1"/>
  <c r="O53" s="1"/>
  <c r="P53" s="1"/>
  <c r="Q53" s="1"/>
  <c r="S53" s="1"/>
  <c r="D54"/>
  <c r="G54"/>
  <c r="F54" s="1"/>
  <c r="T54" s="1"/>
  <c r="I54"/>
  <c r="J54"/>
  <c r="K54" s="1"/>
  <c r="L54"/>
  <c r="M54" s="1"/>
  <c r="N54" s="1"/>
  <c r="O54" s="1"/>
  <c r="P54" s="1"/>
  <c r="Q54" s="1"/>
  <c r="S54" s="1"/>
  <c r="U54"/>
  <c r="F55"/>
  <c r="D55" s="1"/>
  <c r="G55"/>
  <c r="I55"/>
  <c r="J55" s="1"/>
  <c r="K55"/>
  <c r="L55" s="1"/>
  <c r="M55" s="1"/>
  <c r="N55" s="1"/>
  <c r="O55" s="1"/>
  <c r="P55" s="1"/>
  <c r="Q55" s="1"/>
  <c r="S55" s="1"/>
  <c r="T55"/>
  <c r="G56"/>
  <c r="F56" s="1"/>
  <c r="T56" s="1"/>
  <c r="U56" s="1"/>
  <c r="I56"/>
  <c r="J56"/>
  <c r="K56" s="1"/>
  <c r="L56" s="1"/>
  <c r="M56" s="1"/>
  <c r="N56" s="1"/>
  <c r="O56" s="1"/>
  <c r="P56" s="1"/>
  <c r="Q56" s="1"/>
  <c r="S56" s="1"/>
  <c r="G57"/>
  <c r="F57" s="1"/>
  <c r="I57"/>
  <c r="J57"/>
  <c r="K57" s="1"/>
  <c r="L57" s="1"/>
  <c r="M57" s="1"/>
  <c r="N57" s="1"/>
  <c r="O57" s="1"/>
  <c r="P57" s="1"/>
  <c r="Q57" s="1"/>
  <c r="S57" s="1"/>
  <c r="F58"/>
  <c r="D58" s="1"/>
  <c r="G58"/>
  <c r="I58"/>
  <c r="J58" s="1"/>
  <c r="K58" s="1"/>
  <c r="L58" s="1"/>
  <c r="M58" s="1"/>
  <c r="N58" s="1"/>
  <c r="O58" s="1"/>
  <c r="P58" s="1"/>
  <c r="Q58" s="1"/>
  <c r="S58" s="1"/>
  <c r="T58"/>
  <c r="U58" s="1"/>
  <c r="G59"/>
  <c r="F59" s="1"/>
  <c r="I59"/>
  <c r="J59"/>
  <c r="K59" s="1"/>
  <c r="L59" s="1"/>
  <c r="M59" s="1"/>
  <c r="N59" s="1"/>
  <c r="O59" s="1"/>
  <c r="P59" s="1"/>
  <c r="Q59" s="1"/>
  <c r="S59" s="1"/>
  <c r="F60"/>
  <c r="D60" s="1"/>
  <c r="G60"/>
  <c r="I60"/>
  <c r="J60" s="1"/>
  <c r="K60" s="1"/>
  <c r="L60" s="1"/>
  <c r="M60" s="1"/>
  <c r="N60" s="1"/>
  <c r="O60" s="1"/>
  <c r="P60" s="1"/>
  <c r="Q60" s="1"/>
  <c r="S60" s="1"/>
  <c r="T60"/>
  <c r="U60" s="1"/>
  <c r="G61"/>
  <c r="F61" s="1"/>
  <c r="I61"/>
  <c r="J61"/>
  <c r="K61" s="1"/>
  <c r="L61" s="1"/>
  <c r="M61" s="1"/>
  <c r="N61" s="1"/>
  <c r="O61" s="1"/>
  <c r="P61" s="1"/>
  <c r="Q61" s="1"/>
  <c r="S61" s="1"/>
  <c r="F62"/>
  <c r="D62" s="1"/>
  <c r="G62"/>
  <c r="I62"/>
  <c r="J62" s="1"/>
  <c r="K62" s="1"/>
  <c r="L62" s="1"/>
  <c r="M62" s="1"/>
  <c r="N62" s="1"/>
  <c r="O62" s="1"/>
  <c r="P62" s="1"/>
  <c r="Q62" s="1"/>
  <c r="S62" s="1"/>
  <c r="T62"/>
  <c r="U62" s="1"/>
  <c r="G63"/>
  <c r="F63" s="1"/>
  <c r="I63"/>
  <c r="J63"/>
  <c r="K63" s="1"/>
  <c r="L63" s="1"/>
  <c r="M63" s="1"/>
  <c r="N63" s="1"/>
  <c r="O63" s="1"/>
  <c r="P63" s="1"/>
  <c r="Q63" s="1"/>
  <c r="S63" s="1"/>
  <c r="F64"/>
  <c r="D64" s="1"/>
  <c r="G64"/>
  <c r="I64"/>
  <c r="J64" s="1"/>
  <c r="K64" s="1"/>
  <c r="L64" s="1"/>
  <c r="M64" s="1"/>
  <c r="N64" s="1"/>
  <c r="O64" s="1"/>
  <c r="P64" s="1"/>
  <c r="Q64" s="1"/>
  <c r="S64" s="1"/>
  <c r="T64"/>
  <c r="U64" s="1"/>
  <c r="G65"/>
  <c r="F65" s="1"/>
  <c r="I65"/>
  <c r="J65"/>
  <c r="K65" s="1"/>
  <c r="L65" s="1"/>
  <c r="M65" s="1"/>
  <c r="N65" s="1"/>
  <c r="O65" s="1"/>
  <c r="P65" s="1"/>
  <c r="Q65" s="1"/>
  <c r="S65" s="1"/>
  <c r="F66"/>
  <c r="D66" s="1"/>
  <c r="G66"/>
  <c r="I66"/>
  <c r="J66" s="1"/>
  <c r="K66" s="1"/>
  <c r="L66" s="1"/>
  <c r="M66" s="1"/>
  <c r="N66" s="1"/>
  <c r="O66" s="1"/>
  <c r="P66" s="1"/>
  <c r="Q66" s="1"/>
  <c r="S66" s="1"/>
  <c r="D67"/>
  <c r="G67"/>
  <c r="F67" s="1"/>
  <c r="T67" s="1"/>
  <c r="I67"/>
  <c r="J67"/>
  <c r="K67" s="1"/>
  <c r="L67"/>
  <c r="M67" s="1"/>
  <c r="N67" s="1"/>
  <c r="O67" s="1"/>
  <c r="P67" s="1"/>
  <c r="Q67" s="1"/>
  <c r="S67" s="1"/>
  <c r="U67"/>
  <c r="F68"/>
  <c r="D68" s="1"/>
  <c r="G68"/>
  <c r="I68"/>
  <c r="J68" s="1"/>
  <c r="K68"/>
  <c r="L68" s="1"/>
  <c r="M68" s="1"/>
  <c r="N68" s="1"/>
  <c r="O68" s="1"/>
  <c r="P68" s="1"/>
  <c r="Q68" s="1"/>
  <c r="S68" s="1"/>
  <c r="T68"/>
  <c r="G69"/>
  <c r="F69" s="1"/>
  <c r="T69" s="1"/>
  <c r="U69" s="1"/>
  <c r="I69"/>
  <c r="J69"/>
  <c r="K69" s="1"/>
  <c r="L69" s="1"/>
  <c r="M69" s="1"/>
  <c r="N69" s="1"/>
  <c r="O69" s="1"/>
  <c r="P69" s="1"/>
  <c r="Q69" s="1"/>
  <c r="S69" s="1"/>
  <c r="F70"/>
  <c r="D70" s="1"/>
  <c r="G70"/>
  <c r="I70"/>
  <c r="J70" s="1"/>
  <c r="K70" s="1"/>
  <c r="L70" s="1"/>
  <c r="M70" s="1"/>
  <c r="N70" s="1"/>
  <c r="O70" s="1"/>
  <c r="P70" s="1"/>
  <c r="Q70" s="1"/>
  <c r="S70" s="1"/>
  <c r="D71"/>
  <c r="G71"/>
  <c r="F71" s="1"/>
  <c r="T71" s="1"/>
  <c r="I71"/>
  <c r="J71"/>
  <c r="K71" s="1"/>
  <c r="L71"/>
  <c r="M71" s="1"/>
  <c r="N71" s="1"/>
  <c r="O71" s="1"/>
  <c r="P71" s="1"/>
  <c r="Q71" s="1"/>
  <c r="S71" s="1"/>
  <c r="U71"/>
  <c r="F72"/>
  <c r="D72" s="1"/>
  <c r="G72"/>
  <c r="I72"/>
  <c r="J72" s="1"/>
  <c r="K72"/>
  <c r="L72" s="1"/>
  <c r="M72" s="1"/>
  <c r="N72" s="1"/>
  <c r="O72" s="1"/>
  <c r="P72" s="1"/>
  <c r="Q72" s="1"/>
  <c r="S72" s="1"/>
  <c r="T72"/>
  <c r="G73"/>
  <c r="F73" s="1"/>
  <c r="T73" s="1"/>
  <c r="U73" s="1"/>
  <c r="I73"/>
  <c r="J73"/>
  <c r="K73" s="1"/>
  <c r="L73" s="1"/>
  <c r="M73" s="1"/>
  <c r="N73" s="1"/>
  <c r="O73" s="1"/>
  <c r="P73" s="1"/>
  <c r="Q73" s="1"/>
  <c r="S73" s="1"/>
  <c r="F74"/>
  <c r="D74" s="1"/>
  <c r="G74"/>
  <c r="I74"/>
  <c r="J74" s="1"/>
  <c r="K74" s="1"/>
  <c r="L74" s="1"/>
  <c r="M74" s="1"/>
  <c r="N74" s="1"/>
  <c r="O74" s="1"/>
  <c r="P74" s="1"/>
  <c r="Q74" s="1"/>
  <c r="S74" s="1"/>
  <c r="D75"/>
  <c r="G75"/>
  <c r="F75" s="1"/>
  <c r="T75" s="1"/>
  <c r="I75"/>
  <c r="J75"/>
  <c r="K75" s="1"/>
  <c r="L75"/>
  <c r="M75" s="1"/>
  <c r="N75" s="1"/>
  <c r="O75" s="1"/>
  <c r="P75" s="1"/>
  <c r="Q75" s="1"/>
  <c r="S75" s="1"/>
  <c r="U75"/>
  <c r="F76"/>
  <c r="D76" s="1"/>
  <c r="G76"/>
  <c r="I76"/>
  <c r="J76" s="1"/>
  <c r="K76"/>
  <c r="L76" s="1"/>
  <c r="M76" s="1"/>
  <c r="N76" s="1"/>
  <c r="O76" s="1"/>
  <c r="P76" s="1"/>
  <c r="Q76" s="1"/>
  <c r="S76" s="1"/>
  <c r="T76"/>
  <c r="G77"/>
  <c r="F77" s="1"/>
  <c r="T77" s="1"/>
  <c r="U77" s="1"/>
  <c r="I77"/>
  <c r="J77"/>
  <c r="K77" s="1"/>
  <c r="L77" s="1"/>
  <c r="M77" s="1"/>
  <c r="N77" s="1"/>
  <c r="O77" s="1"/>
  <c r="P77" s="1"/>
  <c r="Q77" s="1"/>
  <c r="S77" s="1"/>
  <c r="F78"/>
  <c r="D78" s="1"/>
  <c r="G78"/>
  <c r="I78"/>
  <c r="J78" s="1"/>
  <c r="K78" s="1"/>
  <c r="L78" s="1"/>
  <c r="M78" s="1"/>
  <c r="N78" s="1"/>
  <c r="O78" s="1"/>
  <c r="P78" s="1"/>
  <c r="Q78" s="1"/>
  <c r="S78" s="1"/>
  <c r="D79"/>
  <c r="G79"/>
  <c r="F79" s="1"/>
  <c r="T79" s="1"/>
  <c r="I79"/>
  <c r="J79"/>
  <c r="K79" s="1"/>
  <c r="L79"/>
  <c r="M79" s="1"/>
  <c r="N79" s="1"/>
  <c r="O79" s="1"/>
  <c r="P79" s="1"/>
  <c r="Q79" s="1"/>
  <c r="S79" s="1"/>
  <c r="U79"/>
  <c r="F80"/>
  <c r="D80" s="1"/>
  <c r="G80"/>
  <c r="I80"/>
  <c r="J80" s="1"/>
  <c r="K80"/>
  <c r="L80" s="1"/>
  <c r="M80" s="1"/>
  <c r="N80" s="1"/>
  <c r="O80" s="1"/>
  <c r="P80" s="1"/>
  <c r="Q80" s="1"/>
  <c r="S80" s="1"/>
  <c r="T80"/>
  <c r="G81"/>
  <c r="F81" s="1"/>
  <c r="T81" s="1"/>
  <c r="U81" s="1"/>
  <c r="I81"/>
  <c r="J81"/>
  <c r="K81" s="1"/>
  <c r="L81" s="1"/>
  <c r="M81" s="1"/>
  <c r="N81" s="1"/>
  <c r="O81" s="1"/>
  <c r="P81" s="1"/>
  <c r="Q81" s="1"/>
  <c r="S81" s="1"/>
  <c r="F82"/>
  <c r="D82" s="1"/>
  <c r="G82"/>
  <c r="I82"/>
  <c r="J82" s="1"/>
  <c r="K82" s="1"/>
  <c r="L82" s="1"/>
  <c r="M82" s="1"/>
  <c r="N82" s="1"/>
  <c r="O82" s="1"/>
  <c r="P82" s="1"/>
  <c r="Q82" s="1"/>
  <c r="S82" s="1"/>
  <c r="D83"/>
  <c r="G83"/>
  <c r="F83" s="1"/>
  <c r="T83" s="1"/>
  <c r="I83"/>
  <c r="J83"/>
  <c r="K83" s="1"/>
  <c r="L83"/>
  <c r="M83" s="1"/>
  <c r="N83" s="1"/>
  <c r="O83" s="1"/>
  <c r="P83" s="1"/>
  <c r="Q83" s="1"/>
  <c r="S83" s="1"/>
  <c r="U83"/>
  <c r="F84"/>
  <c r="D84" s="1"/>
  <c r="G84"/>
  <c r="I84"/>
  <c r="J84" s="1"/>
  <c r="K84"/>
  <c r="L84" s="1"/>
  <c r="M84" s="1"/>
  <c r="N84" s="1"/>
  <c r="O84" s="1"/>
  <c r="P84" s="1"/>
  <c r="Q84" s="1"/>
  <c r="S84" s="1"/>
  <c r="T84"/>
  <c r="G85"/>
  <c r="F85" s="1"/>
  <c r="T85" s="1"/>
  <c r="U85" s="1"/>
  <c r="I85"/>
  <c r="J85"/>
  <c r="K85" s="1"/>
  <c r="L85" s="1"/>
  <c r="M85" s="1"/>
  <c r="N85" s="1"/>
  <c r="O85" s="1"/>
  <c r="P85" s="1"/>
  <c r="Q85" s="1"/>
  <c r="S85" s="1"/>
  <c r="F86"/>
  <c r="D86" s="1"/>
  <c r="G86"/>
  <c r="I86"/>
  <c r="J86" s="1"/>
  <c r="K86" s="1"/>
  <c r="L86" s="1"/>
  <c r="M86" s="1"/>
  <c r="N86" s="1"/>
  <c r="O86" s="1"/>
  <c r="P86" s="1"/>
  <c r="Q86" s="1"/>
  <c r="S86" s="1"/>
  <c r="D87"/>
  <c r="G87"/>
  <c r="F87" s="1"/>
  <c r="T87" s="1"/>
  <c r="I87"/>
  <c r="J87"/>
  <c r="K87" s="1"/>
  <c r="L87"/>
  <c r="M87" s="1"/>
  <c r="N87" s="1"/>
  <c r="O87" s="1"/>
  <c r="P87" s="1"/>
  <c r="Q87" s="1"/>
  <c r="S87" s="1"/>
  <c r="U87"/>
  <c r="F88"/>
  <c r="D88" s="1"/>
  <c r="G88"/>
  <c r="I88"/>
  <c r="J88" s="1"/>
  <c r="K88"/>
  <c r="L88" s="1"/>
  <c r="M88" s="1"/>
  <c r="N88" s="1"/>
  <c r="O88" s="1"/>
  <c r="P88" s="1"/>
  <c r="Q88" s="1"/>
  <c r="S88" s="1"/>
  <c r="T88"/>
  <c r="G89"/>
  <c r="F89" s="1"/>
  <c r="T89" s="1"/>
  <c r="U89" s="1"/>
  <c r="I89"/>
  <c r="J89"/>
  <c r="K89" s="1"/>
  <c r="L89" s="1"/>
  <c r="M89" s="1"/>
  <c r="N89" s="1"/>
  <c r="O89" s="1"/>
  <c r="P89" s="1"/>
  <c r="Q89" s="1"/>
  <c r="S89" s="1"/>
  <c r="F90"/>
  <c r="D90" s="1"/>
  <c r="G90"/>
  <c r="I90"/>
  <c r="J90" s="1"/>
  <c r="K90" s="1"/>
  <c r="L90" s="1"/>
  <c r="M90" s="1"/>
  <c r="N90" s="1"/>
  <c r="O90" s="1"/>
  <c r="P90" s="1"/>
  <c r="Q90" s="1"/>
  <c r="S90" s="1"/>
  <c r="D91"/>
  <c r="G91"/>
  <c r="F91" s="1"/>
  <c r="T91" s="1"/>
  <c r="I91"/>
  <c r="J91"/>
  <c r="K91" s="1"/>
  <c r="L91"/>
  <c r="M91" s="1"/>
  <c r="N91" s="1"/>
  <c r="O91" s="1"/>
  <c r="P91" s="1"/>
  <c r="Q91" s="1"/>
  <c r="S91" s="1"/>
  <c r="U91"/>
  <c r="F92"/>
  <c r="D92" s="1"/>
  <c r="G92"/>
  <c r="I92"/>
  <c r="J92" s="1"/>
  <c r="K92"/>
  <c r="L92" s="1"/>
  <c r="M92" s="1"/>
  <c r="N92" s="1"/>
  <c r="O92" s="1"/>
  <c r="P92" s="1"/>
  <c r="Q92" s="1"/>
  <c r="S92" s="1"/>
  <c r="T92"/>
  <c r="G93"/>
  <c r="F93" s="1"/>
  <c r="T93" s="1"/>
  <c r="U93" s="1"/>
  <c r="I93"/>
  <c r="J93"/>
  <c r="K93" s="1"/>
  <c r="L93" s="1"/>
  <c r="M93" s="1"/>
  <c r="N93" s="1"/>
  <c r="O93" s="1"/>
  <c r="P93" s="1"/>
  <c r="Q93" s="1"/>
  <c r="S93" s="1"/>
  <c r="F94"/>
  <c r="D94" s="1"/>
  <c r="G94"/>
  <c r="I94"/>
  <c r="J94" s="1"/>
  <c r="K94" s="1"/>
  <c r="L94" s="1"/>
  <c r="M94" s="1"/>
  <c r="N94" s="1"/>
  <c r="O94" s="1"/>
  <c r="P94" s="1"/>
  <c r="Q94" s="1"/>
  <c r="S94" s="1"/>
  <c r="T94"/>
  <c r="U94" s="1"/>
  <c r="G95"/>
  <c r="F95" s="1"/>
  <c r="I95"/>
  <c r="J95"/>
  <c r="K95" s="1"/>
  <c r="L95" s="1"/>
  <c r="M95" s="1"/>
  <c r="N95" s="1"/>
  <c r="O95" s="1"/>
  <c r="P95" s="1"/>
  <c r="Q95" s="1"/>
  <c r="S95" s="1"/>
  <c r="F96"/>
  <c r="D96" s="1"/>
  <c r="G96"/>
  <c r="I96"/>
  <c r="J96" s="1"/>
  <c r="K96" s="1"/>
  <c r="L96" s="1"/>
  <c r="M96" s="1"/>
  <c r="N96" s="1"/>
  <c r="O96" s="1"/>
  <c r="P96" s="1"/>
  <c r="Q96" s="1"/>
  <c r="S96" s="1"/>
  <c r="T96"/>
  <c r="U96" s="1"/>
  <c r="G97"/>
  <c r="F97" s="1"/>
  <c r="I97"/>
  <c r="J97"/>
  <c r="K97" s="1"/>
  <c r="L97" s="1"/>
  <c r="M97" s="1"/>
  <c r="N97" s="1"/>
  <c r="O97" s="1"/>
  <c r="P97" s="1"/>
  <c r="Q97" s="1"/>
  <c r="S97" s="1"/>
  <c r="F98"/>
  <c r="D98" s="1"/>
  <c r="G98"/>
  <c r="I98"/>
  <c r="J98" s="1"/>
  <c r="K98" s="1"/>
  <c r="L98" s="1"/>
  <c r="M98" s="1"/>
  <c r="N98" s="1"/>
  <c r="O98" s="1"/>
  <c r="P98" s="1"/>
  <c r="Q98" s="1"/>
  <c r="S98" s="1"/>
  <c r="T98"/>
  <c r="U98" s="1"/>
  <c r="G99"/>
  <c r="F99" s="1"/>
  <c r="I99"/>
  <c r="J99"/>
  <c r="K99" s="1"/>
  <c r="L99" s="1"/>
  <c r="M99" s="1"/>
  <c r="N99" s="1"/>
  <c r="O99" s="1"/>
  <c r="P99" s="1"/>
  <c r="Q99" s="1"/>
  <c r="S99" s="1"/>
  <c r="F100"/>
  <c r="D100" s="1"/>
  <c r="G100"/>
  <c r="I100"/>
  <c r="J100" s="1"/>
  <c r="K100" s="1"/>
  <c r="L100" s="1"/>
  <c r="M100" s="1"/>
  <c r="N100" s="1"/>
  <c r="O100" s="1"/>
  <c r="P100" s="1"/>
  <c r="Q100" s="1"/>
  <c r="S100" s="1"/>
  <c r="T100"/>
  <c r="U100" s="1"/>
  <c r="G101"/>
  <c r="F101" s="1"/>
  <c r="I101"/>
  <c r="J101"/>
  <c r="K101" s="1"/>
  <c r="L101" s="1"/>
  <c r="M101" s="1"/>
  <c r="N101" s="1"/>
  <c r="O101" s="1"/>
  <c r="P101" s="1"/>
  <c r="Q101" s="1"/>
  <c r="S101" s="1"/>
  <c r="F102"/>
  <c r="D102" s="1"/>
  <c r="G102"/>
  <c r="I102"/>
  <c r="J102" s="1"/>
  <c r="K102" s="1"/>
  <c r="L102" s="1"/>
  <c r="M102" s="1"/>
  <c r="N102" s="1"/>
  <c r="O102" s="1"/>
  <c r="P102" s="1"/>
  <c r="Q102" s="1"/>
  <c r="S102" s="1"/>
  <c r="T102"/>
  <c r="U102" s="1"/>
  <c r="G103"/>
  <c r="F103" s="1"/>
  <c r="I103"/>
  <c r="J103"/>
  <c r="K103" s="1"/>
  <c r="L103" s="1"/>
  <c r="M103" s="1"/>
  <c r="N103" s="1"/>
  <c r="O103" s="1"/>
  <c r="P103" s="1"/>
  <c r="Q103" s="1"/>
  <c r="S103" s="1"/>
  <c r="F104"/>
  <c r="D104" s="1"/>
  <c r="G104"/>
  <c r="I104"/>
  <c r="J104" s="1"/>
  <c r="K104" s="1"/>
  <c r="L104" s="1"/>
  <c r="M104" s="1"/>
  <c r="N104" s="1"/>
  <c r="O104" s="1"/>
  <c r="P104" s="1"/>
  <c r="Q104" s="1"/>
  <c r="S104" s="1"/>
  <c r="T104"/>
  <c r="U104" s="1"/>
  <c r="G105"/>
  <c r="F105" s="1"/>
  <c r="I105"/>
  <c r="J105"/>
  <c r="K105" s="1"/>
  <c r="L105" s="1"/>
  <c r="M105" s="1"/>
  <c r="N105" s="1"/>
  <c r="O105" s="1"/>
  <c r="P105" s="1"/>
  <c r="Q105" s="1"/>
  <c r="S105" s="1"/>
  <c r="F106"/>
  <c r="D106" s="1"/>
  <c r="G106"/>
  <c r="I106"/>
  <c r="J106" s="1"/>
  <c r="K106" s="1"/>
  <c r="L106" s="1"/>
  <c r="M106" s="1"/>
  <c r="N106" s="1"/>
  <c r="O106" s="1"/>
  <c r="P106" s="1"/>
  <c r="Q106" s="1"/>
  <c r="S106" s="1"/>
  <c r="T106"/>
  <c r="U106" s="1"/>
  <c r="G107"/>
  <c r="F107" s="1"/>
  <c r="I107"/>
  <c r="J107"/>
  <c r="K107" s="1"/>
  <c r="L107" s="1"/>
  <c r="M107" s="1"/>
  <c r="N107" s="1"/>
  <c r="O107" s="1"/>
  <c r="P107" s="1"/>
  <c r="Q107" s="1"/>
  <c r="S107" s="1"/>
  <c r="F108"/>
  <c r="D108" s="1"/>
  <c r="G108"/>
  <c r="I108"/>
  <c r="J108" s="1"/>
  <c r="K108" s="1"/>
  <c r="L108" s="1"/>
  <c r="M108" s="1"/>
  <c r="N108" s="1"/>
  <c r="O108" s="1"/>
  <c r="P108" s="1"/>
  <c r="Q108" s="1"/>
  <c r="S108" s="1"/>
  <c r="T108"/>
  <c r="U108" s="1"/>
  <c r="R110"/>
  <c r="V108" l="1"/>
  <c r="T103"/>
  <c r="D103"/>
  <c r="V106"/>
  <c r="T105"/>
  <c r="D105"/>
  <c r="V102"/>
  <c r="X102"/>
  <c r="Z102" s="1"/>
  <c r="T101"/>
  <c r="D101"/>
  <c r="X98"/>
  <c r="V98"/>
  <c r="T97"/>
  <c r="D97"/>
  <c r="V94"/>
  <c r="T107"/>
  <c r="D107"/>
  <c r="V100"/>
  <c r="T99"/>
  <c r="D99"/>
  <c r="V96"/>
  <c r="D95"/>
  <c r="T95"/>
  <c r="V91"/>
  <c r="V87"/>
  <c r="W87" s="1"/>
  <c r="V83"/>
  <c r="V79"/>
  <c r="W79" s="1"/>
  <c r="V75"/>
  <c r="V71"/>
  <c r="W71" s="1"/>
  <c r="V67"/>
  <c r="V64"/>
  <c r="X64" s="1"/>
  <c r="D63"/>
  <c r="T63"/>
  <c r="V60"/>
  <c r="D59"/>
  <c r="T59"/>
  <c r="V56"/>
  <c r="X56" s="1"/>
  <c r="V104"/>
  <c r="W108"/>
  <c r="W104"/>
  <c r="Y102"/>
  <c r="W102"/>
  <c r="W100"/>
  <c r="Y98"/>
  <c r="W98"/>
  <c r="W96"/>
  <c r="D93"/>
  <c r="T90"/>
  <c r="D89"/>
  <c r="T86"/>
  <c r="D85"/>
  <c r="T82"/>
  <c r="D81"/>
  <c r="T78"/>
  <c r="D77"/>
  <c r="T74"/>
  <c r="D73"/>
  <c r="T70"/>
  <c r="D69"/>
  <c r="T66"/>
  <c r="V93"/>
  <c r="W93" s="1"/>
  <c r="U92"/>
  <c r="V89"/>
  <c r="W89" s="1"/>
  <c r="U88"/>
  <c r="V88" s="1"/>
  <c r="V85"/>
  <c r="W85" s="1"/>
  <c r="U84"/>
  <c r="V81"/>
  <c r="W81" s="1"/>
  <c r="U80"/>
  <c r="V80" s="1"/>
  <c r="V77"/>
  <c r="W77" s="1"/>
  <c r="U76"/>
  <c r="V73"/>
  <c r="W73" s="1"/>
  <c r="U72"/>
  <c r="V72" s="1"/>
  <c r="V69"/>
  <c r="W69" s="1"/>
  <c r="U68"/>
  <c r="D65"/>
  <c r="T65"/>
  <c r="V62"/>
  <c r="D61"/>
  <c r="T61"/>
  <c r="V58"/>
  <c r="D57"/>
  <c r="T57"/>
  <c r="V55"/>
  <c r="W50"/>
  <c r="V47"/>
  <c r="W42"/>
  <c r="V39"/>
  <c r="V54"/>
  <c r="W54" s="1"/>
  <c r="V50"/>
  <c r="X50"/>
  <c r="V46"/>
  <c r="W46" s="1"/>
  <c r="V42"/>
  <c r="X42"/>
  <c r="V38"/>
  <c r="V33"/>
  <c r="D32"/>
  <c r="T32"/>
  <c r="V29"/>
  <c r="X29" s="1"/>
  <c r="D28"/>
  <c r="T28"/>
  <c r="W64"/>
  <c r="W62"/>
  <c r="W60"/>
  <c r="X60" s="1"/>
  <c r="W58"/>
  <c r="W56"/>
  <c r="D56"/>
  <c r="T53"/>
  <c r="D52"/>
  <c r="T49"/>
  <c r="D48"/>
  <c r="T45"/>
  <c r="D44"/>
  <c r="T41"/>
  <c r="D40"/>
  <c r="T37"/>
  <c r="D36"/>
  <c r="U55"/>
  <c r="W55"/>
  <c r="V52"/>
  <c r="W52" s="1"/>
  <c r="U51"/>
  <c r="V51" s="1"/>
  <c r="V48"/>
  <c r="U47"/>
  <c r="W47"/>
  <c r="V44"/>
  <c r="W44" s="1"/>
  <c r="U43"/>
  <c r="V40"/>
  <c r="U39"/>
  <c r="W39"/>
  <c r="V36"/>
  <c r="W36" s="1"/>
  <c r="U35"/>
  <c r="D34"/>
  <c r="T34"/>
  <c r="V31"/>
  <c r="D30"/>
  <c r="T30"/>
  <c r="V27"/>
  <c r="V23"/>
  <c r="V19"/>
  <c r="V15"/>
  <c r="V12"/>
  <c r="D11"/>
  <c r="T11"/>
  <c r="W33"/>
  <c r="X33" s="1"/>
  <c r="W29"/>
  <c r="T26"/>
  <c r="D25"/>
  <c r="T22"/>
  <c r="D21"/>
  <c r="T18"/>
  <c r="D17"/>
  <c r="T14"/>
  <c r="V25"/>
  <c r="U24"/>
  <c r="V21"/>
  <c r="W21" s="1"/>
  <c r="U20"/>
  <c r="V20" s="1"/>
  <c r="V17"/>
  <c r="U16"/>
  <c r="D13"/>
  <c r="T13"/>
  <c r="V10"/>
  <c r="X10"/>
  <c r="W12"/>
  <c r="Y10"/>
  <c r="W10"/>
  <c r="Z10" s="1"/>
  <c r="X21" l="1"/>
  <c r="Y21"/>
  <c r="X44"/>
  <c r="Y36"/>
  <c r="X36"/>
  <c r="Y52"/>
  <c r="X52"/>
  <c r="Y60"/>
  <c r="X73"/>
  <c r="X81"/>
  <c r="X89"/>
  <c r="Y56"/>
  <c r="AC56" s="1"/>
  <c r="Y64"/>
  <c r="Z56"/>
  <c r="Z64"/>
  <c r="AC64" s="1"/>
  <c r="U13"/>
  <c r="W13"/>
  <c r="V13"/>
  <c r="Y13" s="1"/>
  <c r="X13"/>
  <c r="U18"/>
  <c r="W18" s="1"/>
  <c r="V18"/>
  <c r="U30"/>
  <c r="W30"/>
  <c r="V30"/>
  <c r="Y30" s="1"/>
  <c r="X30"/>
  <c r="U41"/>
  <c r="W41" s="1"/>
  <c r="V41"/>
  <c r="U14"/>
  <c r="W14" s="1"/>
  <c r="V14"/>
  <c r="U22"/>
  <c r="W22"/>
  <c r="V22"/>
  <c r="U11"/>
  <c r="W11" s="1"/>
  <c r="V11"/>
  <c r="U34"/>
  <c r="V34"/>
  <c r="W34" s="1"/>
  <c r="X39"/>
  <c r="X47"/>
  <c r="X55"/>
  <c r="U37"/>
  <c r="W37"/>
  <c r="V37"/>
  <c r="U45"/>
  <c r="W45" s="1"/>
  <c r="V45"/>
  <c r="U53"/>
  <c r="W53"/>
  <c r="V53"/>
  <c r="U32"/>
  <c r="W32" s="1"/>
  <c r="V32"/>
  <c r="Y42"/>
  <c r="Y50"/>
  <c r="U61"/>
  <c r="W61"/>
  <c r="V61"/>
  <c r="Y61" s="1"/>
  <c r="X61"/>
  <c r="U70"/>
  <c r="W70" s="1"/>
  <c r="V70"/>
  <c r="U78"/>
  <c r="W78"/>
  <c r="V78"/>
  <c r="U86"/>
  <c r="W86" s="1"/>
  <c r="V86"/>
  <c r="U59"/>
  <c r="W59"/>
  <c r="Z59" s="1"/>
  <c r="V59"/>
  <c r="Y59" s="1"/>
  <c r="X59"/>
  <c r="AA59" s="1"/>
  <c r="U107"/>
  <c r="U97"/>
  <c r="V97"/>
  <c r="W97" s="1"/>
  <c r="U105"/>
  <c r="X12"/>
  <c r="AA10"/>
  <c r="W20"/>
  <c r="X25"/>
  <c r="Y29"/>
  <c r="Z29" s="1"/>
  <c r="W31"/>
  <c r="Y33"/>
  <c r="V16"/>
  <c r="W19"/>
  <c r="V24"/>
  <c r="W27"/>
  <c r="Y39"/>
  <c r="W43"/>
  <c r="Y47"/>
  <c r="W51"/>
  <c r="Y55"/>
  <c r="W15"/>
  <c r="W23"/>
  <c r="Z39"/>
  <c r="Z47"/>
  <c r="Z55"/>
  <c r="AA56"/>
  <c r="AA64"/>
  <c r="W17"/>
  <c r="W25"/>
  <c r="Z33"/>
  <c r="Z42"/>
  <c r="X46"/>
  <c r="Z50"/>
  <c r="X54"/>
  <c r="Z54" s="1"/>
  <c r="X58"/>
  <c r="X69"/>
  <c r="Z69" s="1"/>
  <c r="W72"/>
  <c r="X77"/>
  <c r="Z77" s="1"/>
  <c r="W80"/>
  <c r="Y80" s="1"/>
  <c r="X85"/>
  <c r="Z85" s="1"/>
  <c r="W88"/>
  <c r="X93"/>
  <c r="Z93" s="1"/>
  <c r="V35"/>
  <c r="W38"/>
  <c r="V43"/>
  <c r="Y73"/>
  <c r="Y81"/>
  <c r="Y89"/>
  <c r="W94"/>
  <c r="AA102"/>
  <c r="W106"/>
  <c r="W40"/>
  <c r="W48"/>
  <c r="AB56"/>
  <c r="Z60"/>
  <c r="AB64"/>
  <c r="X71"/>
  <c r="X79"/>
  <c r="X87"/>
  <c r="V68"/>
  <c r="V76"/>
  <c r="V84"/>
  <c r="V92"/>
  <c r="W67"/>
  <c r="W75"/>
  <c r="W83"/>
  <c r="W91"/>
  <c r="X94"/>
  <c r="AB102"/>
  <c r="X106"/>
  <c r="X104"/>
  <c r="X20"/>
  <c r="U26"/>
  <c r="W26"/>
  <c r="V26"/>
  <c r="X51"/>
  <c r="U49"/>
  <c r="W49"/>
  <c r="V49"/>
  <c r="U28"/>
  <c r="V28"/>
  <c r="Y46"/>
  <c r="Y54"/>
  <c r="U57"/>
  <c r="W57"/>
  <c r="V57"/>
  <c r="Y57" s="1"/>
  <c r="X57"/>
  <c r="U65"/>
  <c r="V65"/>
  <c r="X80"/>
  <c r="U66"/>
  <c r="W66" s="1"/>
  <c r="V66"/>
  <c r="U74"/>
  <c r="W74"/>
  <c r="V74"/>
  <c r="U82"/>
  <c r="W82" s="1"/>
  <c r="V82"/>
  <c r="U90"/>
  <c r="W90"/>
  <c r="V90"/>
  <c r="U63"/>
  <c r="V63"/>
  <c r="Y79"/>
  <c r="U95"/>
  <c r="U99"/>
  <c r="V99"/>
  <c r="W99" s="1"/>
  <c r="U101"/>
  <c r="U103"/>
  <c r="W103"/>
  <c r="V103"/>
  <c r="Y103" s="1"/>
  <c r="X103"/>
  <c r="X62"/>
  <c r="Y69"/>
  <c r="Y77"/>
  <c r="Y85"/>
  <c r="Y93"/>
  <c r="AC102"/>
  <c r="X96"/>
  <c r="X100"/>
  <c r="Z98"/>
  <c r="X108"/>
  <c r="X82" l="1"/>
  <c r="AA85"/>
  <c r="X14"/>
  <c r="X41"/>
  <c r="X18"/>
  <c r="AD56"/>
  <c r="X66"/>
  <c r="AB59"/>
  <c r="X86"/>
  <c r="X45"/>
  <c r="AD64"/>
  <c r="AE64" s="1"/>
  <c r="AE56"/>
  <c r="Y86"/>
  <c r="Y45"/>
  <c r="Z103"/>
  <c r="Z57"/>
  <c r="AA61"/>
  <c r="AB61" s="1"/>
  <c r="Z61"/>
  <c r="Y41"/>
  <c r="Z30"/>
  <c r="AA13"/>
  <c r="Z13"/>
  <c r="AB13" s="1"/>
  <c r="AA69"/>
  <c r="X70"/>
  <c r="Y70" s="1"/>
  <c r="X91"/>
  <c r="X83"/>
  <c r="X75"/>
  <c r="X67"/>
  <c r="W92"/>
  <c r="W84"/>
  <c r="W76"/>
  <c r="W68"/>
  <c r="Y94"/>
  <c r="Z25"/>
  <c r="W24"/>
  <c r="X19"/>
  <c r="AA47"/>
  <c r="Y82"/>
  <c r="Y66"/>
  <c r="V101"/>
  <c r="X99"/>
  <c r="Y99"/>
  <c r="V95"/>
  <c r="Y87"/>
  <c r="Z87" s="1"/>
  <c r="Y71"/>
  <c r="W63"/>
  <c r="X90"/>
  <c r="Z82"/>
  <c r="AA82"/>
  <c r="X74"/>
  <c r="X88"/>
  <c r="X72"/>
  <c r="W65"/>
  <c r="W28"/>
  <c r="X49"/>
  <c r="X26"/>
  <c r="AF56"/>
  <c r="Y104"/>
  <c r="AE102"/>
  <c r="AF102" s="1"/>
  <c r="Y100"/>
  <c r="Y96"/>
  <c r="Z72"/>
  <c r="AB85"/>
  <c r="AB69"/>
  <c r="X38"/>
  <c r="AA60"/>
  <c r="AA42"/>
  <c r="AB42" s="1"/>
  <c r="X23"/>
  <c r="AC23" s="1"/>
  <c r="Y25"/>
  <c r="X17"/>
  <c r="Y12"/>
  <c r="Z12" s="1"/>
  <c r="Y51"/>
  <c r="AA33"/>
  <c r="AA29"/>
  <c r="V105"/>
  <c r="X97"/>
  <c r="Z97" s="1"/>
  <c r="Y97"/>
  <c r="V107"/>
  <c r="Y91"/>
  <c r="Y75"/>
  <c r="AC59"/>
  <c r="AD59" s="1"/>
  <c r="Z86"/>
  <c r="X78"/>
  <c r="X92"/>
  <c r="X76"/>
  <c r="X32"/>
  <c r="X53"/>
  <c r="Z45"/>
  <c r="AB45" s="1"/>
  <c r="AC45" s="1"/>
  <c r="AA45"/>
  <c r="X37"/>
  <c r="Y37" s="1"/>
  <c r="X34"/>
  <c r="Y34"/>
  <c r="Y19"/>
  <c r="X11"/>
  <c r="X22"/>
  <c r="X24"/>
  <c r="Y24" s="1"/>
  <c r="Y38"/>
  <c r="Z41"/>
  <c r="AB41" s="1"/>
  <c r="AC41" s="1"/>
  <c r="AA41"/>
  <c r="X43"/>
  <c r="AD102"/>
  <c r="Z79"/>
  <c r="Z89"/>
  <c r="AA89"/>
  <c r="Z81"/>
  <c r="AA81"/>
  <c r="Z73"/>
  <c r="AA73"/>
  <c r="AB73" s="1"/>
  <c r="Z46"/>
  <c r="Z52"/>
  <c r="Z36"/>
  <c r="Y20"/>
  <c r="Y88"/>
  <c r="Z88" s="1"/>
  <c r="Y72"/>
  <c r="Y44"/>
  <c r="Y106"/>
  <c r="Z23"/>
  <c r="AA23"/>
  <c r="X27"/>
  <c r="W16"/>
  <c r="AA55"/>
  <c r="AA39"/>
  <c r="Z99"/>
  <c r="Z94"/>
  <c r="AA94" s="1"/>
  <c r="AA93"/>
  <c r="AB93" s="1"/>
  <c r="AA77"/>
  <c r="Y108"/>
  <c r="AA98"/>
  <c r="Z80"/>
  <c r="Y62"/>
  <c r="Y58"/>
  <c r="AA50"/>
  <c r="X48"/>
  <c r="X40"/>
  <c r="W35"/>
  <c r="AB23"/>
  <c r="X15"/>
  <c r="AA25"/>
  <c r="AB25" s="1"/>
  <c r="Z51"/>
  <c r="Y83"/>
  <c r="Y67"/>
  <c r="X84"/>
  <c r="X68"/>
  <c r="Y23"/>
  <c r="X31"/>
  <c r="AB10"/>
  <c r="AB98"/>
  <c r="AA54"/>
  <c r="Z21"/>
  <c r="AA97" l="1"/>
  <c r="AB97"/>
  <c r="AA87"/>
  <c r="AB87" s="1"/>
  <c r="Z70"/>
  <c r="AC13"/>
  <c r="AC93"/>
  <c r="AE59"/>
  <c r="AC42"/>
  <c r="AF42" s="1"/>
  <c r="AC61"/>
  <c r="AD61" s="1"/>
  <c r="AF64"/>
  <c r="AD45"/>
  <c r="AF59"/>
  <c r="AD41"/>
  <c r="Z108"/>
  <c r="AB33"/>
  <c r="AB60"/>
  <c r="AB81"/>
  <c r="AD81" s="1"/>
  <c r="Z44"/>
  <c r="X35"/>
  <c r="X16"/>
  <c r="Y27"/>
  <c r="Z27" s="1"/>
  <c r="Y48"/>
  <c r="AA80"/>
  <c r="AB50"/>
  <c r="Y31"/>
  <c r="Y16"/>
  <c r="Z16" s="1"/>
  <c r="AD23"/>
  <c r="Y35"/>
  <c r="AC73"/>
  <c r="AC81"/>
  <c r="AD85"/>
  <c r="AD93"/>
  <c r="AB12"/>
  <c r="Z58"/>
  <c r="AB94"/>
  <c r="AD94" s="1"/>
  <c r="AE41"/>
  <c r="AG41" s="1"/>
  <c r="AE45"/>
  <c r="AA86"/>
  <c r="Z20"/>
  <c r="AA58"/>
  <c r="AC33"/>
  <c r="AD42"/>
  <c r="AD50"/>
  <c r="AA72"/>
  <c r="AC69"/>
  <c r="AC85"/>
  <c r="AC108"/>
  <c r="Z96"/>
  <c r="AC54"/>
  <c r="X65"/>
  <c r="Y65" s="1"/>
  <c r="AB80"/>
  <c r="AC80" s="1"/>
  <c r="AD80" s="1"/>
  <c r="Z66"/>
  <c r="AB82"/>
  <c r="AG102"/>
  <c r="AH102" s="1"/>
  <c r="AI102" s="1"/>
  <c r="AJ102" s="1"/>
  <c r="AK102" s="1"/>
  <c r="AA108"/>
  <c r="AB108" s="1"/>
  <c r="AA57"/>
  <c r="AA103"/>
  <c r="AE42"/>
  <c r="Z19"/>
  <c r="AA24"/>
  <c r="Y76"/>
  <c r="Y92"/>
  <c r="Z67"/>
  <c r="AA67" s="1"/>
  <c r="Z75"/>
  <c r="Z83"/>
  <c r="Z91"/>
  <c r="AG56"/>
  <c r="AA36"/>
  <c r="AB36" s="1"/>
  <c r="Y18"/>
  <c r="AA30"/>
  <c r="Y14"/>
  <c r="AB39"/>
  <c r="Y32"/>
  <c r="W107"/>
  <c r="Z106"/>
  <c r="Z104"/>
  <c r="Y26"/>
  <c r="Y49"/>
  <c r="Y74"/>
  <c r="Y22"/>
  <c r="AB77"/>
  <c r="AF45"/>
  <c r="AB29"/>
  <c r="AD29"/>
  <c r="AE29" s="1"/>
  <c r="AC29"/>
  <c r="Z34"/>
  <c r="AC52"/>
  <c r="AA37"/>
  <c r="Z37"/>
  <c r="AC12"/>
  <c r="AD12"/>
  <c r="AA12"/>
  <c r="Y17"/>
  <c r="Z38"/>
  <c r="Z49"/>
  <c r="Z74"/>
  <c r="Z63"/>
  <c r="AB54"/>
  <c r="AA21"/>
  <c r="AA46"/>
  <c r="AB46" s="1"/>
  <c r="AB89"/>
  <c r="AA79"/>
  <c r="AC50"/>
  <c r="AB86"/>
  <c r="AC10"/>
  <c r="Z43"/>
  <c r="Z24"/>
  <c r="AA51"/>
  <c r="Y40"/>
  <c r="AB58"/>
  <c r="Z62"/>
  <c r="AA88"/>
  <c r="Z100"/>
  <c r="X28"/>
  <c r="X63"/>
  <c r="W95"/>
  <c r="AA99"/>
  <c r="W101"/>
  <c r="AC98"/>
  <c r="AA49"/>
  <c r="X101"/>
  <c r="Y43"/>
  <c r="AC94"/>
  <c r="Y68"/>
  <c r="Y84"/>
  <c r="Z92"/>
  <c r="Y63"/>
  <c r="AA63" s="1"/>
  <c r="AB55"/>
  <c r="Y53"/>
  <c r="AE12"/>
  <c r="AF12" s="1"/>
  <c r="Y15"/>
  <c r="Z71"/>
  <c r="Y28"/>
  <c r="AA52"/>
  <c r="AB52" s="1"/>
  <c r="Y11"/>
  <c r="Y78"/>
  <c r="W105"/>
  <c r="AC25"/>
  <c r="AB47"/>
  <c r="Y90"/>
  <c r="AF41"/>
  <c r="AF29" l="1"/>
  <c r="AB67"/>
  <c r="AC67"/>
  <c r="AD67" s="1"/>
  <c r="AE81"/>
  <c r="AF81" s="1"/>
  <c r="AG81" s="1"/>
  <c r="AH81"/>
  <c r="AI81" s="1"/>
  <c r="AJ81" s="1"/>
  <c r="AK81" s="1"/>
  <c r="AC87"/>
  <c r="AG87" s="1"/>
  <c r="AH87" s="1"/>
  <c r="AI87" s="1"/>
  <c r="AJ87" s="1"/>
  <c r="AK87" s="1"/>
  <c r="AG12"/>
  <c r="AH12" s="1"/>
  <c r="AI12" s="1"/>
  <c r="AJ12" s="1"/>
  <c r="AK12" s="1"/>
  <c r="AH41"/>
  <c r="AI41" s="1"/>
  <c r="AJ41" s="1"/>
  <c r="AK41" s="1"/>
  <c r="AC37"/>
  <c r="AD58"/>
  <c r="AA71"/>
  <c r="AA34"/>
  <c r="AB34" s="1"/>
  <c r="AC77"/>
  <c r="AC57"/>
  <c r="AB57"/>
  <c r="AA96"/>
  <c r="AB96" s="1"/>
  <c r="AC86"/>
  <c r="AC60"/>
  <c r="AD33"/>
  <c r="AC58"/>
  <c r="Z28"/>
  <c r="AG29"/>
  <c r="AH29" s="1"/>
  <c r="AI29" s="1"/>
  <c r="AJ29" s="1"/>
  <c r="AK29" s="1"/>
  <c r="AA92"/>
  <c r="AA38"/>
  <c r="AC38" s="1"/>
  <c r="Y101"/>
  <c r="AA74"/>
  <c r="AB99"/>
  <c r="AE94"/>
  <c r="AF94" s="1"/>
  <c r="AG94" s="1"/>
  <c r="AH94" s="1"/>
  <c r="AI94" s="1"/>
  <c r="AJ94" s="1"/>
  <c r="AK94" s="1"/>
  <c r="AA62"/>
  <c r="AD98"/>
  <c r="AE98" s="1"/>
  <c r="AF98" s="1"/>
  <c r="AG98" s="1"/>
  <c r="AH98" s="1"/>
  <c r="AI98" s="1"/>
  <c r="AJ98" s="1"/>
  <c r="AK98" s="1"/>
  <c r="AB74"/>
  <c r="AB88"/>
  <c r="Z65"/>
  <c r="AB38"/>
  <c r="AB37"/>
  <c r="AC36"/>
  <c r="AD36"/>
  <c r="AE85"/>
  <c r="AC74"/>
  <c r="AD74" s="1"/>
  <c r="AA19"/>
  <c r="AC99"/>
  <c r="AD99" s="1"/>
  <c r="AE93"/>
  <c r="AA100"/>
  <c r="AA65"/>
  <c r="AA106"/>
  <c r="AF93"/>
  <c r="AE80"/>
  <c r="AE46"/>
  <c r="AF46" s="1"/>
  <c r="AG46" s="1"/>
  <c r="AH46" s="1"/>
  <c r="AI46" s="1"/>
  <c r="AJ46" s="1"/>
  <c r="AK46" s="1"/>
  <c r="AA43"/>
  <c r="AG59"/>
  <c r="AH59" s="1"/>
  <c r="AI59" s="1"/>
  <c r="AJ59" s="1"/>
  <c r="AK59" s="1"/>
  <c r="AC89"/>
  <c r="AD89" s="1"/>
  <c r="AE89" s="1"/>
  <c r="AF89" s="1"/>
  <c r="AG89" s="1"/>
  <c r="AH89" s="1"/>
  <c r="AI89" s="1"/>
  <c r="AJ89" s="1"/>
  <c r="AK89" s="1"/>
  <c r="AD77"/>
  <c r="AE77" s="1"/>
  <c r="AD54"/>
  <c r="AB21"/>
  <c r="AC21" s="1"/>
  <c r="AA27"/>
  <c r="AA16"/>
  <c r="AB16" s="1"/>
  <c r="AE50"/>
  <c r="AA20"/>
  <c r="Z31"/>
  <c r="AG45"/>
  <c r="AB24"/>
  <c r="Z35"/>
  <c r="AD72"/>
  <c r="AB72"/>
  <c r="AC72" s="1"/>
  <c r="AB26"/>
  <c r="Z26"/>
  <c r="AB104"/>
  <c r="AA104"/>
  <c r="AD60"/>
  <c r="X107"/>
  <c r="AC55"/>
  <c r="AD55" s="1"/>
  <c r="AC39"/>
  <c r="AE58"/>
  <c r="AF58" s="1"/>
  <c r="AG58" s="1"/>
  <c r="AD10"/>
  <c r="AC46"/>
  <c r="AD46" s="1"/>
  <c r="AC47"/>
  <c r="AF80"/>
  <c r="AG80" s="1"/>
  <c r="AH80" s="1"/>
  <c r="AI80" s="1"/>
  <c r="AJ80" s="1"/>
  <c r="AK80" s="1"/>
  <c r="AB30"/>
  <c r="Z68"/>
  <c r="Z32"/>
  <c r="Z11"/>
  <c r="AE23"/>
  <c r="AF23" s="1"/>
  <c r="AG23" s="1"/>
  <c r="AG64"/>
  <c r="AH64" s="1"/>
  <c r="AI64" s="1"/>
  <c r="AJ64" s="1"/>
  <c r="AK64" s="1"/>
  <c r="AE61"/>
  <c r="AF61" s="1"/>
  <c r="AG61" s="1"/>
  <c r="AH42"/>
  <c r="AI42" s="1"/>
  <c r="AJ42" s="1"/>
  <c r="AK42" s="1"/>
  <c r="AG42"/>
  <c r="AD13"/>
  <c r="AA70"/>
  <c r="AC97"/>
  <c r="Z17"/>
  <c r="AC26"/>
  <c r="Z14"/>
  <c r="Z18"/>
  <c r="AB103"/>
  <c r="AA66"/>
  <c r="AB66" s="1"/>
  <c r="AD69"/>
  <c r="AA44"/>
  <c r="AB44" s="1"/>
  <c r="Z90"/>
  <c r="AB49"/>
  <c r="AB79"/>
  <c r="AD37"/>
  <c r="AE37" s="1"/>
  <c r="AA91"/>
  <c r="AA83"/>
  <c r="AA75"/>
  <c r="AB92"/>
  <c r="AC92" s="1"/>
  <c r="AD92" s="1"/>
  <c r="AD25"/>
  <c r="AB100"/>
  <c r="Z101"/>
  <c r="AB63"/>
  <c r="AB51"/>
  <c r="AA17"/>
  <c r="Z40"/>
  <c r="AA40" s="1"/>
  <c r="AB40" s="1"/>
  <c r="AC40" s="1"/>
  <c r="AB43"/>
  <c r="AD73"/>
  <c r="AE73" s="1"/>
  <c r="AF73" s="1"/>
  <c r="AD52"/>
  <c r="Z48"/>
  <c r="AC16"/>
  <c r="AD16" s="1"/>
  <c r="AA26"/>
  <c r="X105"/>
  <c r="Z78"/>
  <c r="Z53"/>
  <c r="AA53" s="1"/>
  <c r="Z22"/>
  <c r="Z15"/>
  <c r="AD108"/>
  <c r="AE108" s="1"/>
  <c r="AF108" s="1"/>
  <c r="AG108" s="1"/>
  <c r="AC103"/>
  <c r="X95"/>
  <c r="AC82"/>
  <c r="Z76"/>
  <c r="AH56"/>
  <c r="AI56" s="1"/>
  <c r="AJ56" s="1"/>
  <c r="AK56" s="1"/>
  <c r="Z84"/>
  <c r="AB19"/>
  <c r="AC63"/>
  <c r="AE87"/>
  <c r="AF87" s="1"/>
  <c r="AD87"/>
  <c r="AD21" l="1"/>
  <c r="AF21"/>
  <c r="AG21" s="1"/>
  <c r="AH21" s="1"/>
  <c r="AI21" s="1"/>
  <c r="AJ21" s="1"/>
  <c r="AK21" s="1"/>
  <c r="AE21"/>
  <c r="AD38"/>
  <c r="AE38" s="1"/>
  <c r="AF38" s="1"/>
  <c r="AG38" s="1"/>
  <c r="AH38" s="1"/>
  <c r="AI38" s="1"/>
  <c r="AJ38" s="1"/>
  <c r="AK38" s="1"/>
  <c r="AC96"/>
  <c r="AD96" s="1"/>
  <c r="AB53"/>
  <c r="AE16"/>
  <c r="AF16" s="1"/>
  <c r="AG16" s="1"/>
  <c r="AH16" s="1"/>
  <c r="AI16" s="1"/>
  <c r="AJ16" s="1"/>
  <c r="AK16" s="1"/>
  <c r="AG37"/>
  <c r="AH37" s="1"/>
  <c r="AI37" s="1"/>
  <c r="AJ37" s="1"/>
  <c r="AK37" s="1"/>
  <c r="AF37"/>
  <c r="AE67"/>
  <c r="AF67" s="1"/>
  <c r="AG67" s="1"/>
  <c r="AH67" s="1"/>
  <c r="AI67" s="1"/>
  <c r="AJ67" s="1"/>
  <c r="AK67" s="1"/>
  <c r="AA48"/>
  <c r="AB48" s="1"/>
  <c r="AB91"/>
  <c r="AC68"/>
  <c r="AA68"/>
  <c r="AD68"/>
  <c r="AE68" s="1"/>
  <c r="AB68"/>
  <c r="AA84"/>
  <c r="AC51"/>
  <c r="AD51" s="1"/>
  <c r="AE51" s="1"/>
  <c r="AF51" s="1"/>
  <c r="AG51" s="1"/>
  <c r="AH51" s="1"/>
  <c r="AI51" s="1"/>
  <c r="AJ51" s="1"/>
  <c r="AK51" s="1"/>
  <c r="AB75"/>
  <c r="AC75" s="1"/>
  <c r="AD75"/>
  <c r="AE75" s="1"/>
  <c r="AF97"/>
  <c r="AG97" s="1"/>
  <c r="AD97"/>
  <c r="AI97" s="1"/>
  <c r="AJ97" s="1"/>
  <c r="AK97" s="1"/>
  <c r="AH97"/>
  <c r="AE97"/>
  <c r="AE13"/>
  <c r="AF13" s="1"/>
  <c r="AA32"/>
  <c r="AB32" s="1"/>
  <c r="AA31"/>
  <c r="AE54"/>
  <c r="AF54" s="1"/>
  <c r="AG54" s="1"/>
  <c r="AH54" s="1"/>
  <c r="AI54" s="1"/>
  <c r="AJ54" s="1"/>
  <c r="AK54" s="1"/>
  <c r="AI93"/>
  <c r="AJ93" s="1"/>
  <c r="AK93" s="1"/>
  <c r="AG93"/>
  <c r="AH93" s="1"/>
  <c r="AE60"/>
  <c r="AF60"/>
  <c r="AG60" s="1"/>
  <c r="AH60" s="1"/>
  <c r="AI60" s="1"/>
  <c r="AJ60" s="1"/>
  <c r="AK60" s="1"/>
  <c r="AF77"/>
  <c r="AG77" s="1"/>
  <c r="AH77" s="1"/>
  <c r="AI77" s="1"/>
  <c r="AJ77" s="1"/>
  <c r="AK77" s="1"/>
  <c r="AC44"/>
  <c r="AD44" s="1"/>
  <c r="AE44" s="1"/>
  <c r="AF44" s="1"/>
  <c r="AG44" s="1"/>
  <c r="AH44" s="1"/>
  <c r="AI44" s="1"/>
  <c r="AJ44" s="1"/>
  <c r="AK44" s="1"/>
  <c r="AH58"/>
  <c r="AI58" s="1"/>
  <c r="AJ58" s="1"/>
  <c r="AK58" s="1"/>
  <c r="AB78"/>
  <c r="AA11"/>
  <c r="AB11" s="1"/>
  <c r="AA101"/>
  <c r="AB101" s="1"/>
  <c r="AA90"/>
  <c r="Y95"/>
  <c r="AE72"/>
  <c r="AD103"/>
  <c r="AA18"/>
  <c r="AB18"/>
  <c r="AA14"/>
  <c r="AC53"/>
  <c r="AD53" s="1"/>
  <c r="AB70"/>
  <c r="AC70" s="1"/>
  <c r="AC48"/>
  <c r="AD48" s="1"/>
  <c r="AE48" s="1"/>
  <c r="AF48" s="1"/>
  <c r="AG48" s="1"/>
  <c r="AH48" s="1"/>
  <c r="AI48" s="1"/>
  <c r="AJ48" s="1"/>
  <c r="AK48" s="1"/>
  <c r="AG73"/>
  <c r="AH73" s="1"/>
  <c r="AI73" s="1"/>
  <c r="AJ73" s="1"/>
  <c r="AK73" s="1"/>
  <c r="Y105"/>
  <c r="AE25"/>
  <c r="AF25" s="1"/>
  <c r="AG25" s="1"/>
  <c r="AH25" s="1"/>
  <c r="AI25" s="1"/>
  <c r="AJ25" s="1"/>
  <c r="AK25" s="1"/>
  <c r="AD26"/>
  <c r="AE26" s="1"/>
  <c r="AF26" s="1"/>
  <c r="AG26" s="1"/>
  <c r="AH23"/>
  <c r="AI23" s="1"/>
  <c r="AJ23" s="1"/>
  <c r="AK23" s="1"/>
  <c r="AD40"/>
  <c r="AE40" s="1"/>
  <c r="AF40" s="1"/>
  <c r="AG40" s="1"/>
  <c r="AH40" s="1"/>
  <c r="AI40" s="1"/>
  <c r="AJ40" s="1"/>
  <c r="AK40" s="1"/>
  <c r="AE10"/>
  <c r="AF10" s="1"/>
  <c r="AG10" s="1"/>
  <c r="AH10" s="1"/>
  <c r="AI10" s="1"/>
  <c r="AJ10" s="1"/>
  <c r="AK10" s="1"/>
  <c r="AA28"/>
  <c r="AD82"/>
  <c r="AE82" s="1"/>
  <c r="AF82" s="1"/>
  <c r="AG82" s="1"/>
  <c r="AC49"/>
  <c r="AE52"/>
  <c r="AF52" s="1"/>
  <c r="AG52" s="1"/>
  <c r="AH52" s="1"/>
  <c r="AI52" s="1"/>
  <c r="AJ52" s="1"/>
  <c r="AK52" s="1"/>
  <c r="AB17"/>
  <c r="AE99"/>
  <c r="AF99" s="1"/>
  <c r="AG99" s="1"/>
  <c r="AH99" s="1"/>
  <c r="AI99" s="1"/>
  <c r="AJ99" s="1"/>
  <c r="AK99" s="1"/>
  <c r="AC17"/>
  <c r="AD17" s="1"/>
  <c r="AD57"/>
  <c r="AC19"/>
  <c r="AC30"/>
  <c r="AE39"/>
  <c r="AF39" s="1"/>
  <c r="AG39" s="1"/>
  <c r="AD39"/>
  <c r="AE104"/>
  <c r="AF104" s="1"/>
  <c r="AG104" s="1"/>
  <c r="AH104" s="1"/>
  <c r="AI104" s="1"/>
  <c r="AJ104" s="1"/>
  <c r="AK104" s="1"/>
  <c r="AA15"/>
  <c r="AB15" s="1"/>
  <c r="Z105"/>
  <c r="AD47"/>
  <c r="AG47"/>
  <c r="AH47" s="1"/>
  <c r="AI47" s="1"/>
  <c r="AJ47" s="1"/>
  <c r="AK47" s="1"/>
  <c r="AE47"/>
  <c r="AC100"/>
  <c r="AD100" s="1"/>
  <c r="AE100" s="1"/>
  <c r="AF100" s="1"/>
  <c r="AG100" s="1"/>
  <c r="AH100" s="1"/>
  <c r="AI100" s="1"/>
  <c r="AJ100" s="1"/>
  <c r="AK100" s="1"/>
  <c r="AB71"/>
  <c r="AC71" s="1"/>
  <c r="AH45"/>
  <c r="AI45" s="1"/>
  <c r="AJ45" s="1"/>
  <c r="AK45" s="1"/>
  <c r="AE69"/>
  <c r="AD63"/>
  <c r="AH63" s="1"/>
  <c r="AI63" s="1"/>
  <c r="AJ63" s="1"/>
  <c r="AK63" s="1"/>
  <c r="Y107"/>
  <c r="AD86"/>
  <c r="AA78"/>
  <c r="AH61"/>
  <c r="AI61" s="1"/>
  <c r="AJ61" s="1"/>
  <c r="AK61" s="1"/>
  <c r="AE63"/>
  <c r="AF63" s="1"/>
  <c r="AG63" s="1"/>
  <c r="AB65"/>
  <c r="AE36"/>
  <c r="AF36" s="1"/>
  <c r="AG36" s="1"/>
  <c r="AH36" s="1"/>
  <c r="AI36" s="1"/>
  <c r="AJ36" s="1"/>
  <c r="AK36" s="1"/>
  <c r="AH108"/>
  <c r="AI108" s="1"/>
  <c r="AJ108" s="1"/>
  <c r="AK108" s="1"/>
  <c r="AB83"/>
  <c r="AC83" s="1"/>
  <c r="AD83"/>
  <c r="AE83" s="1"/>
  <c r="AF83" s="1"/>
  <c r="AG83" s="1"/>
  <c r="AH83" s="1"/>
  <c r="AI83" s="1"/>
  <c r="AJ83" s="1"/>
  <c r="AK83" s="1"/>
  <c r="AC66"/>
  <c r="AA35"/>
  <c r="AC35" s="1"/>
  <c r="AD35" s="1"/>
  <c r="AE35" s="1"/>
  <c r="AF35" s="1"/>
  <c r="AB35"/>
  <c r="AC24"/>
  <c r="AD24" s="1"/>
  <c r="AE24" s="1"/>
  <c r="AF24" s="1"/>
  <c r="AB20"/>
  <c r="AF50"/>
  <c r="AG50" s="1"/>
  <c r="AH50" s="1"/>
  <c r="AI50" s="1"/>
  <c r="AJ50" s="1"/>
  <c r="AK50" s="1"/>
  <c r="AB106"/>
  <c r="AC106" s="1"/>
  <c r="AD106" s="1"/>
  <c r="AE106" s="1"/>
  <c r="AC88"/>
  <c r="AD88" s="1"/>
  <c r="AE88" s="1"/>
  <c r="AF88" s="1"/>
  <c r="AG88" s="1"/>
  <c r="AH88" s="1"/>
  <c r="AI88" s="1"/>
  <c r="AJ88" s="1"/>
  <c r="AK88" s="1"/>
  <c r="AB62"/>
  <c r="AC62" s="1"/>
  <c r="AD62" s="1"/>
  <c r="AE62" s="1"/>
  <c r="AF62" s="1"/>
  <c r="AG62" s="1"/>
  <c r="AH62" s="1"/>
  <c r="AI62" s="1"/>
  <c r="AJ62" s="1"/>
  <c r="AK62" s="1"/>
  <c r="AF33"/>
  <c r="AG33" s="1"/>
  <c r="AH33" s="1"/>
  <c r="AE33"/>
  <c r="AE96"/>
  <c r="AF96" s="1"/>
  <c r="AG96" s="1"/>
  <c r="AH96" s="1"/>
  <c r="AI96" s="1"/>
  <c r="AJ96" s="1"/>
  <c r="AK96" s="1"/>
  <c r="AF55"/>
  <c r="AG55" s="1"/>
  <c r="AH55" s="1"/>
  <c r="AI55" s="1"/>
  <c r="AJ55" s="1"/>
  <c r="AK55" s="1"/>
  <c r="AB84"/>
  <c r="AC84" s="1"/>
  <c r="AC43"/>
  <c r="AD43" s="1"/>
  <c r="AE43" s="1"/>
  <c r="AF43" s="1"/>
  <c r="AG43" s="1"/>
  <c r="AH43" s="1"/>
  <c r="AI43" s="1"/>
  <c r="AJ43" s="1"/>
  <c r="AK43" s="1"/>
  <c r="AC79"/>
  <c r="AD79" s="1"/>
  <c r="AE79" s="1"/>
  <c r="AF79" s="1"/>
  <c r="AE92"/>
  <c r="AF92" s="1"/>
  <c r="AG92" s="1"/>
  <c r="AH92" s="1"/>
  <c r="AI92" s="1"/>
  <c r="AJ92" s="1"/>
  <c r="AK92" s="1"/>
  <c r="AG85"/>
  <c r="AH85" s="1"/>
  <c r="AI85" s="1"/>
  <c r="AJ85" s="1"/>
  <c r="AK85" s="1"/>
  <c r="AE17"/>
  <c r="AF17" s="1"/>
  <c r="AG17" s="1"/>
  <c r="AH17" s="1"/>
  <c r="AI17" s="1"/>
  <c r="AJ17" s="1"/>
  <c r="AK17" s="1"/>
  <c r="AE74"/>
  <c r="AF74" s="1"/>
  <c r="AG74" s="1"/>
  <c r="AH74" s="1"/>
  <c r="AB90"/>
  <c r="AC90" s="1"/>
  <c r="AA76"/>
  <c r="AB76" s="1"/>
  <c r="AC76" s="1"/>
  <c r="AD76" s="1"/>
  <c r="AE76" s="1"/>
  <c r="AF85"/>
  <c r="AD30"/>
  <c r="AC104"/>
  <c r="AD104" s="1"/>
  <c r="AC34"/>
  <c r="AD34" s="1"/>
  <c r="AE55"/>
  <c r="AF47"/>
  <c r="AD71"/>
  <c r="AE71" s="1"/>
  <c r="AF71" s="1"/>
  <c r="AG71" s="1"/>
  <c r="AH71" s="1"/>
  <c r="AI71" s="1"/>
  <c r="AJ71" s="1"/>
  <c r="AK71" s="1"/>
  <c r="AA22"/>
  <c r="AB22" s="1"/>
  <c r="AB27"/>
  <c r="AC101" l="1"/>
  <c r="AD101" s="1"/>
  <c r="AE101" s="1"/>
  <c r="AF101" s="1"/>
  <c r="AG101" s="1"/>
  <c r="AH101" s="1"/>
  <c r="AI101" s="1"/>
  <c r="AJ101" s="1"/>
  <c r="AK101" s="1"/>
  <c r="AD32"/>
  <c r="AC32"/>
  <c r="AD90"/>
  <c r="AG35"/>
  <c r="AH35" s="1"/>
  <c r="AI35" s="1"/>
  <c r="AJ35" s="1"/>
  <c r="AK35" s="1"/>
  <c r="AE90"/>
  <c r="AF90" s="1"/>
  <c r="AG75"/>
  <c r="AH75" s="1"/>
  <c r="AI75" s="1"/>
  <c r="AJ75" s="1"/>
  <c r="AK75" s="1"/>
  <c r="AF75"/>
  <c r="AE86"/>
  <c r="AF86" s="1"/>
  <c r="AG86"/>
  <c r="AH86" s="1"/>
  <c r="AI86" s="1"/>
  <c r="AJ86" s="1"/>
  <c r="AK86" s="1"/>
  <c r="Z107"/>
  <c r="AD49"/>
  <c r="AB28"/>
  <c r="AC28" s="1"/>
  <c r="AD28"/>
  <c r="AE28" s="1"/>
  <c r="AF28" s="1"/>
  <c r="AG28" s="1"/>
  <c r="AC18"/>
  <c r="AD18" s="1"/>
  <c r="AF72"/>
  <c r="AG72"/>
  <c r="AH72" s="1"/>
  <c r="AI72" s="1"/>
  <c r="AJ72" s="1"/>
  <c r="AK72" s="1"/>
  <c r="Z95"/>
  <c r="AC31"/>
  <c r="AB31"/>
  <c r="AD31"/>
  <c r="AE31" s="1"/>
  <c r="AF31" s="1"/>
  <c r="AG31" s="1"/>
  <c r="AI74"/>
  <c r="AJ74" s="1"/>
  <c r="AK74" s="1"/>
  <c r="AE34"/>
  <c r="AF34" s="1"/>
  <c r="AG34" s="1"/>
  <c r="AH34" s="1"/>
  <c r="AI34" s="1"/>
  <c r="AJ34" s="1"/>
  <c r="AK34" s="1"/>
  <c r="AI33"/>
  <c r="AJ33" s="1"/>
  <c r="AK33" s="1"/>
  <c r="AG106"/>
  <c r="AH106" s="1"/>
  <c r="AI106" s="1"/>
  <c r="AJ106" s="1"/>
  <c r="AK106" s="1"/>
  <c r="AF106"/>
  <c r="AG24"/>
  <c r="AH24" s="1"/>
  <c r="AC11"/>
  <c r="AC15"/>
  <c r="AD15" s="1"/>
  <c r="AE15" s="1"/>
  <c r="AF15" s="1"/>
  <c r="AG15" s="1"/>
  <c r="AH15" s="1"/>
  <c r="AI15" s="1"/>
  <c r="AJ15" s="1"/>
  <c r="AK15" s="1"/>
  <c r="AE32"/>
  <c r="AH39"/>
  <c r="AI39" s="1"/>
  <c r="AJ39" s="1"/>
  <c r="AK39" s="1"/>
  <c r="AC78"/>
  <c r="AB14"/>
  <c r="AE18"/>
  <c r="AF18" s="1"/>
  <c r="AF76"/>
  <c r="AG76" s="1"/>
  <c r="AH76" s="1"/>
  <c r="AI76" s="1"/>
  <c r="AJ76" s="1"/>
  <c r="AK76" s="1"/>
  <c r="AE103"/>
  <c r="AF103" s="1"/>
  <c r="AG103" s="1"/>
  <c r="AH103" s="1"/>
  <c r="AI103" s="1"/>
  <c r="AJ103" s="1"/>
  <c r="AK103" s="1"/>
  <c r="AD66"/>
  <c r="AC91"/>
  <c r="AD91" s="1"/>
  <c r="AE91" s="1"/>
  <c r="AF91" s="1"/>
  <c r="AG91" s="1"/>
  <c r="AH91" s="1"/>
  <c r="AI91" s="1"/>
  <c r="AJ91" s="1"/>
  <c r="AK91" s="1"/>
  <c r="AD19"/>
  <c r="AE19" s="1"/>
  <c r="AF32"/>
  <c r="AG32" s="1"/>
  <c r="AH32" s="1"/>
  <c r="AI32" s="1"/>
  <c r="AJ32" s="1"/>
  <c r="AK32" s="1"/>
  <c r="AD84"/>
  <c r="AE84" s="1"/>
  <c r="AF84" s="1"/>
  <c r="AF68"/>
  <c r="AG68" s="1"/>
  <c r="AH68" s="1"/>
  <c r="AI68" s="1"/>
  <c r="AJ68" s="1"/>
  <c r="AK68" s="1"/>
  <c r="AD11"/>
  <c r="AD70"/>
  <c r="AE70" s="1"/>
  <c r="AG79"/>
  <c r="AH79" s="1"/>
  <c r="AI79" s="1"/>
  <c r="AJ79" s="1"/>
  <c r="AK79" s="1"/>
  <c r="AH82"/>
  <c r="AE57"/>
  <c r="AC20"/>
  <c r="AD20" s="1"/>
  <c r="AC65"/>
  <c r="AE65"/>
  <c r="AD65"/>
  <c r="AF65"/>
  <c r="AG65" s="1"/>
  <c r="AH65" s="1"/>
  <c r="AI65" s="1"/>
  <c r="AJ65" s="1"/>
  <c r="AK65" s="1"/>
  <c r="AG13"/>
  <c r="AH13" s="1"/>
  <c r="AI13" s="1"/>
  <c r="AJ13" s="1"/>
  <c r="AK13" s="1"/>
  <c r="AE30"/>
  <c r="AF30" s="1"/>
  <c r="AG30" s="1"/>
  <c r="AH30" s="1"/>
  <c r="AI30" s="1"/>
  <c r="AJ30" s="1"/>
  <c r="AK30" s="1"/>
  <c r="AI24"/>
  <c r="AJ24" s="1"/>
  <c r="AK24" s="1"/>
  <c r="AC22"/>
  <c r="AD22" s="1"/>
  <c r="AE22" s="1"/>
  <c r="AF22" s="1"/>
  <c r="AG22" s="1"/>
  <c r="AH22" s="1"/>
  <c r="AI22" s="1"/>
  <c r="AJ22" s="1"/>
  <c r="AK22" s="1"/>
  <c r="AC14"/>
  <c r="AD14" s="1"/>
  <c r="AE14" s="1"/>
  <c r="AF14" s="1"/>
  <c r="AG14" s="1"/>
  <c r="AH14" s="1"/>
  <c r="AI14" s="1"/>
  <c r="AJ14" s="1"/>
  <c r="AK14" s="1"/>
  <c r="AF69"/>
  <c r="AG69" s="1"/>
  <c r="AH69" s="1"/>
  <c r="AI69" s="1"/>
  <c r="AJ69" s="1"/>
  <c r="AK69" s="1"/>
  <c r="AC27"/>
  <c r="AD27" s="1"/>
  <c r="AE27" s="1"/>
  <c r="AF27" s="1"/>
  <c r="AG27" s="1"/>
  <c r="AH27" s="1"/>
  <c r="AI27" s="1"/>
  <c r="AJ27" s="1"/>
  <c r="AK27" s="1"/>
  <c r="AG90"/>
  <c r="AH90" s="1"/>
  <c r="AI90" s="1"/>
  <c r="AJ90" s="1"/>
  <c r="AK90" s="1"/>
  <c r="AH26"/>
  <c r="AI26" s="1"/>
  <c r="AJ26" s="1"/>
  <c r="AK26" s="1"/>
  <c r="AA105"/>
  <c r="AF19"/>
  <c r="AG19" s="1"/>
  <c r="AH19" s="1"/>
  <c r="AI19" s="1"/>
  <c r="AJ19" s="1"/>
  <c r="AK19" s="1"/>
  <c r="AG84"/>
  <c r="AH84" s="1"/>
  <c r="AI84" s="1"/>
  <c r="AJ84" s="1"/>
  <c r="AK84" s="1"/>
  <c r="AF70"/>
  <c r="AG70" s="1"/>
  <c r="AH70" s="1"/>
  <c r="AI70" s="1"/>
  <c r="AJ70" s="1"/>
  <c r="AK70" s="1"/>
  <c r="AI82"/>
  <c r="AJ82" s="1"/>
  <c r="AK82" s="1"/>
  <c r="AE53"/>
  <c r="AE20" l="1"/>
  <c r="AF20"/>
  <c r="AG20" s="1"/>
  <c r="AH20" s="1"/>
  <c r="AI20" s="1"/>
  <c r="AJ20" s="1"/>
  <c r="AK20" s="1"/>
  <c r="AF57"/>
  <c r="AG57" s="1"/>
  <c r="AH57"/>
  <c r="AI57" s="1"/>
  <c r="AJ57" s="1"/>
  <c r="AK57" s="1"/>
  <c r="AE66"/>
  <c r="AF66" s="1"/>
  <c r="AG66" s="1"/>
  <c r="AH66" s="1"/>
  <c r="AI66"/>
  <c r="AJ66" s="1"/>
  <c r="AK66" s="1"/>
  <c r="AD78"/>
  <c r="AE78" s="1"/>
  <c r="AF78" s="1"/>
  <c r="AG78"/>
  <c r="AH78" s="1"/>
  <c r="AI78" s="1"/>
  <c r="AJ78" s="1"/>
  <c r="AK78" s="1"/>
  <c r="AC95"/>
  <c r="AD95" s="1"/>
  <c r="AE95" s="1"/>
  <c r="AF95" s="1"/>
  <c r="AG95" s="1"/>
  <c r="AH95" s="1"/>
  <c r="AI95" s="1"/>
  <c r="AJ95" s="1"/>
  <c r="AK95" s="1"/>
  <c r="AA95"/>
  <c r="AE11"/>
  <c r="AF11" s="1"/>
  <c r="AG11" s="1"/>
  <c r="AH11" s="1"/>
  <c r="AI11" s="1"/>
  <c r="AJ11" s="1"/>
  <c r="AK11" s="1"/>
  <c r="AB105"/>
  <c r="AC105" s="1"/>
  <c r="AD105" s="1"/>
  <c r="AE105"/>
  <c r="AF105" s="1"/>
  <c r="AG105" s="1"/>
  <c r="AH105" s="1"/>
  <c r="AI105" s="1"/>
  <c r="AJ105" s="1"/>
  <c r="AK105" s="1"/>
  <c r="AE49"/>
  <c r="AF49" s="1"/>
  <c r="AG49" s="1"/>
  <c r="AH49" s="1"/>
  <c r="AI49" s="1"/>
  <c r="AJ49" s="1"/>
  <c r="AK49" s="1"/>
  <c r="AH31"/>
  <c r="AI31" s="1"/>
  <c r="AJ31" s="1"/>
  <c r="AK31" s="1"/>
  <c r="AB95"/>
  <c r="AG18"/>
  <c r="AH18" s="1"/>
  <c r="AI18" s="1"/>
  <c r="AJ18" s="1"/>
  <c r="AK18" s="1"/>
  <c r="AH28"/>
  <c r="AI28" s="1"/>
  <c r="AJ28" s="1"/>
  <c r="AK28" s="1"/>
  <c r="AA107"/>
  <c r="AF53"/>
  <c r="AG53" s="1"/>
  <c r="AH53" s="1"/>
  <c r="AI53" s="1"/>
  <c r="AJ53" s="1"/>
  <c r="AK53" s="1"/>
  <c r="AB107" l="1"/>
  <c r="AC107" s="1"/>
  <c r="AD107" s="1"/>
  <c r="AE107" s="1"/>
  <c r="AF107" s="1"/>
  <c r="AG107" s="1"/>
  <c r="AH107" s="1"/>
  <c r="AI107" s="1"/>
  <c r="AJ107" s="1"/>
  <c r="AK107" s="1"/>
  <c r="D8" i="7" l="1"/>
  <c r="B13"/>
  <c r="B9"/>
  <c r="I9" i="20"/>
  <c r="J9" s="1"/>
  <c r="K9" s="1"/>
  <c r="L9" s="1"/>
  <c r="M9" s="1"/>
  <c r="N9" s="1"/>
  <c r="O9" s="1"/>
  <c r="P9" s="1"/>
  <c r="Q9" s="1"/>
  <c r="S9" s="1"/>
  <c r="B11" i="7"/>
  <c r="B12"/>
  <c r="C12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H110" i="20"/>
  <c r="F47" i="4"/>
  <c r="E47" s="1"/>
  <c r="H47"/>
  <c r="I47" s="1"/>
  <c r="J47" s="1"/>
  <c r="K47" s="1"/>
  <c r="L47" s="1"/>
  <c r="M47" s="1"/>
  <c r="N47" s="1"/>
  <c r="O47" s="1"/>
  <c r="P47" s="1"/>
  <c r="Q47" s="1"/>
  <c r="F46"/>
  <c r="E46" s="1"/>
  <c r="H46"/>
  <c r="I46"/>
  <c r="J46" s="1"/>
  <c r="K46" s="1"/>
  <c r="L46" s="1"/>
  <c r="M46" s="1"/>
  <c r="N46" s="1"/>
  <c r="O46" s="1"/>
  <c r="P46" s="1"/>
  <c r="Q46" s="1"/>
  <c r="B29" i="7" l="1"/>
  <c r="D27"/>
  <c r="D19"/>
  <c r="D15"/>
  <c r="D13"/>
  <c r="D12"/>
  <c r="D28"/>
  <c r="D23"/>
  <c r="D21"/>
  <c r="D20"/>
  <c r="D25"/>
  <c r="D24"/>
  <c r="D17"/>
  <c r="D16"/>
  <c r="D26"/>
  <c r="D22"/>
  <c r="D18"/>
  <c r="D14"/>
  <c r="R47" i="4"/>
  <c r="C47"/>
  <c r="R46"/>
  <c r="T46" s="1"/>
  <c r="C46"/>
  <c r="S46"/>
  <c r="C9" i="7" l="1"/>
  <c r="D9" s="1"/>
  <c r="C11"/>
  <c r="D11" s="1"/>
  <c r="S47" i="4"/>
  <c r="U46"/>
  <c r="T47" l="1"/>
  <c r="V47" s="1"/>
  <c r="U47"/>
  <c r="V46"/>
  <c r="W47" l="1"/>
  <c r="W46"/>
  <c r="X47" l="1"/>
  <c r="X46"/>
  <c r="Y47" l="1"/>
  <c r="Z47"/>
  <c r="Y46"/>
  <c r="Z46" s="1"/>
  <c r="AA46" s="1"/>
  <c r="AA47" l="1"/>
  <c r="AB47" s="1"/>
  <c r="AB46"/>
  <c r="AC46" s="1"/>
  <c r="AD46" s="1"/>
  <c r="AE46" s="1"/>
  <c r="AF46" s="1"/>
  <c r="AG46" s="1"/>
  <c r="AH46" s="1"/>
  <c r="AI46" s="1"/>
  <c r="AJ46" s="1"/>
  <c r="AK46" s="1"/>
  <c r="AL46" s="1"/>
  <c r="AM46" s="1"/>
  <c r="AN46" s="1"/>
  <c r="AO46" s="1"/>
  <c r="AP46" s="1"/>
  <c r="AQ46" s="1"/>
  <c r="AR46" s="1"/>
  <c r="AS46" s="1"/>
  <c r="AT46" s="1"/>
  <c r="AU46" s="1"/>
  <c r="AC47" l="1"/>
  <c r="AD47" s="1"/>
  <c r="AE47" s="1"/>
  <c r="AF47" s="1"/>
  <c r="AG47" s="1"/>
  <c r="AH47" s="1"/>
  <c r="AI47" s="1"/>
  <c r="AJ47" s="1"/>
  <c r="AK47" s="1"/>
  <c r="AL47" s="1"/>
  <c r="AM47" s="1"/>
  <c r="AN47" s="1"/>
  <c r="AO47" s="1"/>
  <c r="AP47" s="1"/>
  <c r="AQ47" s="1"/>
  <c r="AR47" s="1"/>
  <c r="AS47" s="1"/>
  <c r="AT47" s="1"/>
  <c r="AU47" s="1"/>
  <c r="G9" i="20" l="1"/>
  <c r="F9" s="1"/>
  <c r="C10" i="4"/>
  <c r="H10"/>
  <c r="I10" s="1"/>
  <c r="J10" s="1"/>
  <c r="K10" s="1"/>
  <c r="L10" s="1"/>
  <c r="M10" s="1"/>
  <c r="N10" s="1"/>
  <c r="O10" s="1"/>
  <c r="P10" s="1"/>
  <c r="Q10" s="1"/>
  <c r="F10"/>
  <c r="E10"/>
  <c r="G100"/>
  <c r="J110" i="20" l="1"/>
  <c r="I110"/>
  <c r="R10" i="4"/>
  <c r="G101"/>
  <c r="G102"/>
  <c r="S10" l="1"/>
  <c r="G103"/>
  <c r="K110" i="20" l="1"/>
  <c r="L110"/>
  <c r="T10" i="4"/>
  <c r="U10" s="1"/>
  <c r="G104"/>
  <c r="G105"/>
  <c r="M110" i="20" l="1"/>
  <c r="V10" i="4"/>
  <c r="N110" i="20" l="1"/>
  <c r="W10" i="4"/>
  <c r="G106"/>
  <c r="G109"/>
  <c r="G108"/>
  <c r="O110" i="20" l="1"/>
  <c r="X10" i="4"/>
  <c r="Y10" s="1"/>
  <c r="G107"/>
  <c r="P110" i="20" l="1"/>
  <c r="Z10" i="4"/>
  <c r="AA10" s="1"/>
  <c r="AB10" s="1"/>
  <c r="AC10" s="1"/>
  <c r="AD10" s="1"/>
  <c r="AE10" s="1"/>
  <c r="AF10" s="1"/>
  <c r="AG10" s="1"/>
  <c r="AH10" s="1"/>
  <c r="G110"/>
  <c r="Q110" i="20" l="1"/>
  <c r="G111" i="4"/>
  <c r="D9" i="20" l="1"/>
  <c r="S110"/>
  <c r="G112" i="4"/>
  <c r="C10" i="7" l="1"/>
  <c r="D10" s="1"/>
  <c r="D29" s="1"/>
  <c r="T9" i="20"/>
  <c r="T110" s="1"/>
  <c r="G113" i="4"/>
  <c r="C29" i="7" l="1"/>
  <c r="U9" i="20"/>
  <c r="U110" s="1"/>
  <c r="G114" i="4"/>
  <c r="G115"/>
  <c r="V9" i="20" l="1"/>
  <c r="V110" s="1"/>
  <c r="Q93" i="4"/>
  <c r="F93"/>
  <c r="E93" s="1"/>
  <c r="C93" s="1"/>
  <c r="B96"/>
  <c r="B97" s="1"/>
  <c r="B100" s="1"/>
  <c r="C100" s="1"/>
  <c r="B101" s="1"/>
  <c r="G94"/>
  <c r="H93"/>
  <c r="I93" s="1"/>
  <c r="J93" s="1"/>
  <c r="K93" s="1"/>
  <c r="L93" s="1"/>
  <c r="M93" s="1"/>
  <c r="N93" s="1"/>
  <c r="O93" s="1"/>
  <c r="P93" s="1"/>
  <c r="H92"/>
  <c r="I92" s="1"/>
  <c r="J92" s="1"/>
  <c r="K92" s="1"/>
  <c r="L92" s="1"/>
  <c r="M92" s="1"/>
  <c r="N92" s="1"/>
  <c r="O92" s="1"/>
  <c r="P92" s="1"/>
  <c r="Q92" s="1"/>
  <c r="F92"/>
  <c r="E92" s="1"/>
  <c r="C92" s="1"/>
  <c r="H91"/>
  <c r="H94" s="1"/>
  <c r="F91"/>
  <c r="E91" s="1"/>
  <c r="C27"/>
  <c r="F23"/>
  <c r="E23" s="1"/>
  <c r="H23"/>
  <c r="I23" s="1"/>
  <c r="J23" s="1"/>
  <c r="K23" s="1"/>
  <c r="L23" s="1"/>
  <c r="M23" s="1"/>
  <c r="N23" s="1"/>
  <c r="O23" s="1"/>
  <c r="P23" s="1"/>
  <c r="Q23" s="1"/>
  <c r="F24"/>
  <c r="E24" s="1"/>
  <c r="H24"/>
  <c r="I24" s="1"/>
  <c r="J24" s="1"/>
  <c r="K24" s="1"/>
  <c r="L24" s="1"/>
  <c r="M24" s="1"/>
  <c r="N24" s="1"/>
  <c r="O24" s="1"/>
  <c r="P24" s="1"/>
  <c r="Q24" s="1"/>
  <c r="Q25"/>
  <c r="W9" i="20" l="1"/>
  <c r="W110" s="1"/>
  <c r="C24" i="4"/>
  <c r="R24"/>
  <c r="S24" s="1"/>
  <c r="R95"/>
  <c r="S95" s="1"/>
  <c r="I91"/>
  <c r="R93"/>
  <c r="S93" s="1"/>
  <c r="C101"/>
  <c r="R91"/>
  <c r="C91"/>
  <c r="I94"/>
  <c r="R92"/>
  <c r="J91"/>
  <c r="R23"/>
  <c r="C23"/>
  <c r="S23"/>
  <c r="Q39"/>
  <c r="Q61"/>
  <c r="Q26"/>
  <c r="G35"/>
  <c r="G26"/>
  <c r="H33"/>
  <c r="I33" s="1"/>
  <c r="J33" s="1"/>
  <c r="K33" s="1"/>
  <c r="L33" s="1"/>
  <c r="M33" s="1"/>
  <c r="N33" s="1"/>
  <c r="O33" s="1"/>
  <c r="P33" s="1"/>
  <c r="Q33" s="1"/>
  <c r="F33"/>
  <c r="E33" s="1"/>
  <c r="F25"/>
  <c r="E25" s="1"/>
  <c r="H25"/>
  <c r="I25" s="1"/>
  <c r="J25" s="1"/>
  <c r="K25" s="1"/>
  <c r="L25" s="1"/>
  <c r="M25" s="1"/>
  <c r="N25" s="1"/>
  <c r="O25" s="1"/>
  <c r="P25" s="1"/>
  <c r="G12"/>
  <c r="O25" i="17"/>
  <c r="F20"/>
  <c r="D20"/>
  <c r="C20"/>
  <c r="B20"/>
  <c r="J20" s="1"/>
  <c r="J18"/>
  <c r="H18"/>
  <c r="E18"/>
  <c r="I18" s="1"/>
  <c r="J17"/>
  <c r="G17"/>
  <c r="G20" s="1"/>
  <c r="E17"/>
  <c r="J16"/>
  <c r="H16"/>
  <c r="E16"/>
  <c r="I16" s="1"/>
  <c r="J15"/>
  <c r="H15"/>
  <c r="E15"/>
  <c r="I15" s="1"/>
  <c r="J14"/>
  <c r="H14"/>
  <c r="E14"/>
  <c r="I14" s="1"/>
  <c r="J13"/>
  <c r="H13"/>
  <c r="E13"/>
  <c r="I13" s="1"/>
  <c r="J12"/>
  <c r="H12"/>
  <c r="E12"/>
  <c r="I12" s="1"/>
  <c r="J11"/>
  <c r="H11"/>
  <c r="E11"/>
  <c r="E20" s="1"/>
  <c r="F32" i="4"/>
  <c r="E32" s="1"/>
  <c r="H32"/>
  <c r="I32" s="1"/>
  <c r="J32" s="1"/>
  <c r="K32" s="1"/>
  <c r="L32" s="1"/>
  <c r="M32" s="1"/>
  <c r="N32" s="1"/>
  <c r="O32" s="1"/>
  <c r="P32" s="1"/>
  <c r="Q32" s="1"/>
  <c r="F31"/>
  <c r="E31" s="1"/>
  <c r="H31"/>
  <c r="I31" s="1"/>
  <c r="J31" s="1"/>
  <c r="K31" s="1"/>
  <c r="L31" s="1"/>
  <c r="M31" s="1"/>
  <c r="N31" s="1"/>
  <c r="O31" s="1"/>
  <c r="P31" s="1"/>
  <c r="Q31" s="1"/>
  <c r="H12"/>
  <c r="G69"/>
  <c r="H67"/>
  <c r="H69" s="1"/>
  <c r="F67"/>
  <c r="E67" s="1"/>
  <c r="X9" i="20" l="1"/>
  <c r="Y9" s="1"/>
  <c r="C25" i="4"/>
  <c r="R25" s="1"/>
  <c r="R26" s="1"/>
  <c r="T23"/>
  <c r="U23" s="1"/>
  <c r="B102"/>
  <c r="C102" s="1"/>
  <c r="B103" s="1"/>
  <c r="J94"/>
  <c r="K91"/>
  <c r="T93"/>
  <c r="U93" s="1"/>
  <c r="S91"/>
  <c r="R94"/>
  <c r="S92"/>
  <c r="T92" s="1"/>
  <c r="T24"/>
  <c r="C33"/>
  <c r="R33" s="1"/>
  <c r="I11" i="17"/>
  <c r="H17"/>
  <c r="I17" s="1"/>
  <c r="R32" i="4"/>
  <c r="C32"/>
  <c r="R31"/>
  <c r="C31"/>
  <c r="I12"/>
  <c r="I67"/>
  <c r="I69" s="1"/>
  <c r="C67"/>
  <c r="X110" i="20" l="1"/>
  <c r="Y110"/>
  <c r="Z9"/>
  <c r="C103" i="4"/>
  <c r="B104" s="1"/>
  <c r="K94"/>
  <c r="L91"/>
  <c r="S94"/>
  <c r="U92"/>
  <c r="T91"/>
  <c r="U91" s="1"/>
  <c r="V93"/>
  <c r="W93" s="1"/>
  <c r="U24"/>
  <c r="V23"/>
  <c r="S33"/>
  <c r="S25"/>
  <c r="S26" s="1"/>
  <c r="H20" i="17"/>
  <c r="I20"/>
  <c r="S32" i="4"/>
  <c r="S31"/>
  <c r="J67"/>
  <c r="J69" s="1"/>
  <c r="J12"/>
  <c r="K67"/>
  <c r="Z110" i="20" l="1"/>
  <c r="AA9"/>
  <c r="U94" i="4"/>
  <c r="C104"/>
  <c r="T94"/>
  <c r="M91"/>
  <c r="L94"/>
  <c r="X93"/>
  <c r="Y93" s="1"/>
  <c r="V91"/>
  <c r="V92"/>
  <c r="W92" s="1"/>
  <c r="W23"/>
  <c r="V24"/>
  <c r="W24" s="1"/>
  <c r="T33"/>
  <c r="T25"/>
  <c r="T26" s="1"/>
  <c r="T32"/>
  <c r="T31"/>
  <c r="K12"/>
  <c r="K69"/>
  <c r="L67"/>
  <c r="AA110" i="20" l="1"/>
  <c r="AB9"/>
  <c r="X24" i="4"/>
  <c r="B105"/>
  <c r="C105" s="1"/>
  <c r="V94"/>
  <c r="W91"/>
  <c r="Z93"/>
  <c r="AA93" s="1"/>
  <c r="M94"/>
  <c r="N91"/>
  <c r="X92"/>
  <c r="Y92" s="1"/>
  <c r="Y24"/>
  <c r="Z24" s="1"/>
  <c r="X23"/>
  <c r="U33"/>
  <c r="U25"/>
  <c r="U32"/>
  <c r="U31"/>
  <c r="V31" s="1"/>
  <c r="L12"/>
  <c r="L69"/>
  <c r="M67"/>
  <c r="AC9" i="20" l="1"/>
  <c r="AC110" s="1"/>
  <c r="AB110"/>
  <c r="B106" i="4"/>
  <c r="C106" s="1"/>
  <c r="AB93"/>
  <c r="AC93" s="1"/>
  <c r="W94"/>
  <c r="O91"/>
  <c r="N94"/>
  <c r="Z92"/>
  <c r="AA92" s="1"/>
  <c r="AB92" s="1"/>
  <c r="X91"/>
  <c r="Y23"/>
  <c r="Z23" s="1"/>
  <c r="AA23" s="1"/>
  <c r="AB23" s="1"/>
  <c r="AC23" s="1"/>
  <c r="AD23" s="1"/>
  <c r="AE23" s="1"/>
  <c r="AF23" s="1"/>
  <c r="AG23" s="1"/>
  <c r="AH23" s="1"/>
  <c r="AI23" s="1"/>
  <c r="AJ23" s="1"/>
  <c r="AK23" s="1"/>
  <c r="AL23" s="1"/>
  <c r="AM23" s="1"/>
  <c r="AA24"/>
  <c r="V25"/>
  <c r="V26" s="1"/>
  <c r="U26"/>
  <c r="V33"/>
  <c r="V32"/>
  <c r="W31"/>
  <c r="M12"/>
  <c r="M69"/>
  <c r="N67"/>
  <c r="AD9" i="20" l="1"/>
  <c r="AE9" s="1"/>
  <c r="AE110" s="1"/>
  <c r="B107" i="4"/>
  <c r="C107" s="1"/>
  <c r="AD93"/>
  <c r="AE93" s="1"/>
  <c r="O94"/>
  <c r="P91"/>
  <c r="AC92"/>
  <c r="AD92" s="1"/>
  <c r="AE92" s="1"/>
  <c r="X94"/>
  <c r="AF92"/>
  <c r="AG92" s="1"/>
  <c r="AH92" s="1"/>
  <c r="AI92" s="1"/>
  <c r="AJ92" s="1"/>
  <c r="AK92" s="1"/>
  <c r="AL92" s="1"/>
  <c r="AM92" s="1"/>
  <c r="AN92" s="1"/>
  <c r="AO92" s="1"/>
  <c r="AP92" s="1"/>
  <c r="AQ92" s="1"/>
  <c r="AR92" s="1"/>
  <c r="AS92" s="1"/>
  <c r="AT92" s="1"/>
  <c r="AU92" s="1"/>
  <c r="Y91"/>
  <c r="AN23"/>
  <c r="AO23" s="1"/>
  <c r="AP23" s="1"/>
  <c r="AQ23" s="1"/>
  <c r="AR23" s="1"/>
  <c r="AS23" s="1"/>
  <c r="AT23" s="1"/>
  <c r="AU23" s="1"/>
  <c r="AB24"/>
  <c r="AC24" s="1"/>
  <c r="AD24" s="1"/>
  <c r="AE24" s="1"/>
  <c r="AF24" s="1"/>
  <c r="AG24" s="1"/>
  <c r="AH24" s="1"/>
  <c r="AI24" s="1"/>
  <c r="AJ24" s="1"/>
  <c r="AK24" s="1"/>
  <c r="AL24" s="1"/>
  <c r="AM24" s="1"/>
  <c r="AN24" s="1"/>
  <c r="AO24" s="1"/>
  <c r="AP24" s="1"/>
  <c r="AQ24" s="1"/>
  <c r="AR24" s="1"/>
  <c r="AS24" s="1"/>
  <c r="AT24" s="1"/>
  <c r="AU24" s="1"/>
  <c r="W25"/>
  <c r="W33"/>
  <c r="W32"/>
  <c r="X31"/>
  <c r="N12"/>
  <c r="N69"/>
  <c r="O67"/>
  <c r="AD110" i="20" l="1"/>
  <c r="AF9"/>
  <c r="AF110" s="1"/>
  <c r="B108" i="4"/>
  <c r="C108" s="1"/>
  <c r="AF93"/>
  <c r="Y94"/>
  <c r="Z91"/>
  <c r="P94"/>
  <c r="Q91"/>
  <c r="Q94" s="1"/>
  <c r="X25"/>
  <c r="W26"/>
  <c r="X33"/>
  <c r="Y33" s="1"/>
  <c r="Z33" s="1"/>
  <c r="AA33" s="1"/>
  <c r="AB33" s="1"/>
  <c r="AC33" s="1"/>
  <c r="AD33" s="1"/>
  <c r="AE33" s="1"/>
  <c r="AF33" s="1"/>
  <c r="AG33" s="1"/>
  <c r="AH33" s="1"/>
  <c r="AI33" s="1"/>
  <c r="AJ33" s="1"/>
  <c r="AK33" s="1"/>
  <c r="AL33" s="1"/>
  <c r="AM33" s="1"/>
  <c r="AN33" s="1"/>
  <c r="AO33" s="1"/>
  <c r="AP33" s="1"/>
  <c r="AQ33" s="1"/>
  <c r="AR33" s="1"/>
  <c r="AS33" s="1"/>
  <c r="AT33" s="1"/>
  <c r="AU33" s="1"/>
  <c r="X32"/>
  <c r="Y31"/>
  <c r="O12"/>
  <c r="Q13"/>
  <c r="O69"/>
  <c r="P67"/>
  <c r="AG9" i="20" l="1"/>
  <c r="AG110" s="1"/>
  <c r="B109" i="4"/>
  <c r="C109" s="1"/>
  <c r="AG93"/>
  <c r="AH93" s="1"/>
  <c r="AI93" s="1"/>
  <c r="AJ93" s="1"/>
  <c r="AK93" s="1"/>
  <c r="AL93" s="1"/>
  <c r="AM93" s="1"/>
  <c r="AN93" s="1"/>
  <c r="AO93" s="1"/>
  <c r="AP93" s="1"/>
  <c r="AQ93" s="1"/>
  <c r="AR93" s="1"/>
  <c r="AS93" s="1"/>
  <c r="AT93" s="1"/>
  <c r="AU93" s="1"/>
  <c r="Z94"/>
  <c r="AA91"/>
  <c r="X26"/>
  <c r="Y25"/>
  <c r="Y32"/>
  <c r="Z31"/>
  <c r="AA31" s="1"/>
  <c r="AB31" s="1"/>
  <c r="P12"/>
  <c r="P69"/>
  <c r="Q67"/>
  <c r="AH9" i="20" l="1"/>
  <c r="AH110" s="1"/>
  <c r="B110" i="4"/>
  <c r="C110" s="1"/>
  <c r="AA94"/>
  <c r="AB91"/>
  <c r="Z25"/>
  <c r="Y26"/>
  <c r="Q12"/>
  <c r="AC31"/>
  <c r="AD31" s="1"/>
  <c r="AE31" s="1"/>
  <c r="AF31" s="1"/>
  <c r="AG31" s="1"/>
  <c r="AH31" s="1"/>
  <c r="AI31" s="1"/>
  <c r="AJ31" s="1"/>
  <c r="AK31" s="1"/>
  <c r="AL31" s="1"/>
  <c r="AM31" s="1"/>
  <c r="AN31" s="1"/>
  <c r="AO31" s="1"/>
  <c r="AP31" s="1"/>
  <c r="AQ31" s="1"/>
  <c r="AR31" s="1"/>
  <c r="AS31" s="1"/>
  <c r="AT31" s="1"/>
  <c r="AU31" s="1"/>
  <c r="Z32"/>
  <c r="AA32" s="1"/>
  <c r="AB32" s="1"/>
  <c r="AC32" s="1"/>
  <c r="AD32" s="1"/>
  <c r="AE32" s="1"/>
  <c r="AF32" s="1"/>
  <c r="AG32" s="1"/>
  <c r="AH32" s="1"/>
  <c r="AI32" s="1"/>
  <c r="AJ32" s="1"/>
  <c r="AK32" s="1"/>
  <c r="AL32" s="1"/>
  <c r="AM32" s="1"/>
  <c r="AN32" s="1"/>
  <c r="AO32" s="1"/>
  <c r="AP32" s="1"/>
  <c r="AQ32" s="1"/>
  <c r="AR32" s="1"/>
  <c r="Q69"/>
  <c r="R67"/>
  <c r="AI9" i="20" l="1"/>
  <c r="B111" i="4"/>
  <c r="C111" s="1"/>
  <c r="AB94"/>
  <c r="AC91"/>
  <c r="AA25"/>
  <c r="AA26" s="1"/>
  <c r="Z26"/>
  <c r="Q70"/>
  <c r="R12"/>
  <c r="S12"/>
  <c r="AS32"/>
  <c r="AT32" s="1"/>
  <c r="AU32" s="1"/>
  <c r="R69"/>
  <c r="S67"/>
  <c r="S69" s="1"/>
  <c r="AI110" i="20" l="1"/>
  <c r="AJ9"/>
  <c r="AK9" s="1"/>
  <c r="B112" i="4"/>
  <c r="C112" s="1"/>
  <c r="AC94"/>
  <c r="AD91"/>
  <c r="AB25"/>
  <c r="T67"/>
  <c r="T69" s="1"/>
  <c r="AJ110" i="20" l="1"/>
  <c r="AK110"/>
  <c r="B113" i="4"/>
  <c r="C113" s="1"/>
  <c r="AD94"/>
  <c r="AE91"/>
  <c r="AB26"/>
  <c r="AC25"/>
  <c r="T12"/>
  <c r="U12"/>
  <c r="U67"/>
  <c r="V67" s="1"/>
  <c r="V69" s="1"/>
  <c r="B114" l="1"/>
  <c r="C114" s="1"/>
  <c r="B115" s="1"/>
  <c r="C115" s="1"/>
  <c r="AE94"/>
  <c r="AF91"/>
  <c r="AD25"/>
  <c r="AC26"/>
  <c r="W67"/>
  <c r="W69" s="1"/>
  <c r="U69"/>
  <c r="AF94" l="1"/>
  <c r="AG91"/>
  <c r="AE25"/>
  <c r="AD26"/>
  <c r="V12"/>
  <c r="X67"/>
  <c r="Y67" s="1"/>
  <c r="Y69" s="1"/>
  <c r="AG94" l="1"/>
  <c r="AH91"/>
  <c r="AF25"/>
  <c r="AE26"/>
  <c r="Z67"/>
  <c r="AA67" s="1"/>
  <c r="AA69" s="1"/>
  <c r="W12"/>
  <c r="X69"/>
  <c r="Z69" l="1"/>
  <c r="AH94"/>
  <c r="AI91"/>
  <c r="AG25"/>
  <c r="AF26"/>
  <c r="AB67"/>
  <c r="AC67" s="1"/>
  <c r="AC69" s="1"/>
  <c r="Y12"/>
  <c r="X12"/>
  <c r="AB69"/>
  <c r="AI94" l="1"/>
  <c r="AJ91"/>
  <c r="AH25"/>
  <c r="AG26"/>
  <c r="Z12"/>
  <c r="AD67"/>
  <c r="AD69" s="1"/>
  <c r="AJ94" l="1"/>
  <c r="AK91"/>
  <c r="AI25"/>
  <c r="AH26"/>
  <c r="AE67"/>
  <c r="AE69" s="1"/>
  <c r="AA12"/>
  <c r="AK94" l="1"/>
  <c r="AL91"/>
  <c r="AJ25"/>
  <c r="AI26"/>
  <c r="AF67"/>
  <c r="AG67" s="1"/>
  <c r="AG69" s="1"/>
  <c r="AB12"/>
  <c r="AC12"/>
  <c r="AL94" l="1"/>
  <c r="AM91"/>
  <c r="AK25"/>
  <c r="AJ26"/>
  <c r="AH67"/>
  <c r="AH69" s="1"/>
  <c r="AF69"/>
  <c r="AM94" l="1"/>
  <c r="AN91"/>
  <c r="AL25"/>
  <c r="AK26"/>
  <c r="AI67"/>
  <c r="AI69" s="1"/>
  <c r="AD12"/>
  <c r="AE12"/>
  <c r="AN94" l="1"/>
  <c r="AO91"/>
  <c r="AM25"/>
  <c r="AL26"/>
  <c r="AJ67"/>
  <c r="AJ69" s="1"/>
  <c r="AF12"/>
  <c r="AK67"/>
  <c r="AK69" s="1"/>
  <c r="AO94" l="1"/>
  <c r="AP91"/>
  <c r="AN25"/>
  <c r="AM26"/>
  <c r="AL67"/>
  <c r="AG12"/>
  <c r="AL69"/>
  <c r="AM67"/>
  <c r="AM69" s="1"/>
  <c r="AP94" l="1"/>
  <c r="AQ91"/>
  <c r="AO25"/>
  <c r="AN26"/>
  <c r="AN67"/>
  <c r="AN69" s="1"/>
  <c r="AQ94" l="1"/>
  <c r="AR91"/>
  <c r="AP25"/>
  <c r="AO26"/>
  <c r="AH12"/>
  <c r="AI10"/>
  <c r="AO67"/>
  <c r="AO69" s="1"/>
  <c r="AR94" l="1"/>
  <c r="AS91"/>
  <c r="AQ25"/>
  <c r="AP26"/>
  <c r="AP67"/>
  <c r="AP69" s="1"/>
  <c r="AI12"/>
  <c r="AJ10"/>
  <c r="AJ12" s="1"/>
  <c r="AQ67" l="1"/>
  <c r="AS94"/>
  <c r="AT91"/>
  <c r="AR25"/>
  <c r="AQ26"/>
  <c r="AK10"/>
  <c r="AK12" s="1"/>
  <c r="AR67"/>
  <c r="AQ69"/>
  <c r="AS67"/>
  <c r="AS69" s="1"/>
  <c r="F4"/>
  <c r="E4" s="1"/>
  <c r="C4" s="1"/>
  <c r="F16"/>
  <c r="E16" s="1"/>
  <c r="F30"/>
  <c r="E30" s="1"/>
  <c r="F39"/>
  <c r="E39" s="1"/>
  <c r="F45"/>
  <c r="F61"/>
  <c r="F73"/>
  <c r="H4"/>
  <c r="I4" s="1"/>
  <c r="J4" s="1"/>
  <c r="G57"/>
  <c r="H45"/>
  <c r="I45" s="1"/>
  <c r="J45" s="1"/>
  <c r="H61"/>
  <c r="I61" s="1"/>
  <c r="J61" s="1"/>
  <c r="K61" s="1"/>
  <c r="L61" s="1"/>
  <c r="M61" s="1"/>
  <c r="N61" s="1"/>
  <c r="O61" s="1"/>
  <c r="P61" s="1"/>
  <c r="H30"/>
  <c r="I30" s="1"/>
  <c r="J30" s="1"/>
  <c r="K30" s="1"/>
  <c r="L30" s="1"/>
  <c r="M30" s="1"/>
  <c r="N30" s="1"/>
  <c r="O30" s="1"/>
  <c r="P30" s="1"/>
  <c r="Q30" s="1"/>
  <c r="Q35" s="1"/>
  <c r="H16"/>
  <c r="I16" s="1"/>
  <c r="J16" s="1"/>
  <c r="K16" s="1"/>
  <c r="L16" s="1"/>
  <c r="M16" s="1"/>
  <c r="N16" s="1"/>
  <c r="O16" s="1"/>
  <c r="P16" s="1"/>
  <c r="H39"/>
  <c r="I39" s="1"/>
  <c r="J39" s="1"/>
  <c r="K39" s="1"/>
  <c r="L39" s="1"/>
  <c r="M39" s="1"/>
  <c r="N39" s="1"/>
  <c r="O39" s="1"/>
  <c r="P39" s="1"/>
  <c r="H73"/>
  <c r="I73" s="1"/>
  <c r="E73"/>
  <c r="E61"/>
  <c r="E45"/>
  <c r="H75"/>
  <c r="G75"/>
  <c r="H63"/>
  <c r="G63"/>
  <c r="H57"/>
  <c r="G41"/>
  <c r="G18"/>
  <c r="G6"/>
  <c r="AT94" l="1"/>
  <c r="AU91"/>
  <c r="AU94" s="1"/>
  <c r="C61"/>
  <c r="R61" s="1"/>
  <c r="S61" s="1"/>
  <c r="Q16"/>
  <c r="Q19" s="1"/>
  <c r="AS25"/>
  <c r="AR26"/>
  <c r="H18"/>
  <c r="AL10"/>
  <c r="H26"/>
  <c r="H35"/>
  <c r="AR69"/>
  <c r="AT67"/>
  <c r="C45"/>
  <c r="C39"/>
  <c r="C30"/>
  <c r="R30" s="1"/>
  <c r="H6"/>
  <c r="J73"/>
  <c r="I75"/>
  <c r="Q41"/>
  <c r="I18"/>
  <c r="I35"/>
  <c r="I63"/>
  <c r="C73"/>
  <c r="P41"/>
  <c r="I6"/>
  <c r="I57"/>
  <c r="I26"/>
  <c r="J57"/>
  <c r="K45"/>
  <c r="K4"/>
  <c r="C16"/>
  <c r="R16" s="1"/>
  <c r="AT25" l="1"/>
  <c r="AS26"/>
  <c r="R39"/>
  <c r="S39" s="1"/>
  <c r="S30"/>
  <c r="S35" s="1"/>
  <c r="R35"/>
  <c r="AM10"/>
  <c r="AL12"/>
  <c r="AU67"/>
  <c r="AU69" s="1"/>
  <c r="AT69"/>
  <c r="J6"/>
  <c r="T61"/>
  <c r="U61" s="1"/>
  <c r="K73"/>
  <c r="J75"/>
  <c r="J63"/>
  <c r="J35"/>
  <c r="J18"/>
  <c r="S16"/>
  <c r="L4"/>
  <c r="K6"/>
  <c r="L45"/>
  <c r="K57"/>
  <c r="J26"/>
  <c r="T30"/>
  <c r="T39" l="1"/>
  <c r="S41"/>
  <c r="U39"/>
  <c r="V39" s="1"/>
  <c r="R41"/>
  <c r="AU25"/>
  <c r="AU26" s="1"/>
  <c r="AT26"/>
  <c r="U30"/>
  <c r="U35" s="1"/>
  <c r="T35"/>
  <c r="AM12"/>
  <c r="AN10"/>
  <c r="T16"/>
  <c r="U16" s="1"/>
  <c r="V16" s="1"/>
  <c r="L73"/>
  <c r="K75"/>
  <c r="K18"/>
  <c r="K35"/>
  <c r="K63"/>
  <c r="V30"/>
  <c r="K26"/>
  <c r="L57"/>
  <c r="M45"/>
  <c r="M4"/>
  <c r="L6"/>
  <c r="V61"/>
  <c r="W61" s="1"/>
  <c r="T41"/>
  <c r="W39"/>
  <c r="W30" l="1"/>
  <c r="V35"/>
  <c r="AO10"/>
  <c r="AN12"/>
  <c r="L63"/>
  <c r="L35"/>
  <c r="L18"/>
  <c r="M73"/>
  <c r="L75"/>
  <c r="N45"/>
  <c r="M57"/>
  <c r="N4"/>
  <c r="M6"/>
  <c r="L26"/>
  <c r="X61"/>
  <c r="X39"/>
  <c r="U41"/>
  <c r="W16"/>
  <c r="AP10" l="1"/>
  <c r="AP12" s="1"/>
  <c r="AO12"/>
  <c r="X30"/>
  <c r="W35"/>
  <c r="N73"/>
  <c r="M75"/>
  <c r="M18"/>
  <c r="M35"/>
  <c r="M63"/>
  <c r="M26"/>
  <c r="O4"/>
  <c r="N6"/>
  <c r="O45"/>
  <c r="N57"/>
  <c r="Y61"/>
  <c r="Y39"/>
  <c r="Z39" s="1"/>
  <c r="W41"/>
  <c r="V41"/>
  <c r="X16"/>
  <c r="AQ10" l="1"/>
  <c r="AQ12" s="1"/>
  <c r="X35"/>
  <c r="Y30"/>
  <c r="Y16"/>
  <c r="Z16" s="1"/>
  <c r="N63"/>
  <c r="N35"/>
  <c r="N18"/>
  <c r="O73"/>
  <c r="N75"/>
  <c r="P4"/>
  <c r="Q4" s="1"/>
  <c r="R4" s="1"/>
  <c r="O6"/>
  <c r="O57"/>
  <c r="P45"/>
  <c r="Q45" s="1"/>
  <c r="R45" s="1"/>
  <c r="N26"/>
  <c r="Z61"/>
  <c r="AA61" s="1"/>
  <c r="X41"/>
  <c r="AA39"/>
  <c r="AB39" s="1"/>
  <c r="AR10" l="1"/>
  <c r="AR12" s="1"/>
  <c r="Y35"/>
  <c r="Z30"/>
  <c r="P73"/>
  <c r="Q73" s="1"/>
  <c r="R73" s="1"/>
  <c r="O75"/>
  <c r="O18"/>
  <c r="O35"/>
  <c r="O63"/>
  <c r="AA16"/>
  <c r="AB16" s="1"/>
  <c r="P57"/>
  <c r="P6"/>
  <c r="O26"/>
  <c r="AB61"/>
  <c r="AC39"/>
  <c r="Z41"/>
  <c r="Y41"/>
  <c r="AS10" l="1"/>
  <c r="AS12" s="1"/>
  <c r="Z35"/>
  <c r="AA30"/>
  <c r="P63"/>
  <c r="P35"/>
  <c r="P18"/>
  <c r="P75"/>
  <c r="Q6"/>
  <c r="Q57"/>
  <c r="AA41"/>
  <c r="P26"/>
  <c r="AC61"/>
  <c r="AB41"/>
  <c r="AC41"/>
  <c r="AD39"/>
  <c r="AC16"/>
  <c r="AT10" l="1"/>
  <c r="AT12" s="1"/>
  <c r="AA35"/>
  <c r="AB30"/>
  <c r="Q18"/>
  <c r="Q63"/>
  <c r="Q75"/>
  <c r="S45"/>
  <c r="T45" s="1"/>
  <c r="T57" s="1"/>
  <c r="R57"/>
  <c r="S4"/>
  <c r="R6"/>
  <c r="AD61"/>
  <c r="AD41"/>
  <c r="AE39"/>
  <c r="AD16"/>
  <c r="AU10" l="1"/>
  <c r="AU12" s="1"/>
  <c r="AB35"/>
  <c r="AC30"/>
  <c r="R75"/>
  <c r="S73"/>
  <c r="R63"/>
  <c r="R18"/>
  <c r="T4"/>
  <c r="S6"/>
  <c r="S57"/>
  <c r="U45"/>
  <c r="AE61"/>
  <c r="AE41"/>
  <c r="AF39"/>
  <c r="AE16"/>
  <c r="R78" l="1"/>
  <c r="AC35"/>
  <c r="AD30"/>
  <c r="T73"/>
  <c r="U73" s="1"/>
  <c r="S63"/>
  <c r="AF41"/>
  <c r="AG39"/>
  <c r="U4"/>
  <c r="V4" s="1"/>
  <c r="V6" s="1"/>
  <c r="T63"/>
  <c r="S18"/>
  <c r="S75"/>
  <c r="U57"/>
  <c r="V45"/>
  <c r="T6"/>
  <c r="AF61"/>
  <c r="AG61" s="1"/>
  <c r="AF16"/>
  <c r="AG16" s="1"/>
  <c r="S78" l="1"/>
  <c r="T75"/>
  <c r="AD35"/>
  <c r="AE30"/>
  <c r="U6"/>
  <c r="AH61"/>
  <c r="AG41"/>
  <c r="AH39"/>
  <c r="AH16"/>
  <c r="T18"/>
  <c r="U18"/>
  <c r="V73"/>
  <c r="U75"/>
  <c r="V57"/>
  <c r="W4"/>
  <c r="W45"/>
  <c r="T78" l="1"/>
  <c r="AE35"/>
  <c r="AF30"/>
  <c r="AI61"/>
  <c r="AH41"/>
  <c r="AI39"/>
  <c r="AI16"/>
  <c r="U63"/>
  <c r="V75"/>
  <c r="W73"/>
  <c r="W6"/>
  <c r="X4"/>
  <c r="X6" s="1"/>
  <c r="X45"/>
  <c r="X57" s="1"/>
  <c r="W57"/>
  <c r="U78" l="1"/>
  <c r="AG30"/>
  <c r="AF35"/>
  <c r="AH30"/>
  <c r="AH35" s="1"/>
  <c r="Y45"/>
  <c r="Y57" s="1"/>
  <c r="X73"/>
  <c r="X75" s="1"/>
  <c r="AJ61"/>
  <c r="AI41"/>
  <c r="AJ39"/>
  <c r="AJ16"/>
  <c r="Z45"/>
  <c r="Z57" s="1"/>
  <c r="V63"/>
  <c r="V18"/>
  <c r="Y4"/>
  <c r="W75"/>
  <c r="V78" l="1"/>
  <c r="Y73"/>
  <c r="Y75" s="1"/>
  <c r="AG35"/>
  <c r="AI30"/>
  <c r="AK61"/>
  <c r="AJ41"/>
  <c r="AK39"/>
  <c r="AK16"/>
  <c r="Y6"/>
  <c r="Z4"/>
  <c r="AA4" s="1"/>
  <c r="AA45"/>
  <c r="W63"/>
  <c r="Z73"/>
  <c r="W18"/>
  <c r="W78" l="1"/>
  <c r="AI35"/>
  <c r="AJ30"/>
  <c r="Z6"/>
  <c r="AL61"/>
  <c r="AK41"/>
  <c r="AL39"/>
  <c r="AL16"/>
  <c r="AA57"/>
  <c r="AB45"/>
  <c r="X63"/>
  <c r="Y18"/>
  <c r="X18"/>
  <c r="Z75"/>
  <c r="AA73"/>
  <c r="AA6"/>
  <c r="AB4"/>
  <c r="X78" l="1"/>
  <c r="AJ35"/>
  <c r="AK30"/>
  <c r="AM61"/>
  <c r="AL41"/>
  <c r="AM39"/>
  <c r="Z18"/>
  <c r="AM16"/>
  <c r="AC45"/>
  <c r="AB57"/>
  <c r="Y63"/>
  <c r="AA75"/>
  <c r="AB73"/>
  <c r="AA18"/>
  <c r="AC4"/>
  <c r="AB6"/>
  <c r="Y78" l="1"/>
  <c r="AK35"/>
  <c r="AL30"/>
  <c r="AN61"/>
  <c r="AM41"/>
  <c r="AN39"/>
  <c r="AN16"/>
  <c r="AC57"/>
  <c r="AD45"/>
  <c r="Z63"/>
  <c r="AC73"/>
  <c r="AC75" s="1"/>
  <c r="AB75"/>
  <c r="AD4"/>
  <c r="AC6"/>
  <c r="Z78" l="1"/>
  <c r="AL35"/>
  <c r="AM30"/>
  <c r="AM35" s="1"/>
  <c r="AO61"/>
  <c r="AN41"/>
  <c r="AO39"/>
  <c r="AO16"/>
  <c r="AD57"/>
  <c r="AE45"/>
  <c r="AE57" s="1"/>
  <c r="AD73"/>
  <c r="AD75" s="1"/>
  <c r="AA63"/>
  <c r="AB63"/>
  <c r="AB18"/>
  <c r="AE4"/>
  <c r="AD6"/>
  <c r="AN30" l="1"/>
  <c r="AN35" s="1"/>
  <c r="AB78"/>
  <c r="AA78"/>
  <c r="AF45"/>
  <c r="AG45" s="1"/>
  <c r="AE73"/>
  <c r="AE75" s="1"/>
  <c r="AP61"/>
  <c r="AF57"/>
  <c r="AP39"/>
  <c r="AO41"/>
  <c r="AP16"/>
  <c r="AC18"/>
  <c r="AF4"/>
  <c r="AE6"/>
  <c r="AO30" l="1"/>
  <c r="AO35" s="1"/>
  <c r="AF73"/>
  <c r="AG73" s="1"/>
  <c r="AQ61"/>
  <c r="AG57"/>
  <c r="AH45"/>
  <c r="AP41"/>
  <c r="AQ39"/>
  <c r="AQ16"/>
  <c r="AF6"/>
  <c r="AG4"/>
  <c r="AC63"/>
  <c r="AD18"/>
  <c r="AP30" l="1"/>
  <c r="AP35" s="1"/>
  <c r="AF75"/>
  <c r="AC78"/>
  <c r="AG75"/>
  <c r="AH73"/>
  <c r="AR61"/>
  <c r="AH57"/>
  <c r="AI45"/>
  <c r="AQ41"/>
  <c r="AR39"/>
  <c r="AR16"/>
  <c r="AG6"/>
  <c r="AH4"/>
  <c r="AD63"/>
  <c r="AE63"/>
  <c r="AE18"/>
  <c r="AQ30" l="1"/>
  <c r="AQ35" s="1"/>
  <c r="AD78"/>
  <c r="AE78"/>
  <c r="AH75"/>
  <c r="AI73"/>
  <c r="AS61"/>
  <c r="AI57"/>
  <c r="AJ45"/>
  <c r="AR41"/>
  <c r="AS39"/>
  <c r="AF18"/>
  <c r="AS16"/>
  <c r="AI4"/>
  <c r="AH6"/>
  <c r="AR30" l="1"/>
  <c r="AI75"/>
  <c r="AJ73"/>
  <c r="AF63"/>
  <c r="AT61"/>
  <c r="AJ57"/>
  <c r="AK45"/>
  <c r="AS41"/>
  <c r="AT39"/>
  <c r="AG18"/>
  <c r="AT16"/>
  <c r="AI6"/>
  <c r="AJ4"/>
  <c r="AR35" l="1"/>
  <c r="AS30"/>
  <c r="AF78"/>
  <c r="AJ75"/>
  <c r="AK73"/>
  <c r="AU61"/>
  <c r="AG63"/>
  <c r="AK57"/>
  <c r="AL45"/>
  <c r="AT41"/>
  <c r="AU39"/>
  <c r="AU41" s="1"/>
  <c r="AH18"/>
  <c r="AU16"/>
  <c r="AJ6"/>
  <c r="AK4"/>
  <c r="AS35" l="1"/>
  <c r="AT30"/>
  <c r="AT35" s="1"/>
  <c r="AG78"/>
  <c r="AK75"/>
  <c r="AL73"/>
  <c r="AH63"/>
  <c r="AL57"/>
  <c r="AM45"/>
  <c r="AI18"/>
  <c r="AK6"/>
  <c r="AL4"/>
  <c r="AU30" l="1"/>
  <c r="AU35" s="1"/>
  <c r="AH78"/>
  <c r="AL75"/>
  <c r="AM73"/>
  <c r="AI63"/>
  <c r="AN45"/>
  <c r="AM57"/>
  <c r="AJ18"/>
  <c r="AL6"/>
  <c r="AM4"/>
  <c r="AI78" l="1"/>
  <c r="AM75"/>
  <c r="AN73"/>
  <c r="AJ63"/>
  <c r="AK63"/>
  <c r="AN57"/>
  <c r="AO45"/>
  <c r="AK18"/>
  <c r="AM6"/>
  <c r="AN4"/>
  <c r="AK78" l="1"/>
  <c r="AJ78"/>
  <c r="AO73"/>
  <c r="AN75"/>
  <c r="AO57"/>
  <c r="AP45"/>
  <c r="AL18"/>
  <c r="AN6"/>
  <c r="AO4"/>
  <c r="AO75" l="1"/>
  <c r="AP73"/>
  <c r="AL63"/>
  <c r="AP57"/>
  <c r="AQ45"/>
  <c r="AM18"/>
  <c r="AP4"/>
  <c r="AO6"/>
  <c r="AL78" l="1"/>
  <c r="AP75"/>
  <c r="AQ73"/>
  <c r="AM63"/>
  <c r="AQ57"/>
  <c r="AR45"/>
  <c r="AN18"/>
  <c r="AP6"/>
  <c r="AQ4"/>
  <c r="AM78" l="1"/>
  <c r="AQ75"/>
  <c r="AR73"/>
  <c r="AN63"/>
  <c r="AR57"/>
  <c r="AS45"/>
  <c r="AO18"/>
  <c r="AR4"/>
  <c r="AQ6"/>
  <c r="AN78" l="1"/>
  <c r="AR75"/>
  <c r="AS73"/>
  <c r="AO63"/>
  <c r="AS57"/>
  <c r="AT45"/>
  <c r="AP18"/>
  <c r="AS4"/>
  <c r="AR6"/>
  <c r="AO78" l="1"/>
  <c r="AS75"/>
  <c r="AT73"/>
  <c r="AP63"/>
  <c r="AT57"/>
  <c r="AU45"/>
  <c r="AU57" s="1"/>
  <c r="AQ18"/>
  <c r="AT4"/>
  <c r="AS6"/>
  <c r="AP78" l="1"/>
  <c r="AT75"/>
  <c r="AU73"/>
  <c r="AU75" s="1"/>
  <c r="AQ63"/>
  <c r="AR18"/>
  <c r="AT6"/>
  <c r="AU4"/>
  <c r="AU6" s="1"/>
  <c r="AQ78" l="1"/>
  <c r="AR63"/>
  <c r="AS18"/>
  <c r="AR78" l="1"/>
  <c r="AS63"/>
  <c r="AU18"/>
  <c r="AT18"/>
  <c r="AS78" l="1"/>
  <c r="AU63"/>
  <c r="AT63"/>
  <c r="AU78" l="1"/>
  <c r="AT78"/>
</calcChain>
</file>

<file path=xl/sharedStrings.xml><?xml version="1.0" encoding="utf-8"?>
<sst xmlns="http://schemas.openxmlformats.org/spreadsheetml/2006/main" count="224" uniqueCount="108">
  <si>
    <t>Date of Purchase</t>
  </si>
  <si>
    <t>Life</t>
  </si>
  <si>
    <t xml:space="preserve">Assets w/off Date </t>
  </si>
  <si>
    <t>Total</t>
  </si>
  <si>
    <t xml:space="preserve">Purchase Amount </t>
  </si>
  <si>
    <t>Carrying Amount</t>
  </si>
  <si>
    <t>New rate</t>
  </si>
  <si>
    <t>Remaining Life</t>
  </si>
  <si>
    <t>Current Rate</t>
  </si>
  <si>
    <t>Furniture</t>
  </si>
  <si>
    <t>Computer</t>
  </si>
  <si>
    <t>As at</t>
  </si>
  <si>
    <t>01.04.2013</t>
  </si>
  <si>
    <t>31.03.2014</t>
  </si>
  <si>
    <t>WDV</t>
  </si>
  <si>
    <t xml:space="preserve"> </t>
  </si>
  <si>
    <t>Current Year</t>
  </si>
  <si>
    <t>Previous Year</t>
  </si>
  <si>
    <t>31.03.2013</t>
  </si>
  <si>
    <t>Director</t>
  </si>
  <si>
    <t>Note: Carrying Value as on 01.04.2014 is to be w/off from Retained earnings because remaing life of asset is zero as on that date.</t>
  </si>
  <si>
    <t>Vehicles-Scooter</t>
  </si>
  <si>
    <t>WaterDispenser</t>
  </si>
  <si>
    <t>Camera</t>
  </si>
  <si>
    <t>Office Equipment-Phone</t>
  </si>
  <si>
    <t>Printer</t>
  </si>
  <si>
    <t>Car</t>
  </si>
  <si>
    <t>Shop</t>
  </si>
  <si>
    <t>NOTES FORMING PART OF BALANCE SHEET AS AT 31ST MARCH, 2014</t>
  </si>
  <si>
    <t>NOTE 9 FIXED ASSETS</t>
  </si>
  <si>
    <r>
      <t xml:space="preserve">(Figures in </t>
    </r>
    <r>
      <rPr>
        <b/>
        <sz val="10"/>
        <rFont val="Rupee Foradian"/>
        <family val="2"/>
      </rPr>
      <t>`</t>
    </r>
    <r>
      <rPr>
        <b/>
        <sz val="10"/>
        <rFont val="Arial"/>
        <family val="2"/>
      </rPr>
      <t>)</t>
    </r>
  </si>
  <si>
    <t>PARTICULARS</t>
  </si>
  <si>
    <t>GROSS BLOCK</t>
  </si>
  <si>
    <t>DEPRECIATION</t>
  </si>
  <si>
    <t>DEP</t>
  </si>
  <si>
    <t>Cost as on</t>
  </si>
  <si>
    <t xml:space="preserve">Addition </t>
  </si>
  <si>
    <t>Sales/</t>
  </si>
  <si>
    <t xml:space="preserve">Dep. Up to </t>
  </si>
  <si>
    <t>Current</t>
  </si>
  <si>
    <t xml:space="preserve">Total up to </t>
  </si>
  <si>
    <t>As on</t>
  </si>
  <si>
    <t>Rates</t>
  </si>
  <si>
    <t>during year</t>
  </si>
  <si>
    <t>discard</t>
  </si>
  <si>
    <t>Year 13-14</t>
  </si>
  <si>
    <t>on WDV</t>
  </si>
  <si>
    <t>Air Conditions</t>
  </si>
  <si>
    <t>Furniture &amp;  Fixture</t>
  </si>
  <si>
    <t>Motor Car</t>
  </si>
  <si>
    <t>Scooters</t>
  </si>
  <si>
    <t>Water Dispenser</t>
  </si>
  <si>
    <t>Sd/-</t>
  </si>
  <si>
    <t>Purchase before 2009 no addition thereafter</t>
  </si>
  <si>
    <t>Airconditioner</t>
  </si>
  <si>
    <t xml:space="preserve">Purchase before 2009 </t>
  </si>
  <si>
    <t xml:space="preserve">Computer &amp; Computer Accessories </t>
  </si>
  <si>
    <t>Rate</t>
  </si>
  <si>
    <t>Scrap value</t>
  </si>
  <si>
    <t>Depr</t>
  </si>
  <si>
    <t>Clo Bal</t>
  </si>
  <si>
    <t>Name of Asset</t>
  </si>
  <si>
    <t>Useful Life (In Years)</t>
  </si>
  <si>
    <t>Group of asset</t>
  </si>
  <si>
    <t>Shift Type</t>
  </si>
  <si>
    <t>Single</t>
  </si>
  <si>
    <t>Depreciation calculation as per Companies Act 2013 (W.D.V. Method)</t>
  </si>
  <si>
    <t>Year</t>
  </si>
  <si>
    <t>Opening WDV</t>
  </si>
  <si>
    <t>Purchase Date</t>
  </si>
  <si>
    <t>Purchase Amount</t>
  </si>
  <si>
    <t>Residual</t>
  </si>
  <si>
    <t>Total Life (In Years)</t>
  </si>
  <si>
    <t>Elapsed Life (In Years)</t>
  </si>
  <si>
    <t>Remaining Life (In Years)</t>
  </si>
  <si>
    <t>Used In Current Year (In Years)</t>
  </si>
  <si>
    <t>Depriciation</t>
  </si>
  <si>
    <t>Closing WDV</t>
  </si>
  <si>
    <t>Dep. rate</t>
  </si>
  <si>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</si>
  <si>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</si>
  <si>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</si>
  <si>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</si>
  <si>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</si>
  <si>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</si>
  <si>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</si>
  <si>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</si>
  <si>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</si>
  <si>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</si>
  <si>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2024-2025</t>
  </si>
  <si>
    <t>2025-2026</t>
  </si>
  <si>
    <t>2026-2027</t>
  </si>
  <si>
    <t>2027-2028</t>
  </si>
  <si>
    <t>2028-2029</t>
  </si>
  <si>
    <t>2029-2030</t>
  </si>
  <si>
    <t>MANOHAR GIFTS AND STATIONERY PRIVATE LIMITED</t>
  </si>
  <si>
    <t>Details to be filed</t>
  </si>
  <si>
    <t>Scrap Value (5% of Original Cost)</t>
  </si>
  <si>
    <t xml:space="preserve">Assets w/o Date </t>
  </si>
  <si>
    <t>Automatic Calculation</t>
  </si>
  <si>
    <t>Diff 
(if any)</t>
  </si>
  <si>
    <t>Date of Purchase
(dd/mm/yyyy)</t>
  </si>
  <si>
    <t>Summary Sheet</t>
  </si>
  <si>
    <t>SURAJ GARG &amp; ASSOCIATES</t>
  </si>
  <si>
    <t xml:space="preserve">CA NITIN SHARMA </t>
  </si>
  <si>
    <t>B. COM (H), ACA</t>
  </si>
  <si>
    <t>Current Year Depriciation 
(2014-15) 
to be charged</t>
  </si>
  <si>
    <t>Carrying Amount
(As per Books)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</si>
</sst>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_ * #,##0_ ;_ * \-#,##0_ ;_ * &quot;-&quot;??_ ;_ @_ 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i/>
      <sz val="11"/>
      <color theme="1"/>
      <name val="Calibri"/>
      <family val="2"/>
      <scheme val="minor"/>
    </font>
    <font>
      <b/>
      <u/>
      <sz val="10"/>
      <name val="Times New Roman"/>
      <family val="1"/>
    </font>
    <font>
      <b/>
      <sz val="12"/>
      <color indexed="8"/>
      <name val="Arial"/>
      <family val="2"/>
    </font>
    <font>
      <b/>
      <u/>
      <sz val="10.5"/>
      <name val="Arial"/>
      <family val="2"/>
    </font>
    <font>
      <b/>
      <u/>
      <sz val="10.199999999999999"/>
      <name val="Arial"/>
      <family val="2"/>
    </font>
    <font>
      <b/>
      <sz val="10.199999999999999"/>
      <name val="Arial"/>
      <family val="2"/>
    </font>
    <font>
      <b/>
      <sz val="10"/>
      <name val="Rupee Foradian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7"/>
      <color theme="1"/>
      <name val="Arial"/>
      <family val="2"/>
    </font>
    <font>
      <b/>
      <i/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tted">
        <color rgb="FFA6A6A6"/>
      </left>
      <right/>
      <top style="dotted">
        <color rgb="FFA6A6A6"/>
      </top>
      <bottom style="dotted">
        <color rgb="FFA6A6A6"/>
      </bottom>
      <diagonal/>
    </border>
    <border>
      <left/>
      <right style="dotted">
        <color rgb="FFA6A6A6"/>
      </right>
      <top style="dotted">
        <color rgb="FFA6A6A6"/>
      </top>
      <bottom style="dotted">
        <color rgb="FFA6A6A6"/>
      </bottom>
      <diagonal/>
    </border>
    <border>
      <left/>
      <right/>
      <top style="dotted">
        <color rgb="FFA6A6A6"/>
      </top>
      <bottom style="dotted">
        <color rgb="FFA6A6A6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rgb="FFA6A6A6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03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 applyFont="0" applyFill="0" applyBorder="0" applyAlignment="0" applyProtection="0"/>
    <xf numFmtId="0" fontId="3" fillId="0" borderId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1" fillId="24" borderId="32" applyNumberFormat="0" applyAlignment="0" applyProtection="0"/>
    <xf numFmtId="0" fontId="21" fillId="24" borderId="32" applyNumberFormat="0" applyAlignment="0" applyProtection="0"/>
    <xf numFmtId="0" fontId="22" fillId="25" borderId="33" applyNumberFormat="0" applyAlignment="0" applyProtection="0"/>
    <xf numFmtId="0" fontId="22" fillId="25" borderId="33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5" fillId="0" borderId="34" applyNumberFormat="0" applyFill="0" applyAlignment="0" applyProtection="0"/>
    <xf numFmtId="0" fontId="25" fillId="0" borderId="34" applyNumberFormat="0" applyFill="0" applyAlignment="0" applyProtection="0"/>
    <xf numFmtId="0" fontId="26" fillId="0" borderId="35" applyNumberFormat="0" applyFill="0" applyAlignment="0" applyProtection="0"/>
    <xf numFmtId="0" fontId="26" fillId="0" borderId="35" applyNumberFormat="0" applyFill="0" applyAlignment="0" applyProtection="0"/>
    <xf numFmtId="0" fontId="27" fillId="0" borderId="36" applyNumberFormat="0" applyFill="0" applyAlignment="0" applyProtection="0"/>
    <xf numFmtId="0" fontId="27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11" borderId="37" applyNumberFormat="0" applyAlignment="0" applyProtection="0"/>
    <xf numFmtId="0" fontId="29" fillId="11" borderId="37" applyNumberFormat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3" fillId="27" borderId="39" applyNumberFormat="0" applyAlignment="0" applyProtection="0"/>
    <xf numFmtId="0" fontId="3" fillId="27" borderId="39" applyNumberFormat="0" applyAlignment="0" applyProtection="0"/>
    <xf numFmtId="0" fontId="32" fillId="24" borderId="40" applyNumberFormat="0" applyAlignment="0" applyProtection="0"/>
    <xf numFmtId="0" fontId="32" fillId="24" borderId="40" applyNumberFormat="0" applyAlignment="0" applyProtection="0"/>
    <xf numFmtId="9" fontId="3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41" applyNumberFormat="0" applyFill="0" applyAlignment="0" applyProtection="0"/>
    <xf numFmtId="0" fontId="34" fillId="0" borderId="41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92">
    <xf numFmtId="0" fontId="0" fillId="0" borderId="0" xfId="0"/>
    <xf numFmtId="15" fontId="0" fillId="0" borderId="0" xfId="0" applyNumberFormat="1" applyFill="1"/>
    <xf numFmtId="43" fontId="2" fillId="0" borderId="2" xfId="0" applyNumberFormat="1" applyFont="1" applyFill="1" applyBorder="1"/>
    <xf numFmtId="43" fontId="0" fillId="0" borderId="0" xfId="1" applyFont="1" applyFill="1"/>
    <xf numFmtId="0" fontId="4" fillId="0" borderId="0" xfId="0" applyFont="1" applyFill="1"/>
    <xf numFmtId="0" fontId="0" fillId="0" borderId="0" xfId="0" applyFill="1"/>
    <xf numFmtId="43" fontId="0" fillId="0" borderId="0" xfId="0" applyNumberFormat="1" applyFill="1"/>
    <xf numFmtId="14" fontId="0" fillId="0" borderId="0" xfId="0" applyNumberFormat="1" applyFill="1"/>
    <xf numFmtId="164" fontId="0" fillId="0" borderId="0" xfId="0" applyNumberFormat="1" applyFill="1"/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/>
    <xf numFmtId="10" fontId="0" fillId="0" borderId="0" xfId="0" applyNumberFormat="1" applyFill="1"/>
    <xf numFmtId="43" fontId="2" fillId="0" borderId="2" xfId="1" applyFont="1" applyFill="1" applyBorder="1"/>
    <xf numFmtId="0" fontId="2" fillId="0" borderId="2" xfId="0" applyFont="1" applyFill="1" applyBorder="1"/>
    <xf numFmtId="43" fontId="2" fillId="0" borderId="0" xfId="1" applyFont="1" applyFill="1" applyBorder="1"/>
    <xf numFmtId="43" fontId="2" fillId="0" borderId="0" xfId="0" applyNumberFormat="1" applyFont="1" applyFill="1" applyBorder="1"/>
    <xf numFmtId="0" fontId="2" fillId="0" borderId="0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15" fontId="0" fillId="0" borderId="0" xfId="0" applyNumberFormat="1" applyFont="1" applyFill="1" applyAlignment="1">
      <alignment horizontal="center"/>
    </xf>
    <xf numFmtId="0" fontId="0" fillId="0" borderId="0" xfId="0" applyFont="1" applyFill="1"/>
    <xf numFmtId="43" fontId="0" fillId="0" borderId="0" xfId="1" applyFont="1" applyFill="1" applyBorder="1" applyAlignment="1">
      <alignment horizontal="center"/>
    </xf>
    <xf numFmtId="0" fontId="0" fillId="0" borderId="0" xfId="0" applyNumberFormat="1" applyFill="1"/>
    <xf numFmtId="43" fontId="2" fillId="0" borderId="1" xfId="1" applyFont="1" applyFill="1" applyBorder="1" applyAlignment="1">
      <alignment horizontal="center" vertical="center" wrapText="1"/>
    </xf>
    <xf numFmtId="0" fontId="0" fillId="0" borderId="0" xfId="1" applyNumberFormat="1" applyFont="1" applyFill="1" applyAlignment="1">
      <alignment horizontal="center"/>
    </xf>
    <xf numFmtId="0" fontId="5" fillId="0" borderId="0" xfId="1" applyNumberFormat="1" applyFont="1" applyFill="1" applyBorder="1" applyAlignment="1">
      <alignment horizontal="center"/>
    </xf>
    <xf numFmtId="15" fontId="0" fillId="0" borderId="0" xfId="0" applyNumberFormat="1"/>
    <xf numFmtId="164" fontId="2" fillId="0" borderId="0" xfId="0" applyNumberFormat="1" applyFont="1" applyFill="1" applyBorder="1"/>
    <xf numFmtId="43" fontId="6" fillId="0" borderId="0" xfId="1" applyFont="1" applyFill="1"/>
    <xf numFmtId="15" fontId="10" fillId="4" borderId="0" xfId="0" applyNumberFormat="1" applyFont="1" applyFill="1"/>
    <xf numFmtId="14" fontId="0" fillId="0" borderId="4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164" fontId="8" fillId="0" borderId="0" xfId="7" applyNumberFormat="1" applyFont="1" applyFill="1" applyBorder="1" applyAlignment="1">
      <alignment vertical="top"/>
    </xf>
    <xf numFmtId="0" fontId="8" fillId="0" borderId="0" xfId="6" applyFont="1" applyFill="1" applyBorder="1" applyAlignment="1">
      <alignment vertical="top"/>
    </xf>
    <xf numFmtId="0" fontId="8" fillId="0" borderId="0" xfId="6" applyFont="1" applyFill="1" applyAlignment="1">
      <alignment vertical="top"/>
    </xf>
    <xf numFmtId="0" fontId="7" fillId="0" borderId="0" xfId="6" applyFont="1" applyFill="1" applyBorder="1" applyAlignment="1">
      <alignment horizontal="center" vertical="top"/>
    </xf>
    <xf numFmtId="0" fontId="3" fillId="0" borderId="0" xfId="6" applyFont="1" applyFill="1" applyBorder="1" applyAlignment="1">
      <alignment horizontal="center" vertical="top"/>
    </xf>
    <xf numFmtId="0" fontId="14" fillId="0" borderId="0" xfId="6" applyFont="1" applyFill="1" applyBorder="1" applyAlignment="1">
      <alignment vertical="top"/>
    </xf>
    <xf numFmtId="0" fontId="15" fillId="0" borderId="0" xfId="6" applyFont="1" applyFill="1" applyBorder="1" applyAlignment="1">
      <alignment vertical="top"/>
    </xf>
    <xf numFmtId="0" fontId="3" fillId="0" borderId="0" xfId="6" applyFont="1" applyFill="1" applyBorder="1" applyAlignment="1">
      <alignment vertical="top"/>
    </xf>
    <xf numFmtId="0" fontId="8" fillId="0" borderId="0" xfId="6" applyFont="1" applyFill="1" applyBorder="1" applyAlignment="1">
      <alignment horizontal="left" vertical="top" indent="5"/>
    </xf>
    <xf numFmtId="0" fontId="8" fillId="0" borderId="0" xfId="6" applyFont="1" applyFill="1" applyBorder="1" applyAlignment="1">
      <alignment horizontal="center"/>
    </xf>
    <xf numFmtId="0" fontId="8" fillId="0" borderId="0" xfId="6" applyFont="1" applyFill="1" applyBorder="1" applyAlignment="1">
      <alignment horizontal="center" vertical="top"/>
    </xf>
    <xf numFmtId="164" fontId="3" fillId="0" borderId="0" xfId="7" applyNumberFormat="1" applyFont="1" applyFill="1" applyBorder="1" applyAlignment="1">
      <alignment horizontal="right" vertical="top"/>
    </xf>
    <xf numFmtId="0" fontId="8" fillId="0" borderId="0" xfId="6" applyFont="1" applyFill="1" applyBorder="1" applyAlignment="1">
      <alignment horizontal="left" vertical="top" indent="6"/>
    </xf>
    <xf numFmtId="164" fontId="8" fillId="0" borderId="0" xfId="7" applyNumberFormat="1" applyFont="1" applyFill="1" applyAlignment="1">
      <alignment vertical="top"/>
    </xf>
    <xf numFmtId="0" fontId="8" fillId="0" borderId="5" xfId="6" applyFont="1" applyFill="1" applyBorder="1" applyAlignment="1">
      <alignment horizontal="center"/>
    </xf>
    <xf numFmtId="0" fontId="8" fillId="0" borderId="23" xfId="6" applyFont="1" applyFill="1" applyBorder="1" applyAlignment="1">
      <alignment horizontal="center"/>
    </xf>
    <xf numFmtId="0" fontId="8" fillId="0" borderId="24" xfId="6" applyFont="1" applyFill="1" applyBorder="1" applyAlignment="1">
      <alignment horizontal="center"/>
    </xf>
    <xf numFmtId="0" fontId="8" fillId="0" borderId="25" xfId="6" applyFont="1" applyFill="1" applyBorder="1" applyAlignment="1">
      <alignment horizontal="center"/>
    </xf>
    <xf numFmtId="0" fontId="8" fillId="0" borderId="26" xfId="6" applyFont="1" applyFill="1" applyBorder="1" applyAlignment="1">
      <alignment horizontal="center"/>
    </xf>
    <xf numFmtId="164" fontId="8" fillId="0" borderId="24" xfId="7" applyNumberFormat="1" applyFont="1" applyFill="1" applyBorder="1" applyAlignment="1">
      <alignment horizontal="center"/>
    </xf>
    <xf numFmtId="164" fontId="8" fillId="0" borderId="26" xfId="7" applyNumberFormat="1" applyFont="1" applyFill="1" applyBorder="1" applyAlignment="1">
      <alignment horizontal="center"/>
    </xf>
    <xf numFmtId="0" fontId="8" fillId="0" borderId="13" xfId="6" applyFont="1" applyFill="1" applyBorder="1" applyAlignment="1">
      <alignment horizontal="center"/>
    </xf>
    <xf numFmtId="0" fontId="8" fillId="0" borderId="15" xfId="6" applyFont="1" applyFill="1" applyBorder="1" applyAlignment="1">
      <alignment horizontal="center"/>
    </xf>
    <xf numFmtId="0" fontId="8" fillId="0" borderId="28" xfId="6" applyFont="1" applyFill="1" applyBorder="1" applyAlignment="1">
      <alignment horizontal="center"/>
    </xf>
    <xf numFmtId="0" fontId="8" fillId="0" borderId="14" xfId="6" applyFont="1" applyFill="1" applyBorder="1" applyAlignment="1">
      <alignment horizontal="center"/>
    </xf>
    <xf numFmtId="164" fontId="8" fillId="0" borderId="13" xfId="7" applyNumberFormat="1" applyFont="1" applyFill="1" applyBorder="1" applyAlignment="1">
      <alignment horizontal="center"/>
    </xf>
    <xf numFmtId="164" fontId="8" fillId="0" borderId="14" xfId="7" applyNumberFormat="1" applyFont="1" applyFill="1" applyBorder="1" applyAlignment="1">
      <alignment horizontal="center"/>
    </xf>
    <xf numFmtId="0" fontId="8" fillId="0" borderId="29" xfId="6" applyFont="1" applyFill="1" applyBorder="1" applyAlignment="1">
      <alignment horizontal="center"/>
    </xf>
    <xf numFmtId="0" fontId="8" fillId="0" borderId="16" xfId="6" applyFont="1" applyFill="1" applyBorder="1" applyAlignment="1">
      <alignment horizontal="center"/>
    </xf>
    <xf numFmtId="0" fontId="8" fillId="0" borderId="3" xfId="6" applyFont="1" applyFill="1" applyBorder="1" applyAlignment="1">
      <alignment horizontal="center"/>
    </xf>
    <xf numFmtId="0" fontId="8" fillId="0" borderId="17" xfId="6" applyFont="1" applyFill="1" applyBorder="1" applyAlignment="1">
      <alignment horizontal="center"/>
    </xf>
    <xf numFmtId="164" fontId="8" fillId="0" borderId="16" xfId="7" applyNumberFormat="1" applyFont="1" applyFill="1" applyBorder="1" applyAlignment="1">
      <alignment horizontal="center"/>
    </xf>
    <xf numFmtId="164" fontId="8" fillId="0" borderId="17" xfId="7" applyNumberFormat="1" applyFont="1" applyFill="1" applyBorder="1" applyAlignment="1">
      <alignment horizontal="center"/>
    </xf>
    <xf numFmtId="0" fontId="8" fillId="0" borderId="30" xfId="6" applyFont="1" applyFill="1" applyBorder="1" applyAlignment="1">
      <alignment horizontal="center"/>
    </xf>
    <xf numFmtId="0" fontId="3" fillId="0" borderId="29" xfId="6" applyFont="1" applyFill="1" applyBorder="1"/>
    <xf numFmtId="166" fontId="3" fillId="0" borderId="16" xfId="8" applyNumberFormat="1" applyFont="1" applyFill="1" applyBorder="1" applyAlignment="1"/>
    <xf numFmtId="166" fontId="3" fillId="0" borderId="3" xfId="8" applyNumberFormat="1" applyFont="1" applyFill="1" applyBorder="1"/>
    <xf numFmtId="166" fontId="3" fillId="0" borderId="17" xfId="8" applyNumberFormat="1" applyFont="1" applyFill="1" applyBorder="1" applyAlignment="1">
      <alignment horizontal="left"/>
    </xf>
    <xf numFmtId="166" fontId="3" fillId="0" borderId="16" xfId="8" applyNumberFormat="1" applyFont="1" applyFill="1" applyBorder="1" applyAlignment="1">
      <alignment horizontal="center"/>
    </xf>
    <xf numFmtId="166" fontId="3" fillId="0" borderId="3" xfId="8" applyNumberFormat="1" applyFont="1" applyFill="1" applyBorder="1" applyAlignment="1">
      <alignment horizontal="center"/>
    </xf>
    <xf numFmtId="166" fontId="3" fillId="0" borderId="17" xfId="8" applyNumberFormat="1" applyFont="1" applyFill="1" applyBorder="1" applyAlignment="1">
      <alignment horizontal="center"/>
    </xf>
    <xf numFmtId="166" fontId="3" fillId="0" borderId="16" xfId="8" applyNumberFormat="1" applyFont="1" applyFill="1" applyBorder="1" applyAlignment="1">
      <alignment horizontal="right"/>
    </xf>
    <xf numFmtId="166" fontId="3" fillId="0" borderId="17" xfId="8" applyNumberFormat="1" applyFont="1" applyFill="1" applyBorder="1" applyAlignment="1">
      <alignment vertical="top"/>
    </xf>
    <xf numFmtId="10" fontId="3" fillId="0" borderId="30" xfId="6" applyNumberFormat="1" applyFont="1" applyFill="1" applyBorder="1"/>
    <xf numFmtId="164" fontId="8" fillId="0" borderId="0" xfId="6" applyNumberFormat="1" applyFont="1" applyFill="1" applyAlignment="1">
      <alignment vertical="top"/>
    </xf>
    <xf numFmtId="164" fontId="3" fillId="0" borderId="30" xfId="6" applyNumberFormat="1" applyFont="1" applyFill="1" applyBorder="1"/>
    <xf numFmtId="14" fontId="8" fillId="0" borderId="0" xfId="6" applyNumberFormat="1" applyFont="1" applyFill="1" applyAlignment="1">
      <alignment vertical="top"/>
    </xf>
    <xf numFmtId="0" fontId="3" fillId="0" borderId="10" xfId="6" applyFont="1" applyFill="1" applyBorder="1"/>
    <xf numFmtId="166" fontId="3" fillId="0" borderId="18" xfId="8" applyNumberFormat="1" applyFont="1" applyFill="1" applyBorder="1" applyAlignment="1"/>
    <xf numFmtId="166" fontId="3" fillId="0" borderId="19" xfId="8" applyNumberFormat="1" applyFont="1" applyFill="1" applyBorder="1"/>
    <xf numFmtId="166" fontId="3" fillId="0" borderId="20" xfId="8" applyNumberFormat="1" applyFont="1" applyFill="1" applyBorder="1" applyAlignment="1">
      <alignment horizontal="left"/>
    </xf>
    <xf numFmtId="166" fontId="3" fillId="0" borderId="18" xfId="8" applyNumberFormat="1" applyFont="1" applyFill="1" applyBorder="1" applyAlignment="1">
      <alignment horizontal="center"/>
    </xf>
    <xf numFmtId="166" fontId="3" fillId="0" borderId="19" xfId="8" applyNumberFormat="1" applyFont="1" applyFill="1" applyBorder="1" applyAlignment="1">
      <alignment horizontal="center"/>
    </xf>
    <xf numFmtId="166" fontId="3" fillId="0" borderId="20" xfId="8" applyNumberFormat="1" applyFont="1" applyFill="1" applyBorder="1" applyAlignment="1">
      <alignment horizontal="center"/>
    </xf>
    <xf numFmtId="166" fontId="3" fillId="0" borderId="18" xfId="8" applyNumberFormat="1" applyFont="1" applyFill="1" applyBorder="1" applyAlignment="1">
      <alignment horizontal="right"/>
    </xf>
    <xf numFmtId="166" fontId="3" fillId="0" borderId="20" xfId="8" applyNumberFormat="1" applyFont="1" applyFill="1" applyBorder="1" applyAlignment="1">
      <alignment vertical="top"/>
    </xf>
    <xf numFmtId="164" fontId="3" fillId="0" borderId="31" xfId="6" applyNumberFormat="1" applyFont="1" applyFill="1" applyBorder="1"/>
    <xf numFmtId="0" fontId="8" fillId="0" borderId="6" xfId="6" applyFont="1" applyFill="1" applyBorder="1" applyAlignment="1">
      <alignment horizontal="center"/>
    </xf>
    <xf numFmtId="166" fontId="8" fillId="0" borderId="6" xfId="8" applyNumberFormat="1" applyFont="1" applyFill="1" applyBorder="1" applyAlignment="1"/>
    <xf numFmtId="166" fontId="8" fillId="0" borderId="6" xfId="8" applyNumberFormat="1" applyFont="1" applyFill="1" applyBorder="1"/>
    <xf numFmtId="166" fontId="3" fillId="0" borderId="6" xfId="8" applyNumberFormat="1" applyFont="1" applyFill="1" applyBorder="1"/>
    <xf numFmtId="166" fontId="8" fillId="0" borderId="6" xfId="8" applyNumberFormat="1" applyFont="1" applyFill="1" applyBorder="1" applyAlignment="1">
      <alignment horizontal="left"/>
    </xf>
    <xf numFmtId="166" fontId="8" fillId="0" borderId="6" xfId="8" applyNumberFormat="1" applyFont="1" applyFill="1" applyBorder="1" applyAlignment="1">
      <alignment horizontal="center"/>
    </xf>
    <xf numFmtId="166" fontId="8" fillId="5" borderId="6" xfId="8" applyNumberFormat="1" applyFont="1" applyFill="1" applyBorder="1" applyAlignment="1">
      <alignment horizontal="center"/>
    </xf>
    <xf numFmtId="166" fontId="8" fillId="0" borderId="6" xfId="8" applyNumberFormat="1" applyFont="1" applyFill="1" applyBorder="1" applyAlignment="1">
      <alignment vertical="top"/>
    </xf>
    <xf numFmtId="164" fontId="3" fillId="0" borderId="6" xfId="6" applyNumberFormat="1" applyFont="1" applyFill="1" applyBorder="1"/>
    <xf numFmtId="0" fontId="8" fillId="0" borderId="0" xfId="6" applyNumberFormat="1" applyFont="1" applyFill="1" applyAlignment="1">
      <alignment vertical="top"/>
    </xf>
    <xf numFmtId="164" fontId="8" fillId="0" borderId="6" xfId="7" applyNumberFormat="1" applyFont="1" applyFill="1" applyBorder="1" applyAlignment="1">
      <alignment vertical="top"/>
    </xf>
    <xf numFmtId="2" fontId="8" fillId="0" borderId="0" xfId="6" applyNumberFormat="1" applyFont="1" applyFill="1" applyBorder="1" applyAlignment="1">
      <alignment horizontal="center" vertical="top"/>
    </xf>
    <xf numFmtId="164" fontId="3" fillId="0" borderId="0" xfId="7" applyNumberFormat="1" applyFont="1" applyFill="1" applyBorder="1" applyAlignment="1">
      <alignment vertical="top"/>
    </xf>
    <xf numFmtId="164" fontId="8" fillId="0" borderId="0" xfId="7" applyNumberFormat="1" applyFont="1" applyFill="1" applyBorder="1" applyAlignment="1">
      <alignment horizontal="center" vertical="top"/>
    </xf>
    <xf numFmtId="0" fontId="18" fillId="0" borderId="0" xfId="0" applyFont="1" applyFill="1" applyAlignment="1">
      <alignment horizontal="center" vertical="top"/>
    </xf>
    <xf numFmtId="0" fontId="18" fillId="0" borderId="0" xfId="0" applyFont="1" applyAlignment="1">
      <alignment horizontal="center" vertical="top"/>
    </xf>
    <xf numFmtId="164" fontId="8" fillId="0" borderId="0" xfId="6" applyNumberFormat="1" applyFont="1" applyFill="1" applyBorder="1" applyAlignment="1">
      <alignment vertical="top"/>
    </xf>
    <xf numFmtId="0" fontId="8" fillId="0" borderId="0" xfId="0" applyFont="1" applyBorder="1" applyAlignment="1">
      <alignment horizontal="center" vertical="top"/>
    </xf>
    <xf numFmtId="0" fontId="8" fillId="0" borderId="0" xfId="6" applyFont="1" applyFill="1" applyBorder="1" applyAlignment="1">
      <alignment horizontal="right" vertical="top"/>
    </xf>
    <xf numFmtId="0" fontId="2" fillId="28" borderId="4" xfId="0" applyFont="1" applyFill="1" applyBorder="1"/>
    <xf numFmtId="0" fontId="2" fillId="5" borderId="4" xfId="0" applyFont="1" applyFill="1" applyBorder="1"/>
    <xf numFmtId="15" fontId="0" fillId="5" borderId="0" xfId="0" applyNumberFormat="1" applyFill="1"/>
    <xf numFmtId="164" fontId="2" fillId="5" borderId="4" xfId="0" applyNumberFormat="1" applyFont="1" applyFill="1" applyBorder="1"/>
    <xf numFmtId="164" fontId="2" fillId="28" borderId="4" xfId="0" applyNumberFormat="1" applyFont="1" applyFill="1" applyBorder="1"/>
    <xf numFmtId="0" fontId="2" fillId="0" borderId="8" xfId="0" applyFont="1" applyFill="1" applyBorder="1"/>
    <xf numFmtId="43" fontId="2" fillId="0" borderId="7" xfId="0" applyNumberFormat="1" applyFont="1" applyFill="1" applyBorder="1"/>
    <xf numFmtId="43" fontId="2" fillId="0" borderId="9" xfId="0" applyNumberFormat="1" applyFont="1" applyFill="1" applyBorder="1"/>
    <xf numFmtId="10" fontId="0" fillId="0" borderId="0" xfId="102" applyNumberFormat="1" applyFont="1" applyFill="1"/>
    <xf numFmtId="0" fontId="37" fillId="0" borderId="5" xfId="0" applyFont="1" applyBorder="1" applyAlignment="1">
      <alignment horizontal="center" wrapText="1"/>
    </xf>
    <xf numFmtId="0" fontId="37" fillId="0" borderId="45" xfId="0" applyFont="1" applyBorder="1" applyAlignment="1">
      <alignment horizontal="center" wrapText="1"/>
    </xf>
    <xf numFmtId="0" fontId="38" fillId="0" borderId="46" xfId="0" applyFont="1" applyBorder="1" applyAlignment="1">
      <alignment horizontal="center" wrapText="1"/>
    </xf>
    <xf numFmtId="0" fontId="39" fillId="0" borderId="46" xfId="0" applyFont="1" applyBorder="1" applyAlignment="1">
      <alignment wrapText="1"/>
    </xf>
    <xf numFmtId="14" fontId="39" fillId="0" borderId="48" xfId="0" applyNumberFormat="1" applyFont="1" applyBorder="1" applyAlignment="1">
      <alignment horizontal="right" wrapText="1"/>
    </xf>
    <xf numFmtId="4" fontId="39" fillId="0" borderId="48" xfId="0" applyNumberFormat="1" applyFont="1" applyBorder="1" applyAlignment="1">
      <alignment horizontal="right" wrapText="1"/>
    </xf>
    <xf numFmtId="0" fontId="39" fillId="0" borderId="48" xfId="0" applyFont="1" applyBorder="1" applyAlignment="1">
      <alignment horizontal="right" wrapText="1"/>
    </xf>
    <xf numFmtId="43" fontId="39" fillId="0" borderId="46" xfId="1" applyFont="1" applyBorder="1" applyAlignment="1">
      <alignment horizontal="right" wrapText="1"/>
    </xf>
    <xf numFmtId="0" fontId="0" fillId="0" borderId="0" xfId="1" applyNumberFormat="1" applyFont="1" applyFill="1" applyAlignment="1">
      <alignment horizontal="left" indent="1"/>
    </xf>
    <xf numFmtId="43" fontId="0" fillId="3" borderId="0" xfId="0" applyNumberFormat="1" applyFill="1"/>
    <xf numFmtId="43" fontId="0" fillId="3" borderId="0" xfId="1" applyFont="1" applyFill="1"/>
    <xf numFmtId="10" fontId="0" fillId="3" borderId="0" xfId="0" applyNumberFormat="1" applyFill="1"/>
    <xf numFmtId="15" fontId="0" fillId="3" borderId="0" xfId="0" applyNumberFormat="1" applyFill="1"/>
    <xf numFmtId="0" fontId="0" fillId="3" borderId="0" xfId="1" applyNumberFormat="1" applyFont="1" applyFill="1" applyAlignment="1">
      <alignment horizontal="left" indent="1"/>
    </xf>
    <xf numFmtId="0" fontId="2" fillId="0" borderId="4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5" fontId="0" fillId="29" borderId="0" xfId="0" applyNumberFormat="1" applyFill="1"/>
    <xf numFmtId="15" fontId="0" fillId="30" borderId="0" xfId="0" applyNumberFormat="1" applyFill="1"/>
    <xf numFmtId="14" fontId="0" fillId="30" borderId="0" xfId="0" applyNumberFormat="1" applyFill="1" applyBorder="1"/>
    <xf numFmtId="0" fontId="4" fillId="0" borderId="0" xfId="0" applyFont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30" borderId="0" xfId="0" applyNumberFormat="1" applyFill="1"/>
    <xf numFmtId="165" fontId="0" fillId="30" borderId="3" xfId="1" applyNumberFormat="1" applyFont="1" applyFill="1" applyBorder="1" applyAlignment="1">
      <alignment wrapText="1"/>
    </xf>
    <xf numFmtId="165" fontId="1" fillId="30" borderId="3" xfId="1" applyNumberFormat="1" applyFont="1" applyFill="1" applyBorder="1" applyAlignment="1">
      <alignment wrapText="1"/>
    </xf>
    <xf numFmtId="165" fontId="0" fillId="30" borderId="52" xfId="1" applyNumberFormat="1" applyFont="1" applyFill="1" applyBorder="1" applyAlignment="1">
      <alignment wrapText="1"/>
    </xf>
    <xf numFmtId="165" fontId="1" fillId="30" borderId="52" xfId="1" applyNumberFormat="1" applyFont="1" applyFill="1" applyBorder="1" applyAlignment="1">
      <alignment wrapText="1"/>
    </xf>
    <xf numFmtId="165" fontId="2" fillId="30" borderId="53" xfId="0" applyNumberFormat="1" applyFont="1" applyFill="1" applyBorder="1"/>
    <xf numFmtId="165" fontId="2" fillId="30" borderId="53" xfId="0" applyNumberFormat="1" applyFont="1" applyFill="1" applyBorder="1" applyAlignment="1">
      <alignment horizontal="center"/>
    </xf>
    <xf numFmtId="0" fontId="2" fillId="29" borderId="4" xfId="0" applyFont="1" applyFill="1" applyBorder="1" applyProtection="1">
      <protection locked="0"/>
    </xf>
    <xf numFmtId="0" fontId="2" fillId="29" borderId="0" xfId="0" applyFont="1" applyFill="1" applyBorder="1" applyProtection="1">
      <protection locked="0"/>
    </xf>
    <xf numFmtId="15" fontId="0" fillId="29" borderId="0" xfId="0" applyNumberFormat="1" applyFill="1" applyAlignment="1" applyProtection="1">
      <alignment horizontal="center"/>
      <protection locked="0"/>
    </xf>
    <xf numFmtId="10" fontId="0" fillId="29" borderId="0" xfId="0" applyNumberFormat="1" applyFill="1" applyAlignment="1" applyProtection="1">
      <alignment horizontal="center"/>
      <protection locked="0"/>
    </xf>
    <xf numFmtId="10" fontId="0" fillId="30" borderId="0" xfId="0" applyNumberFormat="1" applyFill="1" applyAlignment="1">
      <alignment horizontal="center"/>
    </xf>
    <xf numFmtId="43" fontId="0" fillId="29" borderId="0" xfId="1" applyFont="1" applyFill="1" applyAlignment="1" applyProtection="1">
      <alignment horizontal="center"/>
      <protection locked="0"/>
    </xf>
    <xf numFmtId="0" fontId="0" fillId="30" borderId="0" xfId="1" applyNumberFormat="1" applyFont="1" applyFill="1" applyAlignment="1">
      <alignment horizontal="center"/>
    </xf>
    <xf numFmtId="15" fontId="0" fillId="30" borderId="0" xfId="0" applyNumberFormat="1" applyFill="1" applyAlignment="1">
      <alignment horizontal="center"/>
    </xf>
    <xf numFmtId="43" fontId="0" fillId="30" borderId="0" xfId="1" applyFont="1" applyFill="1" applyAlignment="1">
      <alignment horizontal="center"/>
    </xf>
    <xf numFmtId="43" fontId="0" fillId="30" borderId="0" xfId="0" applyNumberFormat="1" applyFill="1" applyAlignment="1">
      <alignment horizontal="center"/>
    </xf>
    <xf numFmtId="0" fontId="0" fillId="29" borderId="0" xfId="0" applyFill="1" applyProtection="1">
      <protection locked="0"/>
    </xf>
    <xf numFmtId="0" fontId="40" fillId="0" borderId="0" xfId="0" applyFont="1" applyFill="1"/>
    <xf numFmtId="0" fontId="4" fillId="0" borderId="0" xfId="0" applyFont="1" applyAlignment="1">
      <alignment horizontal="center"/>
    </xf>
    <xf numFmtId="0" fontId="8" fillId="0" borderId="5" xfId="6" applyFont="1" applyFill="1" applyBorder="1" applyAlignment="1">
      <alignment horizontal="center"/>
    </xf>
    <xf numFmtId="0" fontId="8" fillId="0" borderId="27" xfId="6" applyFont="1" applyFill="1" applyBorder="1" applyAlignment="1">
      <alignment horizontal="center"/>
    </xf>
    <xf numFmtId="0" fontId="11" fillId="0" borderId="0" xfId="6" applyFont="1" applyFill="1" applyBorder="1" applyAlignment="1">
      <alignment horizontal="center" vertical="top"/>
    </xf>
    <xf numFmtId="0" fontId="9" fillId="0" borderId="0" xfId="6" applyFont="1" applyFill="1" applyBorder="1" applyAlignment="1">
      <alignment horizontal="center" vertical="top"/>
    </xf>
    <xf numFmtId="0" fontId="12" fillId="0" borderId="0" xfId="6" applyFont="1" applyFill="1" applyBorder="1" applyAlignment="1">
      <alignment horizontal="center" vertical="top"/>
    </xf>
    <xf numFmtId="0" fontId="13" fillId="0" borderId="0" xfId="6" applyFont="1" applyFill="1" applyBorder="1" applyAlignment="1">
      <alignment horizontal="center" vertical="top"/>
    </xf>
    <xf numFmtId="0" fontId="8" fillId="0" borderId="11" xfId="6" applyFont="1" applyFill="1" applyBorder="1" applyAlignment="1">
      <alignment horizontal="center"/>
    </xf>
    <xf numFmtId="0" fontId="8" fillId="0" borderId="12" xfId="6" applyFont="1" applyFill="1" applyBorder="1" applyAlignment="1">
      <alignment horizontal="center"/>
    </xf>
    <xf numFmtId="0" fontId="8" fillId="0" borderId="23" xfId="6" applyFont="1" applyFill="1" applyBorder="1" applyAlignment="1">
      <alignment horizontal="center"/>
    </xf>
    <xf numFmtId="164" fontId="8" fillId="0" borderId="11" xfId="7" applyNumberFormat="1" applyFont="1" applyFill="1" applyBorder="1" applyAlignment="1">
      <alignment horizontal="center"/>
    </xf>
    <xf numFmtId="164" fontId="8" fillId="0" borderId="23" xfId="7" applyNumberFormat="1" applyFont="1" applyFill="1" applyBorder="1" applyAlignment="1">
      <alignment horizontal="center"/>
    </xf>
    <xf numFmtId="4" fontId="39" fillId="0" borderId="8" xfId="0" applyNumberFormat="1" applyFont="1" applyBorder="1" applyAlignment="1">
      <alignment horizontal="right" wrapText="1"/>
    </xf>
    <xf numFmtId="4" fontId="39" fillId="0" borderId="9" xfId="0" applyNumberFormat="1" applyFont="1" applyBorder="1" applyAlignment="1">
      <alignment horizontal="right" wrapText="1"/>
    </xf>
    <xf numFmtId="0" fontId="39" fillId="0" borderId="8" xfId="0" applyFont="1" applyBorder="1" applyAlignment="1">
      <alignment horizontal="right" wrapText="1"/>
    </xf>
    <xf numFmtId="0" fontId="39" fillId="0" borderId="9" xfId="0" applyFont="1" applyBorder="1" applyAlignment="1">
      <alignment horizontal="right" wrapText="1"/>
    </xf>
    <xf numFmtId="0" fontId="37" fillId="0" borderId="49" xfId="0" applyFont="1" applyBorder="1" applyAlignment="1">
      <alignment horizontal="center" wrapText="1"/>
    </xf>
    <xf numFmtId="0" fontId="38" fillId="0" borderId="11" xfId="0" applyFont="1" applyBorder="1" applyAlignment="1">
      <alignment horizontal="center" wrapText="1"/>
    </xf>
    <xf numFmtId="0" fontId="38" fillId="0" borderId="23" xfId="0" applyFont="1" applyBorder="1" applyAlignment="1">
      <alignment horizontal="center" wrapText="1"/>
    </xf>
    <xf numFmtId="0" fontId="38" fillId="0" borderId="50" xfId="0" applyFont="1" applyBorder="1" applyAlignment="1">
      <alignment horizontal="center" wrapText="1"/>
    </xf>
    <xf numFmtId="0" fontId="38" fillId="0" borderId="47" xfId="0" applyFont="1" applyBorder="1" applyAlignment="1">
      <alignment horizontal="center" wrapText="1"/>
    </xf>
    <xf numFmtId="0" fontId="38" fillId="0" borderId="51" xfId="0" applyFont="1" applyBorder="1" applyAlignment="1">
      <alignment horizontal="center" wrapText="1"/>
    </xf>
    <xf numFmtId="0" fontId="38" fillId="0" borderId="48" xfId="0" applyFont="1" applyBorder="1" applyAlignment="1">
      <alignment horizontal="center" wrapText="1"/>
    </xf>
    <xf numFmtId="0" fontId="38" fillId="0" borderId="5" xfId="0" applyFont="1" applyBorder="1" applyAlignment="1">
      <alignment horizontal="center" wrapText="1"/>
    </xf>
    <xf numFmtId="0" fontId="38" fillId="0" borderId="45" xfId="0" applyFont="1" applyBorder="1" applyAlignment="1">
      <alignment horizontal="center" wrapText="1"/>
    </xf>
    <xf numFmtId="0" fontId="38" fillId="0" borderId="46" xfId="0" applyFont="1" applyBorder="1" applyAlignment="1">
      <alignment horizontal="center" wrapText="1"/>
    </xf>
    <xf numFmtId="0" fontId="36" fillId="0" borderId="42" xfId="0" applyFont="1" applyBorder="1" applyAlignment="1">
      <alignment wrapText="1"/>
    </xf>
    <xf numFmtId="0" fontId="36" fillId="0" borderId="43" xfId="0" applyFont="1" applyBorder="1" applyAlignment="1">
      <alignment wrapText="1"/>
    </xf>
    <xf numFmtId="0" fontId="36" fillId="0" borderId="44" xfId="0" applyFont="1" applyBorder="1" applyAlignment="1">
      <alignment wrapText="1"/>
    </xf>
    <xf numFmtId="43" fontId="0" fillId="30" borderId="0" xfId="1" applyFont="1" applyFill="1" applyAlignment="1"/>
  </cellXfs>
  <cellStyles count="103">
    <cellStyle name="20% - Accent1 2" xfId="9"/>
    <cellStyle name="20% - Accent1 3" xfId="10"/>
    <cellStyle name="20% - Accent2 2" xfId="11"/>
    <cellStyle name="20% - Accent2 3" xfId="12"/>
    <cellStyle name="20% - Accent3 2" xfId="13"/>
    <cellStyle name="20% - Accent3 3" xfId="14"/>
    <cellStyle name="20% - Accent4 2" xfId="15"/>
    <cellStyle name="20% - Accent4 3" xfId="16"/>
    <cellStyle name="20% - Accent5 2" xfId="17"/>
    <cellStyle name="20% - Accent5 3" xfId="18"/>
    <cellStyle name="20% - Accent6 2" xfId="19"/>
    <cellStyle name="20% - Accent6 3" xfId="20"/>
    <cellStyle name="40% - Accent1 2" xfId="21"/>
    <cellStyle name="40% - Accent1 3" xfId="22"/>
    <cellStyle name="40% - Accent2 2" xfId="23"/>
    <cellStyle name="40% - Accent2 3" xfId="24"/>
    <cellStyle name="40% - Accent3 2" xfId="25"/>
    <cellStyle name="40% - Accent3 3" xfId="26"/>
    <cellStyle name="40% - Accent4 2" xfId="27"/>
    <cellStyle name="40% - Accent4 3" xfId="28"/>
    <cellStyle name="40% - Accent5 2" xfId="29"/>
    <cellStyle name="40% - Accent5 3" xfId="30"/>
    <cellStyle name="40% - Accent6 2" xfId="31"/>
    <cellStyle name="40% - Accent6 3" xfId="32"/>
    <cellStyle name="60% - Accent1 2" xfId="33"/>
    <cellStyle name="60% - Accent1 3" xfId="34"/>
    <cellStyle name="60% - Accent2 2" xfId="35"/>
    <cellStyle name="60% - Accent2 3" xfId="36"/>
    <cellStyle name="60% - Accent3 2" xfId="37"/>
    <cellStyle name="60% - Accent3 3" xfId="38"/>
    <cellStyle name="60% - Accent4 2" xfId="39"/>
    <cellStyle name="60% - Accent4 3" xfId="40"/>
    <cellStyle name="60% - Accent5 2" xfId="41"/>
    <cellStyle name="60% - Accent5 3" xfId="42"/>
    <cellStyle name="60% - Accent6 2" xfId="43"/>
    <cellStyle name="60% - Accent6 3" xfId="44"/>
    <cellStyle name="Accent1 2" xfId="45"/>
    <cellStyle name="Accent1 3" xfId="46"/>
    <cellStyle name="Accent2 2" xfId="47"/>
    <cellStyle name="Accent2 3" xfId="48"/>
    <cellStyle name="Accent3 2" xfId="49"/>
    <cellStyle name="Accent3 3" xfId="50"/>
    <cellStyle name="Accent4 2" xfId="51"/>
    <cellStyle name="Accent4 3" xfId="52"/>
    <cellStyle name="Accent5 2" xfId="53"/>
    <cellStyle name="Accent5 3" xfId="54"/>
    <cellStyle name="Accent6 2" xfId="55"/>
    <cellStyle name="Accent6 3" xfId="56"/>
    <cellStyle name="Bad 2" xfId="57"/>
    <cellStyle name="Bad 3" xfId="58"/>
    <cellStyle name="Calculation 2" xfId="59"/>
    <cellStyle name="Calculation 3" xfId="60"/>
    <cellStyle name="Check Cell 2" xfId="61"/>
    <cellStyle name="Check Cell 3" xfId="62"/>
    <cellStyle name="Comma" xfId="1" builtinId="3"/>
    <cellStyle name="Comma 10 2" xfId="63"/>
    <cellStyle name="Comma 2" xfId="4"/>
    <cellStyle name="Comma 2 2" xfId="64"/>
    <cellStyle name="Comma 20" xfId="65"/>
    <cellStyle name="Comma 3" xfId="5"/>
    <cellStyle name="Comma 3 2" xfId="7"/>
    <cellStyle name="Comma 4" xfId="8"/>
    <cellStyle name="Comma 4 2" xfId="66"/>
    <cellStyle name="Comma 4 2 9" xfId="67"/>
    <cellStyle name="Comma 5" xfId="68"/>
    <cellStyle name="Comma 7 2" xfId="3"/>
    <cellStyle name="Explanatory Text 2" xfId="69"/>
    <cellStyle name="Explanatory Text 3" xfId="70"/>
    <cellStyle name="Good 2" xfId="71"/>
    <cellStyle name="Good 3" xfId="72"/>
    <cellStyle name="Heading 1 2" xfId="73"/>
    <cellStyle name="Heading 1 3" xfId="74"/>
    <cellStyle name="Heading 2 2" xfId="75"/>
    <cellStyle name="Heading 2 3" xfId="76"/>
    <cellStyle name="Heading 3 2" xfId="77"/>
    <cellStyle name="Heading 3 3" xfId="78"/>
    <cellStyle name="Heading 4 2" xfId="79"/>
    <cellStyle name="Heading 4 3" xfId="80"/>
    <cellStyle name="Hyperlink 2" xfId="81"/>
    <cellStyle name="Input 2" xfId="82"/>
    <cellStyle name="Input 3" xfId="83"/>
    <cellStyle name="Linked Cell 2" xfId="84"/>
    <cellStyle name="Linked Cell 3" xfId="85"/>
    <cellStyle name="Neutral 2" xfId="86"/>
    <cellStyle name="Neutral 3" xfId="87"/>
    <cellStyle name="Normal" xfId="0" builtinId="0"/>
    <cellStyle name="Normal 2" xfId="2"/>
    <cellStyle name="Normal 2 2" xfId="88"/>
    <cellStyle name="Normal 3" xfId="89"/>
    <cellStyle name="Normal 4" xfId="6"/>
    <cellStyle name="Normal 4 2 2 6" xfId="90"/>
    <cellStyle name="Note 2" xfId="91"/>
    <cellStyle name="Note 3" xfId="92"/>
    <cellStyle name="Output 2" xfId="93"/>
    <cellStyle name="Output 3" xfId="94"/>
    <cellStyle name="Percent" xfId="102" builtinId="5"/>
    <cellStyle name="Percent 2" xfId="95"/>
    <cellStyle name="Title 2" xfId="96"/>
    <cellStyle name="Title 3" xfId="97"/>
    <cellStyle name="Total 2" xfId="98"/>
    <cellStyle name="Total 3" xfId="99"/>
    <cellStyle name="Warning Text 2" xfId="100"/>
    <cellStyle name="Warning Text 3" xfId="10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0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22" sqref="A22"/>
    </sheetView>
  </sheetViews>
  <sheetFormatPr defaultRowHeight="15"/>
  <cols>
    <col min="1" max="1" width="28.5703125" customWidth="1"/>
    <col min="2" max="2" width="14.28515625" bestFit="1" customWidth="1"/>
    <col min="3" max="3" width="17" bestFit="1" customWidth="1"/>
    <col min="4" max="4" width="13.85546875" customWidth="1"/>
  </cols>
  <sheetData>
    <row r="1" spans="1:4">
      <c r="A1" s="161" t="s">
        <v>103</v>
      </c>
    </row>
    <row r="2" spans="1:4">
      <c r="A2" s="161" t="s">
        <v>104</v>
      </c>
    </row>
    <row r="3" spans="1:4">
      <c r="A3" s="161" t="s">
        <v>105</v>
      </c>
    </row>
    <row r="4" spans="1:4">
      <c r="A4" s="162" t="s">
        <v>102</v>
      </c>
      <c r="B4" s="162"/>
      <c r="C4" s="162"/>
      <c r="D4" s="162"/>
    </row>
    <row r="5" spans="1:4">
      <c r="A5" s="137"/>
      <c r="B5" s="21" t="s">
        <v>96</v>
      </c>
      <c r="C5" s="140"/>
      <c r="D5" s="140"/>
    </row>
    <row r="6" spans="1:4">
      <c r="A6" s="138"/>
      <c r="B6" s="5" t="s">
        <v>99</v>
      </c>
      <c r="C6" s="140"/>
      <c r="D6" s="140"/>
    </row>
    <row r="7" spans="1:4" ht="15.75" thickBot="1"/>
    <row r="8" spans="1:4" s="142" customFormat="1" ht="60">
      <c r="A8" s="141" t="s">
        <v>61</v>
      </c>
      <c r="B8" s="32">
        <v>41729</v>
      </c>
      <c r="C8" s="32" t="s">
        <v>106</v>
      </c>
      <c r="D8" s="32">
        <f>B8+365</f>
        <v>42094</v>
      </c>
    </row>
    <row r="9" spans="1:4" s="5" customFormat="1">
      <c r="A9" s="150"/>
      <c r="B9" s="144">
        <f>SUMIF(FAR!$A$9:$A$108,Summary!$A9,FAR!$H$9:$H$108)</f>
        <v>0</v>
      </c>
      <c r="C9" s="144">
        <f>SUMIF(FAR!$A$9:$A$108,Summary!$A9,FAR!$T$9:$T$108)</f>
        <v>0</v>
      </c>
      <c r="D9" s="145">
        <f>B9-C9</f>
        <v>0</v>
      </c>
    </row>
    <row r="10" spans="1:4" s="5" customFormat="1">
      <c r="A10" s="150"/>
      <c r="B10" s="144">
        <f>SUMIF(FAR!$A$9:$A$108,Summary!$A10,FAR!$H$9:$H$108)</f>
        <v>0</v>
      </c>
      <c r="C10" s="144">
        <f>SUMIF(FAR!$A$9:$A$108,Summary!$A10,FAR!$T$9:$T$108)</f>
        <v>0</v>
      </c>
      <c r="D10" s="145">
        <f t="shared" ref="D10:D28" si="0">B10-C10</f>
        <v>0</v>
      </c>
    </row>
    <row r="11" spans="1:4" s="5" customFormat="1">
      <c r="A11" s="150"/>
      <c r="B11" s="144">
        <f>SUMIF(FAR!$A$9:$A$108,Summary!$A11,FAR!$H$9:$H$108)</f>
        <v>0</v>
      </c>
      <c r="C11" s="144">
        <f>SUMIF(FAR!$A$9:$A$108,Summary!$A11,FAR!$T$9:$T$108)</f>
        <v>0</v>
      </c>
      <c r="D11" s="145">
        <f t="shared" si="0"/>
        <v>0</v>
      </c>
    </row>
    <row r="12" spans="1:4" s="5" customFormat="1">
      <c r="A12" s="150"/>
      <c r="B12" s="144">
        <f>SUMIF(FAR!$A$9:$A$108,Summary!$A12,FAR!$H$9:$H$108)</f>
        <v>0</v>
      </c>
      <c r="C12" s="144">
        <f>SUMIF(FAR!$A$9:$A$108,Summary!$A12,FAR!$T$9:$T$108)</f>
        <v>0</v>
      </c>
      <c r="D12" s="145">
        <f t="shared" si="0"/>
        <v>0</v>
      </c>
    </row>
    <row r="13" spans="1:4" s="5" customFormat="1">
      <c r="A13" s="150"/>
      <c r="B13" s="144">
        <f>SUMIF(FAR!$A$9:$A$108,Summary!$A13,FAR!$H$9:$H$108)</f>
        <v>0</v>
      </c>
      <c r="C13" s="144">
        <f>SUMIF(FAR!$A$9:$A$108,Summary!$A13,FAR!$T$9:$T$108)</f>
        <v>0</v>
      </c>
      <c r="D13" s="145">
        <f t="shared" si="0"/>
        <v>0</v>
      </c>
    </row>
    <row r="14" spans="1:4" s="5" customFormat="1">
      <c r="A14" s="150"/>
      <c r="B14" s="144">
        <f>SUMIF(FAR!$A$9:$A$108,Summary!$A14,FAR!$H$9:$H$108)</f>
        <v>0</v>
      </c>
      <c r="C14" s="144">
        <f>SUMIF(FAR!$A$9:$A$108,Summary!$A14,FAR!$T$9:$T$108)</f>
        <v>0</v>
      </c>
      <c r="D14" s="145">
        <f t="shared" si="0"/>
        <v>0</v>
      </c>
    </row>
    <row r="15" spans="1:4" s="5" customFormat="1">
      <c r="A15" s="150"/>
      <c r="B15" s="144">
        <f>SUMIF(FAR!$A$9:$A$108,Summary!$A15,FAR!$H$9:$H$108)</f>
        <v>0</v>
      </c>
      <c r="C15" s="144">
        <f>SUMIF(FAR!$A$9:$A$108,Summary!$A15,FAR!$T$9:$T$108)</f>
        <v>0</v>
      </c>
      <c r="D15" s="145">
        <f t="shared" si="0"/>
        <v>0</v>
      </c>
    </row>
    <row r="16" spans="1:4" s="5" customFormat="1">
      <c r="A16" s="150"/>
      <c r="B16" s="144">
        <f>SUMIF(FAR!$A$9:$A$108,Summary!$A16,FAR!$H$9:$H$108)</f>
        <v>0</v>
      </c>
      <c r="C16" s="144">
        <f>SUMIF(FAR!$A$9:$A$108,Summary!$A16,FAR!$T$9:$T$108)</f>
        <v>0</v>
      </c>
      <c r="D16" s="145">
        <f t="shared" si="0"/>
        <v>0</v>
      </c>
    </row>
    <row r="17" spans="1:4" s="5" customFormat="1">
      <c r="A17" s="150"/>
      <c r="B17" s="144">
        <f>SUMIF(FAR!$A$9:$A$108,Summary!$A17,FAR!$H$9:$H$108)</f>
        <v>0</v>
      </c>
      <c r="C17" s="144">
        <f>SUMIF(FAR!$A$9:$A$108,Summary!$A17,FAR!$T$9:$T$108)</f>
        <v>0</v>
      </c>
      <c r="D17" s="145">
        <f t="shared" si="0"/>
        <v>0</v>
      </c>
    </row>
    <row r="18" spans="1:4" s="5" customFormat="1">
      <c r="A18" s="150"/>
      <c r="B18" s="144">
        <f>SUMIF(FAR!$A$9:$A$108,Summary!$A18,FAR!$H$9:$H$108)</f>
        <v>0</v>
      </c>
      <c r="C18" s="144">
        <f>SUMIF(FAR!$A$9:$A$108,Summary!$A18,FAR!$T$9:$T$108)</f>
        <v>0</v>
      </c>
      <c r="D18" s="145">
        <f t="shared" si="0"/>
        <v>0</v>
      </c>
    </row>
    <row r="19" spans="1:4" s="5" customFormat="1">
      <c r="A19" s="150"/>
      <c r="B19" s="144">
        <f>SUMIF(FAR!$A$9:$A$108,Summary!$A19,FAR!$H$9:$H$108)</f>
        <v>0</v>
      </c>
      <c r="C19" s="144">
        <f>SUMIF(FAR!$A$9:$A$108,Summary!$A19,FAR!$T$9:$T$108)</f>
        <v>0</v>
      </c>
      <c r="D19" s="145">
        <f t="shared" si="0"/>
        <v>0</v>
      </c>
    </row>
    <row r="20" spans="1:4" s="5" customFormat="1">
      <c r="A20" s="150"/>
      <c r="B20" s="144">
        <f>SUMIF(FAR!$A$9:$A$108,Summary!$A20,FAR!$H$9:$H$108)</f>
        <v>0</v>
      </c>
      <c r="C20" s="144">
        <f>SUMIF(FAR!$A$9:$A$108,Summary!$A20,FAR!$T$9:$T$108)</f>
        <v>0</v>
      </c>
      <c r="D20" s="145">
        <f t="shared" si="0"/>
        <v>0</v>
      </c>
    </row>
    <row r="21" spans="1:4" s="5" customFormat="1">
      <c r="A21" s="150"/>
      <c r="B21" s="144">
        <f>SUMIF(FAR!$A$9:$A$108,Summary!$A21,FAR!$H$9:$H$108)</f>
        <v>0</v>
      </c>
      <c r="C21" s="144">
        <f>SUMIF(FAR!$A$9:$A$108,Summary!$A21,FAR!$T$9:$T$108)</f>
        <v>0</v>
      </c>
      <c r="D21" s="145">
        <f t="shared" si="0"/>
        <v>0</v>
      </c>
    </row>
    <row r="22" spans="1:4" s="5" customFormat="1">
      <c r="A22" s="150"/>
      <c r="B22" s="144">
        <f>SUMIF(FAR!$A$9:$A$108,Summary!$A22,FAR!$H$9:$H$108)</f>
        <v>0</v>
      </c>
      <c r="C22" s="144">
        <f>SUMIF(FAR!$A$9:$A$108,Summary!$A22,FAR!$T$9:$T$108)</f>
        <v>0</v>
      </c>
      <c r="D22" s="145">
        <f t="shared" si="0"/>
        <v>0</v>
      </c>
    </row>
    <row r="23" spans="1:4" s="5" customFormat="1">
      <c r="A23" s="150"/>
      <c r="B23" s="144">
        <f>SUMIF(FAR!$A$9:$A$108,Summary!$A23,FAR!$H$9:$H$108)</f>
        <v>0</v>
      </c>
      <c r="C23" s="144">
        <f>SUMIF(FAR!$A$9:$A$108,Summary!$A23,FAR!$T$9:$T$108)</f>
        <v>0</v>
      </c>
      <c r="D23" s="145">
        <f t="shared" si="0"/>
        <v>0</v>
      </c>
    </row>
    <row r="24" spans="1:4" s="5" customFormat="1">
      <c r="A24" s="150"/>
      <c r="B24" s="144">
        <f>SUMIF(FAR!$A$9:$A$108,Summary!$A24,FAR!$H$9:$H$108)</f>
        <v>0</v>
      </c>
      <c r="C24" s="144">
        <f>SUMIF(FAR!$A$9:$A$108,Summary!$A24,FAR!$T$9:$T$108)</f>
        <v>0</v>
      </c>
      <c r="D24" s="145">
        <f t="shared" si="0"/>
        <v>0</v>
      </c>
    </row>
    <row r="25" spans="1:4" s="5" customFormat="1">
      <c r="A25" s="150"/>
      <c r="B25" s="144">
        <f>SUMIF(FAR!$A$9:$A$108,Summary!$A25,FAR!$H$9:$H$108)</f>
        <v>0</v>
      </c>
      <c r="C25" s="144">
        <f>SUMIF(FAR!$A$9:$A$108,Summary!$A25,FAR!$T$9:$T$108)</f>
        <v>0</v>
      </c>
      <c r="D25" s="145">
        <f t="shared" si="0"/>
        <v>0</v>
      </c>
    </row>
    <row r="26" spans="1:4" s="5" customFormat="1">
      <c r="A26" s="150"/>
      <c r="B26" s="144">
        <f>SUMIF(FAR!$A$9:$A$108,Summary!$A26,FAR!$H$9:$H$108)</f>
        <v>0</v>
      </c>
      <c r="C26" s="144">
        <f>SUMIF(FAR!$A$9:$A$108,Summary!$A26,FAR!$T$9:$T$108)</f>
        <v>0</v>
      </c>
      <c r="D26" s="145">
        <f t="shared" si="0"/>
        <v>0</v>
      </c>
    </row>
    <row r="27" spans="1:4" s="5" customFormat="1">
      <c r="A27" s="150"/>
      <c r="B27" s="144">
        <f>SUMIF(FAR!$A$9:$A$108,Summary!$A27,FAR!$H$9:$H$108)</f>
        <v>0</v>
      </c>
      <c r="C27" s="144">
        <f>SUMIF(FAR!$A$9:$A$108,Summary!$A27,FAR!$T$9:$T$108)</f>
        <v>0</v>
      </c>
      <c r="D27" s="145">
        <f t="shared" si="0"/>
        <v>0</v>
      </c>
    </row>
    <row r="28" spans="1:4" s="5" customFormat="1">
      <c r="A28" s="151"/>
      <c r="B28" s="146">
        <f>SUMIF(FAR!$A$9:$A$108,Summary!$A28,FAR!$H$9:$H$108)</f>
        <v>0</v>
      </c>
      <c r="C28" s="146">
        <f>SUMIF(FAR!$A$9:$A$108,Summary!$A28,FAR!$T$9:$T$108)</f>
        <v>0</v>
      </c>
      <c r="D28" s="147">
        <f t="shared" si="0"/>
        <v>0</v>
      </c>
    </row>
    <row r="29" spans="1:4" ht="15.75" thickBot="1">
      <c r="A29" s="149" t="s">
        <v>3</v>
      </c>
      <c r="B29" s="148">
        <f>SUM(B9:B28)</f>
        <v>0</v>
      </c>
      <c r="C29" s="148">
        <f>SUM(C9:C28)</f>
        <v>0</v>
      </c>
      <c r="D29" s="148">
        <f>SUM(D9:D28)</f>
        <v>0</v>
      </c>
    </row>
    <row r="30" spans="1:4" ht="15.75" thickTop="1"/>
  </sheetData>
  <sheetProtection password="C03E" sheet="1" objects="1" scenarios="1"/>
  <dataConsolidate/>
  <mergeCells count="1">
    <mergeCell ref="A4:D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I121"/>
  <sheetViews>
    <sheetView showGridLines="0" workbookViewId="0">
      <selection activeCell="C46" sqref="C46"/>
    </sheetView>
  </sheetViews>
  <sheetFormatPr defaultColWidth="7.42578125" defaultRowHeight="15"/>
  <cols>
    <col min="1" max="1" width="20.42578125" style="5" customWidth="1"/>
    <col min="2" max="2" width="10" style="5" customWidth="1"/>
    <col min="3" max="3" width="10.5703125" style="5" bestFit="1" customWidth="1"/>
    <col min="4" max="4" width="10.7109375" style="5" bestFit="1" customWidth="1"/>
    <col min="5" max="5" width="10.42578125" style="5" bestFit="1" customWidth="1"/>
    <col min="6" max="6" width="12.140625" style="5" customWidth="1"/>
    <col min="7" max="7" width="14.85546875" style="3" bestFit="1" customWidth="1"/>
    <col min="8" max="12" width="13.28515625" style="3" customWidth="1"/>
    <col min="13" max="13" width="14.85546875" style="3" customWidth="1"/>
    <col min="14" max="14" width="14.85546875" style="5" customWidth="1"/>
    <col min="15" max="15" width="14.85546875" style="3" customWidth="1"/>
    <col min="16" max="17" width="14.85546875" style="5" customWidth="1"/>
    <col min="18" max="19" width="14.85546875" style="5" bestFit="1" customWidth="1"/>
    <col min="20" max="32" width="13.28515625" style="5" bestFit="1" customWidth="1"/>
    <col min="33" max="47" width="12.140625" style="5" bestFit="1" customWidth="1"/>
    <col min="48" max="16384" width="7.42578125" style="5"/>
  </cols>
  <sheetData>
    <row r="1" spans="1:47">
      <c r="A1" s="1"/>
      <c r="B1" s="4"/>
      <c r="C1" s="4"/>
      <c r="E1" s="6"/>
      <c r="F1" s="1"/>
      <c r="O1" s="5"/>
      <c r="T1" s="8"/>
      <c r="W1" s="8"/>
    </row>
    <row r="2" spans="1:47">
      <c r="A2" s="109" t="s">
        <v>21</v>
      </c>
      <c r="B2" s="5" t="s">
        <v>53</v>
      </c>
      <c r="D2" s="7">
        <v>41729</v>
      </c>
      <c r="E2" s="6"/>
      <c r="F2" s="23"/>
      <c r="O2" s="5"/>
      <c r="R2" s="31">
        <v>41730</v>
      </c>
      <c r="S2" s="8"/>
      <c r="T2" s="8"/>
    </row>
    <row r="3" spans="1:47" s="12" customFormat="1" ht="30">
      <c r="A3" s="19" t="s">
        <v>0</v>
      </c>
      <c r="B3" s="9" t="s">
        <v>8</v>
      </c>
      <c r="C3" s="9" t="s">
        <v>6</v>
      </c>
      <c r="D3" s="9" t="s">
        <v>1</v>
      </c>
      <c r="E3" s="9" t="s">
        <v>7</v>
      </c>
      <c r="F3" s="9" t="s">
        <v>2</v>
      </c>
      <c r="G3" s="24" t="s">
        <v>4</v>
      </c>
      <c r="H3" s="10">
        <v>38807</v>
      </c>
      <c r="I3" s="10">
        <v>39172</v>
      </c>
      <c r="J3" s="10">
        <v>39538</v>
      </c>
      <c r="K3" s="10">
        <v>39903</v>
      </c>
      <c r="L3" s="10">
        <v>40268</v>
      </c>
      <c r="M3" s="10">
        <v>40633</v>
      </c>
      <c r="N3" s="10">
        <v>40999</v>
      </c>
      <c r="O3" s="10">
        <v>41364</v>
      </c>
      <c r="P3" s="10">
        <v>41729</v>
      </c>
      <c r="Q3" s="9" t="s">
        <v>5</v>
      </c>
      <c r="R3" s="11">
        <v>42094</v>
      </c>
      <c r="S3" s="11">
        <v>42460</v>
      </c>
      <c r="T3" s="11">
        <v>42825</v>
      </c>
      <c r="U3" s="11">
        <v>43190</v>
      </c>
      <c r="V3" s="11">
        <v>43555</v>
      </c>
      <c r="W3" s="11">
        <v>43921</v>
      </c>
      <c r="X3" s="11">
        <v>44286</v>
      </c>
      <c r="Y3" s="11">
        <v>44651</v>
      </c>
      <c r="Z3" s="11">
        <v>45016</v>
      </c>
      <c r="AA3" s="11">
        <v>45382</v>
      </c>
      <c r="AB3" s="11">
        <v>45747</v>
      </c>
      <c r="AC3" s="11">
        <v>46112</v>
      </c>
      <c r="AD3" s="11">
        <v>46477</v>
      </c>
      <c r="AE3" s="11">
        <v>46843</v>
      </c>
      <c r="AF3" s="11">
        <v>47208</v>
      </c>
      <c r="AG3" s="11">
        <v>47573</v>
      </c>
      <c r="AH3" s="11">
        <v>47938</v>
      </c>
      <c r="AI3" s="11">
        <v>48304</v>
      </c>
      <c r="AJ3" s="11">
        <v>48669</v>
      </c>
      <c r="AK3" s="11">
        <v>49034</v>
      </c>
      <c r="AL3" s="11">
        <v>49399</v>
      </c>
      <c r="AM3" s="11">
        <v>49765</v>
      </c>
      <c r="AN3" s="11">
        <v>50130</v>
      </c>
      <c r="AO3" s="11">
        <v>50495</v>
      </c>
      <c r="AP3" s="11">
        <v>50860</v>
      </c>
      <c r="AQ3" s="11">
        <v>51226</v>
      </c>
      <c r="AR3" s="11">
        <v>51591</v>
      </c>
      <c r="AS3" s="11">
        <v>51956</v>
      </c>
      <c r="AT3" s="11">
        <v>52321</v>
      </c>
      <c r="AU3" s="11">
        <v>52687</v>
      </c>
    </row>
    <row r="4" spans="1:47">
      <c r="A4" s="1">
        <v>0</v>
      </c>
      <c r="B4" s="13">
        <v>0.25890000000000002</v>
      </c>
      <c r="C4" s="13">
        <f>IF(E4=0,0,(1-(0.05^(1/E4))))</f>
        <v>0</v>
      </c>
      <c r="D4" s="5">
        <v>8</v>
      </c>
      <c r="E4" s="3">
        <f>MAX((F4-$D$2)/365,0)</f>
        <v>0</v>
      </c>
      <c r="F4" s="27">
        <f>DATE(YEAR(A4)+D4,MONTH(A4),DAY(A4))</f>
        <v>2922</v>
      </c>
      <c r="G4" s="3">
        <v>0</v>
      </c>
      <c r="H4" s="3">
        <f>IF(H$3&gt;$A4,$G4-($G4*$B4*(H$3-$A4+1)/365),0)</f>
        <v>0</v>
      </c>
      <c r="I4" s="3">
        <f t="shared" ref="I4:P4" si="0">(IF(H4&gt;0,H4-H4*$B4,IF(I$3&gt;$A4,$G4-($G4*$B4*(I$3-$A4+1)/365),0)))</f>
        <v>0</v>
      </c>
      <c r="J4" s="3">
        <f t="shared" si="0"/>
        <v>0</v>
      </c>
      <c r="K4" s="3">
        <f t="shared" si="0"/>
        <v>0</v>
      </c>
      <c r="L4" s="3">
        <f t="shared" si="0"/>
        <v>0</v>
      </c>
      <c r="M4" s="3">
        <f t="shared" si="0"/>
        <v>0</v>
      </c>
      <c r="N4" s="3">
        <f t="shared" si="0"/>
        <v>0</v>
      </c>
      <c r="O4" s="3">
        <f t="shared" si="0"/>
        <v>0</v>
      </c>
      <c r="P4" s="3">
        <f t="shared" si="0"/>
        <v>0</v>
      </c>
      <c r="Q4" s="3">
        <f>IF(A4&gt;=$R$2,G4,P4)</f>
        <v>0</v>
      </c>
      <c r="R4" s="3">
        <f>IF(E4=0,0,IF(E4&lt;1,Q4*0.95,IF(A4&lt;=$R$2,Q4*C4,(Q4*($R$3-A4+1)*C4/365))))</f>
        <v>0</v>
      </c>
      <c r="S4" s="3">
        <f>IF(COUNT($R4:R4)&gt;=$E4,0,IF(($E4-COUNT($R4:R4))&lt;1,MAX(MIN(R4*(1-$C4),($E4-COUNT($R4:R4))*R4*(1-$C4)),(0.95*$Q4)-SUM($R4:R4)),MIN(R4*(1-$C4),($E4-COUNT($R4:R4))*R4*(1-$C4))))</f>
        <v>0</v>
      </c>
      <c r="T4" s="3">
        <f>IF(COUNT($R4:S4)&gt;=$E4,0,IF(($E4-COUNT($R4:S4))&lt;1,MAX(MIN(S4*(1-$C4),($E4-COUNT($R4:S4))*S4*(1-$C4)),(0.95*$Q4)-SUM($R4:S4)),MIN(S4*(1-$C4),($E4-COUNT($R4:S4))*S4*(1-$C4))))</f>
        <v>0</v>
      </c>
      <c r="U4" s="3">
        <f>IF(COUNT($R4:T4)&gt;=$E4,0,IF(($E4-COUNT($R4:T4))&lt;1,MAX(MIN(T4*(1-$C4),($E4-COUNT($R4:T4))*T4*(1-$C4)),(0.95*$Q4)-SUM($R4:T4)),MIN(T4*(1-$C4),($E4-COUNT($R4:T4))*T4*(1-$C4))))</f>
        <v>0</v>
      </c>
      <c r="V4" s="3">
        <f>IF(COUNT($R4:U4)&gt;=$E4,0,IF(($E4-COUNT($R4:U4))&lt;1,MAX(MIN(U4*(1-$C4),($E4-COUNT($R4:U4))*U4*(1-$C4)),(0.95*$Q4)-SUM($R4:U4)),MIN(U4*(1-$C4),($E4-COUNT($R4:U4))*U4*(1-$C4))))</f>
        <v>0</v>
      </c>
      <c r="W4" s="3">
        <f>IF(COUNT($R4:V4)&gt;=$E4,0,IF(($E4-COUNT($R4:V4))&lt;1,MAX(MIN(V4*(1-$C4),($E4-COUNT($R4:V4))*V4*(1-$C4)),(0.95*$Q4)-SUM($R4:V4)),MIN(V4*(1-$C4),($E4-COUNT($R4:V4))*V4*(1-$C4))))</f>
        <v>0</v>
      </c>
      <c r="X4" s="3">
        <f>IF(COUNT($R4:W4)&gt;=$E4,0,IF(($E4-COUNT($R4:W4))&lt;1,MAX(MIN(W4*(1-$C4),($E4-COUNT($R4:W4))*W4*(1-$C4)),(0.95*$Q4)-SUM($R4:W4)),MIN(W4*(1-$C4),($E4-COUNT($R4:W4))*W4*(1-$C4))))</f>
        <v>0</v>
      </c>
      <c r="Y4" s="3">
        <f>IF(COUNT($R4:X4)&gt;=$E4,0,IF(($E4-COUNT($R4:X4))&lt;1,MAX(MIN(X4*(1-$C4),($E4-COUNT($R4:X4))*X4*(1-$C4)),(0.95*$Q4)-SUM($R4:X4)),MIN(X4*(1-$C4),($E4-COUNT($R4:X4))*X4*(1-$C4))))</f>
        <v>0</v>
      </c>
      <c r="Z4" s="3">
        <f>IF(COUNT($R4:Y4)&gt;=$E4,0,IF(($E4-COUNT($R4:Y4))&lt;1,MAX(MIN(Y4*(1-$C4),($E4-COUNT($R4:Y4))*Y4*(1-$C4)),(0.95*$Q4)-SUM($R4:Y4)),MIN(Y4*(1-$C4),($E4-COUNT($R4:Y4))*Y4*(1-$C4))))</f>
        <v>0</v>
      </c>
      <c r="AA4" s="3">
        <f>IF(COUNT($R4:Z4)&gt;=$E4,0,IF(($E4-COUNT($R4:Z4))&lt;1,MAX(MIN(Z4*(1-$C4),($E4-COUNT($R4:Z4))*Z4*(1-$C4)),(0.95*$Q4)-SUM($R4:Z4)),MIN(Z4*(1-$C4),($E4-COUNT($R4:Z4))*Z4*(1-$C4))))</f>
        <v>0</v>
      </c>
      <c r="AB4" s="3">
        <f>IF(COUNT($R4:AA4)&gt;=$E4,0,IF(($E4-COUNT($R4:AA4))&lt;1,MAX(MIN(AA4*(1-$C4),($E4-COUNT($R4:AA4))*AA4*(1-$C4)),(0.95*$Q4)-SUM($R4:AA4)),MIN(AA4*(1-$C4),($E4-COUNT($R4:AA4))*AA4*(1-$C4))))</f>
        <v>0</v>
      </c>
      <c r="AC4" s="3">
        <f>IF(COUNT($R4:AB4)&gt;=$E4,0,IF(($E4-COUNT($R4:AB4))&lt;1,MAX(MIN(AB4*(1-$C4),($E4-COUNT($R4:AB4))*AB4*(1-$C4)),(0.95*$Q4)-SUM($R4:AB4)),MIN(AB4*(1-$C4),($E4-COUNT($R4:AB4))*AB4*(1-$C4))))</f>
        <v>0</v>
      </c>
      <c r="AD4" s="3">
        <f>IF(COUNT($R4:AC4)&gt;=$E4,0,IF(($E4-COUNT($R4:AC4))&lt;1,MAX(MIN(AC4*(1-$C4),($E4-COUNT($R4:AC4))*AC4*(1-$C4)),(0.95*$Q4)-SUM($R4:AC4)),MIN(AC4*(1-$C4),($E4-COUNT($R4:AC4))*AC4*(1-$C4))))</f>
        <v>0</v>
      </c>
      <c r="AE4" s="3">
        <f>IF(COUNT($R4:AD4)&gt;=$E4,0,IF(($E4-COUNT($R4:AD4))&lt;1,MAX(MIN(AD4*(1-$C4),($E4-COUNT($R4:AD4))*AD4*(1-$C4)),(0.95*$Q4)-SUM($R4:AD4)),MIN(AD4*(1-$C4),($E4-COUNT($R4:AD4))*AD4*(1-$C4))))</f>
        <v>0</v>
      </c>
      <c r="AF4" s="3">
        <f>IF(COUNT($R4:AE4)&gt;=$E4,0,IF(($E4-COUNT($R4:AE4))&lt;1,MAX(MIN(AE4*(1-$C4),($E4-COUNT($R4:AE4))*AE4*(1-$C4)),(0.95*$Q4)-SUM($R4:AE4)),MIN(AE4*(1-$C4),($E4-COUNT($R4:AE4))*AE4*(1-$C4))))</f>
        <v>0</v>
      </c>
      <c r="AG4" s="3">
        <f>IF(COUNT($R4:AF4)&gt;=$E4,0,IF(($E4-COUNT($R4:AF4))&lt;1,MAX(MIN(AF4*(1-$C4),($E4-COUNT($R4:AF4))*AF4*(1-$C4)),(0.95*$Q4)-SUM($R4:AF4)),MIN(AF4*(1-$C4),($E4-COUNT($R4:AF4))*AF4*(1-$C4))))</f>
        <v>0</v>
      </c>
      <c r="AH4" s="3">
        <f>IF(COUNT($R4:AG4)&gt;=$E4,0,IF(($E4-COUNT($R4:AG4))&lt;1,MAX(MIN(AG4*(1-$C4),($E4-COUNT($R4:AG4))*AG4*(1-$C4)),(0.95*$Q4)-SUM($R4:AG4)),MIN(AG4*(1-$C4),($E4-COUNT($R4:AG4))*AG4*(1-$C4))))</f>
        <v>0</v>
      </c>
      <c r="AI4" s="3">
        <f>IF(COUNT($R4:AH4)&gt;=$E4,0,IF(($E4-COUNT($R4:AH4))&lt;1,MAX(MIN(AH4*(1-$C4),($E4-COUNT($R4:AH4))*AH4*(1-$C4)),(0.95*$Q4)-SUM($R4:AH4)),MIN(AH4*(1-$C4),($E4-COUNT($R4:AH4))*AH4*(1-$C4))))</f>
        <v>0</v>
      </c>
      <c r="AJ4" s="3">
        <f>IF(COUNT($R4:AI4)&gt;=$E4,0,IF(($E4-COUNT($R4:AI4))&lt;1,MAX(MIN(AI4*(1-$C4),($E4-COUNT($R4:AI4))*AI4*(1-$C4)),(0.95*$Q4)-SUM($R4:AI4)),MIN(AI4*(1-$C4),($E4-COUNT($R4:AI4))*AI4*(1-$C4))))</f>
        <v>0</v>
      </c>
      <c r="AK4" s="3">
        <f>IF(COUNT($R4:AJ4)&gt;=$E4,0,IF(($E4-COUNT($R4:AJ4))&lt;1,MAX(MIN(AJ4*(1-$C4),($E4-COUNT($R4:AJ4))*AJ4*(1-$C4)),(0.95*$Q4)-SUM($R4:AJ4)),MIN(AJ4*(1-$C4),($E4-COUNT($R4:AJ4))*AJ4*(1-$C4))))</f>
        <v>0</v>
      </c>
      <c r="AL4" s="3">
        <f>IF(COUNT($R4:AK4)&gt;=$E4,0,IF(($E4-COUNT($R4:AK4))&lt;1,MAX(MIN(AK4*(1-$C4),($E4-COUNT($R4:AK4))*AK4*(1-$C4)),(0.95*$Q4)-SUM($R4:AK4)),MIN(AK4*(1-$C4),($E4-COUNT($R4:AK4))*AK4*(1-$C4))))</f>
        <v>0</v>
      </c>
      <c r="AM4" s="3">
        <f>IF(COUNT($R4:AL4)&gt;=$E4,0,IF(($E4-COUNT($R4:AL4))&lt;1,MAX(MIN(AL4*(1-$C4),($E4-COUNT($R4:AL4))*AL4*(1-$C4)),(0.95*$Q4)-SUM($R4:AL4)),MIN(AL4*(1-$C4),($E4-COUNT($R4:AL4))*AL4*(1-$C4))))</f>
        <v>0</v>
      </c>
      <c r="AN4" s="3">
        <f>IF(COUNT($R4:AM4)&gt;=$E4,0,IF(($E4-COUNT($R4:AM4))&lt;1,MAX(MIN(AM4*(1-$C4),($E4-COUNT($R4:AM4))*AM4*(1-$C4)),(0.95*$Q4)-SUM($R4:AM4)),MIN(AM4*(1-$C4),($E4-COUNT($R4:AM4))*AM4*(1-$C4))))</f>
        <v>0</v>
      </c>
      <c r="AO4" s="3">
        <f>IF(COUNT($R4:AN4)&gt;=$E4,0,IF(($E4-COUNT($R4:AN4))&lt;1,MAX(MIN(AN4*(1-$C4),($E4-COUNT($R4:AN4))*AN4*(1-$C4)),(0.95*$Q4)-SUM($R4:AN4)),MIN(AN4*(1-$C4),($E4-COUNT($R4:AN4))*AN4*(1-$C4))))</f>
        <v>0</v>
      </c>
      <c r="AP4" s="3">
        <f>IF(COUNT($R4:AO4)&gt;=$E4,0,IF(($E4-COUNT($R4:AO4))&lt;1,MAX(MIN(AO4*(1-$C4),($E4-COUNT($R4:AO4))*AO4*(1-$C4)),(0.95*$Q4)-SUM($R4:AO4)),MIN(AO4*(1-$C4),($E4-COUNT($R4:AO4))*AO4*(1-$C4))))</f>
        <v>0</v>
      </c>
      <c r="AQ4" s="3">
        <f>IF(COUNT($R4:AP4)&gt;=$E4,0,IF(($E4-COUNT($R4:AP4))&lt;1,MAX(MIN(AP4*(1-$C4),($E4-COUNT($R4:AP4))*AP4*(1-$C4)),(0.95*$Q4)-SUM($R4:AP4)),MIN(AP4*(1-$C4),($E4-COUNT($R4:AP4))*AP4*(1-$C4))))</f>
        <v>0</v>
      </c>
      <c r="AR4" s="3">
        <f>IF(COUNT($R4:AQ4)&gt;=$E4,0,IF(($E4-COUNT($R4:AQ4))&lt;1,MAX(MIN(AQ4*(1-$C4),($E4-COUNT($R4:AQ4))*AQ4*(1-$C4)),(0.95*$Q4)-SUM($R4:AQ4)),MIN(AQ4*(1-$C4),($E4-COUNT($R4:AQ4))*AQ4*(1-$C4))))</f>
        <v>0</v>
      </c>
      <c r="AS4" s="3">
        <f>IF(COUNT($R4:AR4)&gt;=$E4,0,IF(($E4-COUNT($R4:AR4))&lt;1,MAX(MIN(AR4*(1-$C4),($E4-COUNT($R4:AR4))*AR4*(1-$C4)),(0.95*$Q4)-SUM($R4:AR4)),MIN(AR4*(1-$C4),($E4-COUNT($R4:AR4))*AR4*(1-$C4))))</f>
        <v>0</v>
      </c>
      <c r="AT4" s="3">
        <f>IF(COUNT($R4:AS4)&gt;=$E4,0,IF(($E4-COUNT($R4:AS4))&lt;1,MAX(MIN(AS4*(1-$C4),($E4-COUNT($R4:AS4))*AS4*(1-$C4)),(0.95*$Q4)-SUM($R4:AS4)),MIN(AS4*(1-$C4),($E4-COUNT($R4:AS4))*AS4*(1-$C4))))</f>
        <v>0</v>
      </c>
      <c r="AU4" s="3">
        <f>IF(COUNT($R4:AT4)&gt;=$E4,0,IF(($E4-COUNT($R4:AT4))&lt;1,MAX(MIN(AT4*(1-$C4),($E4-COUNT($R4:AT4))*AT4*(1-$C4)),(0.95*$Q4)-SUM($R4:AT4)),MIN(AT4*(1-$C4),($E4-COUNT($R4:AT4))*AT4*(1-$C4))))</f>
        <v>0</v>
      </c>
    </row>
    <row r="5" spans="1:47">
      <c r="A5" s="1"/>
      <c r="B5" s="13"/>
      <c r="C5" s="13"/>
      <c r="E5" s="3"/>
      <c r="F5" s="1"/>
      <c r="N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6"/>
      <c r="AH5" s="8"/>
    </row>
    <row r="6" spans="1:47" ht="15.75" thickBot="1">
      <c r="A6" s="1"/>
      <c r="B6" s="13"/>
      <c r="C6" s="13"/>
      <c r="F6" s="14" t="s">
        <v>3</v>
      </c>
      <c r="G6" s="14">
        <f t="shared" ref="G6:AU6" si="1">SUM(G4:G5)</f>
        <v>0</v>
      </c>
      <c r="H6" s="14">
        <f t="shared" si="1"/>
        <v>0</v>
      </c>
      <c r="I6" s="14">
        <f t="shared" si="1"/>
        <v>0</v>
      </c>
      <c r="J6" s="14">
        <f t="shared" si="1"/>
        <v>0</v>
      </c>
      <c r="K6" s="14">
        <f t="shared" si="1"/>
        <v>0</v>
      </c>
      <c r="L6" s="14">
        <f t="shared" si="1"/>
        <v>0</v>
      </c>
      <c r="M6" s="14">
        <f t="shared" si="1"/>
        <v>0</v>
      </c>
      <c r="N6" s="14">
        <f t="shared" si="1"/>
        <v>0</v>
      </c>
      <c r="O6" s="14">
        <f t="shared" si="1"/>
        <v>0</v>
      </c>
      <c r="P6" s="14">
        <f t="shared" si="1"/>
        <v>0</v>
      </c>
      <c r="Q6" s="14">
        <f t="shared" si="1"/>
        <v>0</v>
      </c>
      <c r="R6" s="14">
        <f t="shared" si="1"/>
        <v>0</v>
      </c>
      <c r="S6" s="14">
        <f t="shared" si="1"/>
        <v>0</v>
      </c>
      <c r="T6" s="14">
        <f t="shared" si="1"/>
        <v>0</v>
      </c>
      <c r="U6" s="14">
        <f t="shared" si="1"/>
        <v>0</v>
      </c>
      <c r="V6" s="14">
        <f t="shared" si="1"/>
        <v>0</v>
      </c>
      <c r="W6" s="14">
        <f t="shared" si="1"/>
        <v>0</v>
      </c>
      <c r="X6" s="14">
        <f t="shared" si="1"/>
        <v>0</v>
      </c>
      <c r="Y6" s="14">
        <f t="shared" si="1"/>
        <v>0</v>
      </c>
      <c r="Z6" s="14">
        <f t="shared" si="1"/>
        <v>0</v>
      </c>
      <c r="AA6" s="14">
        <f t="shared" si="1"/>
        <v>0</v>
      </c>
      <c r="AB6" s="14">
        <f t="shared" si="1"/>
        <v>0</v>
      </c>
      <c r="AC6" s="14">
        <f t="shared" si="1"/>
        <v>0</v>
      </c>
      <c r="AD6" s="14">
        <f t="shared" si="1"/>
        <v>0</v>
      </c>
      <c r="AE6" s="14">
        <f t="shared" si="1"/>
        <v>0</v>
      </c>
      <c r="AF6" s="14">
        <f t="shared" si="1"/>
        <v>0</v>
      </c>
      <c r="AG6" s="14">
        <f t="shared" si="1"/>
        <v>0</v>
      </c>
      <c r="AH6" s="14">
        <f t="shared" si="1"/>
        <v>0</v>
      </c>
      <c r="AI6" s="14">
        <f t="shared" si="1"/>
        <v>0</v>
      </c>
      <c r="AJ6" s="14">
        <f t="shared" si="1"/>
        <v>0</v>
      </c>
      <c r="AK6" s="14">
        <f t="shared" si="1"/>
        <v>0</v>
      </c>
      <c r="AL6" s="14">
        <f t="shared" si="1"/>
        <v>0</v>
      </c>
      <c r="AM6" s="14">
        <f t="shared" si="1"/>
        <v>0</v>
      </c>
      <c r="AN6" s="14">
        <f t="shared" si="1"/>
        <v>0</v>
      </c>
      <c r="AO6" s="14">
        <f t="shared" si="1"/>
        <v>0</v>
      </c>
      <c r="AP6" s="14">
        <f t="shared" si="1"/>
        <v>0</v>
      </c>
      <c r="AQ6" s="14">
        <f t="shared" si="1"/>
        <v>0</v>
      </c>
      <c r="AR6" s="14">
        <f t="shared" si="1"/>
        <v>0</v>
      </c>
      <c r="AS6" s="14">
        <f t="shared" si="1"/>
        <v>0</v>
      </c>
      <c r="AT6" s="14">
        <f t="shared" si="1"/>
        <v>0</v>
      </c>
      <c r="AU6" s="14">
        <f t="shared" si="1"/>
        <v>0</v>
      </c>
    </row>
    <row r="7" spans="1:47" ht="15.75" thickTop="1">
      <c r="B7" s="13"/>
      <c r="C7" s="13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</row>
    <row r="8" spans="1:47">
      <c r="A8" s="111" t="s">
        <v>26</v>
      </c>
      <c r="B8" s="13"/>
      <c r="C8" s="13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</row>
    <row r="9" spans="1:47" s="12" customFormat="1" ht="30">
      <c r="A9" s="9" t="s">
        <v>0</v>
      </c>
      <c r="B9" s="9" t="s">
        <v>8</v>
      </c>
      <c r="C9" s="9" t="s">
        <v>6</v>
      </c>
      <c r="D9" s="9" t="s">
        <v>1</v>
      </c>
      <c r="E9" s="9" t="s">
        <v>7</v>
      </c>
      <c r="F9" s="9" t="s">
        <v>2</v>
      </c>
      <c r="G9" s="24" t="s">
        <v>4</v>
      </c>
      <c r="H9" s="10">
        <v>38807</v>
      </c>
      <c r="I9" s="10">
        <v>39172</v>
      </c>
      <c r="J9" s="10">
        <v>39538</v>
      </c>
      <c r="K9" s="10">
        <v>39903</v>
      </c>
      <c r="L9" s="10">
        <v>40268</v>
      </c>
      <c r="M9" s="10">
        <v>40633</v>
      </c>
      <c r="N9" s="10">
        <v>40999</v>
      </c>
      <c r="O9" s="10">
        <v>41364</v>
      </c>
      <c r="P9" s="10">
        <v>41729</v>
      </c>
      <c r="Q9" s="9" t="s">
        <v>5</v>
      </c>
      <c r="R9" s="11">
        <v>42094</v>
      </c>
      <c r="S9" s="11">
        <v>42460</v>
      </c>
      <c r="T9" s="11">
        <v>42825</v>
      </c>
      <c r="U9" s="11">
        <v>43190</v>
      </c>
      <c r="V9" s="11">
        <v>43555</v>
      </c>
      <c r="W9" s="11">
        <v>43921</v>
      </c>
      <c r="X9" s="11">
        <v>44286</v>
      </c>
      <c r="Y9" s="11">
        <v>44651</v>
      </c>
      <c r="Z9" s="11">
        <v>45016</v>
      </c>
      <c r="AA9" s="11">
        <v>45382</v>
      </c>
      <c r="AB9" s="11">
        <v>45747</v>
      </c>
      <c r="AC9" s="11">
        <v>46112</v>
      </c>
      <c r="AD9" s="11">
        <v>46477</v>
      </c>
      <c r="AE9" s="11">
        <v>46843</v>
      </c>
      <c r="AF9" s="11">
        <v>47208</v>
      </c>
      <c r="AG9" s="11">
        <v>47573</v>
      </c>
      <c r="AH9" s="11">
        <v>47938</v>
      </c>
      <c r="AI9" s="11">
        <v>48304</v>
      </c>
      <c r="AJ9" s="11">
        <v>48669</v>
      </c>
      <c r="AK9" s="11">
        <v>49034</v>
      </c>
      <c r="AL9" s="11">
        <v>49399</v>
      </c>
      <c r="AM9" s="11">
        <v>49765</v>
      </c>
      <c r="AN9" s="11">
        <v>50130</v>
      </c>
      <c r="AO9" s="11">
        <v>50495</v>
      </c>
      <c r="AP9" s="11">
        <v>50860</v>
      </c>
      <c r="AQ9" s="11">
        <v>51226</v>
      </c>
      <c r="AR9" s="11">
        <v>51591</v>
      </c>
      <c r="AS9" s="11">
        <v>51956</v>
      </c>
      <c r="AT9" s="11">
        <v>52321</v>
      </c>
      <c r="AU9" s="11">
        <v>52687</v>
      </c>
    </row>
    <row r="10" spans="1:47">
      <c r="A10" s="130">
        <v>40983</v>
      </c>
      <c r="B10" s="129">
        <v>0.25890000000000002</v>
      </c>
      <c r="C10" s="13">
        <f>IF(E10=0,0,(1-(0.05^(1/E10))))</f>
        <v>2.459891947987547E-2</v>
      </c>
      <c r="D10" s="128">
        <v>8</v>
      </c>
      <c r="E10" s="131">
        <f>MAX(ROUND((F10-$D$5-1)/365,3),0)</f>
        <v>120.279</v>
      </c>
      <c r="F10" s="130">
        <f>A10+(D10*365)</f>
        <v>43903</v>
      </c>
      <c r="G10" s="128">
        <v>976267</v>
      </c>
      <c r="H10" s="128">
        <f t="shared" ref="H10" si="2">IF(H$6&gt;$A10,$G10-($G10*$B10*(H$6-$A10+1)/365),0)</f>
        <v>0</v>
      </c>
      <c r="I10" s="128">
        <f t="shared" ref="I10:P10" si="3">(IF(H10&gt;0,H10-H10*$B10,IF(I$6&gt;$A10,$G10-($G10*$B10*(I$6-$A10+1)/365),0)))</f>
        <v>0</v>
      </c>
      <c r="J10" s="128">
        <f t="shared" si="3"/>
        <v>0</v>
      </c>
      <c r="K10" s="128">
        <f t="shared" si="3"/>
        <v>0</v>
      </c>
      <c r="L10" s="128">
        <f t="shared" si="3"/>
        <v>0</v>
      </c>
      <c r="M10" s="128">
        <f t="shared" si="3"/>
        <v>0</v>
      </c>
      <c r="N10" s="128">
        <f t="shared" si="3"/>
        <v>0</v>
      </c>
      <c r="O10" s="128">
        <f t="shared" si="3"/>
        <v>0</v>
      </c>
      <c r="P10" s="128">
        <f t="shared" si="3"/>
        <v>0</v>
      </c>
      <c r="Q10" s="128">
        <f>P10</f>
        <v>0</v>
      </c>
      <c r="R10" s="128">
        <f>IF(E10=0,0,IF((1&gt;$E10),($Q10-($G10*0.05)),IF((R8-A10)&gt;365,($Q10*$C10),($Q10*$C10*($R$24-$A10+1)/365))))</f>
        <v>0</v>
      </c>
      <c r="S10" s="128">
        <f>IF(COUNT($R10:R10)&gt;=$E10,0,IF((1&gt;($E10-1)&gt;0),MIN(($Q10-SUM($R10:R10))*$C10,($Q10-SUM($R10:R10)-(($G10*0.05))),(($Q10-SUM($R10:R10))*$C10))))</f>
        <v>-48813.350000000006</v>
      </c>
      <c r="T10" s="128">
        <f>IF(COUNT($R10:S10)&gt;=$E10,0,IF((1&gt;($E10-1)&gt;0),MIN(($Q10-SUM($R10:S10))*$C10,($Q10-SUM($R10:S10)-(($G10*0.05))),(($Q10-SUM($R10:S10))*$C10))))</f>
        <v>0</v>
      </c>
      <c r="U10" s="128">
        <f>IF(COUNT($R10:T10)&gt;=$E10,0,IF((1&gt;($E10-1)&gt;0),MIN(($Q10-SUM($R10:T10))*$C10,($Q10-SUM($R10:T10)-(($G10*0.05))),(($Q10-SUM($R10:T10))*$C10))))</f>
        <v>0</v>
      </c>
      <c r="V10" s="128">
        <f>IF(COUNT($R10:U10)&gt;=$E10,0,IF((1&gt;($E10-1)&gt;0),MIN(($Q10-SUM($R10:U10))*$C10,($Q10-SUM($R10:U10)-(($G10*0.05))),(($Q10-SUM($R10:U10))*$C10))))</f>
        <v>0</v>
      </c>
      <c r="W10" s="128">
        <f>IF(COUNT($R10:V10)&gt;=$E10,0,IF((1&gt;($E10-1)&gt;0),MIN(($Q10-SUM($R10:V10))*$C10,($Q10-SUM($R10:V10)-(($G10*0.05))),(($Q10-SUM($R10:V10))*$C10))))</f>
        <v>0</v>
      </c>
      <c r="X10" s="128">
        <f>IF(COUNT($R10:W10)&gt;=$E10,0,IF((1&gt;($E10-1)&gt;0),MIN(($Q10-SUM($R10:W10))*$C10,($Q10-SUM($R10:W10)-(($G10*0.05))),(($Q10-SUM($R10:W10))*$C10))))</f>
        <v>0</v>
      </c>
      <c r="Y10" s="128">
        <f>IF(COUNT($R10:X10)&gt;=$E10,0,IF((1&gt;($E10-1)&gt;0),MIN(($Q10-SUM($R10:X10))*$C10,($Q10-SUM($R10:X10)-(($G10*0.05))),(($Q10-SUM($R10:X10))*$C10))))</f>
        <v>0</v>
      </c>
      <c r="Z10" s="128">
        <f>IF(COUNT($R10:Y10)&gt;=$E10,0,IF((1&gt;($E10-1)&gt;0),MIN(($Q10-SUM($R10:Y10))*$C10,($Q10-SUM($R10:Y10)-(($G10*0.05))),(($Q10-SUM($R10:Y10))*$C10))))</f>
        <v>0</v>
      </c>
      <c r="AA10" s="128">
        <f>IF(COUNT($R10:Z10)&gt;=$E10,0,IF((1&gt;($E10-1)&gt;0),MIN(($Q10-SUM($R10:Z10))*$C10,($Q10-SUM($R10:Z10)-(($G10*0.05))),(($Q10-SUM($R10:Z10))*$C10))))</f>
        <v>0</v>
      </c>
      <c r="AB10" s="128">
        <f>IF(COUNT($R10:AA10)&gt;=$E10,0,IF((1&gt;($E10-1)&gt;0),MIN(($Q10-SUM($R10:AA10))*$C10,($Q10-SUM($R10:AA10)-(($G10*0.05))),(($Q10-SUM($R10:AA10))*$C10))))</f>
        <v>0</v>
      </c>
      <c r="AC10" s="128">
        <f>IF(COUNT($R10:AB10)&gt;=$E10,0,IF((1&gt;($E10-1)&gt;0),MIN(($Q10-SUM($R10:AB10))*$C10,($Q10-SUM($R10:AB10)-(($G10*0.05))),(($Q10-SUM($R10:AB10))*$C10))))</f>
        <v>0</v>
      </c>
      <c r="AD10" s="128">
        <f>IF(COUNT($R10:AC10)&gt;=$E10,0,IF((1&gt;($E10-1)&gt;0),MIN(($Q10-SUM($R10:AC10))*$C10,($Q10-SUM($R10:AC10)-(($G10*0.05))),(($Q10-SUM($R10:AC10))*$C10))))</f>
        <v>0</v>
      </c>
      <c r="AE10" s="128">
        <f>IF(COUNT($R10:AD10)&gt;=$E10,0,IF((1&gt;($E10-1)&gt;0),MIN(($Q10-SUM($R10:AD10))*$C10,($Q10-SUM($R10:AD10)-(($G10*0.05))),(($Q10-SUM($R10:AD10))*$C10))))</f>
        <v>0</v>
      </c>
      <c r="AF10" s="128">
        <f>IF(COUNT($R10:AE10)&gt;=$E10,0,IF((1&gt;($E10-1)&gt;0),MIN(($Q10-SUM($R10:AE10))*$C10,($Q10-SUM($R10:AE10)-(($G10*0.05))),(($Q10-SUM($R10:AE10))*$C10))))</f>
        <v>0</v>
      </c>
      <c r="AG10" s="128">
        <f>IF(COUNT($R10:AF10)&gt;=$E10,0,IF((1&gt;($E10-1)&gt;0),MIN(($Q10-SUM($R10:AF10))*$C10,($Q10-SUM($R10:AF10)-(($G10*0.05))),(($Q10-SUM($R10:AF10))*$C10))))</f>
        <v>0</v>
      </c>
      <c r="AH10" s="127">
        <f t="shared" ref="AH10" si="4">Q10-SUM(R10:AG10)</f>
        <v>48813.350000000006</v>
      </c>
      <c r="AI10" s="3">
        <f>IF(COUNT($R10:AH10)&gt;=$E10,0,IF(($E10-COUNT($R10:AH10))&lt;1,MAX(MIN(AH10*(1-$C10),($E10-COUNT($R10:AH10))*AH10*(1-$C10)),(0.95*$Q10)-SUM($R10:AH10)),MIN(AH10*(1-$C10),($E10-COUNT($R10:AH10))*AH10*(1-$C10))))</f>
        <v>47612.594333807028</v>
      </c>
      <c r="AJ10" s="3">
        <f>IF(COUNT($R10:AI10)&gt;=$E10,0,IF(($E10-COUNT($R10:AI10))&lt;1,MAX(MIN(AI10*(1-$C10),($E10-COUNT($R10:AI10))*AI10*(1-$C10)),(0.95*$Q10)-SUM($R10:AI10)),MIN(AI10*(1-$C10),($E10-COUNT($R10:AI10))*AI10*(1-$C10))))</f>
        <v>46441.375959561738</v>
      </c>
      <c r="AK10" s="3">
        <f>IF(COUNT($R10:AJ10)&gt;=$E10,0,IF(($E10-COUNT($R10:AJ10))&lt;1,MAX(MIN(AJ10*(1-$C10),($E10-COUNT($R10:AJ10))*AJ10*(1-$C10)),(0.95*$Q10)-SUM($R10:AJ10)),MIN(AJ10*(1-$C10),($E10-COUNT($R10:AJ10))*AJ10*(1-$C10))))</f>
        <v>45298.968291797857</v>
      </c>
      <c r="AL10" s="3">
        <f>IF(COUNT($R10:AK10)&gt;=$E10,0,IF(($E10-COUNT($R10:AK10))&lt;1,MAX(MIN(AK10*(1-$C10),($E10-COUNT($R10:AK10))*AK10*(1-$C10)),(0.95*$Q10)-SUM($R10:AK10)),MIN(AK10*(1-$C10),($E10-COUNT($R10:AK10))*AK10*(1-$C10))))</f>
        <v>44184.662618266491</v>
      </c>
      <c r="AM10" s="3">
        <f>IF(COUNT($R10:AL10)&gt;=$E10,0,IF(($E10-COUNT($R10:AL10))&lt;1,MAX(MIN(AL10*(1-$C10),($E10-COUNT($R10:AL10))*AL10*(1-$C10)),(0.95*$Q10)-SUM($R10:AL10)),MIN(AL10*(1-$C10),($E10-COUNT($R10:AL10))*AL10*(1-$C10))))</f>
        <v>43097.767660274287</v>
      </c>
      <c r="AN10" s="3">
        <f>IF(COUNT($R10:AM10)&gt;=$E10,0,IF(($E10-COUNT($R10:AM10))&lt;1,MAX(MIN(AM10*(1-$C10),($E10-COUNT($R10:AM10))*AM10*(1-$C10)),(0.95*$Q10)-SUM($R10:AM10)),MIN(AM10*(1-$C10),($E10-COUNT($R10:AM10))*AM10*(1-$C10))))</f>
        <v>42037.609143836817</v>
      </c>
      <c r="AO10" s="3">
        <f>IF(COUNT($R10:AN10)&gt;=$E10,0,IF(($E10-COUNT($R10:AN10))&lt;1,MAX(MIN(AN10*(1-$C10),($E10-COUNT($R10:AN10))*AN10*(1-$C10)),(0.95*$Q10)-SUM($R10:AN10)),MIN(AN10*(1-$C10),($E10-COUNT($R10:AN10))*AN10*(1-$C10))))</f>
        <v>41003.5293813811</v>
      </c>
      <c r="AP10" s="3">
        <f>IF(COUNT($R10:AO10)&gt;=$E10,0,IF(($E10-COUNT($R10:AO10))&lt;1,MAX(MIN(AO10*(1-$C10),($E10-COUNT($R10:AO10))*AO10*(1-$C10)),(0.95*$Q10)-SUM($R10:AO10)),MIN(AO10*(1-$C10),($E10-COUNT($R10:AO10))*AO10*(1-$C10))))</f>
        <v>39994.886863737796</v>
      </c>
      <c r="AQ10" s="3">
        <f>IF(COUNT($R10:AP10)&gt;=$E10,0,IF(($E10-COUNT($R10:AP10))&lt;1,MAX(MIN(AP10*(1-$C10),($E10-COUNT($R10:AP10))*AP10*(1-$C10)),(0.95*$Q10)-SUM($R10:AP10)),MIN(AP10*(1-$C10),($E10-COUNT($R10:AP10))*AP10*(1-$C10))))</f>
        <v>39011.055862169982</v>
      </c>
      <c r="AR10" s="3">
        <f>IF(COUNT($R10:AQ10)&gt;=$E10,0,IF(($E10-COUNT($R10:AQ10))&lt;1,MAX(MIN(AQ10*(1-$C10),($E10-COUNT($R10:AQ10))*AQ10*(1-$C10)),(0.95*$Q10)-SUM($R10:AQ10)),MIN(AQ10*(1-$C10),($E10-COUNT($R10:AQ10))*AQ10*(1-$C10))))</f>
        <v>38051.426040191538</v>
      </c>
      <c r="AS10" s="3">
        <f>IF(COUNT($R10:AR10)&gt;=$E10,0,IF(($E10-COUNT($R10:AR10))&lt;1,MAX(MIN(AR10*(1-$C10),($E10-COUNT($R10:AR10))*AR10*(1-$C10)),(0.95*$Q10)-SUM($R10:AR10)),MIN(AR10*(1-$C10),($E10-COUNT($R10:AR10))*AR10*(1-$C10))))</f>
        <v>37115.402074934427</v>
      </c>
      <c r="AT10" s="3">
        <f>IF(COUNT($R10:AS10)&gt;=$E10,0,IF(($E10-COUNT($R10:AS10))&lt;1,MAX(MIN(AS10*(1-$C10),($E10-COUNT($R10:AS10))*AS10*(1-$C10)),(0.95*$Q10)-SUM($R10:AS10)),MIN(AS10*(1-$C10),($E10-COUNT($R10:AS10))*AS10*(1-$C10))))</f>
        <v>36202.403287829911</v>
      </c>
      <c r="AU10" s="3">
        <f>IF(COUNT($R10:AT10)&gt;=$E10,0,IF(($E10-COUNT($R10:AT10))&lt;1,MAX(MIN(AT10*(1-$C10),($E10-COUNT($R10:AT10))*AT10*(1-$C10)),(0.95*$Q10)-SUM($R10:AT10)),MIN(AT10*(1-$C10),($E10-COUNT($R10:AT10))*AT10*(1-$C10))))</f>
        <v>35311.863284374602</v>
      </c>
    </row>
    <row r="11" spans="1:47">
      <c r="A11" s="1"/>
      <c r="B11" s="13"/>
      <c r="C11" s="13"/>
      <c r="E11" s="3"/>
      <c r="F11" s="1"/>
      <c r="N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6"/>
      <c r="AH11" s="8"/>
    </row>
    <row r="12" spans="1:47" ht="15.75" thickBot="1">
      <c r="A12" s="1"/>
      <c r="B12" s="13"/>
      <c r="C12" s="13"/>
      <c r="F12" s="14" t="s">
        <v>3</v>
      </c>
      <c r="G12" s="14">
        <f t="shared" ref="G12:AU12" si="5">SUM(G10:G11)</f>
        <v>976267</v>
      </c>
      <c r="H12" s="14">
        <f t="shared" si="5"/>
        <v>0</v>
      </c>
      <c r="I12" s="14">
        <f t="shared" si="5"/>
        <v>0</v>
      </c>
      <c r="J12" s="14">
        <f t="shared" si="5"/>
        <v>0</v>
      </c>
      <c r="K12" s="14">
        <f t="shared" si="5"/>
        <v>0</v>
      </c>
      <c r="L12" s="14">
        <f t="shared" si="5"/>
        <v>0</v>
      </c>
      <c r="M12" s="14">
        <f t="shared" si="5"/>
        <v>0</v>
      </c>
      <c r="N12" s="14">
        <f t="shared" si="5"/>
        <v>0</v>
      </c>
      <c r="O12" s="14">
        <f t="shared" si="5"/>
        <v>0</v>
      </c>
      <c r="P12" s="14">
        <f t="shared" si="5"/>
        <v>0</v>
      </c>
      <c r="Q12" s="14">
        <f t="shared" si="5"/>
        <v>0</v>
      </c>
      <c r="R12" s="14">
        <f t="shared" si="5"/>
        <v>0</v>
      </c>
      <c r="S12" s="14">
        <f t="shared" si="5"/>
        <v>-48813.350000000006</v>
      </c>
      <c r="T12" s="14">
        <f t="shared" si="5"/>
        <v>0</v>
      </c>
      <c r="U12" s="14">
        <f t="shared" si="5"/>
        <v>0</v>
      </c>
      <c r="V12" s="14">
        <f t="shared" si="5"/>
        <v>0</v>
      </c>
      <c r="W12" s="14">
        <f t="shared" si="5"/>
        <v>0</v>
      </c>
      <c r="X12" s="14">
        <f t="shared" si="5"/>
        <v>0</v>
      </c>
      <c r="Y12" s="14">
        <f t="shared" si="5"/>
        <v>0</v>
      </c>
      <c r="Z12" s="14">
        <f t="shared" si="5"/>
        <v>0</v>
      </c>
      <c r="AA12" s="14">
        <f t="shared" si="5"/>
        <v>0</v>
      </c>
      <c r="AB12" s="14">
        <f t="shared" si="5"/>
        <v>0</v>
      </c>
      <c r="AC12" s="14">
        <f t="shared" si="5"/>
        <v>0</v>
      </c>
      <c r="AD12" s="14">
        <f t="shared" si="5"/>
        <v>0</v>
      </c>
      <c r="AE12" s="14">
        <f t="shared" si="5"/>
        <v>0</v>
      </c>
      <c r="AF12" s="14">
        <f t="shared" si="5"/>
        <v>0</v>
      </c>
      <c r="AG12" s="14">
        <f t="shared" si="5"/>
        <v>0</v>
      </c>
      <c r="AH12" s="14">
        <f t="shared" si="5"/>
        <v>48813.350000000006</v>
      </c>
      <c r="AI12" s="14">
        <f t="shared" si="5"/>
        <v>47612.594333807028</v>
      </c>
      <c r="AJ12" s="14">
        <f t="shared" si="5"/>
        <v>46441.375959561738</v>
      </c>
      <c r="AK12" s="14">
        <f t="shared" si="5"/>
        <v>45298.968291797857</v>
      </c>
      <c r="AL12" s="14">
        <f t="shared" si="5"/>
        <v>44184.662618266491</v>
      </c>
      <c r="AM12" s="14">
        <f t="shared" si="5"/>
        <v>43097.767660274287</v>
      </c>
      <c r="AN12" s="14">
        <f t="shared" si="5"/>
        <v>42037.609143836817</v>
      </c>
      <c r="AO12" s="14">
        <f t="shared" si="5"/>
        <v>41003.5293813811</v>
      </c>
      <c r="AP12" s="14">
        <f t="shared" si="5"/>
        <v>39994.886863737796</v>
      </c>
      <c r="AQ12" s="14">
        <f t="shared" si="5"/>
        <v>39011.055862169982</v>
      </c>
      <c r="AR12" s="14">
        <f t="shared" si="5"/>
        <v>38051.426040191538</v>
      </c>
      <c r="AS12" s="14">
        <f t="shared" si="5"/>
        <v>37115.402074934427</v>
      </c>
      <c r="AT12" s="14">
        <f t="shared" si="5"/>
        <v>36202.403287829911</v>
      </c>
      <c r="AU12" s="14">
        <f t="shared" si="5"/>
        <v>35311.863284374602</v>
      </c>
    </row>
    <row r="13" spans="1:47" ht="15.75" thickTop="1">
      <c r="C13" s="13"/>
      <c r="E13" s="3"/>
      <c r="P13" s="6"/>
      <c r="Q13" s="8">
        <f>'31.3.14'!I14-Q10</f>
        <v>529745</v>
      </c>
      <c r="R13" s="6"/>
      <c r="AG13" s="8"/>
    </row>
    <row r="14" spans="1:47">
      <c r="A14" s="110" t="s">
        <v>22</v>
      </c>
      <c r="Q14" s="8"/>
      <c r="R14" s="8"/>
    </row>
    <row r="15" spans="1:47" ht="30">
      <c r="A15" s="9" t="s">
        <v>0</v>
      </c>
      <c r="B15" s="9" t="s">
        <v>8</v>
      </c>
      <c r="C15" s="9" t="s">
        <v>6</v>
      </c>
      <c r="D15" s="9" t="s">
        <v>1</v>
      </c>
      <c r="E15" s="9" t="s">
        <v>7</v>
      </c>
      <c r="F15" s="9" t="s">
        <v>2</v>
      </c>
      <c r="G15" s="24" t="s">
        <v>4</v>
      </c>
      <c r="H15" s="10">
        <v>38807</v>
      </c>
      <c r="I15" s="10">
        <v>39172</v>
      </c>
      <c r="J15" s="10">
        <v>39538</v>
      </c>
      <c r="K15" s="10">
        <v>39903</v>
      </c>
      <c r="L15" s="10">
        <v>40268</v>
      </c>
      <c r="M15" s="10">
        <v>40633</v>
      </c>
      <c r="N15" s="10">
        <v>40999</v>
      </c>
      <c r="O15" s="10">
        <v>41364</v>
      </c>
      <c r="P15" s="10">
        <v>41729</v>
      </c>
      <c r="Q15" s="9" t="s">
        <v>5</v>
      </c>
      <c r="R15" s="11">
        <v>42094</v>
      </c>
      <c r="S15" s="11">
        <v>42460</v>
      </c>
      <c r="T15" s="11">
        <v>42825</v>
      </c>
      <c r="U15" s="11">
        <v>43190</v>
      </c>
      <c r="V15" s="11">
        <v>43555</v>
      </c>
      <c r="W15" s="11">
        <v>43921</v>
      </c>
      <c r="X15" s="11">
        <v>44286</v>
      </c>
      <c r="Y15" s="11">
        <v>44651</v>
      </c>
      <c r="Z15" s="11">
        <v>45016</v>
      </c>
      <c r="AA15" s="11">
        <v>45382</v>
      </c>
      <c r="AB15" s="11">
        <v>45747</v>
      </c>
      <c r="AC15" s="11">
        <v>46112</v>
      </c>
      <c r="AD15" s="11">
        <v>46477</v>
      </c>
      <c r="AE15" s="11">
        <v>46843</v>
      </c>
      <c r="AF15" s="11">
        <v>47208</v>
      </c>
      <c r="AG15" s="11">
        <v>47573</v>
      </c>
      <c r="AH15" s="11">
        <v>47938</v>
      </c>
      <c r="AI15" s="11">
        <v>48304</v>
      </c>
      <c r="AJ15" s="11">
        <v>48669</v>
      </c>
      <c r="AK15" s="11">
        <v>49034</v>
      </c>
      <c r="AL15" s="11">
        <v>49399</v>
      </c>
      <c r="AM15" s="11">
        <v>49765</v>
      </c>
      <c r="AN15" s="11">
        <v>50130</v>
      </c>
      <c r="AO15" s="11">
        <v>50495</v>
      </c>
      <c r="AP15" s="11">
        <v>50860</v>
      </c>
      <c r="AQ15" s="11">
        <v>51226</v>
      </c>
      <c r="AR15" s="11">
        <v>51591</v>
      </c>
      <c r="AS15" s="11">
        <v>51956</v>
      </c>
      <c r="AT15" s="11">
        <v>52321</v>
      </c>
      <c r="AU15" s="11">
        <v>52687</v>
      </c>
    </row>
    <row r="16" spans="1:47">
      <c r="A16" s="1">
        <v>40771</v>
      </c>
      <c r="B16" s="13">
        <v>0.1391</v>
      </c>
      <c r="C16" s="13">
        <f>IF(E16=0,0,(1-(0.05^(1/E16))))</f>
        <v>0.22092219194555585</v>
      </c>
      <c r="D16" s="5">
        <v>15</v>
      </c>
      <c r="E16" s="3">
        <f>MAX(ROUND((F16-$D$2)/365,0),0)</f>
        <v>12</v>
      </c>
      <c r="F16" s="1">
        <f>A16+(D16*365)</f>
        <v>46246</v>
      </c>
      <c r="G16" s="3">
        <v>6900</v>
      </c>
      <c r="H16" s="3">
        <f>IF(H$3&gt;$A16,$G16-($G16*$B16*(H$3-$A16)/365),0)</f>
        <v>0</v>
      </c>
      <c r="I16" s="3">
        <f t="shared" ref="I16:P16" si="6">(IF(H16&gt;0,H16-H16*$B16,IF(I$3&gt;$A16,$G16-($G16*$B16*(I$3-$A16+1)/365),0)))</f>
        <v>0</v>
      </c>
      <c r="J16" s="3">
        <f t="shared" si="6"/>
        <v>0</v>
      </c>
      <c r="K16" s="3">
        <f t="shared" si="6"/>
        <v>0</v>
      </c>
      <c r="L16" s="3">
        <f t="shared" si="6"/>
        <v>0</v>
      </c>
      <c r="M16" s="3">
        <f t="shared" si="6"/>
        <v>0</v>
      </c>
      <c r="N16" s="3">
        <f t="shared" si="6"/>
        <v>6297.8303835616434</v>
      </c>
      <c r="O16" s="3">
        <f t="shared" si="6"/>
        <v>5421.8021772082193</v>
      </c>
      <c r="P16" s="3">
        <f t="shared" si="6"/>
        <v>4667.6294943585563</v>
      </c>
      <c r="Q16" s="3">
        <f>IF(A16&gt;=$R$2,G16,P16)</f>
        <v>4667.6294943585563</v>
      </c>
      <c r="R16" s="3">
        <f>IF(E16=0,0,IF(E16&lt;1,Q16*0.95,IF(A16&lt;=$R$2,Q16*C16,(Q16*($R$3-A16+1)*C16/365))))</f>
        <v>1031.1829390834187</v>
      </c>
      <c r="S16" s="3">
        <f>IF(COUNT($R16:R16)&gt;=$E16,0,IF(($E16-COUNT($R16:R16))&lt;1,MAX(MIN(R16*(1-$C16),($E16-COUNT($R16:R16))*R16*(1-$C16)),(0.95*$Q16)-SUM($R16:R16)),MIN(R16*(1-$C16),($E16-COUNT($R16:R16))*R16*(1-$C16))))</f>
        <v>803.37174388424921</v>
      </c>
      <c r="T16" s="3">
        <f>IF(COUNT($R16:S16)&gt;=$E16,0,IF(($E16-COUNT($R16:S16))&lt;1,MAX(MIN(S16*(1-$C16),($E16-COUNT($R16:S16))*S16*(1-$C16)),(0.95*$Q16)-SUM($R16:S16)),MIN(S16*(1-$C16),($E16-COUNT($R16:S16))*S16*(1-$C16))))</f>
        <v>625.88909727821715</v>
      </c>
      <c r="U16" s="3">
        <f>IF(COUNT($R16:T16)&gt;=$E16,0,IF(($E16-COUNT($R16:T16))&lt;1,MAX(MIN(T16*(1-$C16),($E16-COUNT($R16:T16))*T16*(1-$C16)),(0.95*$Q16)-SUM($R16:T16)),MIN(T16*(1-$C16),($E16-COUNT($R16:T16))*T16*(1-$C16))))</f>
        <v>487.61630599268818</v>
      </c>
      <c r="V16" s="3">
        <f>IF(COUNT($R16:U16)&gt;=$E16,0,IF(($E16-COUNT($R16:U16))&lt;1,MAX(MIN(U16*(1-$C16),($E16-COUNT($R16:U16))*U16*(1-$C16)),(0.95*$Q16)-SUM($R16:U16)),MIN(U16*(1-$C16),($E16-COUNT($R16:U16))*U16*(1-$C16))))</f>
        <v>379.89104284438861</v>
      </c>
      <c r="W16" s="3">
        <f>IF(COUNT($R16:V16)&gt;=$E16,0,IF(($E16-COUNT($R16:V16))&lt;1,MAX(MIN(V16*(1-$C16),($E16-COUNT($R16:V16))*V16*(1-$C16)),(0.95*$Q16)-SUM($R16:V16)),MIN(V16*(1-$C16),($E16-COUNT($R16:V16))*V16*(1-$C16))))</f>
        <v>295.96468095872319</v>
      </c>
      <c r="X16" s="3">
        <f>IF(COUNT($R16:W16)&gt;=$E16,0,IF(($E16-COUNT($R16:W16))&lt;1,MAX(MIN(W16*(1-$C16),($E16-COUNT($R16:W16))*W16*(1-$C16)),(0.95*$Q16)-SUM($R16:W16)),MIN(W16*(1-$C16),($E16-COUNT($R16:W16))*W16*(1-$C16))))</f>
        <v>230.57951490285495</v>
      </c>
      <c r="Y16" s="3">
        <f>IF(COUNT($R16:X16)&gt;=$E16,0,IF(($E16-COUNT($R16:X16))&lt;1,MAX(MIN(X16*(1-$C16),($E16-COUNT($R16:X16))*X16*(1-$C16)),(0.95*$Q16)-SUM($R16:X16)),MIN(X16*(1-$C16),($E16-COUNT($R16:X16))*X16*(1-$C16))))</f>
        <v>179.63938305277327</v>
      </c>
      <c r="Z16" s="3">
        <f>IF(COUNT($R16:Y16)&gt;=$E16,0,IF(($E16-COUNT($R16:Y16))&lt;1,MAX(MIN(Y16*(1-$C16),($E16-COUNT($R16:Y16))*Y16*(1-$C16)),(0.95*$Q16)-SUM($R16:Y16)),MIN(Y16*(1-$C16),($E16-COUNT($R16:Y16))*Y16*(1-$C16))))</f>
        <v>139.95305678900726</v>
      </c>
      <c r="AA16" s="3">
        <f>IF(COUNT($R16:Z16)&gt;=$E16,0,IF(($E16-COUNT($R16:Z16))&lt;1,MAX(MIN(Z16*(1-$C16),($E16-COUNT($R16:Z16))*Z16*(1-$C16)),(0.95*$Q16)-SUM($R16:Z16)),MIN(Z16*(1-$C16),($E16-COUNT($R16:Z16))*Z16*(1-$C16))))</f>
        <v>109.03432071369892</v>
      </c>
      <c r="AB16" s="3">
        <f>IF(COUNT($R16:AA16)&gt;=$E16,0,IF(($E16-COUNT($R16:AA16))&lt;1,MAX(MIN(AA16*(1-$C16),($E16-COUNT($R16:AA16))*AA16*(1-$C16)),(0.95*$Q16)-SUM($R16:AA16)),MIN(AA16*(1-$C16),($E16-COUNT($R16:AA16))*AA16*(1-$C16))))</f>
        <v>84.946219584333832</v>
      </c>
      <c r="AC16" s="3">
        <f>IF(COUNT($R16:AB16)&gt;=$E16,0,IF(($E16-COUNT($R16:AB16))&lt;1,MAX(MIN(AB16*(1-$C16),($E16-COUNT($R16:AB16))*AB16*(1-$C16)),(0.95*$Q16)-SUM($R16:AB16)),MIN(AB16*(1-$C16),($E16-COUNT($R16:AB16))*AB16*(1-$C16))))</f>
        <v>66.179714556274291</v>
      </c>
      <c r="AD16" s="3">
        <f>IF(COUNT($R16:AC16)&gt;=$E16,0,IF(($E16-COUNT($R16:AC16))&lt;1,MAX(MIN(AC16*(1-$C16),($E16-COUNT($R16:AC16))*AC16*(1-$C16)),(0.95*$Q16)-SUM($R16:AC16)),MIN(AC16*(1-$C16),($E16-COUNT($R16:AC16))*AC16*(1-$C16))))</f>
        <v>0</v>
      </c>
      <c r="AE16" s="3">
        <f>IF(COUNT($R16:AD16)&gt;=$E16,0,IF(($E16-COUNT($R16:AD16))&lt;1,MAX(MIN(AD16*(1-$C16),($E16-COUNT($R16:AD16))*AD16*(1-$C16)),(0.95*$Q16)-SUM($R16:AD16)),MIN(AD16*(1-$C16),($E16-COUNT($R16:AD16))*AD16*(1-$C16))))</f>
        <v>0</v>
      </c>
      <c r="AF16" s="3">
        <f>IF(COUNT($R16:AE16)&gt;=$E16,0,IF(($E16-COUNT($R16:AE16))&lt;1,MAX(MIN(AE16*(1-$C16),($E16-COUNT($R16:AE16))*AE16*(1-$C16)),(0.95*$Q16)-SUM($R16:AE16)),MIN(AE16*(1-$C16),($E16-COUNT($R16:AE16))*AE16*(1-$C16))))</f>
        <v>0</v>
      </c>
      <c r="AG16" s="3">
        <f>IF(COUNT($R16:AF16)&gt;=$E16,0,IF(($E16-COUNT($R16:AF16))&lt;1,MAX(MIN(AF16*(1-$C16),($E16-COUNT($R16:AF16))*AF16*(1-$C16)),(0.95*$Q16)-SUM($R16:AF16)),MIN(AF16*(1-$C16),($E16-COUNT($R16:AF16))*AF16*(1-$C16))))</f>
        <v>0</v>
      </c>
      <c r="AH16" s="3">
        <f>IF(COUNT($R16:AG16)&gt;=$E16,0,IF(($E16-COUNT($R16:AG16))&lt;1,MAX(MIN(AG16*(1-$C16),($E16-COUNT($R16:AG16))*AG16*(1-$C16)),(0.95*$Q16)-SUM($R16:AG16)),MIN(AG16*(1-$C16),($E16-COUNT($R16:AG16))*AG16*(1-$C16))))</f>
        <v>0</v>
      </c>
      <c r="AI16" s="3">
        <f>IF(COUNT($R16:AH16)&gt;=$E16,0,IF(($E16-COUNT($R16:AH16))&lt;1,MAX(MIN(AH16*(1-$C16),($E16-COUNT($R16:AH16))*AH16*(1-$C16)),(0.95*$Q16)-SUM($R16:AH16)),MIN(AH16*(1-$C16),($E16-COUNT($R16:AH16))*AH16*(1-$C16))))</f>
        <v>0</v>
      </c>
      <c r="AJ16" s="3">
        <f>IF(COUNT($R16:AI16)&gt;=$E16,0,IF(($E16-COUNT($R16:AI16))&lt;1,MAX(MIN(AI16*(1-$C16),($E16-COUNT($R16:AI16))*AI16*(1-$C16)),(0.95*$Q16)-SUM($R16:AI16)),MIN(AI16*(1-$C16),($E16-COUNT($R16:AI16))*AI16*(1-$C16))))</f>
        <v>0</v>
      </c>
      <c r="AK16" s="3">
        <f>IF(COUNT($R16:AJ16)&gt;=$E16,0,IF(($E16-COUNT($R16:AJ16))&lt;1,MAX(MIN(AJ16*(1-$C16),($E16-COUNT($R16:AJ16))*AJ16*(1-$C16)),(0.95*$Q16)-SUM($R16:AJ16)),MIN(AJ16*(1-$C16),($E16-COUNT($R16:AJ16))*AJ16*(1-$C16))))</f>
        <v>0</v>
      </c>
      <c r="AL16" s="3">
        <f>IF(COUNT($R16:AK16)&gt;=$E16,0,IF(($E16-COUNT($R16:AK16))&lt;1,MAX(MIN(AK16*(1-$C16),($E16-COUNT($R16:AK16))*AK16*(1-$C16)),(0.95*$Q16)-SUM($R16:AK16)),MIN(AK16*(1-$C16),($E16-COUNT($R16:AK16))*AK16*(1-$C16))))</f>
        <v>0</v>
      </c>
      <c r="AM16" s="3">
        <f>IF(COUNT($R16:AL16)&gt;=$E16,0,IF(($E16-COUNT($R16:AL16))&lt;1,MAX(MIN(AL16*(1-$C16),($E16-COUNT($R16:AL16))*AL16*(1-$C16)),(0.95*$Q16)-SUM($R16:AL16)),MIN(AL16*(1-$C16),($E16-COUNT($R16:AL16))*AL16*(1-$C16))))</f>
        <v>0</v>
      </c>
      <c r="AN16" s="3">
        <f>IF(COUNT($R16:AM16)&gt;=$E16,0,IF(($E16-COUNT($R16:AM16))&lt;1,MAX(MIN(AM16*(1-$C16),($E16-COUNT($R16:AM16))*AM16*(1-$C16)),(0.95*$Q16)-SUM($R16:AM16)),MIN(AM16*(1-$C16),($E16-COUNT($R16:AM16))*AM16*(1-$C16))))</f>
        <v>0</v>
      </c>
      <c r="AO16" s="3">
        <f>IF(COUNT($R16:AN16)&gt;=$E16,0,IF(($E16-COUNT($R16:AN16))&lt;1,MAX(MIN(AN16*(1-$C16),($E16-COUNT($R16:AN16))*AN16*(1-$C16)),(0.95*$Q16)-SUM($R16:AN16)),MIN(AN16*(1-$C16),($E16-COUNT($R16:AN16))*AN16*(1-$C16))))</f>
        <v>0</v>
      </c>
      <c r="AP16" s="3">
        <f>IF(COUNT($R16:AO16)&gt;=$E16,0,IF(($E16-COUNT($R16:AO16))&lt;1,MAX(MIN(AO16*(1-$C16),($E16-COUNT($R16:AO16))*AO16*(1-$C16)),(0.95*$Q16)-SUM($R16:AO16)),MIN(AO16*(1-$C16),($E16-COUNT($R16:AO16))*AO16*(1-$C16))))</f>
        <v>0</v>
      </c>
      <c r="AQ16" s="3">
        <f>IF(COUNT($R16:AP16)&gt;=$E16,0,IF(($E16-COUNT($R16:AP16))&lt;1,MAX(MIN(AP16*(1-$C16),($E16-COUNT($R16:AP16))*AP16*(1-$C16)),(0.95*$Q16)-SUM($R16:AP16)),MIN(AP16*(1-$C16),($E16-COUNT($R16:AP16))*AP16*(1-$C16))))</f>
        <v>0</v>
      </c>
      <c r="AR16" s="3">
        <f>IF(COUNT($R16:AQ16)&gt;=$E16,0,IF(($E16-COUNT($R16:AQ16))&lt;1,MAX(MIN(AQ16*(1-$C16),($E16-COUNT($R16:AQ16))*AQ16*(1-$C16)),(0.95*$Q16)-SUM($R16:AQ16)),MIN(AQ16*(1-$C16),($E16-COUNT($R16:AQ16))*AQ16*(1-$C16))))</f>
        <v>0</v>
      </c>
      <c r="AS16" s="3">
        <f>IF(COUNT($R16:AR16)&gt;=$E16,0,IF(($E16-COUNT($R16:AR16))&lt;1,MAX(MIN(AR16*(1-$C16),($E16-COUNT($R16:AR16))*AR16*(1-$C16)),(0.95*$Q16)-SUM($R16:AR16)),MIN(AR16*(1-$C16),($E16-COUNT($R16:AR16))*AR16*(1-$C16))))</f>
        <v>0</v>
      </c>
      <c r="AT16" s="3">
        <f>IF(COUNT($R16:AS16)&gt;=$E16,0,IF(($E16-COUNT($R16:AS16))&lt;1,MAX(MIN(AS16*(1-$C16),($E16-COUNT($R16:AS16))*AS16*(1-$C16)),(0.95*$Q16)-SUM($R16:AS16)),MIN(AS16*(1-$C16),($E16-COUNT($R16:AS16))*AS16*(1-$C16))))</f>
        <v>0</v>
      </c>
      <c r="AU16" s="3">
        <f>IF(COUNT($R16:AT16)&gt;=$E16,0,IF(($E16-COUNT($R16:AT16))&lt;1,MAX(MIN(AT16*(1-$C16),($E16-COUNT($R16:AT16))*AT16*(1-$C16)),(0.95*$Q16)-SUM($R16:AT16)),MIN(AT16*(1-$C16),($E16-COUNT($R16:AT16))*AT16*(1-$C16))))</f>
        <v>0</v>
      </c>
    </row>
    <row r="17" spans="1:47">
      <c r="A17" s="1"/>
      <c r="B17" s="13"/>
      <c r="C17" s="13"/>
      <c r="E17" s="3"/>
      <c r="F17" s="1"/>
      <c r="N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47" ht="15.75" thickBot="1">
      <c r="A18" s="1"/>
      <c r="F18" s="14" t="s">
        <v>3</v>
      </c>
      <c r="G18" s="14">
        <f t="shared" ref="G18:AU18" si="7">SUM(G16:G16)</f>
        <v>6900</v>
      </c>
      <c r="H18" s="2">
        <f t="shared" si="7"/>
        <v>0</v>
      </c>
      <c r="I18" s="2">
        <f t="shared" si="7"/>
        <v>0</v>
      </c>
      <c r="J18" s="2">
        <f t="shared" si="7"/>
        <v>0</v>
      </c>
      <c r="K18" s="2">
        <f t="shared" si="7"/>
        <v>0</v>
      </c>
      <c r="L18" s="2">
        <f t="shared" si="7"/>
        <v>0</v>
      </c>
      <c r="M18" s="2">
        <f t="shared" si="7"/>
        <v>0</v>
      </c>
      <c r="N18" s="2">
        <f t="shared" si="7"/>
        <v>6297.8303835616434</v>
      </c>
      <c r="O18" s="2">
        <f t="shared" si="7"/>
        <v>5421.8021772082193</v>
      </c>
      <c r="P18" s="2">
        <f t="shared" si="7"/>
        <v>4667.6294943585563</v>
      </c>
      <c r="Q18" s="2">
        <f t="shared" si="7"/>
        <v>4667.6294943585563</v>
      </c>
      <c r="R18" s="2">
        <f t="shared" si="7"/>
        <v>1031.1829390834187</v>
      </c>
      <c r="S18" s="2">
        <f t="shared" si="7"/>
        <v>803.37174388424921</v>
      </c>
      <c r="T18" s="2">
        <f t="shared" si="7"/>
        <v>625.88909727821715</v>
      </c>
      <c r="U18" s="2">
        <f t="shared" si="7"/>
        <v>487.61630599268818</v>
      </c>
      <c r="V18" s="2">
        <f t="shared" si="7"/>
        <v>379.89104284438861</v>
      </c>
      <c r="W18" s="2">
        <f t="shared" si="7"/>
        <v>295.96468095872319</v>
      </c>
      <c r="X18" s="2">
        <f t="shared" si="7"/>
        <v>230.57951490285495</v>
      </c>
      <c r="Y18" s="2">
        <f t="shared" si="7"/>
        <v>179.63938305277327</v>
      </c>
      <c r="Z18" s="2">
        <f t="shared" si="7"/>
        <v>139.95305678900726</v>
      </c>
      <c r="AA18" s="2">
        <f t="shared" si="7"/>
        <v>109.03432071369892</v>
      </c>
      <c r="AB18" s="2">
        <f t="shared" si="7"/>
        <v>84.946219584333832</v>
      </c>
      <c r="AC18" s="2">
        <f t="shared" si="7"/>
        <v>66.179714556274291</v>
      </c>
      <c r="AD18" s="2">
        <f t="shared" si="7"/>
        <v>0</v>
      </c>
      <c r="AE18" s="2">
        <f t="shared" si="7"/>
        <v>0</v>
      </c>
      <c r="AF18" s="2">
        <f t="shared" si="7"/>
        <v>0</v>
      </c>
      <c r="AG18" s="2">
        <f t="shared" si="7"/>
        <v>0</v>
      </c>
      <c r="AH18" s="2">
        <f t="shared" si="7"/>
        <v>0</v>
      </c>
      <c r="AI18" s="2">
        <f t="shared" si="7"/>
        <v>0</v>
      </c>
      <c r="AJ18" s="2">
        <f t="shared" si="7"/>
        <v>0</v>
      </c>
      <c r="AK18" s="2">
        <f t="shared" si="7"/>
        <v>0</v>
      </c>
      <c r="AL18" s="2">
        <f t="shared" si="7"/>
        <v>0</v>
      </c>
      <c r="AM18" s="2">
        <f t="shared" si="7"/>
        <v>0</v>
      </c>
      <c r="AN18" s="2">
        <f t="shared" si="7"/>
        <v>0</v>
      </c>
      <c r="AO18" s="2">
        <f t="shared" si="7"/>
        <v>0</v>
      </c>
      <c r="AP18" s="2">
        <f t="shared" si="7"/>
        <v>0</v>
      </c>
      <c r="AQ18" s="2">
        <f t="shared" si="7"/>
        <v>0</v>
      </c>
      <c r="AR18" s="2">
        <f t="shared" si="7"/>
        <v>0</v>
      </c>
      <c r="AS18" s="2">
        <f t="shared" si="7"/>
        <v>0</v>
      </c>
      <c r="AT18" s="2">
        <f t="shared" si="7"/>
        <v>0</v>
      </c>
      <c r="AU18" s="2">
        <f t="shared" si="7"/>
        <v>0</v>
      </c>
    </row>
    <row r="19" spans="1:47" ht="15.75" thickTop="1">
      <c r="Q19" s="8">
        <f>'31.3.14'!I18-Q16</f>
        <v>1.3705056414437422</v>
      </c>
      <c r="R19" s="6"/>
    </row>
    <row r="20" spans="1:47">
      <c r="A20" s="1"/>
      <c r="B20" s="13"/>
      <c r="C20" s="13"/>
      <c r="F20" s="16"/>
      <c r="G20" s="16"/>
      <c r="H20" s="16"/>
      <c r="I20" s="16"/>
      <c r="J20" s="16"/>
      <c r="K20" s="16"/>
      <c r="L20" s="16"/>
      <c r="M20" s="16"/>
      <c r="N20" s="18"/>
      <c r="O20" s="16"/>
      <c r="P20" s="16"/>
      <c r="Q20" s="17"/>
      <c r="R20" s="17"/>
      <c r="S20" s="17"/>
      <c r="T20" s="17"/>
      <c r="U20" s="17"/>
      <c r="V20" s="17"/>
      <c r="W20" s="17"/>
      <c r="X20" s="17"/>
      <c r="Y20" s="17"/>
    </row>
    <row r="21" spans="1:47">
      <c r="A21" s="109" t="s">
        <v>54</v>
      </c>
      <c r="B21" s="5" t="s">
        <v>55</v>
      </c>
      <c r="Q21" s="6"/>
    </row>
    <row r="22" spans="1:47" ht="30">
      <c r="A22" s="9" t="s">
        <v>0</v>
      </c>
      <c r="B22" s="9" t="s">
        <v>8</v>
      </c>
      <c r="C22" s="9" t="s">
        <v>6</v>
      </c>
      <c r="D22" s="9" t="s">
        <v>1</v>
      </c>
      <c r="E22" s="9" t="s">
        <v>7</v>
      </c>
      <c r="F22" s="9" t="s">
        <v>2</v>
      </c>
      <c r="G22" s="24" t="s">
        <v>4</v>
      </c>
      <c r="H22" s="10">
        <v>38807</v>
      </c>
      <c r="I22" s="10">
        <v>39172</v>
      </c>
      <c r="J22" s="10">
        <v>39538</v>
      </c>
      <c r="K22" s="10">
        <v>39903</v>
      </c>
      <c r="L22" s="10">
        <v>40268</v>
      </c>
      <c r="M22" s="10">
        <v>40633</v>
      </c>
      <c r="N22" s="10">
        <v>40999</v>
      </c>
      <c r="O22" s="10">
        <v>41364</v>
      </c>
      <c r="P22" s="10">
        <v>41729</v>
      </c>
      <c r="Q22" s="9" t="s">
        <v>5</v>
      </c>
      <c r="R22" s="11">
        <v>42094</v>
      </c>
      <c r="S22" s="11">
        <v>42460</v>
      </c>
      <c r="T22" s="11">
        <v>42825</v>
      </c>
      <c r="U22" s="11">
        <v>43190</v>
      </c>
      <c r="V22" s="11">
        <v>43555</v>
      </c>
      <c r="W22" s="11">
        <v>43921</v>
      </c>
      <c r="X22" s="11">
        <v>44286</v>
      </c>
      <c r="Y22" s="11">
        <v>44651</v>
      </c>
      <c r="Z22" s="11">
        <v>45016</v>
      </c>
      <c r="AA22" s="11">
        <v>45382</v>
      </c>
      <c r="AB22" s="11">
        <v>45747</v>
      </c>
      <c r="AC22" s="11">
        <v>46112</v>
      </c>
      <c r="AD22" s="11">
        <v>46477</v>
      </c>
      <c r="AE22" s="11">
        <v>46843</v>
      </c>
      <c r="AF22" s="11">
        <v>47208</v>
      </c>
      <c r="AG22" s="11">
        <v>47573</v>
      </c>
      <c r="AH22" s="11">
        <v>47938</v>
      </c>
      <c r="AI22" s="11">
        <v>48304</v>
      </c>
      <c r="AJ22" s="11">
        <v>48669</v>
      </c>
      <c r="AK22" s="11">
        <v>49034</v>
      </c>
      <c r="AL22" s="11">
        <v>49399</v>
      </c>
      <c r="AM22" s="11">
        <v>49765</v>
      </c>
      <c r="AN22" s="11">
        <v>50130</v>
      </c>
      <c r="AO22" s="11">
        <v>50495</v>
      </c>
      <c r="AP22" s="11">
        <v>50860</v>
      </c>
      <c r="AQ22" s="11">
        <v>51226</v>
      </c>
      <c r="AR22" s="11">
        <v>51591</v>
      </c>
      <c r="AS22" s="11">
        <v>51956</v>
      </c>
      <c r="AT22" s="11">
        <v>52321</v>
      </c>
      <c r="AU22" s="11">
        <v>52687</v>
      </c>
    </row>
    <row r="23" spans="1:47">
      <c r="A23" s="1">
        <v>0</v>
      </c>
      <c r="B23" s="13">
        <v>0.1391</v>
      </c>
      <c r="C23" s="13">
        <f>IF(E23=0,0,(1-(0.05^(1/E23))))</f>
        <v>0</v>
      </c>
      <c r="D23" s="5">
        <v>15</v>
      </c>
      <c r="E23" s="3">
        <f>MAX(ROUND((F23-$D$2)/365,0),0)</f>
        <v>0</v>
      </c>
      <c r="F23" s="1">
        <f>A23+(D23*365)</f>
        <v>5475</v>
      </c>
      <c r="G23" s="29">
        <v>0</v>
      </c>
      <c r="H23" s="3">
        <f>IF(H$3&gt;$A23,$G23-($G23*$B23*(H$3-$A23)/365),0)</f>
        <v>0</v>
      </c>
      <c r="I23" s="3">
        <f t="shared" ref="I23:P25" si="8">(IF(H23&gt;0,H23-H23*$B23,IF(I$3&gt;$A23,$G23-($G23*$B23*(I$3-$A23+1)/365),0)))</f>
        <v>0</v>
      </c>
      <c r="J23" s="3">
        <f t="shared" si="8"/>
        <v>0</v>
      </c>
      <c r="K23" s="3">
        <f t="shared" si="8"/>
        <v>0</v>
      </c>
      <c r="L23" s="3">
        <f t="shared" si="8"/>
        <v>0</v>
      </c>
      <c r="M23" s="3">
        <f t="shared" si="8"/>
        <v>0</v>
      </c>
      <c r="N23" s="3">
        <f t="shared" si="8"/>
        <v>0</v>
      </c>
      <c r="O23" s="3">
        <f t="shared" si="8"/>
        <v>0</v>
      </c>
      <c r="P23" s="3">
        <f t="shared" si="8"/>
        <v>0</v>
      </c>
      <c r="Q23" s="3">
        <f>IF(A23&gt;=$R$2,G23,P23)</f>
        <v>0</v>
      </c>
      <c r="R23" s="3">
        <f>IF(E23=0,0,IF(E23&lt;1,Q23*0.95,IF(A23&lt;=$R$2,Q23*C23,(Q23*($R$3-A23+1)*C23/365))))</f>
        <v>0</v>
      </c>
      <c r="S23" s="3">
        <f>IF(COUNT($R23:R23)&gt;=$E23,0,IF(($E23-COUNT($R23:R23))&lt;1,MAX(MIN(R23*(1-$C23),($E23-COUNT($R23:R23))*R23*(1-$C23)),(0.95*$Q23)-SUM($R23:R23)),MIN(R23*(1-$C23),($E23-COUNT($R23:R23))*R23*(1-$C23))))</f>
        <v>0</v>
      </c>
      <c r="T23" s="3">
        <f>IF(COUNT($R23:S23)&gt;=$E23,0,IF(($E23-COUNT($R23:S23))&lt;1,MAX(MIN(S23*(1-$C23),($E23-COUNT($R23:S23))*S23*(1-$C23)),(0.95*$Q23)-SUM($R23:S23)),MIN(S23*(1-$C23),($E23-COUNT($R23:S23))*S23*(1-$C23))))</f>
        <v>0</v>
      </c>
      <c r="U23" s="3">
        <f>IF(COUNT($R23:T23)&gt;=$E23,0,IF(($E23-COUNT($R23:T23))&lt;1,MAX(MIN(T23*(1-$C23),($E23-COUNT($R23:T23))*T23*(1-$C23)),(0.95*$Q23)-SUM($R23:T23)),MIN(T23*(1-$C23),($E23-COUNT($R23:T23))*T23*(1-$C23))))</f>
        <v>0</v>
      </c>
      <c r="V23" s="3">
        <f>IF(COUNT($R23:U23)&gt;=$E23,0,IF(($E23-COUNT($R23:U23))&lt;1,MAX(MIN(U23*(1-$C23),($E23-COUNT($R23:U23))*U23*(1-$C23)),(0.95*$Q23)-SUM($R23:U23)),MIN(U23*(1-$C23),($E23-COUNT($R23:U23))*U23*(1-$C23))))</f>
        <v>0</v>
      </c>
      <c r="W23" s="3">
        <f>IF(COUNT($R23:V23)&gt;=$E23,0,IF(($E23-COUNT($R23:V23))&lt;1,MAX(MIN(V23*(1-$C23),($E23-COUNT($R23:V23))*V23*(1-$C23)),(0.95*$Q23)-SUM($R23:V23)),MIN(V23*(1-$C23),($E23-COUNT($R23:V23))*V23*(1-$C23))))</f>
        <v>0</v>
      </c>
      <c r="X23" s="3">
        <f>IF(COUNT($R23:W23)&gt;=$E23,0,IF(($E23-COUNT($R23:W23))&lt;1,MAX(MIN(W23*(1-$C23),($E23-COUNT($R23:W23))*W23*(1-$C23)),(0.95*$Q23)-SUM($R23:W23)),MIN(W23*(1-$C23),($E23-COUNT($R23:W23))*W23*(1-$C23))))</f>
        <v>0</v>
      </c>
      <c r="Y23" s="3">
        <f>IF(COUNT($R23:X23)&gt;=$E23,0,IF(($E23-COUNT($R23:X23))&lt;1,MAX(MIN(X23*(1-$C23),($E23-COUNT($R23:X23))*X23*(1-$C23)),(0.95*$Q23)-SUM($R23:X23)),MIN(X23*(1-$C23),($E23-COUNT($R23:X23))*X23*(1-$C23))))</f>
        <v>0</v>
      </c>
      <c r="Z23" s="3">
        <f>IF(COUNT($R23:Y23)&gt;=$E23,0,IF(($E23-COUNT($R23:Y23))&lt;1,MAX(MIN(Y23*(1-$C23),($E23-COUNT($R23:Y23))*Y23*(1-$C23)),(0.95*$Q23)-SUM($R23:Y23)),MIN(Y23*(1-$C23),($E23-COUNT($R23:Y23))*Y23*(1-$C23))))</f>
        <v>0</v>
      </c>
      <c r="AA23" s="3">
        <f>IF(COUNT($R23:Z23)&gt;=$E23,0,IF(($E23-COUNT($R23:Z23))&lt;1,MAX(MIN(Z23*(1-$C23),($E23-COUNT($R23:Z23))*Z23*(1-$C23)),(0.95*$Q23)-SUM($R23:Z23)),MIN(Z23*(1-$C23),($E23-COUNT($R23:Z23))*Z23*(1-$C23))))</f>
        <v>0</v>
      </c>
      <c r="AB23" s="3">
        <f>IF(COUNT($R23:AA23)&gt;=$E23,0,IF(($E23-COUNT($R23:AA23))&lt;1,MAX(MIN(AA23*(1-$C23),($E23-COUNT($R23:AA23))*AA23*(1-$C23)),(0.95*$Q23)-SUM($R23:AA23)),MIN(AA23*(1-$C23),($E23-COUNT($R23:AA23))*AA23*(1-$C23))))</f>
        <v>0</v>
      </c>
      <c r="AC23" s="3">
        <f>IF(COUNT($R23:AB23)&gt;=$E23,0,IF(($E23-COUNT($R23:AB23))&lt;1,MAX(MIN(AB23*(1-$C23),($E23-COUNT($R23:AB23))*AB23*(1-$C23)),(0.95*$Q23)-SUM($R23:AB23)),MIN(AB23*(1-$C23),($E23-COUNT($R23:AB23))*AB23*(1-$C23))))</f>
        <v>0</v>
      </c>
      <c r="AD23" s="3">
        <f>IF(COUNT($R23:AC23)&gt;=$E23,0,IF(($E23-COUNT($R23:AC23))&lt;1,MAX(MIN(AC23*(1-$C23),($E23-COUNT($R23:AC23))*AC23*(1-$C23)),(0.95*$Q23)-SUM($R23:AC23)),MIN(AC23*(1-$C23),($E23-COUNT($R23:AC23))*AC23*(1-$C23))))</f>
        <v>0</v>
      </c>
      <c r="AE23" s="3">
        <f>IF(COUNT($R23:AD23)&gt;=$E23,0,IF(($E23-COUNT($R23:AD23))&lt;1,MAX(MIN(AD23*(1-$C23),($E23-COUNT($R23:AD23))*AD23*(1-$C23)),(0.95*$Q23)-SUM($R23:AD23)),MIN(AD23*(1-$C23),($E23-COUNT($R23:AD23))*AD23*(1-$C23))))</f>
        <v>0</v>
      </c>
      <c r="AF23" s="3">
        <f>IF(COUNT($R23:AE23)&gt;=$E23,0,IF(($E23-COUNT($R23:AE23))&lt;1,MAX(MIN(AE23*(1-$C23),($E23-COUNT($R23:AE23))*AE23*(1-$C23)),(0.95*$Q23)-SUM($R23:AE23)),MIN(AE23*(1-$C23),($E23-COUNT($R23:AE23))*AE23*(1-$C23))))</f>
        <v>0</v>
      </c>
      <c r="AG23" s="3">
        <f>IF(COUNT($R23:AF23)&gt;=$E23,0,IF(($E23-COUNT($R23:AF23))&lt;1,MAX(MIN(AF23*(1-$C23),($E23-COUNT($R23:AF23))*AF23*(1-$C23)),(0.95*$Q23)-SUM($R23:AF23)),MIN(AF23*(1-$C23),($E23-COUNT($R23:AF23))*AF23*(1-$C23))))</f>
        <v>0</v>
      </c>
      <c r="AH23" s="3">
        <f>IF(COUNT($R23:AG23)&gt;=$E23,0,IF(($E23-COUNT($R23:AG23))&lt;1,MAX(MIN(AG23*(1-$C23),($E23-COUNT($R23:AG23))*AG23*(1-$C23)),(0.95*$Q23)-SUM($R23:AG23)),MIN(AG23*(1-$C23),($E23-COUNT($R23:AG23))*AG23*(1-$C23))))</f>
        <v>0</v>
      </c>
      <c r="AI23" s="3">
        <f>IF(COUNT($R23:AH23)&gt;=$E23,0,IF(($E23-COUNT($R23:AH23))&lt;1,MAX(MIN(AH23*(1-$C23),($E23-COUNT($R23:AH23))*AH23*(1-$C23)),(0.95*$Q23)-SUM($R23:AH23)),MIN(AH23*(1-$C23),($E23-COUNT($R23:AH23))*AH23*(1-$C23))))</f>
        <v>0</v>
      </c>
      <c r="AJ23" s="3">
        <f>IF(COUNT($R23:AI23)&gt;=$E23,0,IF(($E23-COUNT($R23:AI23))&lt;1,MAX(MIN(AI23*(1-$C23),($E23-COUNT($R23:AI23))*AI23*(1-$C23)),(0.95*$Q23)-SUM($R23:AI23)),MIN(AI23*(1-$C23),($E23-COUNT($R23:AI23))*AI23*(1-$C23))))</f>
        <v>0</v>
      </c>
      <c r="AK23" s="3">
        <f>IF(COUNT($R23:AJ23)&gt;=$E23,0,IF(($E23-COUNT($R23:AJ23))&lt;1,MAX(MIN(AJ23*(1-$C23),($E23-COUNT($R23:AJ23))*AJ23*(1-$C23)),(0.95*$Q23)-SUM($R23:AJ23)),MIN(AJ23*(1-$C23),($E23-COUNT($R23:AJ23))*AJ23*(1-$C23))))</f>
        <v>0</v>
      </c>
      <c r="AL23" s="3">
        <f>IF(COUNT($R23:AK23)&gt;=$E23,0,IF(($E23-COUNT($R23:AK23))&lt;1,MAX(MIN(AK23*(1-$C23),($E23-COUNT($R23:AK23))*AK23*(1-$C23)),(0.95*$Q23)-SUM($R23:AK23)),MIN(AK23*(1-$C23),($E23-COUNT($R23:AK23))*AK23*(1-$C23))))</f>
        <v>0</v>
      </c>
      <c r="AM23" s="3">
        <f>IF(COUNT($R23:AL23)&gt;=$E23,0,IF(($E23-COUNT($R23:AL23))&lt;1,MAX(MIN(AL23*(1-$C23),($E23-COUNT($R23:AL23))*AL23*(1-$C23)),(0.95*$Q23)-SUM($R23:AL23)),MIN(AL23*(1-$C23),($E23-COUNT($R23:AL23))*AL23*(1-$C23))))</f>
        <v>0</v>
      </c>
      <c r="AN23" s="3">
        <f>IF(COUNT($R23:AM23)&gt;=$E23,0,IF(($E23-COUNT($R23:AM23))&lt;1,MAX(MIN(AM23*(1-$C23),($E23-COUNT($R23:AM23))*AM23*(1-$C23)),(0.95*$Q23)-SUM($R23:AM23)),MIN(AM23*(1-$C23),($E23-COUNT($R23:AM23))*AM23*(1-$C23))))</f>
        <v>0</v>
      </c>
      <c r="AO23" s="3">
        <f>IF(COUNT($R23:AN23)&gt;=$E23,0,IF(($E23-COUNT($R23:AN23))&lt;1,MAX(MIN(AN23*(1-$C23),($E23-COUNT($R23:AN23))*AN23*(1-$C23)),(0.95*$Q23)-SUM($R23:AN23)),MIN(AN23*(1-$C23),($E23-COUNT($R23:AN23))*AN23*(1-$C23))))</f>
        <v>0</v>
      </c>
      <c r="AP23" s="3">
        <f>IF(COUNT($R23:AO23)&gt;=$E23,0,IF(($E23-COUNT($R23:AO23))&lt;1,MAX(MIN(AO23*(1-$C23),($E23-COUNT($R23:AO23))*AO23*(1-$C23)),(0.95*$Q23)-SUM($R23:AO23)),MIN(AO23*(1-$C23),($E23-COUNT($R23:AO23))*AO23*(1-$C23))))</f>
        <v>0</v>
      </c>
      <c r="AQ23" s="3">
        <f>IF(COUNT($R23:AP23)&gt;=$E23,0,IF(($E23-COUNT($R23:AP23))&lt;1,MAX(MIN(AP23*(1-$C23),($E23-COUNT($R23:AP23))*AP23*(1-$C23)),(0.95*$Q23)-SUM($R23:AP23)),MIN(AP23*(1-$C23),($E23-COUNT($R23:AP23))*AP23*(1-$C23))))</f>
        <v>0</v>
      </c>
      <c r="AR23" s="3">
        <f>IF(COUNT($R23:AQ23)&gt;=$E23,0,IF(($E23-COUNT($R23:AQ23))&lt;1,MAX(MIN(AQ23*(1-$C23),($E23-COUNT($R23:AQ23))*AQ23*(1-$C23)),(0.95*$Q23)-SUM($R23:AQ23)),MIN(AQ23*(1-$C23),($E23-COUNT($R23:AQ23))*AQ23*(1-$C23))))</f>
        <v>0</v>
      </c>
      <c r="AS23" s="3">
        <f>IF(COUNT($R23:AR23)&gt;=$E23,0,IF(($E23-COUNT($R23:AR23))&lt;1,MAX(MIN(AR23*(1-$C23),($E23-COUNT($R23:AR23))*AR23*(1-$C23)),(0.95*$Q23)-SUM($R23:AR23)),MIN(AR23*(1-$C23),($E23-COUNT($R23:AR23))*AR23*(1-$C23))))</f>
        <v>0</v>
      </c>
      <c r="AT23" s="3">
        <f>IF(COUNT($R23:AS23)&gt;=$E23,0,IF(($E23-COUNT($R23:AS23))&lt;1,MAX(MIN(AS23*(1-$C23),($E23-COUNT($R23:AS23))*AS23*(1-$C23)),(0.95*$Q23)-SUM($R23:AS23)),MIN(AS23*(1-$C23),($E23-COUNT($R23:AS23))*AS23*(1-$C23))))</f>
        <v>0</v>
      </c>
      <c r="AU23" s="3">
        <f>IF(COUNT($R23:AT23)&gt;=$E23,0,IF(($E23-COUNT($R23:AT23))&lt;1,MAX(MIN(AT23*(1-$C23),($E23-COUNT($R23:AT23))*AT23*(1-$C23)),(0.95*$Q23)-SUM($R23:AT23)),MIN(AT23*(1-$C23),($E23-COUNT($R23:AT23))*AT23*(1-$C23))))</f>
        <v>0</v>
      </c>
    </row>
    <row r="24" spans="1:47">
      <c r="A24" s="1">
        <v>0</v>
      </c>
      <c r="B24" s="13">
        <v>0.1391</v>
      </c>
      <c r="C24" s="13">
        <f t="shared" ref="C24" si="9">IF(E24=0,0,(1-(0.05^(1/E24))))</f>
        <v>0</v>
      </c>
      <c r="D24" s="5">
        <v>15</v>
      </c>
      <c r="E24" s="3">
        <f>MAX(ROUND((F24-$D$2)/365,0),0)</f>
        <v>0</v>
      </c>
      <c r="F24" s="1">
        <f>A24+(D24*365)</f>
        <v>5475</v>
      </c>
      <c r="G24" s="29">
        <v>0</v>
      </c>
      <c r="H24" s="3">
        <f>IF(H$3&gt;$A24,$G24-($G24*$B24*(H$3-$A24)/365),0)</f>
        <v>0</v>
      </c>
      <c r="I24" s="3">
        <f t="shared" si="8"/>
        <v>0</v>
      </c>
      <c r="J24" s="3">
        <f t="shared" si="8"/>
        <v>0</v>
      </c>
      <c r="K24" s="3">
        <f t="shared" si="8"/>
        <v>0</v>
      </c>
      <c r="L24" s="3">
        <f t="shared" si="8"/>
        <v>0</v>
      </c>
      <c r="M24" s="3">
        <f t="shared" si="8"/>
        <v>0</v>
      </c>
      <c r="N24" s="3">
        <f t="shared" si="8"/>
        <v>0</v>
      </c>
      <c r="O24" s="3">
        <f t="shared" si="8"/>
        <v>0</v>
      </c>
      <c r="P24" s="3">
        <f t="shared" si="8"/>
        <v>0</v>
      </c>
      <c r="Q24" s="3">
        <f>IF(A24&gt;=$R$2,G24,P24)</f>
        <v>0</v>
      </c>
      <c r="R24" s="3">
        <f>IF(E24=0,0,IF(E24&lt;1,Q24*0.95,IF(A24&lt;=$R$2,Q24*C24,(Q24*($R$3-A24+1)*C24/365))))</f>
        <v>0</v>
      </c>
      <c r="S24" s="3">
        <f>IF(COUNT($R24:R24)&gt;=$E24,0,IF(($E24-COUNT($R24:R24))&lt;1,MAX(MIN(R24*(1-$C24),($E24-COUNT($R24:R24))*R24*(1-$C24)),(0.95*$Q24)-SUM($R24:R24)),MIN(R24*(1-$C24),($E24-COUNT($R24:R24))*R24*(1-$C24))))</f>
        <v>0</v>
      </c>
      <c r="T24" s="3">
        <f>IF(COUNT($R24:S24)&gt;=$E24,0,IF(($E24-COUNT($R24:S24))&lt;1,MAX(MIN(S24*(1-$C24),($E24-COUNT($R24:S24))*S24*(1-$C24)),(0.95*$Q24)-SUM($R24:S24)),MIN(S24*(1-$C24),($E24-COUNT($R24:S24))*S24*(1-$C24))))</f>
        <v>0</v>
      </c>
      <c r="U24" s="3">
        <f>IF(COUNT($R24:T24)&gt;=$E24,0,IF(($E24-COUNT($R24:T24))&lt;1,MAX(MIN(T24*(1-$C24),($E24-COUNT($R24:T24))*T24*(1-$C24)),(0.95*$Q24)-SUM($R24:T24)),MIN(T24*(1-$C24),($E24-COUNT($R24:T24))*T24*(1-$C24))))</f>
        <v>0</v>
      </c>
      <c r="V24" s="3">
        <f>IF(COUNT($R24:U24)&gt;=$E24,0,IF(($E24-COUNT($R24:U24))&lt;1,MAX(MIN(U24*(1-$C24),($E24-COUNT($R24:U24))*U24*(1-$C24)),(0.95*$Q24)-SUM($R24:U24)),MIN(U24*(1-$C24),($E24-COUNT($R24:U24))*U24*(1-$C24))))</f>
        <v>0</v>
      </c>
      <c r="W24" s="3">
        <f>IF(COUNT($R24:V24)&gt;=$E24,0,IF(($E24-COUNT($R24:V24))&lt;1,MAX(MIN(V24*(1-$C24),($E24-COUNT($R24:V24))*V24*(1-$C24)),(0.95*$Q24)-SUM($R24:V24)),MIN(V24*(1-$C24),($E24-COUNT($R24:V24))*V24*(1-$C24))))</f>
        <v>0</v>
      </c>
      <c r="X24" s="3">
        <f>IF(COUNT($R24:W24)&gt;=$E24,0,IF(($E24-COUNT($R24:W24))&lt;1,MAX(MIN(W24*(1-$C24),($E24-COUNT($R24:W24))*W24*(1-$C24)),(0.95*$Q24)-SUM($R24:W24)),MIN(W24*(1-$C24),($E24-COUNT($R24:W24))*W24*(1-$C24))))</f>
        <v>0</v>
      </c>
      <c r="Y24" s="3">
        <f>IF(COUNT($R24:X24)&gt;=$E24,0,IF(($E24-COUNT($R24:X24))&lt;1,MAX(MIN(X24*(1-$C24),($E24-COUNT($R24:X24))*X24*(1-$C24)),(0.95*$Q24)-SUM($R24:X24)),MIN(X24*(1-$C24),($E24-COUNT($R24:X24))*X24*(1-$C24))))</f>
        <v>0</v>
      </c>
      <c r="Z24" s="3">
        <f>IF(COUNT($R24:Y24)&gt;=$E24,0,IF(($E24-COUNT($R24:Y24))&lt;1,MAX(MIN(Y24*(1-$C24),($E24-COUNT($R24:Y24))*Y24*(1-$C24)),(0.95*$Q24)-SUM($R24:Y24)),MIN(Y24*(1-$C24),($E24-COUNT($R24:Y24))*Y24*(1-$C24))))</f>
        <v>0</v>
      </c>
      <c r="AA24" s="3">
        <f>IF(COUNT($R24:Z24)&gt;=$E24,0,IF(($E24-COUNT($R24:Z24))&lt;1,MAX(MIN(Z24*(1-$C24),($E24-COUNT($R24:Z24))*Z24*(1-$C24)),(0.95*$Q24)-SUM($R24:Z24)),MIN(Z24*(1-$C24),($E24-COUNT($R24:Z24))*Z24*(1-$C24))))</f>
        <v>0</v>
      </c>
      <c r="AB24" s="3">
        <f>IF(COUNT($R24:AA24)&gt;=$E24,0,IF(($E24-COUNT($R24:AA24))&lt;1,MAX(MIN(AA24*(1-$C24),($E24-COUNT($R24:AA24))*AA24*(1-$C24)),(0.95*$Q24)-SUM($R24:AA24)),MIN(AA24*(1-$C24),($E24-COUNT($R24:AA24))*AA24*(1-$C24))))</f>
        <v>0</v>
      </c>
      <c r="AC24" s="3">
        <f>IF(COUNT($R24:AB24)&gt;=$E24,0,IF(($E24-COUNT($R24:AB24))&lt;1,MAX(MIN(AB24*(1-$C24),($E24-COUNT($R24:AB24))*AB24*(1-$C24)),(0.95*$Q24)-SUM($R24:AB24)),MIN(AB24*(1-$C24),($E24-COUNT($R24:AB24))*AB24*(1-$C24))))</f>
        <v>0</v>
      </c>
      <c r="AD24" s="3">
        <f>IF(COUNT($R24:AC24)&gt;=$E24,0,IF(($E24-COUNT($R24:AC24))&lt;1,MAX(MIN(AC24*(1-$C24),($E24-COUNT($R24:AC24))*AC24*(1-$C24)),(0.95*$Q24)-SUM($R24:AC24)),MIN(AC24*(1-$C24),($E24-COUNT($R24:AC24))*AC24*(1-$C24))))</f>
        <v>0</v>
      </c>
      <c r="AE24" s="3">
        <f>IF(COUNT($R24:AD24)&gt;=$E24,0,IF(($E24-COUNT($R24:AD24))&lt;1,MAX(MIN(AD24*(1-$C24),($E24-COUNT($R24:AD24))*AD24*(1-$C24)),(0.95*$Q24)-SUM($R24:AD24)),MIN(AD24*(1-$C24),($E24-COUNT($R24:AD24))*AD24*(1-$C24))))</f>
        <v>0</v>
      </c>
      <c r="AF24" s="3">
        <f>IF(COUNT($R24:AE24)&gt;=$E24,0,IF(($E24-COUNT($R24:AE24))&lt;1,MAX(MIN(AE24*(1-$C24),($E24-COUNT($R24:AE24))*AE24*(1-$C24)),(0.95*$Q24)-SUM($R24:AE24)),MIN(AE24*(1-$C24),($E24-COUNT($R24:AE24))*AE24*(1-$C24))))</f>
        <v>0</v>
      </c>
      <c r="AG24" s="3">
        <f>IF(COUNT($R24:AF24)&gt;=$E24,0,IF(($E24-COUNT($R24:AF24))&lt;1,MAX(MIN(AF24*(1-$C24),($E24-COUNT($R24:AF24))*AF24*(1-$C24)),(0.95*$Q24)-SUM($R24:AF24)),MIN(AF24*(1-$C24),($E24-COUNT($R24:AF24))*AF24*(1-$C24))))</f>
        <v>0</v>
      </c>
      <c r="AH24" s="3">
        <f>IF(COUNT($R24:AG24)&gt;=$E24,0,IF(($E24-COUNT($R24:AG24))&lt;1,MAX(MIN(AG24*(1-$C24),($E24-COUNT($R24:AG24))*AG24*(1-$C24)),(0.95*$Q24)-SUM($R24:AG24)),MIN(AG24*(1-$C24),($E24-COUNT($R24:AG24))*AG24*(1-$C24))))</f>
        <v>0</v>
      </c>
      <c r="AI24" s="3">
        <f>IF(COUNT($R24:AH24)&gt;=$E24,0,IF(($E24-COUNT($R24:AH24))&lt;1,MAX(MIN(AH24*(1-$C24),($E24-COUNT($R24:AH24))*AH24*(1-$C24)),(0.95*$Q24)-SUM($R24:AH24)),MIN(AH24*(1-$C24),($E24-COUNT($R24:AH24))*AH24*(1-$C24))))</f>
        <v>0</v>
      </c>
      <c r="AJ24" s="3">
        <f>IF(COUNT($R24:AI24)&gt;=$E24,0,IF(($E24-COUNT($R24:AI24))&lt;1,MAX(MIN(AI24*(1-$C24),($E24-COUNT($R24:AI24))*AI24*(1-$C24)),(0.95*$Q24)-SUM($R24:AI24)),MIN(AI24*(1-$C24),($E24-COUNT($R24:AI24))*AI24*(1-$C24))))</f>
        <v>0</v>
      </c>
      <c r="AK24" s="3">
        <f>IF(COUNT($R24:AJ24)&gt;=$E24,0,IF(($E24-COUNT($R24:AJ24))&lt;1,MAX(MIN(AJ24*(1-$C24),($E24-COUNT($R24:AJ24))*AJ24*(1-$C24)),(0.95*$Q24)-SUM($R24:AJ24)),MIN(AJ24*(1-$C24),($E24-COUNT($R24:AJ24))*AJ24*(1-$C24))))</f>
        <v>0</v>
      </c>
      <c r="AL24" s="3">
        <f>IF(COUNT($R24:AK24)&gt;=$E24,0,IF(($E24-COUNT($R24:AK24))&lt;1,MAX(MIN(AK24*(1-$C24),($E24-COUNT($R24:AK24))*AK24*(1-$C24)),(0.95*$Q24)-SUM($R24:AK24)),MIN(AK24*(1-$C24),($E24-COUNT($R24:AK24))*AK24*(1-$C24))))</f>
        <v>0</v>
      </c>
      <c r="AM24" s="3">
        <f>IF(COUNT($R24:AL24)&gt;=$E24,0,IF(($E24-COUNT($R24:AL24))&lt;1,MAX(MIN(AL24*(1-$C24),($E24-COUNT($R24:AL24))*AL24*(1-$C24)),(0.95*$Q24)-SUM($R24:AL24)),MIN(AL24*(1-$C24),($E24-COUNT($R24:AL24))*AL24*(1-$C24))))</f>
        <v>0</v>
      </c>
      <c r="AN24" s="3">
        <f>IF(COUNT($R24:AM24)&gt;=$E24,0,IF(($E24-COUNT($R24:AM24))&lt;1,MAX(MIN(AM24*(1-$C24),($E24-COUNT($R24:AM24))*AM24*(1-$C24)),(0.95*$Q24)-SUM($R24:AM24)),MIN(AM24*(1-$C24),($E24-COUNT($R24:AM24))*AM24*(1-$C24))))</f>
        <v>0</v>
      </c>
      <c r="AO24" s="3">
        <f>IF(COUNT($R24:AN24)&gt;=$E24,0,IF(($E24-COUNT($R24:AN24))&lt;1,MAX(MIN(AN24*(1-$C24),($E24-COUNT($R24:AN24))*AN24*(1-$C24)),(0.95*$Q24)-SUM($R24:AN24)),MIN(AN24*(1-$C24),($E24-COUNT($R24:AN24))*AN24*(1-$C24))))</f>
        <v>0</v>
      </c>
      <c r="AP24" s="3">
        <f>IF(COUNT($R24:AO24)&gt;=$E24,0,IF(($E24-COUNT($R24:AO24))&lt;1,MAX(MIN(AO24*(1-$C24),($E24-COUNT($R24:AO24))*AO24*(1-$C24)),(0.95*$Q24)-SUM($R24:AO24)),MIN(AO24*(1-$C24),($E24-COUNT($R24:AO24))*AO24*(1-$C24))))</f>
        <v>0</v>
      </c>
      <c r="AQ24" s="3">
        <f>IF(COUNT($R24:AP24)&gt;=$E24,0,IF(($E24-COUNT($R24:AP24))&lt;1,MAX(MIN(AP24*(1-$C24),($E24-COUNT($R24:AP24))*AP24*(1-$C24)),(0.95*$Q24)-SUM($R24:AP24)),MIN(AP24*(1-$C24),($E24-COUNT($R24:AP24))*AP24*(1-$C24))))</f>
        <v>0</v>
      </c>
      <c r="AR24" s="3">
        <f>IF(COUNT($R24:AQ24)&gt;=$E24,0,IF(($E24-COUNT($R24:AQ24))&lt;1,MAX(MIN(AQ24*(1-$C24),($E24-COUNT($R24:AQ24))*AQ24*(1-$C24)),(0.95*$Q24)-SUM($R24:AQ24)),MIN(AQ24*(1-$C24),($E24-COUNT($R24:AQ24))*AQ24*(1-$C24))))</f>
        <v>0</v>
      </c>
      <c r="AS24" s="3">
        <f>IF(COUNT($R24:AR24)&gt;=$E24,0,IF(($E24-COUNT($R24:AR24))&lt;1,MAX(MIN(AR24*(1-$C24),($E24-COUNT($R24:AR24))*AR24*(1-$C24)),(0.95*$Q24)-SUM($R24:AR24)),MIN(AR24*(1-$C24),($E24-COUNT($R24:AR24))*AR24*(1-$C24))))</f>
        <v>0</v>
      </c>
      <c r="AT24" s="3">
        <f>IF(COUNT($R24:AS24)&gt;=$E24,0,IF(($E24-COUNT($R24:AS24))&lt;1,MAX(MIN(AS24*(1-$C24),($E24-COUNT($R24:AS24))*AS24*(1-$C24)),(0.95*$Q24)-SUM($R24:AS24)),MIN(AS24*(1-$C24),($E24-COUNT($R24:AS24))*AS24*(1-$C24))))</f>
        <v>0</v>
      </c>
      <c r="AU24" s="3">
        <f>IF(COUNT($R24:AT24)&gt;=$E24,0,IF(($E24-COUNT($R24:AT24))&lt;1,MAX(MIN(AT24*(1-$C24),($E24-COUNT($R24:AT24))*AT24*(1-$C24)),(0.95*$Q24)-SUM($R24:AT24)),MIN(AT24*(1-$C24),($E24-COUNT($R24:AT24))*AT24*(1-$C24))))</f>
        <v>0</v>
      </c>
    </row>
    <row r="25" spans="1:47">
      <c r="A25" s="1">
        <v>41763</v>
      </c>
      <c r="B25" s="13">
        <v>0.1391</v>
      </c>
      <c r="C25" s="13">
        <f>IF(E25=0,0,(1-(0.05^(1/E25))))</f>
        <v>0.18103627252208465</v>
      </c>
      <c r="D25" s="5">
        <v>15</v>
      </c>
      <c r="E25" s="3">
        <f>MAX(ROUND((F25-$D$2)/365,0),0)</f>
        <v>15</v>
      </c>
      <c r="F25" s="1">
        <f>A25+(D25*365)</f>
        <v>47238</v>
      </c>
      <c r="G25" s="29">
        <v>32500</v>
      </c>
      <c r="H25" s="3">
        <f>IF(H$3&gt;$A25,$G25-($G25*$B25*(H$3-$A25)/365),0)</f>
        <v>0</v>
      </c>
      <c r="I25" s="3">
        <f t="shared" si="8"/>
        <v>0</v>
      </c>
      <c r="J25" s="3">
        <f t="shared" si="8"/>
        <v>0</v>
      </c>
      <c r="K25" s="3">
        <f t="shared" si="8"/>
        <v>0</v>
      </c>
      <c r="L25" s="3">
        <f t="shared" si="8"/>
        <v>0</v>
      </c>
      <c r="M25" s="3">
        <f t="shared" si="8"/>
        <v>0</v>
      </c>
      <c r="N25" s="3">
        <f t="shared" si="8"/>
        <v>0</v>
      </c>
      <c r="O25" s="3">
        <f t="shared" si="8"/>
        <v>0</v>
      </c>
      <c r="P25" s="3">
        <f t="shared" si="8"/>
        <v>0</v>
      </c>
      <c r="Q25" s="3">
        <f>IF(A25&gt;=$R$2,G25,P25)</f>
        <v>32500</v>
      </c>
      <c r="R25" s="3">
        <f>IF(E25=0,0,IF(E25&lt;1,Q25*0.95,IF(A25&lt;=$R$2,Q25*C25,(Q25*($R$3-A25+1)*C25/365))))</f>
        <v>5351.7298096254617</v>
      </c>
      <c r="S25" s="3">
        <f>IF(COUNT($R25:R25)&gt;=$E25,0,IF(($E25-COUNT($R25:R25))&lt;1,MAX(MIN(R25*(1-$C25),($E25-COUNT($R25:R25))*R25*(1-$C25)),(0.95*$Q25)-SUM($R25:R25)),MIN(R25*(1-$C25),($E25-COUNT($R25:R25))*R25*(1-$C25))))</f>
        <v>4382.8725933455426</v>
      </c>
      <c r="T25" s="3">
        <f>IF(COUNT($R25:S25)&gt;=$E25,0,IF(($E25-COUNT($R25:S25))&lt;1,MAX(MIN(S25*(1-$C25),($E25-COUNT($R25:S25))*S25*(1-$C25)),(0.95*$Q25)-SUM($R25:S25)),MIN(S25*(1-$C25),($E25-COUNT($R25:S25))*S25*(1-$C25))))</f>
        <v>3589.4136761070631</v>
      </c>
      <c r="U25" s="3">
        <f>IF(COUNT($R25:T25)&gt;=$E25,0,IF(($E25-COUNT($R25:T25))&lt;1,MAX(MIN(T25*(1-$C25),($E25-COUNT($R25:T25))*T25*(1-$C25)),(0.95*$Q25)-SUM($R25:T25)),MIN(T25*(1-$C25),($E25-COUNT($R25:T25))*T25*(1-$C25))))</f>
        <v>2939.5996036448473</v>
      </c>
      <c r="V25" s="3">
        <f>IF(COUNT($R25:U25)&gt;=$E25,0,IF(($E25-COUNT($R25:U25))&lt;1,MAX(MIN(U25*(1-$C25),($E25-COUNT($R25:U25))*U25*(1-$C25)),(0.95*$Q25)-SUM($R25:U25)),MIN(U25*(1-$C25),($E25-COUNT($R25:U25))*U25*(1-$C25))))</f>
        <v>2407.4254486935865</v>
      </c>
      <c r="W25" s="3">
        <f>IF(COUNT($R25:V25)&gt;=$E25,0,IF(($E25-COUNT($R25:V25))&lt;1,MAX(MIN(V25*(1-$C25),($E25-COUNT($R25:V25))*V25*(1-$C25)),(0.95*$Q25)-SUM($R25:V25)),MIN(V25*(1-$C25),($E25-COUNT($R25:V25))*V25*(1-$C25))))</f>
        <v>1971.5941190872925</v>
      </c>
      <c r="X25" s="3">
        <f>IF(COUNT($R25:W25)&gt;=$E25,0,IF(($E25-COUNT($R25:W25))&lt;1,MAX(MIN(W25*(1-$C25),($E25-COUNT($R25:W25))*W25*(1-$C25)),(0.95*$Q25)-SUM($R25:W25)),MIN(W25*(1-$C25),($E25-COUNT($R25:W25))*W25*(1-$C25))))</f>
        <v>1614.664068841266</v>
      </c>
      <c r="Y25" s="3">
        <f>IF(COUNT($R25:X25)&gt;=$E25,0,IF(($E25-COUNT($R25:X25))&lt;1,MAX(MIN(X25*(1-$C25),($E25-COUNT($R25:X25))*X25*(1-$C25)),(0.95*$Q25)-SUM($R25:X25)),MIN(X25*(1-$C25),($E25-COUNT($R25:X25))*X25*(1-$C25))))</f>
        <v>1322.3513044429005</v>
      </c>
      <c r="Z25" s="3">
        <f>IF(COUNT($R25:Y25)&gt;=$E25,0,IF(($E25-COUNT($R25:Y25))&lt;1,MAX(MIN(Y25*(1-$C25),($E25-COUNT($R25:Y25))*Y25*(1-$C25)),(0.95*$Q25)-SUM($R25:Y25)),MIN(Y25*(1-$C25),($E25-COUNT($R25:Y25))*Y25*(1-$C25))))</f>
        <v>1082.9577533218414</v>
      </c>
      <c r="AA25" s="3">
        <f>IF(COUNT($R25:Z25)&gt;=$E25,0,IF(($E25-COUNT($R25:Z25))&lt;1,MAX(MIN(Z25*(1-$C25),($E25-COUNT($R25:Z25))*Z25*(1-$C25)),(0.95*$Q25)-SUM($R25:Z25)),MIN(Z25*(1-$C25),($E25-COUNT($R25:Z25))*Z25*(1-$C25))))</f>
        <v>886.903118361564</v>
      </c>
      <c r="AB25" s="3">
        <f>IF(COUNT($R25:AA25)&gt;=$E25,0,IF(($E25-COUNT($R25:AA25))&lt;1,MAX(MIN(AA25*(1-$C25),($E25-COUNT($R25:AA25))*AA25*(1-$C25)),(0.95*$Q25)-SUM($R25:AA25)),MIN(AA25*(1-$C25),($E25-COUNT($R25:AA25))*AA25*(1-$C25))))</f>
        <v>726.34148372517325</v>
      </c>
      <c r="AC25" s="3">
        <f>IF(COUNT($R25:AB25)&gt;=$E25,0,IF(($E25-COUNT($R25:AB25))&lt;1,MAX(MIN(AB25*(1-$C25),($E25-COUNT($R25:AB25))*AB25*(1-$C25)),(0.95*$Q25)-SUM($R25:AB25)),MIN(AB25*(1-$C25),($E25-COUNT($R25:AB25))*AB25*(1-$C25))))</f>
        <v>594.84732893340743</v>
      </c>
      <c r="AD25" s="3">
        <f>IF(COUNT($R25:AC25)&gt;=$E25,0,IF(($E25-COUNT($R25:AC25))&lt;1,MAX(MIN(AC25*(1-$C25),($E25-COUNT($R25:AC25))*AC25*(1-$C25)),(0.95*$Q25)-SUM($R25:AC25)),MIN(AC25*(1-$C25),($E25-COUNT($R25:AC25))*AC25*(1-$C25))))</f>
        <v>487.15838578358495</v>
      </c>
      <c r="AE25" s="3">
        <f>IF(COUNT($R25:AD25)&gt;=$E25,0,IF(($E25-COUNT($R25:AD25))&lt;1,MAX(MIN(AD25*(1-$C25),($E25-COUNT($R25:AD25))*AD25*(1-$C25)),(0.95*$Q25)-SUM($R25:AD25)),MIN(AD25*(1-$C25),($E25-COUNT($R25:AD25))*AD25*(1-$C25))))</f>
        <v>398.96504749344899</v>
      </c>
      <c r="AF25" s="3">
        <f>IF(COUNT($R25:AE25)&gt;=$E25,0,IF(($E25-COUNT($R25:AE25))&lt;1,MAX(MIN(AE25*(1-$C25),($E25-COUNT($R25:AE25))*AE25*(1-$C25)),(0.95*$Q25)-SUM($R25:AE25)),MIN(AE25*(1-$C25),($E25-COUNT($R25:AE25))*AE25*(1-$C25))))</f>
        <v>326.73790242863851</v>
      </c>
      <c r="AG25" s="3">
        <f>IF(COUNT($R25:AF25)&gt;=$E25,0,IF(($E25-COUNT($R25:AF25))&lt;1,MAX(MIN(AF25*(1-$C25),($E25-COUNT($R25:AF25))*AF25*(1-$C25)),(0.95*$Q25)-SUM($R25:AF25)),MIN(AF25*(1-$C25),($E25-COUNT($R25:AF25))*AF25*(1-$C25))))</f>
        <v>0</v>
      </c>
      <c r="AH25" s="3">
        <f>IF(COUNT($R25:AG25)&gt;=$E25,0,IF(($E25-COUNT($R25:AG25))&lt;1,MAX(MIN(AG25*(1-$C25),($E25-COUNT($R25:AG25))*AG25*(1-$C25)),(0.95*$Q25)-SUM($R25:AG25)),MIN(AG25*(1-$C25),($E25-COUNT($R25:AG25))*AG25*(1-$C25))))</f>
        <v>0</v>
      </c>
      <c r="AI25" s="3">
        <f>IF(COUNT($R25:AH25)&gt;=$E25,0,IF(($E25-COUNT($R25:AH25))&lt;1,MAX(MIN(AH25*(1-$C25),($E25-COUNT($R25:AH25))*AH25*(1-$C25)),(0.95*$Q25)-SUM($R25:AH25)),MIN(AH25*(1-$C25),($E25-COUNT($R25:AH25))*AH25*(1-$C25))))</f>
        <v>0</v>
      </c>
      <c r="AJ25" s="3">
        <f>IF(COUNT($R25:AI25)&gt;=$E25,0,IF(($E25-COUNT($R25:AI25))&lt;1,MAX(MIN(AI25*(1-$C25),($E25-COUNT($R25:AI25))*AI25*(1-$C25)),(0.95*$Q25)-SUM($R25:AI25)),MIN(AI25*(1-$C25),($E25-COUNT($R25:AI25))*AI25*(1-$C25))))</f>
        <v>0</v>
      </c>
      <c r="AK25" s="3">
        <f>IF(COUNT($R25:AJ25)&gt;=$E25,0,IF(($E25-COUNT($R25:AJ25))&lt;1,MAX(MIN(AJ25*(1-$C25),($E25-COUNT($R25:AJ25))*AJ25*(1-$C25)),(0.95*$Q25)-SUM($R25:AJ25)),MIN(AJ25*(1-$C25),($E25-COUNT($R25:AJ25))*AJ25*(1-$C25))))</f>
        <v>0</v>
      </c>
      <c r="AL25" s="3">
        <f>IF(COUNT($R25:AK25)&gt;=$E25,0,IF(($E25-COUNT($R25:AK25))&lt;1,MAX(MIN(AK25*(1-$C25),($E25-COUNT($R25:AK25))*AK25*(1-$C25)),(0.95*$Q25)-SUM($R25:AK25)),MIN(AK25*(1-$C25),($E25-COUNT($R25:AK25))*AK25*(1-$C25))))</f>
        <v>0</v>
      </c>
      <c r="AM25" s="3">
        <f>IF(COUNT($R25:AL25)&gt;=$E25,0,IF(($E25-COUNT($R25:AL25))&lt;1,MAX(MIN(AL25*(1-$C25),($E25-COUNT($R25:AL25))*AL25*(1-$C25)),(0.95*$Q25)-SUM($R25:AL25)),MIN(AL25*(1-$C25),($E25-COUNT($R25:AL25))*AL25*(1-$C25))))</f>
        <v>0</v>
      </c>
      <c r="AN25" s="3">
        <f>IF(COUNT($R25:AM25)&gt;=$E25,0,IF(($E25-COUNT($R25:AM25))&lt;1,MAX(MIN(AM25*(1-$C25),($E25-COUNT($R25:AM25))*AM25*(1-$C25)),(0.95*$Q25)-SUM($R25:AM25)),MIN(AM25*(1-$C25),($E25-COUNT($R25:AM25))*AM25*(1-$C25))))</f>
        <v>0</v>
      </c>
      <c r="AO25" s="3">
        <f>IF(COUNT($R25:AN25)&gt;=$E25,0,IF(($E25-COUNT($R25:AN25))&lt;1,MAX(MIN(AN25*(1-$C25),($E25-COUNT($R25:AN25))*AN25*(1-$C25)),(0.95*$Q25)-SUM($R25:AN25)),MIN(AN25*(1-$C25),($E25-COUNT($R25:AN25))*AN25*(1-$C25))))</f>
        <v>0</v>
      </c>
      <c r="AP25" s="3">
        <f>IF(COUNT($R25:AO25)&gt;=$E25,0,IF(($E25-COUNT($R25:AO25))&lt;1,MAX(MIN(AO25*(1-$C25),($E25-COUNT($R25:AO25))*AO25*(1-$C25)),(0.95*$Q25)-SUM($R25:AO25)),MIN(AO25*(1-$C25),($E25-COUNT($R25:AO25))*AO25*(1-$C25))))</f>
        <v>0</v>
      </c>
      <c r="AQ25" s="3">
        <f>IF(COUNT($R25:AP25)&gt;=$E25,0,IF(($E25-COUNT($R25:AP25))&lt;1,MAX(MIN(AP25*(1-$C25),($E25-COUNT($R25:AP25))*AP25*(1-$C25)),(0.95*$Q25)-SUM($R25:AP25)),MIN(AP25*(1-$C25),($E25-COUNT($R25:AP25))*AP25*(1-$C25))))</f>
        <v>0</v>
      </c>
      <c r="AR25" s="3">
        <f>IF(COUNT($R25:AQ25)&gt;=$E25,0,IF(($E25-COUNT($R25:AQ25))&lt;1,MAX(MIN(AQ25*(1-$C25),($E25-COUNT($R25:AQ25))*AQ25*(1-$C25)),(0.95*$Q25)-SUM($R25:AQ25)),MIN(AQ25*(1-$C25),($E25-COUNT($R25:AQ25))*AQ25*(1-$C25))))</f>
        <v>0</v>
      </c>
      <c r="AS25" s="3">
        <f>IF(COUNT($R25:AR25)&gt;=$E25,0,IF(($E25-COUNT($R25:AR25))&lt;1,MAX(MIN(AR25*(1-$C25),($E25-COUNT($R25:AR25))*AR25*(1-$C25)),(0.95*$Q25)-SUM($R25:AR25)),MIN(AR25*(1-$C25),($E25-COUNT($R25:AR25))*AR25*(1-$C25))))</f>
        <v>0</v>
      </c>
      <c r="AT25" s="3">
        <f>IF(COUNT($R25:AS25)&gt;=$E25,0,IF(($E25-COUNT($R25:AS25))&lt;1,MAX(MIN(AS25*(1-$C25),($E25-COUNT($R25:AS25))*AS25*(1-$C25)),(0.95*$Q25)-SUM($R25:AS25)),MIN(AS25*(1-$C25),($E25-COUNT($R25:AS25))*AS25*(1-$C25))))</f>
        <v>0</v>
      </c>
      <c r="AU25" s="3">
        <f>IF(COUNT($R25:AT25)&gt;=$E25,0,IF(($E25-COUNT($R25:AT25))&lt;1,MAX(MIN(AT25*(1-$C25),($E25-COUNT($R25:AT25))*AT25*(1-$C25)),(0.95*$Q25)-SUM($R25:AT25)),MIN(AT25*(1-$C25),($E25-COUNT($R25:AT25))*AT25*(1-$C25))))</f>
        <v>0</v>
      </c>
    </row>
    <row r="26" spans="1:47" ht="15.75" thickBot="1">
      <c r="F26" s="14" t="s">
        <v>3</v>
      </c>
      <c r="G26" s="14">
        <f>SUM(G23:G25)</f>
        <v>32500</v>
      </c>
      <c r="H26" s="2">
        <f t="shared" ref="H26:P26" si="10">SUM(H23:H24)</f>
        <v>0</v>
      </c>
      <c r="I26" s="2">
        <f t="shared" si="10"/>
        <v>0</v>
      </c>
      <c r="J26" s="2">
        <f t="shared" si="10"/>
        <v>0</v>
      </c>
      <c r="K26" s="2">
        <f t="shared" si="10"/>
        <v>0</v>
      </c>
      <c r="L26" s="2">
        <f t="shared" si="10"/>
        <v>0</v>
      </c>
      <c r="M26" s="2">
        <f t="shared" si="10"/>
        <v>0</v>
      </c>
      <c r="N26" s="2">
        <f t="shared" si="10"/>
        <v>0</v>
      </c>
      <c r="O26" s="2">
        <f t="shared" si="10"/>
        <v>0</v>
      </c>
      <c r="P26" s="2">
        <f t="shared" si="10"/>
        <v>0</v>
      </c>
      <c r="Q26" s="14">
        <f t="shared" ref="Q26:AU26" si="11">SUM(Q23:Q25)</f>
        <v>32500</v>
      </c>
      <c r="R26" s="14">
        <f t="shared" si="11"/>
        <v>5351.7298096254617</v>
      </c>
      <c r="S26" s="14">
        <f t="shared" si="11"/>
        <v>4382.8725933455426</v>
      </c>
      <c r="T26" s="14">
        <f t="shared" si="11"/>
        <v>3589.4136761070631</v>
      </c>
      <c r="U26" s="14">
        <f t="shared" si="11"/>
        <v>2939.5996036448473</v>
      </c>
      <c r="V26" s="14">
        <f t="shared" si="11"/>
        <v>2407.4254486935865</v>
      </c>
      <c r="W26" s="14">
        <f t="shared" si="11"/>
        <v>1971.5941190872925</v>
      </c>
      <c r="X26" s="14">
        <f t="shared" si="11"/>
        <v>1614.664068841266</v>
      </c>
      <c r="Y26" s="14">
        <f t="shared" si="11"/>
        <v>1322.3513044429005</v>
      </c>
      <c r="Z26" s="14">
        <f t="shared" si="11"/>
        <v>1082.9577533218414</v>
      </c>
      <c r="AA26" s="14">
        <f t="shared" si="11"/>
        <v>886.903118361564</v>
      </c>
      <c r="AB26" s="14">
        <f t="shared" si="11"/>
        <v>726.34148372517325</v>
      </c>
      <c r="AC26" s="14">
        <f t="shared" si="11"/>
        <v>594.84732893340743</v>
      </c>
      <c r="AD26" s="14">
        <f t="shared" si="11"/>
        <v>487.15838578358495</v>
      </c>
      <c r="AE26" s="14">
        <f t="shared" si="11"/>
        <v>398.96504749344899</v>
      </c>
      <c r="AF26" s="14">
        <f t="shared" si="11"/>
        <v>326.73790242863851</v>
      </c>
      <c r="AG26" s="14">
        <f t="shared" si="11"/>
        <v>0</v>
      </c>
      <c r="AH26" s="14">
        <f t="shared" si="11"/>
        <v>0</v>
      </c>
      <c r="AI26" s="14">
        <f t="shared" si="11"/>
        <v>0</v>
      </c>
      <c r="AJ26" s="14">
        <f t="shared" si="11"/>
        <v>0</v>
      </c>
      <c r="AK26" s="14">
        <f t="shared" si="11"/>
        <v>0</v>
      </c>
      <c r="AL26" s="14">
        <f t="shared" si="11"/>
        <v>0</v>
      </c>
      <c r="AM26" s="14">
        <f t="shared" si="11"/>
        <v>0</v>
      </c>
      <c r="AN26" s="14">
        <f t="shared" si="11"/>
        <v>0</v>
      </c>
      <c r="AO26" s="14">
        <f t="shared" si="11"/>
        <v>0</v>
      </c>
      <c r="AP26" s="14">
        <f t="shared" si="11"/>
        <v>0</v>
      </c>
      <c r="AQ26" s="14">
        <f t="shared" si="11"/>
        <v>0</v>
      </c>
      <c r="AR26" s="14">
        <f t="shared" si="11"/>
        <v>0</v>
      </c>
      <c r="AS26" s="14">
        <f t="shared" si="11"/>
        <v>0</v>
      </c>
      <c r="AT26" s="14">
        <f t="shared" si="11"/>
        <v>0</v>
      </c>
      <c r="AU26" s="14">
        <f t="shared" si="11"/>
        <v>0</v>
      </c>
    </row>
    <row r="27" spans="1:47" ht="15.75" thickTop="1">
      <c r="C27" s="117">
        <f>1-(0.05)^(1/D25)</f>
        <v>0.18103627252208465</v>
      </c>
      <c r="F27" s="16"/>
      <c r="G27" s="16"/>
      <c r="H27" s="16"/>
      <c r="I27" s="16"/>
      <c r="J27" s="16"/>
      <c r="K27" s="16"/>
      <c r="L27" s="16"/>
      <c r="M27" s="16"/>
      <c r="N27" s="28"/>
      <c r="O27" s="16"/>
      <c r="P27" s="16"/>
      <c r="Q27" s="17"/>
      <c r="R27" s="17"/>
      <c r="S27" s="17"/>
      <c r="T27" s="17"/>
      <c r="U27" s="17"/>
      <c r="V27" s="17"/>
      <c r="W27" s="17"/>
      <c r="X27" s="17"/>
      <c r="Y27" s="17"/>
    </row>
    <row r="28" spans="1:47">
      <c r="A28" s="109" t="s">
        <v>56</v>
      </c>
      <c r="Q28" s="8"/>
    </row>
    <row r="29" spans="1:47" ht="30">
      <c r="A29" s="9" t="s">
        <v>0</v>
      </c>
      <c r="B29" s="9" t="s">
        <v>8</v>
      </c>
      <c r="C29" s="9" t="s">
        <v>6</v>
      </c>
      <c r="D29" s="9" t="s">
        <v>1</v>
      </c>
      <c r="E29" s="9" t="s">
        <v>7</v>
      </c>
      <c r="F29" s="9" t="s">
        <v>2</v>
      </c>
      <c r="G29" s="24" t="s">
        <v>4</v>
      </c>
      <c r="H29" s="10">
        <v>38807</v>
      </c>
      <c r="I29" s="10">
        <v>39172</v>
      </c>
      <c r="J29" s="10">
        <v>39538</v>
      </c>
      <c r="K29" s="10">
        <v>39903</v>
      </c>
      <c r="L29" s="10">
        <v>40268</v>
      </c>
      <c r="M29" s="10">
        <v>40633</v>
      </c>
      <c r="N29" s="10">
        <v>40999</v>
      </c>
      <c r="O29" s="10">
        <v>41364</v>
      </c>
      <c r="P29" s="10">
        <v>41729</v>
      </c>
      <c r="Q29" s="9" t="s">
        <v>5</v>
      </c>
      <c r="R29" s="11">
        <v>42094</v>
      </c>
      <c r="S29" s="11">
        <v>42460</v>
      </c>
      <c r="T29" s="11">
        <v>42825</v>
      </c>
      <c r="U29" s="11">
        <v>43190</v>
      </c>
      <c r="V29" s="11">
        <v>43555</v>
      </c>
      <c r="W29" s="11">
        <v>43921</v>
      </c>
      <c r="X29" s="11">
        <v>44286</v>
      </c>
      <c r="Y29" s="11">
        <v>44651</v>
      </c>
      <c r="Z29" s="11">
        <v>45016</v>
      </c>
      <c r="AA29" s="11">
        <v>45382</v>
      </c>
      <c r="AB29" s="11">
        <v>45747</v>
      </c>
      <c r="AC29" s="11">
        <v>46112</v>
      </c>
      <c r="AD29" s="11">
        <v>46477</v>
      </c>
      <c r="AE29" s="11">
        <v>46843</v>
      </c>
      <c r="AF29" s="11">
        <v>47208</v>
      </c>
      <c r="AG29" s="11">
        <v>47573</v>
      </c>
      <c r="AH29" s="11">
        <v>47938</v>
      </c>
      <c r="AI29" s="11">
        <v>48304</v>
      </c>
      <c r="AJ29" s="11">
        <v>48669</v>
      </c>
      <c r="AK29" s="11">
        <v>49034</v>
      </c>
      <c r="AL29" s="11">
        <v>49399</v>
      </c>
      <c r="AM29" s="11">
        <v>49765</v>
      </c>
      <c r="AN29" s="11">
        <v>50130</v>
      </c>
      <c r="AO29" s="11">
        <v>50495</v>
      </c>
      <c r="AP29" s="11">
        <v>50860</v>
      </c>
      <c r="AQ29" s="11">
        <v>51226</v>
      </c>
      <c r="AR29" s="11">
        <v>51591</v>
      </c>
      <c r="AS29" s="11">
        <v>51956</v>
      </c>
      <c r="AT29" s="11">
        <v>52321</v>
      </c>
      <c r="AU29" s="11">
        <v>52687</v>
      </c>
    </row>
    <row r="30" spans="1:47">
      <c r="A30" s="1">
        <v>39913</v>
      </c>
      <c r="B30" s="13">
        <v>0.4</v>
      </c>
      <c r="C30" s="13">
        <f>IF(E30=0,0,(1-(0.05^(1/E30))))</f>
        <v>0</v>
      </c>
      <c r="D30" s="5">
        <v>3</v>
      </c>
      <c r="E30" s="3">
        <f>MAX(ROUND((F30-$D$2)/365,0),0)</f>
        <v>0</v>
      </c>
      <c r="F30" s="1">
        <f>A30+(D30*365)</f>
        <v>41008</v>
      </c>
      <c r="G30" s="3">
        <v>4750</v>
      </c>
      <c r="H30" s="3">
        <f>IF(H$3&gt;$A30,$G30-($G30*$B30*(H$3-$A30)/365),0)</f>
        <v>0</v>
      </c>
      <c r="I30" s="3">
        <f t="shared" ref="I30:P33" si="12">(IF(H30&gt;0,H30-H30*$B30,IF(I$3&gt;$A30,$G30-($G30*$B30*(I$3-$A30+1)/365),0)))</f>
        <v>0</v>
      </c>
      <c r="J30" s="3">
        <f t="shared" si="12"/>
        <v>0</v>
      </c>
      <c r="K30" s="3">
        <f t="shared" si="12"/>
        <v>0</v>
      </c>
      <c r="L30" s="3">
        <f t="shared" si="12"/>
        <v>2896.8493150684931</v>
      </c>
      <c r="M30" s="3">
        <f t="shared" si="12"/>
        <v>1738.1095890410959</v>
      </c>
      <c r="N30" s="3">
        <f t="shared" si="12"/>
        <v>1042.8657534246574</v>
      </c>
      <c r="O30" s="3">
        <f t="shared" si="12"/>
        <v>625.71945205479437</v>
      </c>
      <c r="P30" s="3">
        <f t="shared" si="12"/>
        <v>375.43167123287662</v>
      </c>
      <c r="Q30" s="3">
        <f>IF(A30&gt;=$R$2,G30,P30)</f>
        <v>375.43167123287662</v>
      </c>
      <c r="R30" s="3">
        <f>IF(E30=0,0,IF(E30&lt;1,Q30*0.95,IF(A30&lt;=$R$2,Q30*C30,(Q30*($R$3-A30+1)*C30/365))))</f>
        <v>0</v>
      </c>
      <c r="S30" s="3">
        <f>IF(COUNT($R30:R30)&gt;=$E30,0,IF(($E30-COUNT($R30:R30))&lt;1,MAX(MIN(R30*(1-$C30),($E30-COUNT($R30:R30))*R30*(1-$C30)),(0.95*$Q30)-SUM($R30:R30)),MIN(R30*(1-$C30),($E30-COUNT($R30:R30))*R30*(1-$C30))))</f>
        <v>0</v>
      </c>
      <c r="T30" s="3">
        <f>IF(COUNT($R30:S30)&gt;=$E30,0,IF(($E30-COUNT($R30:S30))&lt;1,MAX(MIN(S30*(1-$C30),($E30-COUNT($R30:S30))*S30*(1-$C30)),(0.95*$Q30)-SUM($R30:S30)),MIN(S30*(1-$C30),($E30-COUNT($R30:S30))*S30*(1-$C30))))</f>
        <v>0</v>
      </c>
      <c r="U30" s="3">
        <f>IF(COUNT($R30:T30)&gt;=$E30,0,IF(($E30-COUNT($R30:T30))&lt;1,MAX(MIN(T30*(1-$C30),($E30-COUNT($R30:T30))*T30*(1-$C30)),(0.95*$Q30)-SUM($R30:T30)),MIN(T30*(1-$C30),($E30-COUNT($R30:T30))*T30*(1-$C30))))</f>
        <v>0</v>
      </c>
      <c r="V30" s="3">
        <f>IF(COUNT($R30:U30)&gt;=$E30,0,IF(($E30-COUNT($R30:U30))&lt;1,MAX(MIN(U30*(1-$C30),($E30-COUNT($R30:U30))*U30*(1-$C30)),(0.95*$Q30)-SUM($R30:U30)),MIN(U30*(1-$C30),($E30-COUNT($R30:U30))*U30*(1-$C30))))</f>
        <v>0</v>
      </c>
      <c r="W30" s="3">
        <f>IF(COUNT($R30:V30)&gt;=$E30,0,IF(($E30-COUNT($R30:V30))&lt;1,MAX(MIN(V30*(1-$C30),($E30-COUNT($R30:V30))*V30*(1-$C30)),(0.95*$Q30)-SUM($R30:V30)),MIN(V30*(1-$C30),($E30-COUNT($R30:V30))*V30*(1-$C30))))</f>
        <v>0</v>
      </c>
      <c r="X30" s="3">
        <f>IF(COUNT($R30:W30)&gt;=$E30,0,IF(($E30-COUNT($R30:W30))&lt;1,MAX(MIN(W30*(1-$C30),($E30-COUNT($R30:W30))*W30*(1-$C30)),(0.95*$Q30)-SUM($R30:W30)),MIN(W30*(1-$C30),($E30-COUNT($R30:W30))*W30*(1-$C30))))</f>
        <v>0</v>
      </c>
      <c r="Y30" s="3">
        <f>IF(COUNT($R30:X30)&gt;=$E30,0,IF(($E30-COUNT($R30:X30))&lt;1,MAX(MIN(X30*(1-$C30),($E30-COUNT($R30:X30))*X30*(1-$C30)),(0.95*$Q30)-SUM($R30:X30)),MIN(X30*(1-$C30),($E30-COUNT($R30:X30))*X30*(1-$C30))))</f>
        <v>0</v>
      </c>
      <c r="Z30" s="3">
        <f>IF(COUNT($R30:Y30)&gt;=$E30,0,IF(($E30-COUNT($R30:Y30))&lt;1,MAX(MIN(Y30*(1-$C30),($E30-COUNT($R30:Y30))*Y30*(1-$C30)),(0.95*$Q30)-SUM($R30:Y30)),MIN(Y30*(1-$C30),($E30-COUNT($R30:Y30))*Y30*(1-$C30))))</f>
        <v>0</v>
      </c>
      <c r="AA30" s="3">
        <f>IF(COUNT($R30:Z30)&gt;=$E30,0,IF(($E30-COUNT($R30:Z30))&lt;1,MAX(MIN(Z30*(1-$C30),($E30-COUNT($R30:Z30))*Z30*(1-$C30)),(0.95*$Q30)-SUM($R30:Z30)),MIN(Z30*(1-$C30),($E30-COUNT($R30:Z30))*Z30*(1-$C30))))</f>
        <v>0</v>
      </c>
      <c r="AB30" s="3">
        <f>IF(COUNT($R30:AA30)&gt;=$E30,0,IF(($E30-COUNT($R30:AA30))&lt;1,MAX(MIN(AA30*(1-$C30),($E30-COUNT($R30:AA30))*AA30*(1-$C30)),(0.95*$Q30)-SUM($R30:AA30)),MIN(AA30*(1-$C30),($E30-COUNT($R30:AA30))*AA30*(1-$C30))))</f>
        <v>0</v>
      </c>
      <c r="AC30" s="3">
        <f>IF(COUNT($R30:AB30)&gt;=$E30,0,IF(($E30-COUNT($R30:AB30))&lt;1,MAX(MIN(AB30*(1-$C30),($E30-COUNT($R30:AB30))*AB30*(1-$C30)),(0.95*$Q30)-SUM($R30:AB30)),MIN(AB30*(1-$C30),($E30-COUNT($R30:AB30))*AB30*(1-$C30))))</f>
        <v>0</v>
      </c>
      <c r="AD30" s="3">
        <f>IF(COUNT($R30:AC30)&gt;=$E30,0,IF(($E30-COUNT($R30:AC30))&lt;1,MAX(MIN(AC30*(1-$C30),($E30-COUNT($R30:AC30))*AC30*(1-$C30)),(0.95*$Q30)-SUM($R30:AC30)),MIN(AC30*(1-$C30),($E30-COUNT($R30:AC30))*AC30*(1-$C30))))</f>
        <v>0</v>
      </c>
      <c r="AE30" s="3">
        <f>IF(COUNT($R30:AD30)&gt;=$E30,0,IF(($E30-COUNT($R30:AD30))&lt;1,MAX(MIN(AD30*(1-$C30),($E30-COUNT($R30:AD30))*AD30*(1-$C30)),(0.95*$Q30)-SUM($R30:AD30)),MIN(AD30*(1-$C30),($E30-COUNT($R30:AD30))*AD30*(1-$C30))))</f>
        <v>0</v>
      </c>
      <c r="AF30" s="3">
        <f>IF(COUNT($R30:AE30)&gt;=$E30,0,IF(($E30-COUNT($R30:AE30))&lt;1,MAX(MIN(AE30*(1-$C30),($E30-COUNT($R30:AE30))*AE30*(1-$C30)),(0.95*$Q30)-SUM($R30:AE30)),MIN(AE30*(1-$C30),($E30-COUNT($R30:AE30))*AE30*(1-$C30))))</f>
        <v>0</v>
      </c>
      <c r="AG30" s="3">
        <f>IF(COUNT($R30:AF30)&gt;=$E30,0,IF(($E30-COUNT($R30:AF30))&lt;1,MAX(MIN(AF30*(1-$C30),($E30-COUNT($R30:AF30))*AF30*(1-$C30)),(0.95*$Q30)-SUM($R30:AF30)),MIN(AF30*(1-$C30),($E30-COUNT($R30:AF30))*AF30*(1-$C30))))</f>
        <v>0</v>
      </c>
      <c r="AH30" s="3">
        <f>IF(COUNT($R30:AG30)&gt;=$E30,0,IF(($E30-COUNT($R30:AG30))&lt;1,MAX(MIN(AG30*(1-$C30),($E30-COUNT($R30:AG30))*AG30*(1-$C30)),(0.95*$Q30)-SUM($R30:AG30)),MIN(AG30*(1-$C30),($E30-COUNT($R30:AG30))*AG30*(1-$C30))))</f>
        <v>0</v>
      </c>
      <c r="AI30" s="3">
        <f>IF(COUNT($R30:AH30)&gt;=$E30,0,IF(($E30-COUNT($R30:AH30))&lt;1,MAX(MIN(AH30*(1-$C30),($E30-COUNT($R30:AH30))*AH30*(1-$C30)),(0.95*$Q30)-SUM($R30:AH30)),MIN(AH30*(1-$C30),($E30-COUNT($R30:AH30))*AH30*(1-$C30))))</f>
        <v>0</v>
      </c>
      <c r="AJ30" s="3">
        <f>IF(COUNT($R30:AI30)&gt;=$E30,0,IF(($E30-COUNT($R30:AI30))&lt;1,MAX(MIN(AI30*(1-$C30),($E30-COUNT($R30:AI30))*AI30*(1-$C30)),(0.95*$Q30)-SUM($R30:AI30)),MIN(AI30*(1-$C30),($E30-COUNT($R30:AI30))*AI30*(1-$C30))))</f>
        <v>0</v>
      </c>
      <c r="AK30" s="3">
        <f>IF(COUNT($R30:AJ30)&gt;=$E30,0,IF(($E30-COUNT($R30:AJ30))&lt;1,MAX(MIN(AJ30*(1-$C30),($E30-COUNT($R30:AJ30))*AJ30*(1-$C30)),(0.95*$Q30)-SUM($R30:AJ30)),MIN(AJ30*(1-$C30),($E30-COUNT($R30:AJ30))*AJ30*(1-$C30))))</f>
        <v>0</v>
      </c>
      <c r="AL30" s="3">
        <f>IF(COUNT($R30:AK30)&gt;=$E30,0,IF(($E30-COUNT($R30:AK30))&lt;1,MAX(MIN(AK30*(1-$C30),($E30-COUNT($R30:AK30))*AK30*(1-$C30)),(0.95*$Q30)-SUM($R30:AK30)),MIN(AK30*(1-$C30),($E30-COUNT($R30:AK30))*AK30*(1-$C30))))</f>
        <v>0</v>
      </c>
      <c r="AM30" s="3">
        <f>IF(COUNT($R30:AL30)&gt;=$E30,0,IF(($E30-COUNT($R30:AL30))&lt;1,MAX(MIN(AL30*(1-$C30),($E30-COUNT($R30:AL30))*AL30*(1-$C30)),(0.95*$Q30)-SUM($R30:AL30)),MIN(AL30*(1-$C30),($E30-COUNT($R30:AL30))*AL30*(1-$C30))))</f>
        <v>0</v>
      </c>
      <c r="AN30" s="3">
        <f>IF(COUNT($R30:AM30)&gt;=$E30,0,IF(($E30-COUNT($R30:AM30))&lt;1,MAX(MIN(AM30*(1-$C30),($E30-COUNT($R30:AM30))*AM30*(1-$C30)),(0.95*$Q30)-SUM($R30:AM30)),MIN(AM30*(1-$C30),($E30-COUNT($R30:AM30))*AM30*(1-$C30))))</f>
        <v>0</v>
      </c>
      <c r="AO30" s="3">
        <f>IF(COUNT($R30:AN30)&gt;=$E30,0,IF(($E30-COUNT($R30:AN30))&lt;1,MAX(MIN(AN30*(1-$C30),($E30-COUNT($R30:AN30))*AN30*(1-$C30)),(0.95*$Q30)-SUM($R30:AN30)),MIN(AN30*(1-$C30),($E30-COUNT($R30:AN30))*AN30*(1-$C30))))</f>
        <v>0</v>
      </c>
      <c r="AP30" s="3">
        <f>IF(COUNT($R30:AO30)&gt;=$E30,0,IF(($E30-COUNT($R30:AO30))&lt;1,MAX(MIN(AO30*(1-$C30),($E30-COUNT($R30:AO30))*AO30*(1-$C30)),(0.95*$Q30)-SUM($R30:AO30)),MIN(AO30*(1-$C30),($E30-COUNT($R30:AO30))*AO30*(1-$C30))))</f>
        <v>0</v>
      </c>
      <c r="AQ30" s="3">
        <f>IF(COUNT($R30:AP30)&gt;=$E30,0,IF(($E30-COUNT($R30:AP30))&lt;1,MAX(MIN(AP30*(1-$C30),($E30-COUNT($R30:AP30))*AP30*(1-$C30)),(0.95*$Q30)-SUM($R30:AP30)),MIN(AP30*(1-$C30),($E30-COUNT($R30:AP30))*AP30*(1-$C30))))</f>
        <v>0</v>
      </c>
      <c r="AR30" s="3">
        <f>IF(COUNT($R30:AQ30)&gt;=$E30,0,IF(($E30-COUNT($R30:AQ30))&lt;1,MAX(MIN(AQ30*(1-$C30),($E30-COUNT($R30:AQ30))*AQ30*(1-$C30)),(0.95*$Q30)-SUM($R30:AQ30)),MIN(AQ30*(1-$C30),($E30-COUNT($R30:AQ30))*AQ30*(1-$C30))))</f>
        <v>0</v>
      </c>
      <c r="AS30" s="3">
        <f>IF(COUNT($R30:AR30)&gt;=$E30,0,IF(($E30-COUNT($R30:AR30))&lt;1,MAX(MIN(AR30*(1-$C30),($E30-COUNT($R30:AR30))*AR30*(1-$C30)),(0.95*$Q30)-SUM($R30:AR30)),MIN(AR30*(1-$C30),($E30-COUNT($R30:AR30))*AR30*(1-$C30))))</f>
        <v>0</v>
      </c>
      <c r="AT30" s="3">
        <f>IF(COUNT($R30:AS30)&gt;=$E30,0,IF(($E30-COUNT($R30:AS30))&lt;1,MAX(MIN(AS30*(1-$C30),($E30-COUNT($R30:AS30))*AS30*(1-$C30)),(0.95*$Q30)-SUM($R30:AS30)),MIN(AS30*(1-$C30),($E30-COUNT($R30:AS30))*AS30*(1-$C30))))</f>
        <v>0</v>
      </c>
      <c r="AU30" s="3">
        <f>IF(COUNT($R30:AT30)&gt;=$E30,0,IF(($E30-COUNT($R30:AT30))&lt;1,MAX(MIN(AT30*(1-$C30),($E30-COUNT($R30:AT30))*AT30*(1-$C30)),(0.95*$Q30)-SUM($R30:AT30)),MIN(AT30*(1-$C30),($E30-COUNT($R30:AT30))*AT30*(1-$C30))))</f>
        <v>0</v>
      </c>
    </row>
    <row r="31" spans="1:47">
      <c r="A31" s="1">
        <v>40054</v>
      </c>
      <c r="B31" s="13">
        <v>0.4</v>
      </c>
      <c r="C31" s="13">
        <f>IF(E31=0,0,(1-(0.05^(1/E31))))</f>
        <v>0</v>
      </c>
      <c r="D31" s="5">
        <v>3</v>
      </c>
      <c r="E31" s="3">
        <f>MAX(ROUND((F31-$D$2)/365,0),0)</f>
        <v>0</v>
      </c>
      <c r="F31" s="1">
        <f>A31+(D31*365)</f>
        <v>41149</v>
      </c>
      <c r="G31" s="3">
        <v>4800</v>
      </c>
      <c r="H31" s="3">
        <f>IF(H$3&gt;$A31,$G31-($G31*$B31*(H$3-$A31)/365),0)</f>
        <v>0</v>
      </c>
      <c r="I31" s="3">
        <f t="shared" si="12"/>
        <v>0</v>
      </c>
      <c r="J31" s="3">
        <f t="shared" si="12"/>
        <v>0</v>
      </c>
      <c r="K31" s="3">
        <f t="shared" si="12"/>
        <v>0</v>
      </c>
      <c r="L31" s="3">
        <f t="shared" si="12"/>
        <v>3669.0410958904113</v>
      </c>
      <c r="M31" s="3">
        <f t="shared" si="12"/>
        <v>2201.4246575342468</v>
      </c>
      <c r="N31" s="3">
        <f t="shared" si="12"/>
        <v>1320.854794520548</v>
      </c>
      <c r="O31" s="3">
        <f t="shared" si="12"/>
        <v>792.51287671232876</v>
      </c>
      <c r="P31" s="3">
        <f t="shared" si="12"/>
        <v>475.50772602739721</v>
      </c>
      <c r="Q31" s="3">
        <f>IF(A31&gt;=$R$2,G31,P31)</f>
        <v>475.50772602739721</v>
      </c>
      <c r="R31" s="3">
        <f>IF(E31=0,0,IF(E31&lt;1,Q31*0.95,IF(A31&lt;=$R$2,Q31*C31,(Q31*($R$3-A31+1)*C31/365))))</f>
        <v>0</v>
      </c>
      <c r="S31" s="3">
        <f>IF(COUNT($R31:R31)&gt;=$E31,0,IF(($E31-COUNT($R31:R31))&lt;1,MAX(MIN(R31*(1-$C31),($E31-COUNT($R31:R31))*R31*(1-$C31)),(0.95*$Q31)-SUM($R31:R31)),MIN(R31*(1-$C31),($E31-COUNT($R31:R31))*R31*(1-$C31))))</f>
        <v>0</v>
      </c>
      <c r="T31" s="3">
        <f>IF(COUNT($R31:S31)&gt;=$E31,0,IF(($E31-COUNT($R31:S31))&lt;1,MAX(MIN(S31*(1-$C31),($E31-COUNT($R31:S31))*S31*(1-$C31)),(0.95*$Q31)-SUM($R31:S31)),MIN(S31*(1-$C31),($E31-COUNT($R31:S31))*S31*(1-$C31))))</f>
        <v>0</v>
      </c>
      <c r="U31" s="3">
        <f>IF(COUNT($R31:T31)&gt;=$E31,0,IF(($E31-COUNT($R31:T31))&lt;1,MAX(MIN(T31*(1-$C31),($E31-COUNT($R31:T31))*T31*(1-$C31)),(0.95*$Q31)-SUM($R31:T31)),MIN(T31*(1-$C31),($E31-COUNT($R31:T31))*T31*(1-$C31))))</f>
        <v>0</v>
      </c>
      <c r="V31" s="3">
        <f>IF(COUNT($R31:U31)&gt;=$E31,0,IF(($E31-COUNT($R31:U31))&lt;1,MAX(MIN(U31*(1-$C31),($E31-COUNT($R31:U31))*U31*(1-$C31)),(0.95*$Q31)-SUM($R31:U31)),MIN(U31*(1-$C31),($E31-COUNT($R31:U31))*U31*(1-$C31))))</f>
        <v>0</v>
      </c>
      <c r="W31" s="3">
        <f>IF(COUNT($R31:V31)&gt;=$E31,0,IF(($E31-COUNT($R31:V31))&lt;1,MAX(MIN(V31*(1-$C31),($E31-COUNT($R31:V31))*V31*(1-$C31)),(0.95*$Q31)-SUM($R31:V31)),MIN(V31*(1-$C31),($E31-COUNT($R31:V31))*V31*(1-$C31))))</f>
        <v>0</v>
      </c>
      <c r="X31" s="3">
        <f>IF(COUNT($R31:W31)&gt;=$E31,0,IF(($E31-COUNT($R31:W31))&lt;1,MAX(MIN(W31*(1-$C31),($E31-COUNT($R31:W31))*W31*(1-$C31)),(0.95*$Q31)-SUM($R31:W31)),MIN(W31*(1-$C31),($E31-COUNT($R31:W31))*W31*(1-$C31))))</f>
        <v>0</v>
      </c>
      <c r="Y31" s="3">
        <f>IF(COUNT($R31:X31)&gt;=$E31,0,IF(($E31-COUNT($R31:X31))&lt;1,MAX(MIN(X31*(1-$C31),($E31-COUNT($R31:X31))*X31*(1-$C31)),(0.95*$Q31)-SUM($R31:X31)),MIN(X31*(1-$C31),($E31-COUNT($R31:X31))*X31*(1-$C31))))</f>
        <v>0</v>
      </c>
      <c r="Z31" s="3">
        <f>IF(COUNT($R31:Y31)&gt;=$E31,0,IF(($E31-COUNT($R31:Y31))&lt;1,MAX(MIN(Y31*(1-$C31),($E31-COUNT($R31:Y31))*Y31*(1-$C31)),(0.95*$Q31)-SUM($R31:Y31)),MIN(Y31*(1-$C31),($E31-COUNT($R31:Y31))*Y31*(1-$C31))))</f>
        <v>0</v>
      </c>
      <c r="AA31" s="3">
        <f>IF(COUNT($R31:Z31)&gt;=$E31,0,IF(($E31-COUNT($R31:Z31))&lt;1,MAX(MIN(Z31*(1-$C31),($E31-COUNT($R31:Z31))*Z31*(1-$C31)),(0.95*$Q31)-SUM($R31:Z31)),MIN(Z31*(1-$C31),($E31-COUNT($R31:Z31))*Z31*(1-$C31))))</f>
        <v>0</v>
      </c>
      <c r="AB31" s="3">
        <f>IF(COUNT($R31:AA31)&gt;=$E31,0,IF(($E31-COUNT($R31:AA31))&lt;1,MAX(MIN(AA31*(1-$C31),($E31-COUNT($R31:AA31))*AA31*(1-$C31)),(0.95*$Q31)-SUM($R31:AA31)),MIN(AA31*(1-$C31),($E31-COUNT($R31:AA31))*AA31*(1-$C31))))</f>
        <v>0</v>
      </c>
      <c r="AC31" s="3">
        <f>IF(COUNT($R31:AB31)&gt;=$E31,0,IF(($E31-COUNT($R31:AB31))&lt;1,MAX(MIN(AB31*(1-$C31),($E31-COUNT($R31:AB31))*AB31*(1-$C31)),(0.95*$Q31)-SUM($R31:AB31)),MIN(AB31*(1-$C31),($E31-COUNT($R31:AB31))*AB31*(1-$C31))))</f>
        <v>0</v>
      </c>
      <c r="AD31" s="3">
        <f>IF(COUNT($R31:AC31)&gt;=$E31,0,IF(($E31-COUNT($R31:AC31))&lt;1,MAX(MIN(AC31*(1-$C31),($E31-COUNT($R31:AC31))*AC31*(1-$C31)),(0.95*$Q31)-SUM($R31:AC31)),MIN(AC31*(1-$C31),($E31-COUNT($R31:AC31))*AC31*(1-$C31))))</f>
        <v>0</v>
      </c>
      <c r="AE31" s="3">
        <f>IF(COUNT($R31:AD31)&gt;=$E31,0,IF(($E31-COUNT($R31:AD31))&lt;1,MAX(MIN(AD31*(1-$C31),($E31-COUNT($R31:AD31))*AD31*(1-$C31)),(0.95*$Q31)-SUM($R31:AD31)),MIN(AD31*(1-$C31),($E31-COUNT($R31:AD31))*AD31*(1-$C31))))</f>
        <v>0</v>
      </c>
      <c r="AF31" s="3">
        <f>IF(COUNT($R31:AE31)&gt;=$E31,0,IF(($E31-COUNT($R31:AE31))&lt;1,MAX(MIN(AE31*(1-$C31),($E31-COUNT($R31:AE31))*AE31*(1-$C31)),(0.95*$Q31)-SUM($R31:AE31)),MIN(AE31*(1-$C31),($E31-COUNT($R31:AE31))*AE31*(1-$C31))))</f>
        <v>0</v>
      </c>
      <c r="AG31" s="3">
        <f>IF(COUNT($R31:AF31)&gt;=$E31,0,IF(($E31-COUNT($R31:AF31))&lt;1,MAX(MIN(AF31*(1-$C31),($E31-COUNT($R31:AF31))*AF31*(1-$C31)),(0.95*$Q31)-SUM($R31:AF31)),MIN(AF31*(1-$C31),($E31-COUNT($R31:AF31))*AF31*(1-$C31))))</f>
        <v>0</v>
      </c>
      <c r="AH31" s="3">
        <f>IF(COUNT($R31:AG31)&gt;=$E31,0,IF(($E31-COUNT($R31:AG31))&lt;1,MAX(MIN(AG31*(1-$C31),($E31-COUNT($R31:AG31))*AG31*(1-$C31)),(0.95*$Q31)-SUM($R31:AG31)),MIN(AG31*(1-$C31),($E31-COUNT($R31:AG31))*AG31*(1-$C31))))</f>
        <v>0</v>
      </c>
      <c r="AI31" s="3">
        <f>IF(COUNT($R31:AH31)&gt;=$E31,0,IF(($E31-COUNT($R31:AH31))&lt;1,MAX(MIN(AH31*(1-$C31),($E31-COUNT($R31:AH31))*AH31*(1-$C31)),(0.95*$Q31)-SUM($R31:AH31)),MIN(AH31*(1-$C31),($E31-COUNT($R31:AH31))*AH31*(1-$C31))))</f>
        <v>0</v>
      </c>
      <c r="AJ31" s="3">
        <f>IF(COUNT($R31:AI31)&gt;=$E31,0,IF(($E31-COUNT($R31:AI31))&lt;1,MAX(MIN(AI31*(1-$C31),($E31-COUNT($R31:AI31))*AI31*(1-$C31)),(0.95*$Q31)-SUM($R31:AI31)),MIN(AI31*(1-$C31),($E31-COUNT($R31:AI31))*AI31*(1-$C31))))</f>
        <v>0</v>
      </c>
      <c r="AK31" s="3">
        <f>IF(COUNT($R31:AJ31)&gt;=$E31,0,IF(($E31-COUNT($R31:AJ31))&lt;1,MAX(MIN(AJ31*(1-$C31),($E31-COUNT($R31:AJ31))*AJ31*(1-$C31)),(0.95*$Q31)-SUM($R31:AJ31)),MIN(AJ31*(1-$C31),($E31-COUNT($R31:AJ31))*AJ31*(1-$C31))))</f>
        <v>0</v>
      </c>
      <c r="AL31" s="3">
        <f>IF(COUNT($R31:AK31)&gt;=$E31,0,IF(($E31-COUNT($R31:AK31))&lt;1,MAX(MIN(AK31*(1-$C31),($E31-COUNT($R31:AK31))*AK31*(1-$C31)),(0.95*$Q31)-SUM($R31:AK31)),MIN(AK31*(1-$C31),($E31-COUNT($R31:AK31))*AK31*(1-$C31))))</f>
        <v>0</v>
      </c>
      <c r="AM31" s="3">
        <f>IF(COUNT($R31:AL31)&gt;=$E31,0,IF(($E31-COUNT($R31:AL31))&lt;1,MAX(MIN(AL31*(1-$C31),($E31-COUNT($R31:AL31))*AL31*(1-$C31)),(0.95*$Q31)-SUM($R31:AL31)),MIN(AL31*(1-$C31),($E31-COUNT($R31:AL31))*AL31*(1-$C31))))</f>
        <v>0</v>
      </c>
      <c r="AN31" s="3">
        <f>IF(COUNT($R31:AM31)&gt;=$E31,0,IF(($E31-COUNT($R31:AM31))&lt;1,MAX(MIN(AM31*(1-$C31),($E31-COUNT($R31:AM31))*AM31*(1-$C31)),(0.95*$Q31)-SUM($R31:AM31)),MIN(AM31*(1-$C31),($E31-COUNT($R31:AM31))*AM31*(1-$C31))))</f>
        <v>0</v>
      </c>
      <c r="AO31" s="3">
        <f>IF(COUNT($R31:AN31)&gt;=$E31,0,IF(($E31-COUNT($R31:AN31))&lt;1,MAX(MIN(AN31*(1-$C31),($E31-COUNT($R31:AN31))*AN31*(1-$C31)),(0.95*$Q31)-SUM($R31:AN31)),MIN(AN31*(1-$C31),($E31-COUNT($R31:AN31))*AN31*(1-$C31))))</f>
        <v>0</v>
      </c>
      <c r="AP31" s="3">
        <f>IF(COUNT($R31:AO31)&gt;=$E31,0,IF(($E31-COUNT($R31:AO31))&lt;1,MAX(MIN(AO31*(1-$C31),($E31-COUNT($R31:AO31))*AO31*(1-$C31)),(0.95*$Q31)-SUM($R31:AO31)),MIN(AO31*(1-$C31),($E31-COUNT($R31:AO31))*AO31*(1-$C31))))</f>
        <v>0</v>
      </c>
      <c r="AQ31" s="3">
        <f>IF(COUNT($R31:AP31)&gt;=$E31,0,IF(($E31-COUNT($R31:AP31))&lt;1,MAX(MIN(AP31*(1-$C31),($E31-COUNT($R31:AP31))*AP31*(1-$C31)),(0.95*$Q31)-SUM($R31:AP31)),MIN(AP31*(1-$C31),($E31-COUNT($R31:AP31))*AP31*(1-$C31))))</f>
        <v>0</v>
      </c>
      <c r="AR31" s="3">
        <f>IF(COUNT($R31:AQ31)&gt;=$E31,0,IF(($E31-COUNT($R31:AQ31))&lt;1,MAX(MIN(AQ31*(1-$C31),($E31-COUNT($R31:AQ31))*AQ31*(1-$C31)),(0.95*$Q31)-SUM($R31:AQ31)),MIN(AQ31*(1-$C31),($E31-COUNT($R31:AQ31))*AQ31*(1-$C31))))</f>
        <v>0</v>
      </c>
      <c r="AS31" s="3">
        <f>IF(COUNT($R31:AR31)&gt;=$E31,0,IF(($E31-COUNT($R31:AR31))&lt;1,MAX(MIN(AR31*(1-$C31),($E31-COUNT($R31:AR31))*AR31*(1-$C31)),(0.95*$Q31)-SUM($R31:AR31)),MIN(AR31*(1-$C31),($E31-COUNT($R31:AR31))*AR31*(1-$C31))))</f>
        <v>0</v>
      </c>
      <c r="AT31" s="3">
        <f>IF(COUNT($R31:AS31)&gt;=$E31,0,IF(($E31-COUNT($R31:AS31))&lt;1,MAX(MIN(AS31*(1-$C31),($E31-COUNT($R31:AS31))*AS31*(1-$C31)),(0.95*$Q31)-SUM($R31:AS31)),MIN(AS31*(1-$C31),($E31-COUNT($R31:AS31))*AS31*(1-$C31))))</f>
        <v>0</v>
      </c>
      <c r="AU31" s="3">
        <f>IF(COUNT($R31:AT31)&gt;=$E31,0,IF(($E31-COUNT($R31:AT31))&lt;1,MAX(MIN(AT31*(1-$C31),($E31-COUNT($R31:AT31))*AT31*(1-$C31)),(0.95*$Q31)-SUM($R31:AT31)),MIN(AT31*(1-$C31),($E31-COUNT($R31:AT31))*AT31*(1-$C31))))</f>
        <v>0</v>
      </c>
    </row>
    <row r="32" spans="1:47">
      <c r="A32" s="1">
        <v>40160</v>
      </c>
      <c r="B32" s="13">
        <v>0.4</v>
      </c>
      <c r="C32" s="13">
        <f>IF(E32=0,0,(1-(0.05^(1/E32))))</f>
        <v>0</v>
      </c>
      <c r="D32" s="5">
        <v>3</v>
      </c>
      <c r="E32" s="3">
        <f>MAX(ROUND((F32-$D$2)/365,0),0)</f>
        <v>0</v>
      </c>
      <c r="F32" s="1">
        <f>A32+(D32*365)</f>
        <v>41255</v>
      </c>
      <c r="G32" s="3">
        <v>7900</v>
      </c>
      <c r="H32" s="3">
        <f>IF(H$3&gt;$A32,$G32-($G32*$B32*(H$3-$A32)/365),0)</f>
        <v>0</v>
      </c>
      <c r="I32" s="3">
        <f t="shared" si="12"/>
        <v>0</v>
      </c>
      <c r="J32" s="3">
        <f t="shared" si="12"/>
        <v>0</v>
      </c>
      <c r="K32" s="3">
        <f t="shared" si="12"/>
        <v>0</v>
      </c>
      <c r="L32" s="3">
        <f t="shared" si="12"/>
        <v>6956.3287671232874</v>
      </c>
      <c r="M32" s="3">
        <f t="shared" si="12"/>
        <v>4173.7972602739719</v>
      </c>
      <c r="N32" s="3">
        <f t="shared" si="12"/>
        <v>2504.2783561643828</v>
      </c>
      <c r="O32" s="3">
        <f t="shared" si="12"/>
        <v>1502.5670136986296</v>
      </c>
      <c r="P32" s="3">
        <f t="shared" si="12"/>
        <v>901.54020821917777</v>
      </c>
      <c r="Q32" s="3">
        <f>IF(A32&gt;=$R$2,G32,P32)</f>
        <v>901.54020821917777</v>
      </c>
      <c r="R32" s="3">
        <f>IF(E32=0,0,IF(E32&lt;1,Q32*0.95,IF(A32&lt;=$R$2,Q32*C32,(Q32*($R$3-A32+1)*C32/365))))</f>
        <v>0</v>
      </c>
      <c r="S32" s="3">
        <f>IF(COUNT($R32:R32)&gt;=$E32,0,IF(($E32-COUNT($R32:R32))&lt;1,MAX(MIN(R32*(1-$C32),($E32-COUNT($R32:R32))*R32*(1-$C32)),(0.95*$Q32)-SUM($R32:R32)),MIN(R32*(1-$C32),($E32-COUNT($R32:R32))*R32*(1-$C32))))</f>
        <v>0</v>
      </c>
      <c r="T32" s="3">
        <f>IF(COUNT($R32:S32)&gt;=$E32,0,IF(($E32-COUNT($R32:S32))&lt;1,MAX(MIN(S32*(1-$C32),($E32-COUNT($R32:S32))*S32*(1-$C32)),(0.95*$Q32)-SUM($R32:S32)),MIN(S32*(1-$C32),($E32-COUNT($R32:S32))*S32*(1-$C32))))</f>
        <v>0</v>
      </c>
      <c r="U32" s="3">
        <f>IF(COUNT($R32:T32)&gt;=$E32,0,IF(($E32-COUNT($R32:T32))&lt;1,MAX(MIN(T32*(1-$C32),($E32-COUNT($R32:T32))*T32*(1-$C32)),(0.95*$Q32)-SUM($R32:T32)),MIN(T32*(1-$C32),($E32-COUNT($R32:T32))*T32*(1-$C32))))</f>
        <v>0</v>
      </c>
      <c r="V32" s="3">
        <f>IF(COUNT($R32:U32)&gt;=$E32,0,IF(($E32-COUNT($R32:U32))&lt;1,MAX(MIN(U32*(1-$C32),($E32-COUNT($R32:U32))*U32*(1-$C32)),(0.95*$Q32)-SUM($R32:U32)),MIN(U32*(1-$C32),($E32-COUNT($R32:U32))*U32*(1-$C32))))</f>
        <v>0</v>
      </c>
      <c r="W32" s="3">
        <f>IF(COUNT($R32:V32)&gt;=$E32,0,IF(($E32-COUNT($R32:V32))&lt;1,MAX(MIN(V32*(1-$C32),($E32-COUNT($R32:V32))*V32*(1-$C32)),(0.95*$Q32)-SUM($R32:V32)),MIN(V32*(1-$C32),($E32-COUNT($R32:V32))*V32*(1-$C32))))</f>
        <v>0</v>
      </c>
      <c r="X32" s="3">
        <f>IF(COUNT($R32:W32)&gt;=$E32,0,IF(($E32-COUNT($R32:W32))&lt;1,MAX(MIN(W32*(1-$C32),($E32-COUNT($R32:W32))*W32*(1-$C32)),(0.95*$Q32)-SUM($R32:W32)),MIN(W32*(1-$C32),($E32-COUNT($R32:W32))*W32*(1-$C32))))</f>
        <v>0</v>
      </c>
      <c r="Y32" s="3">
        <f>IF(COUNT($R32:X32)&gt;=$E32,0,IF(($E32-COUNT($R32:X32))&lt;1,MAX(MIN(X32*(1-$C32),($E32-COUNT($R32:X32))*X32*(1-$C32)),(0.95*$Q32)-SUM($R32:X32)),MIN(X32*(1-$C32),($E32-COUNT($R32:X32))*X32*(1-$C32))))</f>
        <v>0</v>
      </c>
      <c r="Z32" s="3">
        <f>IF(COUNT($R32:Y32)&gt;=$E32,0,IF(($E32-COUNT($R32:Y32))&lt;1,MAX(MIN(Y32*(1-$C32),($E32-COUNT($R32:Y32))*Y32*(1-$C32)),(0.95*$Q32)-SUM($R32:Y32)),MIN(Y32*(1-$C32),($E32-COUNT($R32:Y32))*Y32*(1-$C32))))</f>
        <v>0</v>
      </c>
      <c r="AA32" s="3">
        <f>IF(COUNT($R32:Z32)&gt;=$E32,0,IF(($E32-COUNT($R32:Z32))&lt;1,MAX(MIN(Z32*(1-$C32),($E32-COUNT($R32:Z32))*Z32*(1-$C32)),(0.95*$Q32)-SUM($R32:Z32)),MIN(Z32*(1-$C32),($E32-COUNT($R32:Z32))*Z32*(1-$C32))))</f>
        <v>0</v>
      </c>
      <c r="AB32" s="3">
        <f>IF(COUNT($R32:AA32)&gt;=$E32,0,IF(($E32-COUNT($R32:AA32))&lt;1,MAX(MIN(AA32*(1-$C32),($E32-COUNT($R32:AA32))*AA32*(1-$C32)),(0.95*$Q32)-SUM($R32:AA32)),MIN(AA32*(1-$C32),($E32-COUNT($R32:AA32))*AA32*(1-$C32))))</f>
        <v>0</v>
      </c>
      <c r="AC32" s="3">
        <f>IF(COUNT($R32:AB32)&gt;=$E32,0,IF(($E32-COUNT($R32:AB32))&lt;1,MAX(MIN(AB32*(1-$C32),($E32-COUNT($R32:AB32))*AB32*(1-$C32)),(0.95*$Q32)-SUM($R32:AB32)),MIN(AB32*(1-$C32),($E32-COUNT($R32:AB32))*AB32*(1-$C32))))</f>
        <v>0</v>
      </c>
      <c r="AD32" s="3">
        <f>IF(COUNT($R32:AC32)&gt;=$E32,0,IF(($E32-COUNT($R32:AC32))&lt;1,MAX(MIN(AC32*(1-$C32),($E32-COUNT($R32:AC32))*AC32*(1-$C32)),(0.95*$Q32)-SUM($R32:AC32)),MIN(AC32*(1-$C32),($E32-COUNT($R32:AC32))*AC32*(1-$C32))))</f>
        <v>0</v>
      </c>
      <c r="AE32" s="3">
        <f>IF(COUNT($R32:AD32)&gt;=$E32,0,IF(($E32-COUNT($R32:AD32))&lt;1,MAX(MIN(AD32*(1-$C32),($E32-COUNT($R32:AD32))*AD32*(1-$C32)),(0.95*$Q32)-SUM($R32:AD32)),MIN(AD32*(1-$C32),($E32-COUNT($R32:AD32))*AD32*(1-$C32))))</f>
        <v>0</v>
      </c>
      <c r="AF32" s="3">
        <f>IF(COUNT($R32:AE32)&gt;=$E32,0,IF(($E32-COUNT($R32:AE32))&lt;1,MAX(MIN(AE32*(1-$C32),($E32-COUNT($R32:AE32))*AE32*(1-$C32)),(0.95*$Q32)-SUM($R32:AE32)),MIN(AE32*(1-$C32),($E32-COUNT($R32:AE32))*AE32*(1-$C32))))</f>
        <v>0</v>
      </c>
      <c r="AG32" s="3">
        <f>IF(COUNT($R32:AF32)&gt;=$E32,0,IF(($E32-COUNT($R32:AF32))&lt;1,MAX(MIN(AF32*(1-$C32),($E32-COUNT($R32:AF32))*AF32*(1-$C32)),(0.95*$Q32)-SUM($R32:AF32)),MIN(AF32*(1-$C32),($E32-COUNT($R32:AF32))*AF32*(1-$C32))))</f>
        <v>0</v>
      </c>
      <c r="AH32" s="3">
        <f>IF(COUNT($R32:AG32)&gt;=$E32,0,IF(($E32-COUNT($R32:AG32))&lt;1,MAX(MIN(AG32*(1-$C32),($E32-COUNT($R32:AG32))*AG32*(1-$C32)),(0.95*$Q32)-SUM($R32:AG32)),MIN(AG32*(1-$C32),($E32-COUNT($R32:AG32))*AG32*(1-$C32))))</f>
        <v>0</v>
      </c>
      <c r="AI32" s="3">
        <f>IF(COUNT($R32:AH32)&gt;=$E32,0,IF(($E32-COUNT($R32:AH32))&lt;1,MAX(MIN(AH32*(1-$C32),($E32-COUNT($R32:AH32))*AH32*(1-$C32)),(0.95*$Q32)-SUM($R32:AH32)),MIN(AH32*(1-$C32),($E32-COUNT($R32:AH32))*AH32*(1-$C32))))</f>
        <v>0</v>
      </c>
      <c r="AJ32" s="3">
        <f>IF(COUNT($R32:AI32)&gt;=$E32,0,IF(($E32-COUNT($R32:AI32))&lt;1,MAX(MIN(AI32*(1-$C32),($E32-COUNT($R32:AI32))*AI32*(1-$C32)),(0.95*$Q32)-SUM($R32:AI32)),MIN(AI32*(1-$C32),($E32-COUNT($R32:AI32))*AI32*(1-$C32))))</f>
        <v>0</v>
      </c>
      <c r="AK32" s="3">
        <f>IF(COUNT($R32:AJ32)&gt;=$E32,0,IF(($E32-COUNT($R32:AJ32))&lt;1,MAX(MIN(AJ32*(1-$C32),($E32-COUNT($R32:AJ32))*AJ32*(1-$C32)),(0.95*$Q32)-SUM($R32:AJ32)),MIN(AJ32*(1-$C32),($E32-COUNT($R32:AJ32))*AJ32*(1-$C32))))</f>
        <v>0</v>
      </c>
      <c r="AL32" s="3">
        <f>IF(COUNT($R32:AK32)&gt;=$E32,0,IF(($E32-COUNT($R32:AK32))&lt;1,MAX(MIN(AK32*(1-$C32),($E32-COUNT($R32:AK32))*AK32*(1-$C32)),(0.95*$Q32)-SUM($R32:AK32)),MIN(AK32*(1-$C32),($E32-COUNT($R32:AK32))*AK32*(1-$C32))))</f>
        <v>0</v>
      </c>
      <c r="AM32" s="3">
        <f>IF(COUNT($R32:AL32)&gt;=$E32,0,IF(($E32-COUNT($R32:AL32))&lt;1,MAX(MIN(AL32*(1-$C32),($E32-COUNT($R32:AL32))*AL32*(1-$C32)),(0.95*$Q32)-SUM($R32:AL32)),MIN(AL32*(1-$C32),($E32-COUNT($R32:AL32))*AL32*(1-$C32))))</f>
        <v>0</v>
      </c>
      <c r="AN32" s="3">
        <f>IF(COUNT($R32:AM32)&gt;=$E32,0,IF(($E32-COUNT($R32:AM32))&lt;1,MAX(MIN(AM32*(1-$C32),($E32-COUNT($R32:AM32))*AM32*(1-$C32)),(0.95*$Q32)-SUM($R32:AM32)),MIN(AM32*(1-$C32),($E32-COUNT($R32:AM32))*AM32*(1-$C32))))</f>
        <v>0</v>
      </c>
      <c r="AO32" s="3">
        <f>IF(COUNT($R32:AN32)&gt;=$E32,0,IF(($E32-COUNT($R32:AN32))&lt;1,MAX(MIN(AN32*(1-$C32),($E32-COUNT($R32:AN32))*AN32*(1-$C32)),(0.95*$Q32)-SUM($R32:AN32)),MIN(AN32*(1-$C32),($E32-COUNT($R32:AN32))*AN32*(1-$C32))))</f>
        <v>0</v>
      </c>
      <c r="AP32" s="3">
        <f>IF(COUNT($R32:AO32)&gt;=$E32,0,IF(($E32-COUNT($R32:AO32))&lt;1,MAX(MIN(AO32*(1-$C32),($E32-COUNT($R32:AO32))*AO32*(1-$C32)),(0.95*$Q32)-SUM($R32:AO32)),MIN(AO32*(1-$C32),($E32-COUNT($R32:AO32))*AO32*(1-$C32))))</f>
        <v>0</v>
      </c>
      <c r="AQ32" s="3">
        <f>IF(COUNT($R32:AP32)&gt;=$E32,0,IF(($E32-COUNT($R32:AP32))&lt;1,MAX(MIN(AP32*(1-$C32),($E32-COUNT($R32:AP32))*AP32*(1-$C32)),(0.95*$Q32)-SUM($R32:AP32)),MIN(AP32*(1-$C32),($E32-COUNT($R32:AP32))*AP32*(1-$C32))))</f>
        <v>0</v>
      </c>
      <c r="AR32" s="3">
        <f>IF(COUNT($R32:AQ32)&gt;=$E32,0,IF(($E32-COUNT($R32:AQ32))&lt;1,MAX(MIN(AQ32*(1-$C32),($E32-COUNT($R32:AQ32))*AQ32*(1-$C32)),(0.95*$Q32)-SUM($R32:AQ32)),MIN(AQ32*(1-$C32),($E32-COUNT($R32:AQ32))*AQ32*(1-$C32))))</f>
        <v>0</v>
      </c>
      <c r="AS32" s="3">
        <f>IF(COUNT($R32:AR32)&gt;=$E32,0,IF(($E32-COUNT($R32:AR32))&lt;1,MAX(MIN(AR32*(1-$C32),($E32-COUNT($R32:AR32))*AR32*(1-$C32)),(0.95*$Q32)-SUM($R32:AR32)),MIN(AR32*(1-$C32),($E32-COUNT($R32:AR32))*AR32*(1-$C32))))</f>
        <v>0</v>
      </c>
      <c r="AT32" s="3">
        <f>IF(COUNT($R32:AS32)&gt;=$E32,0,IF(($E32-COUNT($R32:AS32))&lt;1,MAX(MIN(AS32*(1-$C32),($E32-COUNT($R32:AS32))*AS32*(1-$C32)),(0.95*$Q32)-SUM($R32:AS32)),MIN(AS32*(1-$C32),($E32-COUNT($R32:AS32))*AS32*(1-$C32))))</f>
        <v>0</v>
      </c>
      <c r="AU32" s="3">
        <f>IF(COUNT($R32:AT32)&gt;=$E32,0,IF(($E32-COUNT($R32:AT32))&lt;1,MAX(MIN(AT32*(1-$C32),($E32-COUNT($R32:AT32))*AT32*(1-$C32)),(0.95*$Q32)-SUM($R32:AT32)),MIN(AT32*(1-$C32),($E32-COUNT($R32:AT32))*AT32*(1-$C32))))</f>
        <v>0</v>
      </c>
    </row>
    <row r="33" spans="1:47">
      <c r="A33" s="1">
        <v>41348</v>
      </c>
      <c r="B33" s="13">
        <v>0.4</v>
      </c>
      <c r="C33" s="13">
        <f>IF(E33=0,0,(1-(0.05^(1/E33))))</f>
        <v>0.77639320225002106</v>
      </c>
      <c r="D33" s="5">
        <v>3</v>
      </c>
      <c r="E33" s="3">
        <f>MAX(ROUND((F33-$D$2)/365,0),0)</f>
        <v>2</v>
      </c>
      <c r="F33" s="1">
        <f>A33+(D33*365)</f>
        <v>42443</v>
      </c>
      <c r="G33" s="3">
        <v>7850</v>
      </c>
      <c r="H33" s="3">
        <f>IF(H$3&gt;$A33,$G33-($G33*$B33*(H$3-$A33)/365),0)</f>
        <v>0</v>
      </c>
      <c r="I33" s="3">
        <f t="shared" si="12"/>
        <v>0</v>
      </c>
      <c r="J33" s="3">
        <f t="shared" si="12"/>
        <v>0</v>
      </c>
      <c r="K33" s="3">
        <f t="shared" si="12"/>
        <v>0</v>
      </c>
      <c r="L33" s="3">
        <f t="shared" si="12"/>
        <v>0</v>
      </c>
      <c r="M33" s="3">
        <f t="shared" si="12"/>
        <v>0</v>
      </c>
      <c r="N33" s="3">
        <f t="shared" si="12"/>
        <v>0</v>
      </c>
      <c r="O33" s="3">
        <f t="shared" si="12"/>
        <v>7703.7534246575342</v>
      </c>
      <c r="P33" s="3">
        <f t="shared" si="12"/>
        <v>4622.2520547945205</v>
      </c>
      <c r="Q33" s="3">
        <f>IF(A33&gt;=$R$2,G33,P33)</f>
        <v>4622.2520547945205</v>
      </c>
      <c r="R33" s="3">
        <f>IF(E33=0,0,IF(E33&lt;1,Q33*0.95,IF(A33&lt;=$R$2,Q33*C33,(Q33*($R$3-A33+1)*C33/365))))</f>
        <v>3588.6850744286576</v>
      </c>
      <c r="S33" s="3">
        <f>IF(COUNT($R33:R33)&gt;=$E33,0,IF(($E33-COUNT($R33:R33))&lt;1,MAX(MIN(R33*(1-$C33),($E33-COUNT($R33:R33))*R33*(1-$C33)),(0.95*$Q33)-SUM($R33:R33)),MIN(R33*(1-$C33),($E33-COUNT($R33:R33))*R33*(1-$C33))))</f>
        <v>802.45437762613699</v>
      </c>
      <c r="T33" s="3">
        <f>IF(COUNT($R33:S33)&gt;=$E33,0,IF(($E33-COUNT($R33:S33))&lt;1,MAX(MIN(S33*(1-$C33),($E33-COUNT($R33:S33))*S33*(1-$C33)),(0.95*$Q33)-SUM($R33:S33)),MIN(S33*(1-$C33),($E33-COUNT($R33:S33))*S33*(1-$C33))))</f>
        <v>0</v>
      </c>
      <c r="U33" s="3">
        <f>IF(COUNT($R33:T33)&gt;=$E33,0,IF(($E33-COUNT($R33:T33))&lt;1,MAX(MIN(T33*(1-$C33),($E33-COUNT($R33:T33))*T33*(1-$C33)),(0.95*$Q33)-SUM($R33:T33)),MIN(T33*(1-$C33),($E33-COUNT($R33:T33))*T33*(1-$C33))))</f>
        <v>0</v>
      </c>
      <c r="V33" s="3">
        <f>IF(COUNT($R33:U33)&gt;=$E33,0,IF(($E33-COUNT($R33:U33))&lt;1,MAX(MIN(U33*(1-$C33),($E33-COUNT($R33:U33))*U33*(1-$C33)),(0.95*$Q33)-SUM($R33:U33)),MIN(U33*(1-$C33),($E33-COUNT($R33:U33))*U33*(1-$C33))))</f>
        <v>0</v>
      </c>
      <c r="W33" s="3">
        <f>IF(COUNT($R33:V33)&gt;=$E33,0,IF(($E33-COUNT($R33:V33))&lt;1,MAX(MIN(V33*(1-$C33),($E33-COUNT($R33:V33))*V33*(1-$C33)),(0.95*$Q33)-SUM($R33:V33)),MIN(V33*(1-$C33),($E33-COUNT($R33:V33))*V33*(1-$C33))))</f>
        <v>0</v>
      </c>
      <c r="X33" s="3">
        <f>IF(COUNT($R33:W33)&gt;=$E33,0,IF(($E33-COUNT($R33:W33))&lt;1,MAX(MIN(W33*(1-$C33),($E33-COUNT($R33:W33))*W33*(1-$C33)),(0.95*$Q33)-SUM($R33:W33)),MIN(W33*(1-$C33),($E33-COUNT($R33:W33))*W33*(1-$C33))))</f>
        <v>0</v>
      </c>
      <c r="Y33" s="3">
        <f>IF(COUNT($R33:X33)&gt;=$E33,0,IF(($E33-COUNT($R33:X33))&lt;1,MAX(MIN(X33*(1-$C33),($E33-COUNT($R33:X33))*X33*(1-$C33)),(0.95*$Q33)-SUM($R33:X33)),MIN(X33*(1-$C33),($E33-COUNT($R33:X33))*X33*(1-$C33))))</f>
        <v>0</v>
      </c>
      <c r="Z33" s="3">
        <f>IF(COUNT($R33:Y33)&gt;=$E33,0,IF(($E33-COUNT($R33:Y33))&lt;1,MAX(MIN(Y33*(1-$C33),($E33-COUNT($R33:Y33))*Y33*(1-$C33)),(0.95*$Q33)-SUM($R33:Y33)),MIN(Y33*(1-$C33),($E33-COUNT($R33:Y33))*Y33*(1-$C33))))</f>
        <v>0</v>
      </c>
      <c r="AA33" s="3">
        <f>IF(COUNT($R33:Z33)&gt;=$E33,0,IF(($E33-COUNT($R33:Z33))&lt;1,MAX(MIN(Z33*(1-$C33),($E33-COUNT($R33:Z33))*Z33*(1-$C33)),(0.95*$Q33)-SUM($R33:Z33)),MIN(Z33*(1-$C33),($E33-COUNT($R33:Z33))*Z33*(1-$C33))))</f>
        <v>0</v>
      </c>
      <c r="AB33" s="3">
        <f>IF(COUNT($R33:AA33)&gt;=$E33,0,IF(($E33-COUNT($R33:AA33))&lt;1,MAX(MIN(AA33*(1-$C33),($E33-COUNT($R33:AA33))*AA33*(1-$C33)),(0.95*$Q33)-SUM($R33:AA33)),MIN(AA33*(1-$C33),($E33-COUNT($R33:AA33))*AA33*(1-$C33))))</f>
        <v>0</v>
      </c>
      <c r="AC33" s="3">
        <f>IF(COUNT($R33:AB33)&gt;=$E33,0,IF(($E33-COUNT($R33:AB33))&lt;1,MAX(MIN(AB33*(1-$C33),($E33-COUNT($R33:AB33))*AB33*(1-$C33)),(0.95*$Q33)-SUM($R33:AB33)),MIN(AB33*(1-$C33),($E33-COUNT($R33:AB33))*AB33*(1-$C33))))</f>
        <v>0</v>
      </c>
      <c r="AD33" s="3">
        <f>IF(COUNT($R33:AC33)&gt;=$E33,0,IF(($E33-COUNT($R33:AC33))&lt;1,MAX(MIN(AC33*(1-$C33),($E33-COUNT($R33:AC33))*AC33*(1-$C33)),(0.95*$Q33)-SUM($R33:AC33)),MIN(AC33*(1-$C33),($E33-COUNT($R33:AC33))*AC33*(1-$C33))))</f>
        <v>0</v>
      </c>
      <c r="AE33" s="3">
        <f>IF(COUNT($R33:AD33)&gt;=$E33,0,IF(($E33-COUNT($R33:AD33))&lt;1,MAX(MIN(AD33*(1-$C33),($E33-COUNT($R33:AD33))*AD33*(1-$C33)),(0.95*$Q33)-SUM($R33:AD33)),MIN(AD33*(1-$C33),($E33-COUNT($R33:AD33))*AD33*(1-$C33))))</f>
        <v>0</v>
      </c>
      <c r="AF33" s="3">
        <f>IF(COUNT($R33:AE33)&gt;=$E33,0,IF(($E33-COUNT($R33:AE33))&lt;1,MAX(MIN(AE33*(1-$C33),($E33-COUNT($R33:AE33))*AE33*(1-$C33)),(0.95*$Q33)-SUM($R33:AE33)),MIN(AE33*(1-$C33),($E33-COUNT($R33:AE33))*AE33*(1-$C33))))</f>
        <v>0</v>
      </c>
      <c r="AG33" s="3">
        <f>IF(COUNT($R33:AF33)&gt;=$E33,0,IF(($E33-COUNT($R33:AF33))&lt;1,MAX(MIN(AF33*(1-$C33),($E33-COUNT($R33:AF33))*AF33*(1-$C33)),(0.95*$Q33)-SUM($R33:AF33)),MIN(AF33*(1-$C33),($E33-COUNT($R33:AF33))*AF33*(1-$C33))))</f>
        <v>0</v>
      </c>
      <c r="AH33" s="3">
        <f>IF(COUNT($R33:AG33)&gt;=$E33,0,IF(($E33-COUNT($R33:AG33))&lt;1,MAX(MIN(AG33*(1-$C33),($E33-COUNT($R33:AG33))*AG33*(1-$C33)),(0.95*$Q33)-SUM($R33:AG33)),MIN(AG33*(1-$C33),($E33-COUNT($R33:AG33))*AG33*(1-$C33))))</f>
        <v>0</v>
      </c>
      <c r="AI33" s="3">
        <f>IF(COUNT($R33:AH33)&gt;=$E33,0,IF(($E33-COUNT($R33:AH33))&lt;1,MAX(MIN(AH33*(1-$C33),($E33-COUNT($R33:AH33))*AH33*(1-$C33)),(0.95*$Q33)-SUM($R33:AH33)),MIN(AH33*(1-$C33),($E33-COUNT($R33:AH33))*AH33*(1-$C33))))</f>
        <v>0</v>
      </c>
      <c r="AJ33" s="3">
        <f>IF(COUNT($R33:AI33)&gt;=$E33,0,IF(($E33-COUNT($R33:AI33))&lt;1,MAX(MIN(AI33*(1-$C33),($E33-COUNT($R33:AI33))*AI33*(1-$C33)),(0.95*$Q33)-SUM($R33:AI33)),MIN(AI33*(1-$C33),($E33-COUNT($R33:AI33))*AI33*(1-$C33))))</f>
        <v>0</v>
      </c>
      <c r="AK33" s="3">
        <f>IF(COUNT($R33:AJ33)&gt;=$E33,0,IF(($E33-COUNT($R33:AJ33))&lt;1,MAX(MIN(AJ33*(1-$C33),($E33-COUNT($R33:AJ33))*AJ33*(1-$C33)),(0.95*$Q33)-SUM($R33:AJ33)),MIN(AJ33*(1-$C33),($E33-COUNT($R33:AJ33))*AJ33*(1-$C33))))</f>
        <v>0</v>
      </c>
      <c r="AL33" s="3">
        <f>IF(COUNT($R33:AK33)&gt;=$E33,0,IF(($E33-COUNT($R33:AK33))&lt;1,MAX(MIN(AK33*(1-$C33),($E33-COUNT($R33:AK33))*AK33*(1-$C33)),(0.95*$Q33)-SUM($R33:AK33)),MIN(AK33*(1-$C33),($E33-COUNT($R33:AK33))*AK33*(1-$C33))))</f>
        <v>0</v>
      </c>
      <c r="AM33" s="3">
        <f>IF(COUNT($R33:AL33)&gt;=$E33,0,IF(($E33-COUNT($R33:AL33))&lt;1,MAX(MIN(AL33*(1-$C33),($E33-COUNT($R33:AL33))*AL33*(1-$C33)),(0.95*$Q33)-SUM($R33:AL33)),MIN(AL33*(1-$C33),($E33-COUNT($R33:AL33))*AL33*(1-$C33))))</f>
        <v>0</v>
      </c>
      <c r="AN33" s="3">
        <f>IF(COUNT($R33:AM33)&gt;=$E33,0,IF(($E33-COUNT($R33:AM33))&lt;1,MAX(MIN(AM33*(1-$C33),($E33-COUNT($R33:AM33))*AM33*(1-$C33)),(0.95*$Q33)-SUM($R33:AM33)),MIN(AM33*(1-$C33),($E33-COUNT($R33:AM33))*AM33*(1-$C33))))</f>
        <v>0</v>
      </c>
      <c r="AO33" s="3">
        <f>IF(COUNT($R33:AN33)&gt;=$E33,0,IF(($E33-COUNT($R33:AN33))&lt;1,MAX(MIN(AN33*(1-$C33),($E33-COUNT($R33:AN33))*AN33*(1-$C33)),(0.95*$Q33)-SUM($R33:AN33)),MIN(AN33*(1-$C33),($E33-COUNT($R33:AN33))*AN33*(1-$C33))))</f>
        <v>0</v>
      </c>
      <c r="AP33" s="3">
        <f>IF(COUNT($R33:AO33)&gt;=$E33,0,IF(($E33-COUNT($R33:AO33))&lt;1,MAX(MIN(AO33*(1-$C33),($E33-COUNT($R33:AO33))*AO33*(1-$C33)),(0.95*$Q33)-SUM($R33:AO33)),MIN(AO33*(1-$C33),($E33-COUNT($R33:AO33))*AO33*(1-$C33))))</f>
        <v>0</v>
      </c>
      <c r="AQ33" s="3">
        <f>IF(COUNT($R33:AP33)&gt;=$E33,0,IF(($E33-COUNT($R33:AP33))&lt;1,MAX(MIN(AP33*(1-$C33),($E33-COUNT($R33:AP33))*AP33*(1-$C33)),(0.95*$Q33)-SUM($R33:AP33)),MIN(AP33*(1-$C33),($E33-COUNT($R33:AP33))*AP33*(1-$C33))))</f>
        <v>0</v>
      </c>
      <c r="AR33" s="3">
        <f>IF(COUNT($R33:AQ33)&gt;=$E33,0,IF(($E33-COUNT($R33:AQ33))&lt;1,MAX(MIN(AQ33*(1-$C33),($E33-COUNT($R33:AQ33))*AQ33*(1-$C33)),(0.95*$Q33)-SUM($R33:AQ33)),MIN(AQ33*(1-$C33),($E33-COUNT($R33:AQ33))*AQ33*(1-$C33))))</f>
        <v>0</v>
      </c>
      <c r="AS33" s="3">
        <f>IF(COUNT($R33:AR33)&gt;=$E33,0,IF(($E33-COUNT($R33:AR33))&lt;1,MAX(MIN(AR33*(1-$C33),($E33-COUNT($R33:AR33))*AR33*(1-$C33)),(0.95*$Q33)-SUM($R33:AR33)),MIN(AR33*(1-$C33),($E33-COUNT($R33:AR33))*AR33*(1-$C33))))</f>
        <v>0</v>
      </c>
      <c r="AT33" s="3">
        <f>IF(COUNT($R33:AS33)&gt;=$E33,0,IF(($E33-COUNT($R33:AS33))&lt;1,MAX(MIN(AS33*(1-$C33),($E33-COUNT($R33:AS33))*AS33*(1-$C33)),(0.95*$Q33)-SUM($R33:AS33)),MIN(AS33*(1-$C33),($E33-COUNT($R33:AS33))*AS33*(1-$C33))))</f>
        <v>0</v>
      </c>
      <c r="AU33" s="3">
        <f>IF(COUNT($R33:AT33)&gt;=$E33,0,IF(($E33-COUNT($R33:AT33))&lt;1,MAX(MIN(AT33*(1-$C33),($E33-COUNT($R33:AT33))*AT33*(1-$C33)),(0.95*$Q33)-SUM($R33:AT33)),MIN(AT33*(1-$C33),($E33-COUNT($R33:AT33))*AT33*(1-$C33))))</f>
        <v>0</v>
      </c>
    </row>
    <row r="34" spans="1:47">
      <c r="A34" s="1"/>
      <c r="B34" s="13"/>
      <c r="C34" s="13"/>
      <c r="E34" s="3"/>
      <c r="F34" s="1"/>
      <c r="N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</row>
    <row r="35" spans="1:47" ht="15.75" thickBot="1">
      <c r="F35" s="14" t="s">
        <v>3</v>
      </c>
      <c r="G35" s="14">
        <f>SUM(G30:G33)</f>
        <v>25300</v>
      </c>
      <c r="H35" s="14">
        <f t="shared" ref="H35:P35" si="13">SUM(H30:H30)</f>
        <v>0</v>
      </c>
      <c r="I35" s="14">
        <f t="shared" si="13"/>
        <v>0</v>
      </c>
      <c r="J35" s="14">
        <f t="shared" si="13"/>
        <v>0</v>
      </c>
      <c r="K35" s="14">
        <f t="shared" si="13"/>
        <v>0</v>
      </c>
      <c r="L35" s="14">
        <f t="shared" si="13"/>
        <v>2896.8493150684931</v>
      </c>
      <c r="M35" s="14">
        <f t="shared" si="13"/>
        <v>1738.1095890410959</v>
      </c>
      <c r="N35" s="14">
        <f t="shared" si="13"/>
        <v>1042.8657534246574</v>
      </c>
      <c r="O35" s="14">
        <f t="shared" si="13"/>
        <v>625.71945205479437</v>
      </c>
      <c r="P35" s="14">
        <f t="shared" si="13"/>
        <v>375.43167123287662</v>
      </c>
      <c r="Q35" s="14">
        <f>SUM(Q30:Q33)</f>
        <v>6374.731660273972</v>
      </c>
      <c r="R35" s="14">
        <f t="shared" ref="R35:AU35" si="14">SUM(R30:R33)</f>
        <v>3588.6850744286576</v>
      </c>
      <c r="S35" s="14">
        <f t="shared" si="14"/>
        <v>802.45437762613699</v>
      </c>
      <c r="T35" s="14">
        <f t="shared" si="14"/>
        <v>0</v>
      </c>
      <c r="U35" s="14">
        <f t="shared" si="14"/>
        <v>0</v>
      </c>
      <c r="V35" s="14">
        <f t="shared" si="14"/>
        <v>0</v>
      </c>
      <c r="W35" s="14">
        <f t="shared" si="14"/>
        <v>0</v>
      </c>
      <c r="X35" s="14">
        <f t="shared" si="14"/>
        <v>0</v>
      </c>
      <c r="Y35" s="14">
        <f t="shared" si="14"/>
        <v>0</v>
      </c>
      <c r="Z35" s="14">
        <f t="shared" si="14"/>
        <v>0</v>
      </c>
      <c r="AA35" s="14">
        <f t="shared" si="14"/>
        <v>0</v>
      </c>
      <c r="AB35" s="14">
        <f t="shared" si="14"/>
        <v>0</v>
      </c>
      <c r="AC35" s="14">
        <f t="shared" si="14"/>
        <v>0</v>
      </c>
      <c r="AD35" s="14">
        <f t="shared" si="14"/>
        <v>0</v>
      </c>
      <c r="AE35" s="14">
        <f t="shared" si="14"/>
        <v>0</v>
      </c>
      <c r="AF35" s="14">
        <f t="shared" si="14"/>
        <v>0</v>
      </c>
      <c r="AG35" s="14">
        <f t="shared" si="14"/>
        <v>0</v>
      </c>
      <c r="AH35" s="14">
        <f t="shared" si="14"/>
        <v>0</v>
      </c>
      <c r="AI35" s="14">
        <f t="shared" si="14"/>
        <v>0</v>
      </c>
      <c r="AJ35" s="14">
        <f t="shared" si="14"/>
        <v>0</v>
      </c>
      <c r="AK35" s="14">
        <f t="shared" si="14"/>
        <v>0</v>
      </c>
      <c r="AL35" s="14">
        <f t="shared" si="14"/>
        <v>0</v>
      </c>
      <c r="AM35" s="14">
        <f t="shared" si="14"/>
        <v>0</v>
      </c>
      <c r="AN35" s="14">
        <f t="shared" si="14"/>
        <v>0</v>
      </c>
      <c r="AO35" s="14">
        <f t="shared" si="14"/>
        <v>0</v>
      </c>
      <c r="AP35" s="14">
        <f t="shared" si="14"/>
        <v>0</v>
      </c>
      <c r="AQ35" s="14">
        <f t="shared" si="14"/>
        <v>0</v>
      </c>
      <c r="AR35" s="14">
        <f t="shared" si="14"/>
        <v>0</v>
      </c>
      <c r="AS35" s="14">
        <f t="shared" si="14"/>
        <v>0</v>
      </c>
      <c r="AT35" s="14">
        <f t="shared" si="14"/>
        <v>0</v>
      </c>
      <c r="AU35" s="14">
        <f t="shared" si="14"/>
        <v>0</v>
      </c>
    </row>
    <row r="36" spans="1:47" ht="15.75" thickTop="1"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</row>
    <row r="37" spans="1:47">
      <c r="A37" s="110" t="s">
        <v>23</v>
      </c>
      <c r="P37" s="8"/>
      <c r="Q37" s="8"/>
    </row>
    <row r="38" spans="1:47" ht="30">
      <c r="A38" s="9" t="s">
        <v>0</v>
      </c>
      <c r="B38" s="9" t="s">
        <v>8</v>
      </c>
      <c r="C38" s="9" t="s">
        <v>6</v>
      </c>
      <c r="D38" s="9" t="s">
        <v>1</v>
      </c>
      <c r="E38" s="9" t="s">
        <v>7</v>
      </c>
      <c r="F38" s="9" t="s">
        <v>2</v>
      </c>
      <c r="G38" s="24" t="s">
        <v>4</v>
      </c>
      <c r="H38" s="10">
        <v>38807</v>
      </c>
      <c r="I38" s="10">
        <v>39172</v>
      </c>
      <c r="J38" s="10">
        <v>39538</v>
      </c>
      <c r="K38" s="10">
        <v>39903</v>
      </c>
      <c r="L38" s="10">
        <v>40268</v>
      </c>
      <c r="M38" s="10">
        <v>40633</v>
      </c>
      <c r="N38" s="10">
        <v>40999</v>
      </c>
      <c r="O38" s="10">
        <v>41364</v>
      </c>
      <c r="P38" s="10">
        <v>41729</v>
      </c>
      <c r="Q38" s="9" t="s">
        <v>5</v>
      </c>
      <c r="R38" s="11">
        <v>42094</v>
      </c>
      <c r="S38" s="11">
        <v>42460</v>
      </c>
      <c r="T38" s="11">
        <v>42825</v>
      </c>
      <c r="U38" s="11">
        <v>43190</v>
      </c>
      <c r="V38" s="11">
        <v>43555</v>
      </c>
      <c r="W38" s="11">
        <v>43921</v>
      </c>
      <c r="X38" s="11">
        <v>44286</v>
      </c>
      <c r="Y38" s="11">
        <v>44651</v>
      </c>
      <c r="Z38" s="11">
        <v>45016</v>
      </c>
      <c r="AA38" s="11">
        <v>45382</v>
      </c>
      <c r="AB38" s="11">
        <v>45747</v>
      </c>
      <c r="AC38" s="11">
        <v>46112</v>
      </c>
      <c r="AD38" s="11">
        <v>46477</v>
      </c>
      <c r="AE38" s="11">
        <v>46843</v>
      </c>
      <c r="AF38" s="11">
        <v>47208</v>
      </c>
      <c r="AG38" s="11">
        <v>47573</v>
      </c>
      <c r="AH38" s="11">
        <v>47938</v>
      </c>
      <c r="AI38" s="11">
        <v>48304</v>
      </c>
      <c r="AJ38" s="11">
        <v>48669</v>
      </c>
      <c r="AK38" s="11">
        <v>49034</v>
      </c>
      <c r="AL38" s="11">
        <v>49399</v>
      </c>
      <c r="AM38" s="11">
        <v>49765</v>
      </c>
      <c r="AN38" s="11">
        <v>50130</v>
      </c>
      <c r="AO38" s="11">
        <v>50495</v>
      </c>
      <c r="AP38" s="11">
        <v>50860</v>
      </c>
      <c r="AQ38" s="11">
        <v>51226</v>
      </c>
      <c r="AR38" s="11">
        <v>51591</v>
      </c>
      <c r="AS38" s="11">
        <v>51956</v>
      </c>
      <c r="AT38" s="11">
        <v>52321</v>
      </c>
      <c r="AU38" s="11">
        <v>52687</v>
      </c>
    </row>
    <row r="39" spans="1:47">
      <c r="A39" s="1">
        <v>41795</v>
      </c>
      <c r="B39" s="13">
        <v>0.1391</v>
      </c>
      <c r="C39" s="13">
        <f>IF(E39=0,0,(1-(0.05^(1/E39))))</f>
        <v>0.45071972834694107</v>
      </c>
      <c r="D39" s="5">
        <v>5</v>
      </c>
      <c r="E39" s="3">
        <f>MAX(ROUND((F39-$D$2)/365,0),0)</f>
        <v>5</v>
      </c>
      <c r="F39" s="1">
        <f>A39+(D39*365)</f>
        <v>43620</v>
      </c>
      <c r="G39" s="3">
        <v>14990</v>
      </c>
      <c r="H39" s="3">
        <f>IF(H$3&gt;$A39,$G39-($G39*$B39*(H$3-$A39)/365),0)</f>
        <v>0</v>
      </c>
      <c r="I39" s="3">
        <f t="shared" ref="I39:P39" si="15">(IF(H39&gt;0,H39-H39*$B39,IF(I$3&gt;$A39,$G39-($G39*$B39*(I$3-$A39+1)/365),0)))</f>
        <v>0</v>
      </c>
      <c r="J39" s="3">
        <f t="shared" si="15"/>
        <v>0</v>
      </c>
      <c r="K39" s="3">
        <f t="shared" si="15"/>
        <v>0</v>
      </c>
      <c r="L39" s="3">
        <f t="shared" si="15"/>
        <v>0</v>
      </c>
      <c r="M39" s="3">
        <f t="shared" si="15"/>
        <v>0</v>
      </c>
      <c r="N39" s="3">
        <f t="shared" si="15"/>
        <v>0</v>
      </c>
      <c r="O39" s="3">
        <f t="shared" si="15"/>
        <v>0</v>
      </c>
      <c r="P39" s="3">
        <f t="shared" si="15"/>
        <v>0</v>
      </c>
      <c r="Q39" s="3">
        <f>IF(A39&gt;=$R$2,G39,P39)</f>
        <v>14990</v>
      </c>
      <c r="R39" s="3">
        <f>IF(E39=0,0,IF(E39&lt;1,Q39*0.95,IF(A39&lt;=$R$2,Q39*C39,(Q39*($R$3-A39+1)*C39/365))))</f>
        <v>5553.1140229484772</v>
      </c>
      <c r="S39" s="3">
        <f>IF(COUNT($R39:R39)&gt;=$E39,0,IF(($E39-COUNT($R39:R39))&lt;1,MAX(MIN(R39*(1-$C39),($E39-COUNT($R39:R39))*R39*(1-$C39)),(0.95*$Q39)-SUM($R39:R39)),MIN(R39*(1-$C39),($E39-COUNT($R39:R39))*R39*(1-$C39))))</f>
        <v>3050.2159790455503</v>
      </c>
      <c r="T39" s="3">
        <f>IF(COUNT($R39:S39)&gt;=$E39,0,IF(($E39-COUNT($R39:S39))&lt;1,MAX(MIN(S39*(1-$C39),($E39-COUNT($R39:S39))*S39*(1-$C39)),(0.95*$Q39)-SUM($R39:S39)),MIN(S39*(1-$C39),($E39-COUNT($R39:S39))*S39*(1-$C39))))</f>
        <v>1675.4234615706409</v>
      </c>
      <c r="U39" s="3">
        <f>IF(COUNT($R39:T39)&gt;=$E39,0,IF(($E39-COUNT($R39:T39))&lt;1,MAX(MIN(T39*(1-$C39),($E39-COUNT($R39:T39))*T39*(1-$C39)),(0.95*$Q39)-SUM($R39:T39)),MIN(T39*(1-$C39),($E39-COUNT($R39:T39))*T39*(1-$C39))))</f>
        <v>920.27705410543001</v>
      </c>
      <c r="V39" s="3">
        <f>IF(COUNT($R39:U39)&gt;=$E39,0,IF(($E39-COUNT($R39:U39))&lt;1,MAX(MIN(U39*(1-$C39),($E39-COUNT($R39:U39))*U39*(1-$C39)),(0.95*$Q39)-SUM($R39:U39)),MIN(U39*(1-$C39),($E39-COUNT($R39:U39))*U39*(1-$C39))))</f>
        <v>505.49003027510742</v>
      </c>
      <c r="W39" s="3">
        <f>IF(COUNT($R39:V39)&gt;=$E39,0,IF(($E39-COUNT($R39:V39))&lt;1,MAX(MIN(V39*(1-$C39),($E39-COUNT($R39:V39))*V39*(1-$C39)),(0.95*$Q39)-SUM($R39:V39)),MIN(V39*(1-$C39),($E39-COUNT($R39:V39))*V39*(1-$C39))))</f>
        <v>0</v>
      </c>
      <c r="X39" s="3">
        <f>IF(COUNT($R39:W39)&gt;=$E39,0,IF(($E39-COUNT($R39:W39))&lt;1,MAX(MIN(W39*(1-$C39),($E39-COUNT($R39:W39))*W39*(1-$C39)),(0.95*$Q39)-SUM($R39:W39)),MIN(W39*(1-$C39),($E39-COUNT($R39:W39))*W39*(1-$C39))))</f>
        <v>0</v>
      </c>
      <c r="Y39" s="3">
        <f>IF(COUNT($R39:X39)&gt;=$E39,0,IF(($E39-COUNT($R39:X39))&lt;1,MAX(MIN(X39*(1-$C39),($E39-COUNT($R39:X39))*X39*(1-$C39)),(0.95*$Q39)-SUM($R39:X39)),MIN(X39*(1-$C39),($E39-COUNT($R39:X39))*X39*(1-$C39))))</f>
        <v>0</v>
      </c>
      <c r="Z39" s="3">
        <f>IF(COUNT($R39:Y39)&gt;=$E39,0,IF(($E39-COUNT($R39:Y39))&lt;1,MAX(MIN(Y39*(1-$C39),($E39-COUNT($R39:Y39))*Y39*(1-$C39)),(0.95*$Q39)-SUM($R39:Y39)),MIN(Y39*(1-$C39),($E39-COUNT($R39:Y39))*Y39*(1-$C39))))</f>
        <v>0</v>
      </c>
      <c r="AA39" s="3">
        <f>IF(COUNT($R39:Z39)&gt;=$E39,0,IF(($E39-COUNT($R39:Z39))&lt;1,MAX(MIN(Z39*(1-$C39),($E39-COUNT($R39:Z39))*Z39*(1-$C39)),(0.95*$Q39)-SUM($R39:Z39)),MIN(Z39*(1-$C39),($E39-COUNT($R39:Z39))*Z39*(1-$C39))))</f>
        <v>0</v>
      </c>
      <c r="AB39" s="3">
        <f>IF(COUNT($R39:AA39)&gt;=$E39,0,IF(($E39-COUNT($R39:AA39))&lt;1,MAX(MIN(AA39*(1-$C39),($E39-COUNT($R39:AA39))*AA39*(1-$C39)),(0.95*$Q39)-SUM($R39:AA39)),MIN(AA39*(1-$C39),($E39-COUNT($R39:AA39))*AA39*(1-$C39))))</f>
        <v>0</v>
      </c>
      <c r="AC39" s="3">
        <f>IF(COUNT($R39:AB39)&gt;=$E39,0,IF(($E39-COUNT($R39:AB39))&lt;1,MAX(MIN(AB39*(1-$C39),($E39-COUNT($R39:AB39))*AB39*(1-$C39)),(0.95*$Q39)-SUM($R39:AB39)),MIN(AB39*(1-$C39),($E39-COUNT($R39:AB39))*AB39*(1-$C39))))</f>
        <v>0</v>
      </c>
      <c r="AD39" s="3">
        <f>IF(COUNT($R39:AC39)&gt;=$E39,0,IF(($E39-COUNT($R39:AC39))&lt;1,MAX(MIN(AC39*(1-$C39),($E39-COUNT($R39:AC39))*AC39*(1-$C39)),(0.95*$Q39)-SUM($R39:AC39)),MIN(AC39*(1-$C39),($E39-COUNT($R39:AC39))*AC39*(1-$C39))))</f>
        <v>0</v>
      </c>
      <c r="AE39" s="3">
        <f>IF(COUNT($R39:AD39)&gt;=$E39,0,IF(($E39-COUNT($R39:AD39))&lt;1,MAX(MIN(AD39*(1-$C39),($E39-COUNT($R39:AD39))*AD39*(1-$C39)),(0.95*$Q39)-SUM($R39:AD39)),MIN(AD39*(1-$C39),($E39-COUNT($R39:AD39))*AD39*(1-$C39))))</f>
        <v>0</v>
      </c>
      <c r="AF39" s="3">
        <f>IF(COUNT($R39:AE39)&gt;=$E39,0,IF(($E39-COUNT($R39:AE39))&lt;1,MAX(MIN(AE39*(1-$C39),($E39-COUNT($R39:AE39))*AE39*(1-$C39)),(0.95*$Q39)-SUM($R39:AE39)),MIN(AE39*(1-$C39),($E39-COUNT($R39:AE39))*AE39*(1-$C39))))</f>
        <v>0</v>
      </c>
      <c r="AG39" s="3">
        <f>IF(COUNT($R39:AF39)&gt;=$E39,0,IF(($E39-COUNT($R39:AF39))&lt;1,MAX(MIN(AF39*(1-$C39),($E39-COUNT($R39:AF39))*AF39*(1-$C39)),(0.95*$Q39)-SUM($R39:AF39)),MIN(AF39*(1-$C39),($E39-COUNT($R39:AF39))*AF39*(1-$C39))))</f>
        <v>0</v>
      </c>
      <c r="AH39" s="3">
        <f>IF(COUNT($R39:AG39)&gt;=$E39,0,IF(($E39-COUNT($R39:AG39))&lt;1,MAX(MIN(AG39*(1-$C39),($E39-COUNT($R39:AG39))*AG39*(1-$C39)),(0.95*$Q39)-SUM($R39:AG39)),MIN(AG39*(1-$C39),($E39-COUNT($R39:AG39))*AG39*(1-$C39))))</f>
        <v>0</v>
      </c>
      <c r="AI39" s="3">
        <f>IF(COUNT($R39:AH39)&gt;=$E39,0,IF(($E39-COUNT($R39:AH39))&lt;1,MAX(MIN(AH39*(1-$C39),($E39-COUNT($R39:AH39))*AH39*(1-$C39)),(0.95*$Q39)-SUM($R39:AH39)),MIN(AH39*(1-$C39),($E39-COUNT($R39:AH39))*AH39*(1-$C39))))</f>
        <v>0</v>
      </c>
      <c r="AJ39" s="3">
        <f>IF(COUNT($R39:AI39)&gt;=$E39,0,IF(($E39-COUNT($R39:AI39))&lt;1,MAX(MIN(AI39*(1-$C39),($E39-COUNT($R39:AI39))*AI39*(1-$C39)),(0.95*$Q39)-SUM($R39:AI39)),MIN(AI39*(1-$C39),($E39-COUNT($R39:AI39))*AI39*(1-$C39))))</f>
        <v>0</v>
      </c>
      <c r="AK39" s="3">
        <f>IF(COUNT($R39:AJ39)&gt;=$E39,0,IF(($E39-COUNT($R39:AJ39))&lt;1,MAX(MIN(AJ39*(1-$C39),($E39-COUNT($R39:AJ39))*AJ39*(1-$C39)),(0.95*$Q39)-SUM($R39:AJ39)),MIN(AJ39*(1-$C39),($E39-COUNT($R39:AJ39))*AJ39*(1-$C39))))</f>
        <v>0</v>
      </c>
      <c r="AL39" s="3">
        <f>IF(COUNT($R39:AK39)&gt;=$E39,0,IF(($E39-COUNT($R39:AK39))&lt;1,MAX(MIN(AK39*(1-$C39),($E39-COUNT($R39:AK39))*AK39*(1-$C39)),(0.95*$Q39)-SUM($R39:AK39)),MIN(AK39*(1-$C39),($E39-COUNT($R39:AK39))*AK39*(1-$C39))))</f>
        <v>0</v>
      </c>
      <c r="AM39" s="3">
        <f>IF(COUNT($R39:AL39)&gt;=$E39,0,IF(($E39-COUNT($R39:AL39))&lt;1,MAX(MIN(AL39*(1-$C39),($E39-COUNT($R39:AL39))*AL39*(1-$C39)),(0.95*$Q39)-SUM($R39:AL39)),MIN(AL39*(1-$C39),($E39-COUNT($R39:AL39))*AL39*(1-$C39))))</f>
        <v>0</v>
      </c>
      <c r="AN39" s="3">
        <f>IF(COUNT($R39:AM39)&gt;=$E39,0,IF(($E39-COUNT($R39:AM39))&lt;1,MAX(MIN(AM39*(1-$C39),($E39-COUNT($R39:AM39))*AM39*(1-$C39)),(0.95*$Q39)-SUM($R39:AM39)),MIN(AM39*(1-$C39),($E39-COUNT($R39:AM39))*AM39*(1-$C39))))</f>
        <v>0</v>
      </c>
      <c r="AO39" s="3">
        <f>IF(COUNT($R39:AN39)&gt;=$E39,0,IF(($E39-COUNT($R39:AN39))&lt;1,MAX(MIN(AN39*(1-$C39),($E39-COUNT($R39:AN39))*AN39*(1-$C39)),(0.95*$Q39)-SUM($R39:AN39)),MIN(AN39*(1-$C39),($E39-COUNT($R39:AN39))*AN39*(1-$C39))))</f>
        <v>0</v>
      </c>
      <c r="AP39" s="3">
        <f>IF(COUNT($R39:AO39)&gt;=$E39,0,IF(($E39-COUNT($R39:AO39))&lt;1,MAX(MIN(AO39*(1-$C39),($E39-COUNT($R39:AO39))*AO39*(1-$C39)),(0.95*$Q39)-SUM($R39:AO39)),MIN(AO39*(1-$C39),($E39-COUNT($R39:AO39))*AO39*(1-$C39))))</f>
        <v>0</v>
      </c>
      <c r="AQ39" s="3">
        <f>IF(COUNT($R39:AP39)&gt;=$E39,0,IF(($E39-COUNT($R39:AP39))&lt;1,MAX(MIN(AP39*(1-$C39),($E39-COUNT($R39:AP39))*AP39*(1-$C39)),(0.95*$Q39)-SUM($R39:AP39)),MIN(AP39*(1-$C39),($E39-COUNT($R39:AP39))*AP39*(1-$C39))))</f>
        <v>0</v>
      </c>
      <c r="AR39" s="3">
        <f>IF(COUNT($R39:AQ39)&gt;=$E39,0,IF(($E39-COUNT($R39:AQ39))&lt;1,MAX(MIN(AQ39*(1-$C39),($E39-COUNT($R39:AQ39))*AQ39*(1-$C39)),(0.95*$Q39)-SUM($R39:AQ39)),MIN(AQ39*(1-$C39),($E39-COUNT($R39:AQ39))*AQ39*(1-$C39))))</f>
        <v>0</v>
      </c>
      <c r="AS39" s="3">
        <f>IF(COUNT($R39:AR39)&gt;=$E39,0,IF(($E39-COUNT($R39:AR39))&lt;1,MAX(MIN(AR39*(1-$C39),($E39-COUNT($R39:AR39))*AR39*(1-$C39)),(0.95*$Q39)-SUM($R39:AR39)),MIN(AR39*(1-$C39),($E39-COUNT($R39:AR39))*AR39*(1-$C39))))</f>
        <v>0</v>
      </c>
      <c r="AT39" s="3">
        <f>IF(COUNT($R39:AS39)&gt;=$E39,0,IF(($E39-COUNT($R39:AS39))&lt;1,MAX(MIN(AS39*(1-$C39),($E39-COUNT($R39:AS39))*AS39*(1-$C39)),(0.95*$Q39)-SUM($R39:AS39)),MIN(AS39*(1-$C39),($E39-COUNT($R39:AS39))*AS39*(1-$C39))))</f>
        <v>0</v>
      </c>
      <c r="AU39" s="3">
        <f>IF(COUNT($R39:AT39)&gt;=$E39,0,IF(($E39-COUNT($R39:AT39))&lt;1,MAX(MIN(AT39*(1-$C39),($E39-COUNT($R39:AT39))*AT39*(1-$C39)),(0.95*$Q39)-SUM($R39:AT39)),MIN(AT39*(1-$C39),($E39-COUNT($R39:AT39))*AT39*(1-$C39))))</f>
        <v>0</v>
      </c>
    </row>
    <row r="40" spans="1:47">
      <c r="A40" s="1"/>
      <c r="B40" s="13"/>
      <c r="C40" s="13"/>
      <c r="E40" s="3"/>
      <c r="F40" s="1"/>
      <c r="N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</row>
    <row r="41" spans="1:47" ht="15.75" thickBot="1">
      <c r="F41" s="14" t="s">
        <v>3</v>
      </c>
      <c r="G41" s="14">
        <f>SUM(G39:G40)</f>
        <v>14990</v>
      </c>
      <c r="H41" s="14"/>
      <c r="I41" s="14"/>
      <c r="J41" s="14"/>
      <c r="K41" s="14"/>
      <c r="L41" s="14"/>
      <c r="M41" s="14"/>
      <c r="N41" s="15"/>
      <c r="O41" s="14"/>
      <c r="P41" s="14">
        <f t="shared" ref="P41:AU41" si="16">SUM(P39:P40)</f>
        <v>0</v>
      </c>
      <c r="Q41" s="14">
        <f t="shared" si="16"/>
        <v>14990</v>
      </c>
      <c r="R41" s="14">
        <f t="shared" si="16"/>
        <v>5553.1140229484772</v>
      </c>
      <c r="S41" s="14">
        <f t="shared" si="16"/>
        <v>3050.2159790455503</v>
      </c>
      <c r="T41" s="14">
        <f t="shared" si="16"/>
        <v>1675.4234615706409</v>
      </c>
      <c r="U41" s="14">
        <f t="shared" si="16"/>
        <v>920.27705410543001</v>
      </c>
      <c r="V41" s="14">
        <f t="shared" si="16"/>
        <v>505.49003027510742</v>
      </c>
      <c r="W41" s="14">
        <f t="shared" si="16"/>
        <v>0</v>
      </c>
      <c r="X41" s="14">
        <f t="shared" si="16"/>
        <v>0</v>
      </c>
      <c r="Y41" s="14">
        <f t="shared" si="16"/>
        <v>0</v>
      </c>
      <c r="Z41" s="14">
        <f t="shared" si="16"/>
        <v>0</v>
      </c>
      <c r="AA41" s="14">
        <f t="shared" si="16"/>
        <v>0</v>
      </c>
      <c r="AB41" s="14">
        <f t="shared" si="16"/>
        <v>0</v>
      </c>
      <c r="AC41" s="14">
        <f t="shared" si="16"/>
        <v>0</v>
      </c>
      <c r="AD41" s="14">
        <f t="shared" si="16"/>
        <v>0</v>
      </c>
      <c r="AE41" s="14">
        <f t="shared" si="16"/>
        <v>0</v>
      </c>
      <c r="AF41" s="14">
        <f t="shared" si="16"/>
        <v>0</v>
      </c>
      <c r="AG41" s="14">
        <f t="shared" si="16"/>
        <v>0</v>
      </c>
      <c r="AH41" s="14">
        <f t="shared" si="16"/>
        <v>0</v>
      </c>
      <c r="AI41" s="14">
        <f t="shared" si="16"/>
        <v>0</v>
      </c>
      <c r="AJ41" s="14">
        <f t="shared" si="16"/>
        <v>0</v>
      </c>
      <c r="AK41" s="14">
        <f t="shared" si="16"/>
        <v>0</v>
      </c>
      <c r="AL41" s="14">
        <f t="shared" si="16"/>
        <v>0</v>
      </c>
      <c r="AM41" s="14">
        <f t="shared" si="16"/>
        <v>0</v>
      </c>
      <c r="AN41" s="14">
        <f t="shared" si="16"/>
        <v>0</v>
      </c>
      <c r="AO41" s="14">
        <f t="shared" si="16"/>
        <v>0</v>
      </c>
      <c r="AP41" s="14">
        <f t="shared" si="16"/>
        <v>0</v>
      </c>
      <c r="AQ41" s="14">
        <f t="shared" si="16"/>
        <v>0</v>
      </c>
      <c r="AR41" s="14">
        <f t="shared" si="16"/>
        <v>0</v>
      </c>
      <c r="AS41" s="14">
        <f t="shared" si="16"/>
        <v>0</v>
      </c>
      <c r="AT41" s="14">
        <f t="shared" si="16"/>
        <v>0</v>
      </c>
      <c r="AU41" s="14">
        <f t="shared" si="16"/>
        <v>0</v>
      </c>
    </row>
    <row r="42" spans="1:47" ht="15.75" thickTop="1">
      <c r="F42" s="16"/>
      <c r="G42" s="16"/>
      <c r="H42" s="16"/>
      <c r="I42" s="16"/>
      <c r="J42" s="16"/>
      <c r="K42" s="16"/>
      <c r="L42" s="16"/>
      <c r="M42" s="16"/>
      <c r="N42" s="18"/>
      <c r="O42" s="16"/>
      <c r="P42" s="16"/>
      <c r="Q42" s="17"/>
      <c r="R42" s="17"/>
      <c r="S42" s="17"/>
      <c r="T42" s="17"/>
      <c r="U42" s="17"/>
      <c r="V42" s="17"/>
      <c r="W42" s="17"/>
      <c r="X42" s="17"/>
      <c r="Y42" s="17"/>
    </row>
    <row r="43" spans="1:47">
      <c r="A43" s="109" t="s">
        <v>9</v>
      </c>
      <c r="Q43" s="8"/>
    </row>
    <row r="44" spans="1:47" ht="30">
      <c r="A44" s="9" t="s">
        <v>0</v>
      </c>
      <c r="B44" s="9" t="s">
        <v>8</v>
      </c>
      <c r="C44" s="9" t="s">
        <v>6</v>
      </c>
      <c r="D44" s="9" t="s">
        <v>1</v>
      </c>
      <c r="E44" s="9" t="s">
        <v>7</v>
      </c>
      <c r="F44" s="9" t="s">
        <v>2</v>
      </c>
      <c r="G44" s="24" t="s">
        <v>4</v>
      </c>
      <c r="H44" s="10">
        <v>38807</v>
      </c>
      <c r="I44" s="10">
        <v>39172</v>
      </c>
      <c r="J44" s="10">
        <v>39538</v>
      </c>
      <c r="K44" s="10">
        <v>39903</v>
      </c>
      <c r="L44" s="10">
        <v>40268</v>
      </c>
      <c r="M44" s="10">
        <v>40633</v>
      </c>
      <c r="N44" s="10">
        <v>40999</v>
      </c>
      <c r="O44" s="10">
        <v>41364</v>
      </c>
      <c r="P44" s="10">
        <v>41729</v>
      </c>
      <c r="Q44" s="9" t="s">
        <v>5</v>
      </c>
      <c r="R44" s="11">
        <v>42094</v>
      </c>
      <c r="S44" s="11">
        <v>42460</v>
      </c>
      <c r="T44" s="11">
        <v>42825</v>
      </c>
      <c r="U44" s="11">
        <v>43190</v>
      </c>
      <c r="V44" s="11">
        <v>43555</v>
      </c>
      <c r="W44" s="11">
        <v>43921</v>
      </c>
      <c r="X44" s="11">
        <v>44286</v>
      </c>
      <c r="Y44" s="11">
        <v>44651</v>
      </c>
      <c r="Z44" s="11">
        <v>45016</v>
      </c>
      <c r="AA44" s="11">
        <v>45382</v>
      </c>
      <c r="AB44" s="11">
        <v>45747</v>
      </c>
      <c r="AC44" s="11">
        <v>46112</v>
      </c>
      <c r="AD44" s="11">
        <v>46477</v>
      </c>
      <c r="AE44" s="11">
        <v>46843</v>
      </c>
      <c r="AF44" s="11">
        <v>47208</v>
      </c>
      <c r="AG44" s="11">
        <v>47573</v>
      </c>
      <c r="AH44" s="11">
        <v>47938</v>
      </c>
      <c r="AI44" s="11">
        <v>48304</v>
      </c>
      <c r="AJ44" s="11">
        <v>48669</v>
      </c>
      <c r="AK44" s="11">
        <v>49034</v>
      </c>
      <c r="AL44" s="11">
        <v>49399</v>
      </c>
      <c r="AM44" s="11">
        <v>49765</v>
      </c>
      <c r="AN44" s="11">
        <v>50130</v>
      </c>
      <c r="AO44" s="11">
        <v>50495</v>
      </c>
      <c r="AP44" s="11">
        <v>50860</v>
      </c>
      <c r="AQ44" s="11">
        <v>51226</v>
      </c>
      <c r="AR44" s="11">
        <v>51591</v>
      </c>
      <c r="AS44" s="11">
        <v>51956</v>
      </c>
      <c r="AT44" s="11">
        <v>52321</v>
      </c>
      <c r="AU44" s="11">
        <v>52687</v>
      </c>
    </row>
    <row r="45" spans="1:47">
      <c r="A45" s="1">
        <v>0</v>
      </c>
      <c r="B45" s="13">
        <v>0.18099999999999999</v>
      </c>
      <c r="C45" s="13">
        <f t="shared" ref="C45" si="17">IF(E45=0,0,(1-(0.05^(1/E45))))</f>
        <v>0</v>
      </c>
      <c r="D45" s="5">
        <v>10</v>
      </c>
      <c r="E45" s="3">
        <f>MAX(ROUND((F45-$D$2)/365,0),0)</f>
        <v>0</v>
      </c>
      <c r="F45" s="1">
        <f>A45+(D45*365)</f>
        <v>3650</v>
      </c>
      <c r="G45" s="3">
        <v>0</v>
      </c>
      <c r="H45" s="3">
        <f>IF(H$3&gt;$A45,$G45-($G45*$B45*(H$3-$A45+1)/365),0)</f>
        <v>0</v>
      </c>
      <c r="I45" s="3">
        <f t="shared" ref="I45:P45" si="18">(IF(H45&gt;0,H45-H45*$B45,IF(I$3&gt;$A45,$G45-($G45*$B45*(I$3-$A45+1)/365),0)))</f>
        <v>0</v>
      </c>
      <c r="J45" s="3">
        <f t="shared" si="18"/>
        <v>0</v>
      </c>
      <c r="K45" s="3">
        <f t="shared" si="18"/>
        <v>0</v>
      </c>
      <c r="L45" s="3">
        <f t="shared" si="18"/>
        <v>0</v>
      </c>
      <c r="M45" s="3">
        <f t="shared" si="18"/>
        <v>0</v>
      </c>
      <c r="N45" s="3">
        <f t="shared" si="18"/>
        <v>0</v>
      </c>
      <c r="O45" s="3">
        <f t="shared" si="18"/>
        <v>0</v>
      </c>
      <c r="P45" s="3">
        <f t="shared" si="18"/>
        <v>0</v>
      </c>
      <c r="Q45" s="3">
        <f>IF(A45&gt;=$R$2,G45,P45)</f>
        <v>0</v>
      </c>
      <c r="R45" s="3">
        <f>IF(E45=0,0,IF(E45&lt;1,Q45*0.95,IF(A45&lt;=$R$2,Q45*C45,(Q45*($R$3-A45+1)*C45/365))))</f>
        <v>0</v>
      </c>
      <c r="S45" s="3">
        <f>IF(COUNT($R45:R45)&gt;=$E45,0,IF(($E45-COUNT($R45:R45))&lt;1,MAX(MIN(R45*(1-$C45),($E45-COUNT($R45:R45))*R45*(1-$C45)),(0.95*$Q45)-SUM($R45:R45)),MIN(R45*(1-$C45),($E45-COUNT($R45:R45))*R45*(1-$C45))))</f>
        <v>0</v>
      </c>
      <c r="T45" s="3">
        <f>IF(COUNT($R45:S45)&gt;=$E45,0,IF(($E45-COUNT($R45:S45))&lt;1,MAX(MIN(S45*(1-$C45),($E45-COUNT($R45:S45))*S45*(1-$C45)),(0.95*$Q45)-SUM($R45:S45)),MIN(S45*(1-$C45),($E45-COUNT($R45:S45))*S45*(1-$C45))))</f>
        <v>0</v>
      </c>
      <c r="U45" s="3">
        <f>IF(COUNT($R45:T45)&gt;=$E45,0,IF(($E45-COUNT($R45:T45))&lt;1,MAX(MIN(T45*(1-$C45),($E45-COUNT($R45:T45))*T45*(1-$C45)),(0.95*$Q45)-SUM($R45:T45)),MIN(T45*(1-$C45),($E45-COUNT($R45:T45))*T45*(1-$C45))))</f>
        <v>0</v>
      </c>
      <c r="V45" s="3">
        <f>IF(COUNT($R45:U45)&gt;=$E45,0,IF(($E45-COUNT($R45:U45))&lt;1,MAX(MIN(U45*(1-$C45),($E45-COUNT($R45:U45))*U45*(1-$C45)),(0.95*$Q45)-SUM($R45:U45)),MIN(U45*(1-$C45),($E45-COUNT($R45:U45))*U45*(1-$C45))))</f>
        <v>0</v>
      </c>
      <c r="W45" s="3">
        <f>IF(COUNT($R45:V45)&gt;=$E45,0,IF(($E45-COUNT($R45:V45))&lt;1,MAX(MIN(V45*(1-$C45),($E45-COUNT($R45:V45))*V45*(1-$C45)),(0.95*$Q45)-SUM($R45:V45)),MIN(V45*(1-$C45),($E45-COUNT($R45:V45))*V45*(1-$C45))))</f>
        <v>0</v>
      </c>
      <c r="X45" s="3">
        <f>IF(COUNT($R45:W45)&gt;=$E45,0,IF(($E45-COUNT($R45:W45))&lt;1,MAX(MIN(W45*(1-$C45),($E45-COUNT($R45:W45))*W45*(1-$C45)),(0.95*$Q45)-SUM($R45:W45)),MIN(W45*(1-$C45),($E45-COUNT($R45:W45))*W45*(1-$C45))))</f>
        <v>0</v>
      </c>
      <c r="Y45" s="3">
        <f>IF(COUNT($R45:X45)&gt;=$E45,0,IF(($E45-COUNT($R45:X45))&lt;1,MAX(MIN(X45*(1-$C45),($E45-COUNT($R45:X45))*X45*(1-$C45)),(0.95*$Q45)-SUM($R45:X45)),MIN(X45*(1-$C45),($E45-COUNT($R45:X45))*X45*(1-$C45))))</f>
        <v>0</v>
      </c>
      <c r="Z45" s="3">
        <f>IF(COUNT($R45:Y45)&gt;=$E45,0,IF(($E45-COUNT($R45:Y45))&lt;1,MAX(MIN(Y45*(1-$C45),($E45-COUNT($R45:Y45))*Y45*(1-$C45)),(0.95*$Q45)-SUM($R45:Y45)),MIN(Y45*(1-$C45),($E45-COUNT($R45:Y45))*Y45*(1-$C45))))</f>
        <v>0</v>
      </c>
      <c r="AA45" s="3">
        <f>IF(COUNT($R45:Z45)&gt;=$E45,0,IF(($E45-COUNT($R45:Z45))&lt;1,MAX(MIN(Z45*(1-$C45),($E45-COUNT($R45:Z45))*Z45*(1-$C45)),(0.95*$Q45)-SUM($R45:Z45)),MIN(Z45*(1-$C45),($E45-COUNT($R45:Z45))*Z45*(1-$C45))))</f>
        <v>0</v>
      </c>
      <c r="AB45" s="3">
        <f>IF(COUNT($R45:AA45)&gt;=$E45,0,IF(($E45-COUNT($R45:AA45))&lt;1,MAX(MIN(AA45*(1-$C45),($E45-COUNT($R45:AA45))*AA45*(1-$C45)),(0.95*$Q45)-SUM($R45:AA45)),MIN(AA45*(1-$C45),($E45-COUNT($R45:AA45))*AA45*(1-$C45))))</f>
        <v>0</v>
      </c>
      <c r="AC45" s="3">
        <f>IF(COUNT($R45:AB45)&gt;=$E45,0,IF(($E45-COUNT($R45:AB45))&lt;1,MAX(MIN(AB45*(1-$C45),($E45-COUNT($R45:AB45))*AB45*(1-$C45)),(0.95*$Q45)-SUM($R45:AB45)),MIN(AB45*(1-$C45),($E45-COUNT($R45:AB45))*AB45*(1-$C45))))</f>
        <v>0</v>
      </c>
      <c r="AD45" s="3">
        <f>IF(COUNT($R45:AC45)&gt;=$E45,0,IF(($E45-COUNT($R45:AC45))&lt;1,MAX(MIN(AC45*(1-$C45),($E45-COUNT($R45:AC45))*AC45*(1-$C45)),(0.95*$Q45)-SUM($R45:AC45)),MIN(AC45*(1-$C45),($E45-COUNT($R45:AC45))*AC45*(1-$C45))))</f>
        <v>0</v>
      </c>
      <c r="AE45" s="3">
        <f>IF(COUNT($R45:AD45)&gt;=$E45,0,IF(($E45-COUNT($R45:AD45))&lt;1,MAX(MIN(AD45*(1-$C45),($E45-COUNT($R45:AD45))*AD45*(1-$C45)),(0.95*$Q45)-SUM($R45:AD45)),MIN(AD45*(1-$C45),($E45-COUNT($R45:AD45))*AD45*(1-$C45))))</f>
        <v>0</v>
      </c>
      <c r="AF45" s="3">
        <f>IF(COUNT($R45:AE45)&gt;=$E45,0,IF(($E45-COUNT($R45:AE45))&lt;1,MAX(MIN(AE45*(1-$C45),($E45-COUNT($R45:AE45))*AE45*(1-$C45)),(0.95*$Q45)-SUM($R45:AE45)),MIN(AE45*(1-$C45),($E45-COUNT($R45:AE45))*AE45*(1-$C45))))</f>
        <v>0</v>
      </c>
      <c r="AG45" s="3">
        <f>IF(COUNT($R45:AF45)&gt;=$E45,0,IF(($E45-COUNT($R45:AF45))&lt;1,MAX(MIN(AF45*(1-$C45),($E45-COUNT($R45:AF45))*AF45*(1-$C45)),(0.95*$Q45)-SUM($R45:AF45)),MIN(AF45*(1-$C45),($E45-COUNT($R45:AF45))*AF45*(1-$C45))))</f>
        <v>0</v>
      </c>
      <c r="AH45" s="3">
        <f>IF(COUNT($R45:AG45)&gt;=$E45,0,IF(($E45-COUNT($R45:AG45))&lt;1,MAX(MIN(AG45*(1-$C45),($E45-COUNT($R45:AG45))*AG45*(1-$C45)),(0.95*$Q45)-SUM($R45:AG45)),MIN(AG45*(1-$C45),($E45-COUNT($R45:AG45))*AG45*(1-$C45))))</f>
        <v>0</v>
      </c>
      <c r="AI45" s="3">
        <f>IF(COUNT($R45:AH45)&gt;=$E45,0,IF(($E45-COUNT($R45:AH45))&lt;1,MAX(MIN(AH45*(1-$C45),($E45-COUNT($R45:AH45))*AH45*(1-$C45)),(0.95*$Q45)-SUM($R45:AH45)),MIN(AH45*(1-$C45),($E45-COUNT($R45:AH45))*AH45*(1-$C45))))</f>
        <v>0</v>
      </c>
      <c r="AJ45" s="3">
        <f>IF(COUNT($R45:AI45)&gt;=$E45,0,IF(($E45-COUNT($R45:AI45))&lt;1,MAX(MIN(AI45*(1-$C45),($E45-COUNT($R45:AI45))*AI45*(1-$C45)),(0.95*$Q45)-SUM($R45:AI45)),MIN(AI45*(1-$C45),($E45-COUNT($R45:AI45))*AI45*(1-$C45))))</f>
        <v>0</v>
      </c>
      <c r="AK45" s="3">
        <f>IF(COUNT($R45:AJ45)&gt;=$E45,0,IF(($E45-COUNT($R45:AJ45))&lt;1,MAX(MIN(AJ45*(1-$C45),($E45-COUNT($R45:AJ45))*AJ45*(1-$C45)),(0.95*$Q45)-SUM($R45:AJ45)),MIN(AJ45*(1-$C45),($E45-COUNT($R45:AJ45))*AJ45*(1-$C45))))</f>
        <v>0</v>
      </c>
      <c r="AL45" s="3">
        <f>IF(COUNT($R45:AK45)&gt;=$E45,0,IF(($E45-COUNT($R45:AK45))&lt;1,MAX(MIN(AK45*(1-$C45),($E45-COUNT($R45:AK45))*AK45*(1-$C45)),(0.95*$Q45)-SUM($R45:AK45)),MIN(AK45*(1-$C45),($E45-COUNT($R45:AK45))*AK45*(1-$C45))))</f>
        <v>0</v>
      </c>
      <c r="AM45" s="3">
        <f>IF(COUNT($R45:AL45)&gt;=$E45,0,IF(($E45-COUNT($R45:AL45))&lt;1,MAX(MIN(AL45*(1-$C45),($E45-COUNT($R45:AL45))*AL45*(1-$C45)),(0.95*$Q45)-SUM($R45:AL45)),MIN(AL45*(1-$C45),($E45-COUNT($R45:AL45))*AL45*(1-$C45))))</f>
        <v>0</v>
      </c>
      <c r="AN45" s="3">
        <f>IF(COUNT($R45:AM45)&gt;=$E45,0,IF(($E45-COUNT($R45:AM45))&lt;1,MAX(MIN(AM45*(1-$C45),($E45-COUNT($R45:AM45))*AM45*(1-$C45)),(0.95*$Q45)-SUM($R45:AM45)),MIN(AM45*(1-$C45),($E45-COUNT($R45:AM45))*AM45*(1-$C45))))</f>
        <v>0</v>
      </c>
      <c r="AO45" s="3">
        <f>IF(COUNT($R45:AN45)&gt;=$E45,0,IF(($E45-COUNT($R45:AN45))&lt;1,MAX(MIN(AN45*(1-$C45),($E45-COUNT($R45:AN45))*AN45*(1-$C45)),(0.95*$Q45)-SUM($R45:AN45)),MIN(AN45*(1-$C45),($E45-COUNT($R45:AN45))*AN45*(1-$C45))))</f>
        <v>0</v>
      </c>
      <c r="AP45" s="3">
        <f>IF(COUNT($R45:AO45)&gt;=$E45,0,IF(($E45-COUNT($R45:AO45))&lt;1,MAX(MIN(AO45*(1-$C45),($E45-COUNT($R45:AO45))*AO45*(1-$C45)),(0.95*$Q45)-SUM($R45:AO45)),MIN(AO45*(1-$C45),($E45-COUNT($R45:AO45))*AO45*(1-$C45))))</f>
        <v>0</v>
      </c>
      <c r="AQ45" s="3">
        <f>IF(COUNT($R45:AP45)&gt;=$E45,0,IF(($E45-COUNT($R45:AP45))&lt;1,MAX(MIN(AP45*(1-$C45),($E45-COUNT($R45:AP45))*AP45*(1-$C45)),(0.95*$Q45)-SUM($R45:AP45)),MIN(AP45*(1-$C45),($E45-COUNT($R45:AP45))*AP45*(1-$C45))))</f>
        <v>0</v>
      </c>
      <c r="AR45" s="3">
        <f>IF(COUNT($R45:AQ45)&gt;=$E45,0,IF(($E45-COUNT($R45:AQ45))&lt;1,MAX(MIN(AQ45*(1-$C45),($E45-COUNT($R45:AQ45))*AQ45*(1-$C45)),(0.95*$Q45)-SUM($R45:AQ45)),MIN(AQ45*(1-$C45),($E45-COUNT($R45:AQ45))*AQ45*(1-$C45))))</f>
        <v>0</v>
      </c>
      <c r="AS45" s="3">
        <f>IF(COUNT($R45:AR45)&gt;=$E45,0,IF(($E45-COUNT($R45:AR45))&lt;1,MAX(MIN(AR45*(1-$C45),($E45-COUNT($R45:AR45))*AR45*(1-$C45)),(0.95*$Q45)-SUM($R45:AR45)),MIN(AR45*(1-$C45),($E45-COUNT($R45:AR45))*AR45*(1-$C45))))</f>
        <v>0</v>
      </c>
      <c r="AT45" s="3">
        <f>IF(COUNT($R45:AS45)&gt;=$E45,0,IF(($E45-COUNT($R45:AS45))&lt;1,MAX(MIN(AS45*(1-$C45),($E45-COUNT($R45:AS45))*AS45*(1-$C45)),(0.95*$Q45)-SUM($R45:AS45)),MIN(AS45*(1-$C45),($E45-COUNT($R45:AS45))*AS45*(1-$C45))))</f>
        <v>0</v>
      </c>
      <c r="AU45" s="3">
        <f>IF(COUNT($R45:AT45)&gt;=$E45,0,IF(($E45-COUNT($R45:AT45))&lt;1,MAX(MIN(AT45*(1-$C45),($E45-COUNT($R45:AT45))*AT45*(1-$C45)),(0.95*$Q45)-SUM($R45:AT45)),MIN(AT45*(1-$C45),($E45-COUNT($R45:AT45))*AT45*(1-$C45))))</f>
        <v>0</v>
      </c>
    </row>
    <row r="46" spans="1:47">
      <c r="A46" s="1"/>
      <c r="B46" s="13">
        <v>0.18099999999999999</v>
      </c>
      <c r="C46" s="13">
        <f t="shared" ref="C46" si="19">IF(E46=0,0,(1-(0.05^(1/E46))))</f>
        <v>0</v>
      </c>
      <c r="D46" s="5">
        <v>10</v>
      </c>
      <c r="E46" s="3">
        <f>MAX(ROUND((F46-$D$2)/365,0),0)</f>
        <v>0</v>
      </c>
      <c r="F46" s="1">
        <f>A46+(D46*365)</f>
        <v>3650</v>
      </c>
      <c r="G46" s="3">
        <v>0</v>
      </c>
      <c r="H46" s="3">
        <f>IF(H$3&gt;$A46,$G46-($G46*$B46*(H$3-$A46+1)/365),0)</f>
        <v>0</v>
      </c>
      <c r="I46" s="3">
        <f t="shared" ref="I46" si="20">(IF(H46&gt;0,H46-H46*$B46,IF(I$3&gt;$A46,$G46-($G46*$B46*(I$3-$A46+1)/365),0)))</f>
        <v>0</v>
      </c>
      <c r="J46" s="3">
        <f t="shared" ref="J46" si="21">(IF(I46&gt;0,I46-I46*$B46,IF(J$3&gt;$A46,$G46-($G46*$B46*(J$3-$A46+1)/365),0)))</f>
        <v>0</v>
      </c>
      <c r="K46" s="3">
        <f t="shared" ref="K46" si="22">(IF(J46&gt;0,J46-J46*$B46,IF(K$3&gt;$A46,$G46-($G46*$B46*(K$3-$A46+1)/365),0)))</f>
        <v>0</v>
      </c>
      <c r="L46" s="3">
        <f t="shared" ref="L46" si="23">(IF(K46&gt;0,K46-K46*$B46,IF(L$3&gt;$A46,$G46-($G46*$B46*(L$3-$A46+1)/365),0)))</f>
        <v>0</v>
      </c>
      <c r="M46" s="3">
        <f t="shared" ref="M46" si="24">(IF(L46&gt;0,L46-L46*$B46,IF(M$3&gt;$A46,$G46-($G46*$B46*(M$3-$A46+1)/365),0)))</f>
        <v>0</v>
      </c>
      <c r="N46" s="3">
        <f t="shared" ref="N46" si="25">(IF(M46&gt;0,M46-M46*$B46,IF(N$3&gt;$A46,$G46-($G46*$B46*(N$3-$A46+1)/365),0)))</f>
        <v>0</v>
      </c>
      <c r="O46" s="3">
        <f t="shared" ref="O46" si="26">(IF(N46&gt;0,N46-N46*$B46,IF(O$3&gt;$A46,$G46-($G46*$B46*(O$3-$A46+1)/365),0)))</f>
        <v>0</v>
      </c>
      <c r="P46" s="3">
        <f t="shared" ref="P46" si="27">(IF(O46&gt;0,O46-O46*$B46,IF(P$3&gt;$A46,$G46-($G46*$B46*(P$3-$A46+1)/365),0)))</f>
        <v>0</v>
      </c>
      <c r="Q46" s="3">
        <f>IF(A46&gt;=$R$2,G46,P46)</f>
        <v>0</v>
      </c>
      <c r="R46" s="3">
        <f>IF(E46=0,0,IF(E46&lt;1,Q46*0.95,IF(A46&lt;=$R$2,Q46*C46,(Q46*($R$3-A46+1)*C46/365))))</f>
        <v>0</v>
      </c>
      <c r="S46" s="3">
        <f>IF(COUNT($R46:R46)&gt;=$E46,0,IF(($E46-COUNT($R46:R46))&lt;1,MAX(MIN(R46*(1-$C46),($E46-COUNT($R46:R46))*R46*(1-$C46)),(0.95*$Q46)-SUM($R46:R46)),MIN(R46*(1-$C46),($E46-COUNT($R46:R46))*R46*(1-$C46))))</f>
        <v>0</v>
      </c>
      <c r="T46" s="3">
        <f>IF(COUNT($R46:S46)&gt;=$E46,0,IF(($E46-COUNT($R46:S46))&lt;1,MAX(MIN(S46*(1-$C46),($E46-COUNT($R46:S46))*S46*(1-$C46)),(0.95*$Q46)-SUM($R46:S46)),MIN(S46*(1-$C46),($E46-COUNT($R46:S46))*S46*(1-$C46))))</f>
        <v>0</v>
      </c>
      <c r="U46" s="3">
        <f>IF(COUNT($R46:T46)&gt;=$E46,0,IF(($E46-COUNT($R46:T46))&lt;1,MAX(MIN(T46*(1-$C46),($E46-COUNT($R46:T46))*T46*(1-$C46)),(0.95*$Q46)-SUM($R46:T46)),MIN(T46*(1-$C46),($E46-COUNT($R46:T46))*T46*(1-$C46))))</f>
        <v>0</v>
      </c>
      <c r="V46" s="3">
        <f>IF(COUNT($R46:U46)&gt;=$E46,0,IF(($E46-COUNT($R46:U46))&lt;1,MAX(MIN(U46*(1-$C46),($E46-COUNT($R46:U46))*U46*(1-$C46)),(0.95*$Q46)-SUM($R46:U46)),MIN(U46*(1-$C46),($E46-COUNT($R46:U46))*U46*(1-$C46))))</f>
        <v>0</v>
      </c>
      <c r="W46" s="3">
        <f>IF(COUNT($R46:V46)&gt;=$E46,0,IF(($E46-COUNT($R46:V46))&lt;1,MAX(MIN(V46*(1-$C46),($E46-COUNT($R46:V46))*V46*(1-$C46)),(0.95*$Q46)-SUM($R46:V46)),MIN(V46*(1-$C46),($E46-COUNT($R46:V46))*V46*(1-$C46))))</f>
        <v>0</v>
      </c>
      <c r="X46" s="3">
        <f>IF(COUNT($R46:W46)&gt;=$E46,0,IF(($E46-COUNT($R46:W46))&lt;1,MAX(MIN(W46*(1-$C46),($E46-COUNT($R46:W46))*W46*(1-$C46)),(0.95*$Q46)-SUM($R46:W46)),MIN(W46*(1-$C46),($E46-COUNT($R46:W46))*W46*(1-$C46))))</f>
        <v>0</v>
      </c>
      <c r="Y46" s="3">
        <f>IF(COUNT($R46:X46)&gt;=$E46,0,IF(($E46-COUNT($R46:X46))&lt;1,MAX(MIN(X46*(1-$C46),($E46-COUNT($R46:X46))*X46*(1-$C46)),(0.95*$Q46)-SUM($R46:X46)),MIN(X46*(1-$C46),($E46-COUNT($R46:X46))*X46*(1-$C46))))</f>
        <v>0</v>
      </c>
      <c r="Z46" s="3">
        <f>IF(COUNT($R46:Y46)&gt;=$E46,0,IF(($E46-COUNT($R46:Y46))&lt;1,MAX(MIN(Y46*(1-$C46),($E46-COUNT($R46:Y46))*Y46*(1-$C46)),(0.95*$Q46)-SUM($R46:Y46)),MIN(Y46*(1-$C46),($E46-COUNT($R46:Y46))*Y46*(1-$C46))))</f>
        <v>0</v>
      </c>
      <c r="AA46" s="3">
        <f>IF(COUNT($R46:Z46)&gt;=$E46,0,IF(($E46-COUNT($R46:Z46))&lt;1,MAX(MIN(Z46*(1-$C46),($E46-COUNT($R46:Z46))*Z46*(1-$C46)),(0.95*$Q46)-SUM($R46:Z46)),MIN(Z46*(1-$C46),($E46-COUNT($R46:Z46))*Z46*(1-$C46))))</f>
        <v>0</v>
      </c>
      <c r="AB46" s="3">
        <f>IF(COUNT($R46:AA46)&gt;=$E46,0,IF(($E46-COUNT($R46:AA46))&lt;1,MAX(MIN(AA46*(1-$C46),($E46-COUNT($R46:AA46))*AA46*(1-$C46)),(0.95*$Q46)-SUM($R46:AA46)),MIN(AA46*(1-$C46),($E46-COUNT($R46:AA46))*AA46*(1-$C46))))</f>
        <v>0</v>
      </c>
      <c r="AC46" s="3">
        <f>IF(COUNT($R46:AB46)&gt;=$E46,0,IF(($E46-COUNT($R46:AB46))&lt;1,MAX(MIN(AB46*(1-$C46),($E46-COUNT($R46:AB46))*AB46*(1-$C46)),(0.95*$Q46)-SUM($R46:AB46)),MIN(AB46*(1-$C46),($E46-COUNT($R46:AB46))*AB46*(1-$C46))))</f>
        <v>0</v>
      </c>
      <c r="AD46" s="3">
        <f>IF(COUNT($R46:AC46)&gt;=$E46,0,IF(($E46-COUNT($R46:AC46))&lt;1,MAX(MIN(AC46*(1-$C46),($E46-COUNT($R46:AC46))*AC46*(1-$C46)),(0.95*$Q46)-SUM($R46:AC46)),MIN(AC46*(1-$C46),($E46-COUNT($R46:AC46))*AC46*(1-$C46))))</f>
        <v>0</v>
      </c>
      <c r="AE46" s="3">
        <f>IF(COUNT($R46:AD46)&gt;=$E46,0,IF(($E46-COUNT($R46:AD46))&lt;1,MAX(MIN(AD46*(1-$C46),($E46-COUNT($R46:AD46))*AD46*(1-$C46)),(0.95*$Q46)-SUM($R46:AD46)),MIN(AD46*(1-$C46),($E46-COUNT($R46:AD46))*AD46*(1-$C46))))</f>
        <v>0</v>
      </c>
      <c r="AF46" s="3">
        <f>IF(COUNT($R46:AE46)&gt;=$E46,0,IF(($E46-COUNT($R46:AE46))&lt;1,MAX(MIN(AE46*(1-$C46),($E46-COUNT($R46:AE46))*AE46*(1-$C46)),(0.95*$Q46)-SUM($R46:AE46)),MIN(AE46*(1-$C46),($E46-COUNT($R46:AE46))*AE46*(1-$C46))))</f>
        <v>0</v>
      </c>
      <c r="AG46" s="3">
        <f>IF(COUNT($R46:AF46)&gt;=$E46,0,IF(($E46-COUNT($R46:AF46))&lt;1,MAX(MIN(AF46*(1-$C46),($E46-COUNT($R46:AF46))*AF46*(1-$C46)),(0.95*$Q46)-SUM($R46:AF46)),MIN(AF46*(1-$C46),($E46-COUNT($R46:AF46))*AF46*(1-$C46))))</f>
        <v>0</v>
      </c>
      <c r="AH46" s="3">
        <f>IF(COUNT($R46:AG46)&gt;=$E46,0,IF(($E46-COUNT($R46:AG46))&lt;1,MAX(MIN(AG46*(1-$C46),($E46-COUNT($R46:AG46))*AG46*(1-$C46)),(0.95*$Q46)-SUM($R46:AG46)),MIN(AG46*(1-$C46),($E46-COUNT($R46:AG46))*AG46*(1-$C46))))</f>
        <v>0</v>
      </c>
      <c r="AI46" s="3">
        <f>IF(COUNT($R46:AH46)&gt;=$E46,0,IF(($E46-COUNT($R46:AH46))&lt;1,MAX(MIN(AH46*(1-$C46),($E46-COUNT($R46:AH46))*AH46*(1-$C46)),(0.95*$Q46)-SUM($R46:AH46)),MIN(AH46*(1-$C46),($E46-COUNT($R46:AH46))*AH46*(1-$C46))))</f>
        <v>0</v>
      </c>
      <c r="AJ46" s="3">
        <f>IF(COUNT($R46:AI46)&gt;=$E46,0,IF(($E46-COUNT($R46:AI46))&lt;1,MAX(MIN(AI46*(1-$C46),($E46-COUNT($R46:AI46))*AI46*(1-$C46)),(0.95*$Q46)-SUM($R46:AI46)),MIN(AI46*(1-$C46),($E46-COUNT($R46:AI46))*AI46*(1-$C46))))</f>
        <v>0</v>
      </c>
      <c r="AK46" s="3">
        <f>IF(COUNT($R46:AJ46)&gt;=$E46,0,IF(($E46-COUNT($R46:AJ46))&lt;1,MAX(MIN(AJ46*(1-$C46),($E46-COUNT($R46:AJ46))*AJ46*(1-$C46)),(0.95*$Q46)-SUM($R46:AJ46)),MIN(AJ46*(1-$C46),($E46-COUNT($R46:AJ46))*AJ46*(1-$C46))))</f>
        <v>0</v>
      </c>
      <c r="AL46" s="3">
        <f>IF(COUNT($R46:AK46)&gt;=$E46,0,IF(($E46-COUNT($R46:AK46))&lt;1,MAX(MIN(AK46*(1-$C46),($E46-COUNT($R46:AK46))*AK46*(1-$C46)),(0.95*$Q46)-SUM($R46:AK46)),MIN(AK46*(1-$C46),($E46-COUNT($R46:AK46))*AK46*(1-$C46))))</f>
        <v>0</v>
      </c>
      <c r="AM46" s="3">
        <f>IF(COUNT($R46:AL46)&gt;=$E46,0,IF(($E46-COUNT($R46:AL46))&lt;1,MAX(MIN(AL46*(1-$C46),($E46-COUNT($R46:AL46))*AL46*(1-$C46)),(0.95*$Q46)-SUM($R46:AL46)),MIN(AL46*(1-$C46),($E46-COUNT($R46:AL46))*AL46*(1-$C46))))</f>
        <v>0</v>
      </c>
      <c r="AN46" s="3">
        <f>IF(COUNT($R46:AM46)&gt;=$E46,0,IF(($E46-COUNT($R46:AM46))&lt;1,MAX(MIN(AM46*(1-$C46),($E46-COUNT($R46:AM46))*AM46*(1-$C46)),(0.95*$Q46)-SUM($R46:AM46)),MIN(AM46*(1-$C46),($E46-COUNT($R46:AM46))*AM46*(1-$C46))))</f>
        <v>0</v>
      </c>
      <c r="AO46" s="3">
        <f>IF(COUNT($R46:AN46)&gt;=$E46,0,IF(($E46-COUNT($R46:AN46))&lt;1,MAX(MIN(AN46*(1-$C46),($E46-COUNT($R46:AN46))*AN46*(1-$C46)),(0.95*$Q46)-SUM($R46:AN46)),MIN(AN46*(1-$C46),($E46-COUNT($R46:AN46))*AN46*(1-$C46))))</f>
        <v>0</v>
      </c>
      <c r="AP46" s="3">
        <f>IF(COUNT($R46:AO46)&gt;=$E46,0,IF(($E46-COUNT($R46:AO46))&lt;1,MAX(MIN(AO46*(1-$C46),($E46-COUNT($R46:AO46))*AO46*(1-$C46)),(0.95*$Q46)-SUM($R46:AO46)),MIN(AO46*(1-$C46),($E46-COUNT($R46:AO46))*AO46*(1-$C46))))</f>
        <v>0</v>
      </c>
      <c r="AQ46" s="3">
        <f>IF(COUNT($R46:AP46)&gt;=$E46,0,IF(($E46-COUNT($R46:AP46))&lt;1,MAX(MIN(AP46*(1-$C46),($E46-COUNT($R46:AP46))*AP46*(1-$C46)),(0.95*$Q46)-SUM($R46:AP46)),MIN(AP46*(1-$C46),($E46-COUNT($R46:AP46))*AP46*(1-$C46))))</f>
        <v>0</v>
      </c>
      <c r="AR46" s="3">
        <f>IF(COUNT($R46:AQ46)&gt;=$E46,0,IF(($E46-COUNT($R46:AQ46))&lt;1,MAX(MIN(AQ46*(1-$C46),($E46-COUNT($R46:AQ46))*AQ46*(1-$C46)),(0.95*$Q46)-SUM($R46:AQ46)),MIN(AQ46*(1-$C46),($E46-COUNT($R46:AQ46))*AQ46*(1-$C46))))</f>
        <v>0</v>
      </c>
      <c r="AS46" s="3">
        <f>IF(COUNT($R46:AR46)&gt;=$E46,0,IF(($E46-COUNT($R46:AR46))&lt;1,MAX(MIN(AR46*(1-$C46),($E46-COUNT($R46:AR46))*AR46*(1-$C46)),(0.95*$Q46)-SUM($R46:AR46)),MIN(AR46*(1-$C46),($E46-COUNT($R46:AR46))*AR46*(1-$C46))))</f>
        <v>0</v>
      </c>
      <c r="AT46" s="3">
        <f>IF(COUNT($R46:AS46)&gt;=$E46,0,IF(($E46-COUNT($R46:AS46))&lt;1,MAX(MIN(AS46*(1-$C46),($E46-COUNT($R46:AS46))*AS46*(1-$C46)),(0.95*$Q46)-SUM($R46:AS46)),MIN(AS46*(1-$C46),($E46-COUNT($R46:AS46))*AS46*(1-$C46))))</f>
        <v>0</v>
      </c>
      <c r="AU46" s="3">
        <f>IF(COUNT($R46:AT46)&gt;=$E46,0,IF(($E46-COUNT($R46:AT46))&lt;1,MAX(MIN(AT46*(1-$C46),($E46-COUNT($R46:AT46))*AT46*(1-$C46)),(0.95*$Q46)-SUM($R46:AT46)),MIN(AT46*(1-$C46),($E46-COUNT($R46:AT46))*AT46*(1-$C46))))</f>
        <v>0</v>
      </c>
    </row>
    <row r="47" spans="1:47">
      <c r="A47" s="1"/>
      <c r="B47" s="13">
        <v>0.18099999999999999</v>
      </c>
      <c r="C47" s="13">
        <f t="shared" ref="C47" si="28">IF(E47=0,0,(1-(0.05^(1/E47))))</f>
        <v>0</v>
      </c>
      <c r="D47" s="5">
        <v>10</v>
      </c>
      <c r="E47" s="3">
        <f>MAX(ROUND((F47-$D$2)/365,0),0)</f>
        <v>0</v>
      </c>
      <c r="F47" s="1">
        <f>A47+(D47*365)</f>
        <v>3650</v>
      </c>
      <c r="G47" s="3">
        <v>0</v>
      </c>
      <c r="H47" s="3">
        <f>IF(H$3&gt;$A47,$G47-($G47*$B47*(H$3-$A47+1)/365),0)</f>
        <v>0</v>
      </c>
      <c r="I47" s="3">
        <f t="shared" ref="I47" si="29">(IF(H47&gt;0,H47-H47*$B47,IF(I$3&gt;$A47,$G47-($G47*$B47*(I$3-$A47+1)/365),0)))</f>
        <v>0</v>
      </c>
      <c r="J47" s="3">
        <f t="shared" ref="J47" si="30">(IF(I47&gt;0,I47-I47*$B47,IF(J$3&gt;$A47,$G47-($G47*$B47*(J$3-$A47+1)/365),0)))</f>
        <v>0</v>
      </c>
      <c r="K47" s="3">
        <f t="shared" ref="K47" si="31">(IF(J47&gt;0,J47-J47*$B47,IF(K$3&gt;$A47,$G47-($G47*$B47*(K$3-$A47+1)/365),0)))</f>
        <v>0</v>
      </c>
      <c r="L47" s="3">
        <f t="shared" ref="L47" si="32">(IF(K47&gt;0,K47-K47*$B47,IF(L$3&gt;$A47,$G47-($G47*$B47*(L$3-$A47+1)/365),0)))</f>
        <v>0</v>
      </c>
      <c r="M47" s="3">
        <f t="shared" ref="M47" si="33">(IF(L47&gt;0,L47-L47*$B47,IF(M$3&gt;$A47,$G47-($G47*$B47*(M$3-$A47+1)/365),0)))</f>
        <v>0</v>
      </c>
      <c r="N47" s="3">
        <f t="shared" ref="N47" si="34">(IF(M47&gt;0,M47-M47*$B47,IF(N$3&gt;$A47,$G47-($G47*$B47*(N$3-$A47+1)/365),0)))</f>
        <v>0</v>
      </c>
      <c r="O47" s="3">
        <f t="shared" ref="O47" si="35">(IF(N47&gt;0,N47-N47*$B47,IF(O$3&gt;$A47,$G47-($G47*$B47*(O$3-$A47+1)/365),0)))</f>
        <v>0</v>
      </c>
      <c r="P47" s="3">
        <f t="shared" ref="P47" si="36">(IF(O47&gt;0,O47-O47*$B47,IF(P$3&gt;$A47,$G47-($G47*$B47*(P$3-$A47+1)/365),0)))</f>
        <v>0</v>
      </c>
      <c r="Q47" s="3">
        <f>IF(A47&gt;=$R$2,G47,P47)</f>
        <v>0</v>
      </c>
      <c r="R47" s="3">
        <f>IF(E47=0,0,IF(E47&lt;1,Q47*0.95,IF(A47&lt;=$R$2,Q47*C47,(Q47*($R$3-A47+1)*C47/365))))</f>
        <v>0</v>
      </c>
      <c r="S47" s="3">
        <f>IF(COUNT($R47:R47)&gt;=$E47,0,IF(($E47-COUNT($R47:R47))&lt;1,MAX(MIN(R47*(1-$C47),($E47-COUNT($R47:R47))*R47*(1-$C47)),(0.95*$Q47)-SUM($R47:R47)),MIN(R47*(1-$C47),($E47-COUNT($R47:R47))*R47*(1-$C47))))</f>
        <v>0</v>
      </c>
      <c r="T47" s="3">
        <f>IF(COUNT($R47:S47)&gt;=$E47,0,IF(($E47-COUNT($R47:S47))&lt;1,MAX(MIN(S47*(1-$C47),($E47-COUNT($R47:S47))*S47*(1-$C47)),(0.95*$Q47)-SUM($R47:S47)),MIN(S47*(1-$C47),($E47-COUNT($R47:S47))*S47*(1-$C47))))</f>
        <v>0</v>
      </c>
      <c r="U47" s="3">
        <f>IF(COUNT($R47:T47)&gt;=$E47,0,IF(($E47-COUNT($R47:T47))&lt;1,MAX(MIN(T47*(1-$C47),($E47-COUNT($R47:T47))*T47*(1-$C47)),(0.95*$Q47)-SUM($R47:T47)),MIN(T47*(1-$C47),($E47-COUNT($R47:T47))*T47*(1-$C47))))</f>
        <v>0</v>
      </c>
      <c r="V47" s="3">
        <f>IF(COUNT($R47:U47)&gt;=$E47,0,IF(($E47-COUNT($R47:U47))&lt;1,MAX(MIN(U47*(1-$C47),($E47-COUNT($R47:U47))*U47*(1-$C47)),(0.95*$Q47)-SUM($R47:U47)),MIN(U47*(1-$C47),($E47-COUNT($R47:U47))*U47*(1-$C47))))</f>
        <v>0</v>
      </c>
      <c r="W47" s="3">
        <f>IF(COUNT($R47:V47)&gt;=$E47,0,IF(($E47-COUNT($R47:V47))&lt;1,MAX(MIN(V47*(1-$C47),($E47-COUNT($R47:V47))*V47*(1-$C47)),(0.95*$Q47)-SUM($R47:V47)),MIN(V47*(1-$C47),($E47-COUNT($R47:V47))*V47*(1-$C47))))</f>
        <v>0</v>
      </c>
      <c r="X47" s="3">
        <f>IF(COUNT($R47:W47)&gt;=$E47,0,IF(($E47-COUNT($R47:W47))&lt;1,MAX(MIN(W47*(1-$C47),($E47-COUNT($R47:W47))*W47*(1-$C47)),(0.95*$Q47)-SUM($R47:W47)),MIN(W47*(1-$C47),($E47-COUNT($R47:W47))*W47*(1-$C47))))</f>
        <v>0</v>
      </c>
      <c r="Y47" s="3">
        <f>IF(COUNT($R47:X47)&gt;=$E47,0,IF(($E47-COUNT($R47:X47))&lt;1,MAX(MIN(X47*(1-$C47),($E47-COUNT($R47:X47))*X47*(1-$C47)),(0.95*$Q47)-SUM($R47:X47)),MIN(X47*(1-$C47),($E47-COUNT($R47:X47))*X47*(1-$C47))))</f>
        <v>0</v>
      </c>
      <c r="Z47" s="3">
        <f>IF(COUNT($R47:Y47)&gt;=$E47,0,IF(($E47-COUNT($R47:Y47))&lt;1,MAX(MIN(Y47*(1-$C47),($E47-COUNT($R47:Y47))*Y47*(1-$C47)),(0.95*$Q47)-SUM($R47:Y47)),MIN(Y47*(1-$C47),($E47-COUNT($R47:Y47))*Y47*(1-$C47))))</f>
        <v>0</v>
      </c>
      <c r="AA47" s="3">
        <f>IF(COUNT($R47:Z47)&gt;=$E47,0,IF(($E47-COUNT($R47:Z47))&lt;1,MAX(MIN(Z47*(1-$C47),($E47-COUNT($R47:Z47))*Z47*(1-$C47)),(0.95*$Q47)-SUM($R47:Z47)),MIN(Z47*(1-$C47),($E47-COUNT($R47:Z47))*Z47*(1-$C47))))</f>
        <v>0</v>
      </c>
      <c r="AB47" s="3">
        <f>IF(COUNT($R47:AA47)&gt;=$E47,0,IF(($E47-COUNT($R47:AA47))&lt;1,MAX(MIN(AA47*(1-$C47),($E47-COUNT($R47:AA47))*AA47*(1-$C47)),(0.95*$Q47)-SUM($R47:AA47)),MIN(AA47*(1-$C47),($E47-COUNT($R47:AA47))*AA47*(1-$C47))))</f>
        <v>0</v>
      </c>
      <c r="AC47" s="3">
        <f>IF(COUNT($R47:AB47)&gt;=$E47,0,IF(($E47-COUNT($R47:AB47))&lt;1,MAX(MIN(AB47*(1-$C47),($E47-COUNT($R47:AB47))*AB47*(1-$C47)),(0.95*$Q47)-SUM($R47:AB47)),MIN(AB47*(1-$C47),($E47-COUNT($R47:AB47))*AB47*(1-$C47))))</f>
        <v>0</v>
      </c>
      <c r="AD47" s="3">
        <f>IF(COUNT($R47:AC47)&gt;=$E47,0,IF(($E47-COUNT($R47:AC47))&lt;1,MAX(MIN(AC47*(1-$C47),($E47-COUNT($R47:AC47))*AC47*(1-$C47)),(0.95*$Q47)-SUM($R47:AC47)),MIN(AC47*(1-$C47),($E47-COUNT($R47:AC47))*AC47*(1-$C47))))</f>
        <v>0</v>
      </c>
      <c r="AE47" s="3">
        <f>IF(COUNT($R47:AD47)&gt;=$E47,0,IF(($E47-COUNT($R47:AD47))&lt;1,MAX(MIN(AD47*(1-$C47),($E47-COUNT($R47:AD47))*AD47*(1-$C47)),(0.95*$Q47)-SUM($R47:AD47)),MIN(AD47*(1-$C47),($E47-COUNT($R47:AD47))*AD47*(1-$C47))))</f>
        <v>0</v>
      </c>
      <c r="AF47" s="3">
        <f>IF(COUNT($R47:AE47)&gt;=$E47,0,IF(($E47-COUNT($R47:AE47))&lt;1,MAX(MIN(AE47*(1-$C47),($E47-COUNT($R47:AE47))*AE47*(1-$C47)),(0.95*$Q47)-SUM($R47:AE47)),MIN(AE47*(1-$C47),($E47-COUNT($R47:AE47))*AE47*(1-$C47))))</f>
        <v>0</v>
      </c>
      <c r="AG47" s="3">
        <f>IF(COUNT($R47:AF47)&gt;=$E47,0,IF(($E47-COUNT($R47:AF47))&lt;1,MAX(MIN(AF47*(1-$C47),($E47-COUNT($R47:AF47))*AF47*(1-$C47)),(0.95*$Q47)-SUM($R47:AF47)),MIN(AF47*(1-$C47),($E47-COUNT($R47:AF47))*AF47*(1-$C47))))</f>
        <v>0</v>
      </c>
      <c r="AH47" s="3">
        <f>IF(COUNT($R47:AG47)&gt;=$E47,0,IF(($E47-COUNT($R47:AG47))&lt;1,MAX(MIN(AG47*(1-$C47),($E47-COUNT($R47:AG47))*AG47*(1-$C47)),(0.95*$Q47)-SUM($R47:AG47)),MIN(AG47*(1-$C47),($E47-COUNT($R47:AG47))*AG47*(1-$C47))))</f>
        <v>0</v>
      </c>
      <c r="AI47" s="3">
        <f>IF(COUNT($R47:AH47)&gt;=$E47,0,IF(($E47-COUNT($R47:AH47))&lt;1,MAX(MIN(AH47*(1-$C47),($E47-COUNT($R47:AH47))*AH47*(1-$C47)),(0.95*$Q47)-SUM($R47:AH47)),MIN(AH47*(1-$C47),($E47-COUNT($R47:AH47))*AH47*(1-$C47))))</f>
        <v>0</v>
      </c>
      <c r="AJ47" s="3">
        <f>IF(COUNT($R47:AI47)&gt;=$E47,0,IF(($E47-COUNT($R47:AI47))&lt;1,MAX(MIN(AI47*(1-$C47),($E47-COUNT($R47:AI47))*AI47*(1-$C47)),(0.95*$Q47)-SUM($R47:AI47)),MIN(AI47*(1-$C47),($E47-COUNT($R47:AI47))*AI47*(1-$C47))))</f>
        <v>0</v>
      </c>
      <c r="AK47" s="3">
        <f>IF(COUNT($R47:AJ47)&gt;=$E47,0,IF(($E47-COUNT($R47:AJ47))&lt;1,MAX(MIN(AJ47*(1-$C47),($E47-COUNT($R47:AJ47))*AJ47*(1-$C47)),(0.95*$Q47)-SUM($R47:AJ47)),MIN(AJ47*(1-$C47),($E47-COUNT($R47:AJ47))*AJ47*(1-$C47))))</f>
        <v>0</v>
      </c>
      <c r="AL47" s="3">
        <f>IF(COUNT($R47:AK47)&gt;=$E47,0,IF(($E47-COUNT($R47:AK47))&lt;1,MAX(MIN(AK47*(1-$C47),($E47-COUNT($R47:AK47))*AK47*(1-$C47)),(0.95*$Q47)-SUM($R47:AK47)),MIN(AK47*(1-$C47),($E47-COUNT($R47:AK47))*AK47*(1-$C47))))</f>
        <v>0</v>
      </c>
      <c r="AM47" s="3">
        <f>IF(COUNT($R47:AL47)&gt;=$E47,0,IF(($E47-COUNT($R47:AL47))&lt;1,MAX(MIN(AL47*(1-$C47),($E47-COUNT($R47:AL47))*AL47*(1-$C47)),(0.95*$Q47)-SUM($R47:AL47)),MIN(AL47*(1-$C47),($E47-COUNT($R47:AL47))*AL47*(1-$C47))))</f>
        <v>0</v>
      </c>
      <c r="AN47" s="3">
        <f>IF(COUNT($R47:AM47)&gt;=$E47,0,IF(($E47-COUNT($R47:AM47))&lt;1,MAX(MIN(AM47*(1-$C47),($E47-COUNT($R47:AM47))*AM47*(1-$C47)),(0.95*$Q47)-SUM($R47:AM47)),MIN(AM47*(1-$C47),($E47-COUNT($R47:AM47))*AM47*(1-$C47))))</f>
        <v>0</v>
      </c>
      <c r="AO47" s="3">
        <f>IF(COUNT($R47:AN47)&gt;=$E47,0,IF(($E47-COUNT($R47:AN47))&lt;1,MAX(MIN(AN47*(1-$C47),($E47-COUNT($R47:AN47))*AN47*(1-$C47)),(0.95*$Q47)-SUM($R47:AN47)),MIN(AN47*(1-$C47),($E47-COUNT($R47:AN47))*AN47*(1-$C47))))</f>
        <v>0</v>
      </c>
      <c r="AP47" s="3">
        <f>IF(COUNT($R47:AO47)&gt;=$E47,0,IF(($E47-COUNT($R47:AO47))&lt;1,MAX(MIN(AO47*(1-$C47),($E47-COUNT($R47:AO47))*AO47*(1-$C47)),(0.95*$Q47)-SUM($R47:AO47)),MIN(AO47*(1-$C47),($E47-COUNT($R47:AO47))*AO47*(1-$C47))))</f>
        <v>0</v>
      </c>
      <c r="AQ47" s="3">
        <f>IF(COUNT($R47:AP47)&gt;=$E47,0,IF(($E47-COUNT($R47:AP47))&lt;1,MAX(MIN(AP47*(1-$C47),($E47-COUNT($R47:AP47))*AP47*(1-$C47)),(0.95*$Q47)-SUM($R47:AP47)),MIN(AP47*(1-$C47),($E47-COUNT($R47:AP47))*AP47*(1-$C47))))</f>
        <v>0</v>
      </c>
      <c r="AR47" s="3">
        <f>IF(COUNT($R47:AQ47)&gt;=$E47,0,IF(($E47-COUNT($R47:AQ47))&lt;1,MAX(MIN(AQ47*(1-$C47),($E47-COUNT($R47:AQ47))*AQ47*(1-$C47)),(0.95*$Q47)-SUM($R47:AQ47)),MIN(AQ47*(1-$C47),($E47-COUNT($R47:AQ47))*AQ47*(1-$C47))))</f>
        <v>0</v>
      </c>
      <c r="AS47" s="3">
        <f>IF(COUNT($R47:AR47)&gt;=$E47,0,IF(($E47-COUNT($R47:AR47))&lt;1,MAX(MIN(AR47*(1-$C47),($E47-COUNT($R47:AR47))*AR47*(1-$C47)),(0.95*$Q47)-SUM($R47:AR47)),MIN(AR47*(1-$C47),($E47-COUNT($R47:AR47))*AR47*(1-$C47))))</f>
        <v>0</v>
      </c>
      <c r="AT47" s="3">
        <f>IF(COUNT($R47:AS47)&gt;=$E47,0,IF(($E47-COUNT($R47:AS47))&lt;1,MAX(MIN(AS47*(1-$C47),($E47-COUNT($R47:AS47))*AS47*(1-$C47)),(0.95*$Q47)-SUM($R47:AS47)),MIN(AS47*(1-$C47),($E47-COUNT($R47:AS47))*AS47*(1-$C47))))</f>
        <v>0</v>
      </c>
      <c r="AU47" s="3">
        <f>IF(COUNT($R47:AT47)&gt;=$E47,0,IF(($E47-COUNT($R47:AT47))&lt;1,MAX(MIN(AT47*(1-$C47),($E47-COUNT($R47:AT47))*AT47*(1-$C47)),(0.95*$Q47)-SUM($R47:AT47)),MIN(AT47*(1-$C47),($E47-COUNT($R47:AT47))*AT47*(1-$C47))))</f>
        <v>0</v>
      </c>
    </row>
    <row r="48" spans="1:47">
      <c r="A48" s="1"/>
      <c r="B48" s="13"/>
      <c r="C48" s="13"/>
      <c r="E48" s="3"/>
      <c r="F48" s="1"/>
      <c r="N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</row>
    <row r="49" spans="1:47">
      <c r="A49" s="1"/>
      <c r="B49" s="13"/>
      <c r="C49" s="13"/>
      <c r="E49" s="3"/>
      <c r="F49" s="1"/>
      <c r="N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</row>
    <row r="50" spans="1:47">
      <c r="A50" s="1"/>
      <c r="B50" s="13"/>
      <c r="C50" s="13"/>
      <c r="E50" s="3"/>
      <c r="F50" s="1"/>
      <c r="N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</row>
    <row r="51" spans="1:47">
      <c r="A51" s="1"/>
      <c r="B51" s="13"/>
      <c r="C51" s="13"/>
      <c r="E51" s="3"/>
      <c r="F51" s="1"/>
      <c r="N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</row>
    <row r="52" spans="1:47">
      <c r="A52" s="1"/>
      <c r="B52" s="13"/>
      <c r="C52" s="13"/>
      <c r="E52" s="3"/>
      <c r="F52" s="1"/>
      <c r="N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</row>
    <row r="53" spans="1:47">
      <c r="A53" s="1"/>
      <c r="B53" s="13"/>
      <c r="C53" s="13"/>
      <c r="E53" s="3"/>
      <c r="F53" s="1"/>
      <c r="N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</row>
    <row r="54" spans="1:47">
      <c r="A54" s="1"/>
      <c r="B54" s="13"/>
      <c r="C54" s="13"/>
      <c r="E54" s="3"/>
      <c r="F54" s="1"/>
      <c r="N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</row>
    <row r="55" spans="1:47">
      <c r="A55" s="1"/>
      <c r="B55" s="13"/>
      <c r="C55" s="13"/>
      <c r="E55" s="3"/>
      <c r="F55" s="1"/>
      <c r="N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</row>
    <row r="56" spans="1:47">
      <c r="A56" s="1"/>
      <c r="B56" s="13"/>
      <c r="C56" s="13"/>
      <c r="E56" s="3"/>
      <c r="F56" s="1"/>
      <c r="N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</row>
    <row r="57" spans="1:47" ht="15.75" thickBot="1">
      <c r="F57" s="14" t="s">
        <v>3</v>
      </c>
      <c r="G57" s="14">
        <f t="shared" ref="G57:AU57" si="37">SUM(G45:G45)</f>
        <v>0</v>
      </c>
      <c r="H57" s="14">
        <f t="shared" si="37"/>
        <v>0</v>
      </c>
      <c r="I57" s="14">
        <f t="shared" si="37"/>
        <v>0</v>
      </c>
      <c r="J57" s="14">
        <f t="shared" si="37"/>
        <v>0</v>
      </c>
      <c r="K57" s="14">
        <f t="shared" si="37"/>
        <v>0</v>
      </c>
      <c r="L57" s="14">
        <f t="shared" si="37"/>
        <v>0</v>
      </c>
      <c r="M57" s="14">
        <f t="shared" si="37"/>
        <v>0</v>
      </c>
      <c r="N57" s="14">
        <f t="shared" si="37"/>
        <v>0</v>
      </c>
      <c r="O57" s="14">
        <f t="shared" si="37"/>
        <v>0</v>
      </c>
      <c r="P57" s="14">
        <f t="shared" si="37"/>
        <v>0</v>
      </c>
      <c r="Q57" s="14">
        <f t="shared" si="37"/>
        <v>0</v>
      </c>
      <c r="R57" s="14">
        <f t="shared" si="37"/>
        <v>0</v>
      </c>
      <c r="S57" s="14">
        <f t="shared" si="37"/>
        <v>0</v>
      </c>
      <c r="T57" s="14">
        <f t="shared" si="37"/>
        <v>0</v>
      </c>
      <c r="U57" s="14">
        <f t="shared" si="37"/>
        <v>0</v>
      </c>
      <c r="V57" s="14">
        <f t="shared" si="37"/>
        <v>0</v>
      </c>
      <c r="W57" s="14">
        <f t="shared" si="37"/>
        <v>0</v>
      </c>
      <c r="X57" s="14">
        <f t="shared" si="37"/>
        <v>0</v>
      </c>
      <c r="Y57" s="14">
        <f t="shared" si="37"/>
        <v>0</v>
      </c>
      <c r="Z57" s="14">
        <f t="shared" si="37"/>
        <v>0</v>
      </c>
      <c r="AA57" s="14">
        <f t="shared" si="37"/>
        <v>0</v>
      </c>
      <c r="AB57" s="14">
        <f t="shared" si="37"/>
        <v>0</v>
      </c>
      <c r="AC57" s="14">
        <f t="shared" si="37"/>
        <v>0</v>
      </c>
      <c r="AD57" s="14">
        <f t="shared" si="37"/>
        <v>0</v>
      </c>
      <c r="AE57" s="14">
        <f t="shared" si="37"/>
        <v>0</v>
      </c>
      <c r="AF57" s="14">
        <f t="shared" si="37"/>
        <v>0</v>
      </c>
      <c r="AG57" s="14">
        <f t="shared" si="37"/>
        <v>0</v>
      </c>
      <c r="AH57" s="14">
        <f t="shared" si="37"/>
        <v>0</v>
      </c>
      <c r="AI57" s="14">
        <f t="shared" si="37"/>
        <v>0</v>
      </c>
      <c r="AJ57" s="14">
        <f t="shared" si="37"/>
        <v>0</v>
      </c>
      <c r="AK57" s="14">
        <f t="shared" si="37"/>
        <v>0</v>
      </c>
      <c r="AL57" s="14">
        <f t="shared" si="37"/>
        <v>0</v>
      </c>
      <c r="AM57" s="14">
        <f t="shared" si="37"/>
        <v>0</v>
      </c>
      <c r="AN57" s="14">
        <f t="shared" si="37"/>
        <v>0</v>
      </c>
      <c r="AO57" s="14">
        <f t="shared" si="37"/>
        <v>0</v>
      </c>
      <c r="AP57" s="14">
        <f t="shared" si="37"/>
        <v>0</v>
      </c>
      <c r="AQ57" s="14">
        <f t="shared" si="37"/>
        <v>0</v>
      </c>
      <c r="AR57" s="14">
        <f t="shared" si="37"/>
        <v>0</v>
      </c>
      <c r="AS57" s="14">
        <f t="shared" si="37"/>
        <v>0</v>
      </c>
      <c r="AT57" s="14">
        <f t="shared" si="37"/>
        <v>0</v>
      </c>
      <c r="AU57" s="14">
        <f t="shared" si="37"/>
        <v>0</v>
      </c>
    </row>
    <row r="58" spans="1:47" ht="15.75" thickTop="1">
      <c r="F58" s="16"/>
      <c r="G58" s="16"/>
      <c r="H58" s="16"/>
      <c r="I58" s="16"/>
      <c r="J58" s="16"/>
      <c r="K58" s="16"/>
      <c r="L58" s="16"/>
      <c r="M58" s="16"/>
      <c r="N58" s="18"/>
      <c r="O58" s="16"/>
      <c r="P58" s="16"/>
      <c r="Q58" s="17"/>
      <c r="R58" s="17"/>
      <c r="S58" s="17"/>
      <c r="T58" s="17"/>
      <c r="U58" s="17"/>
      <c r="V58" s="17"/>
      <c r="W58" s="17"/>
      <c r="X58" s="17"/>
      <c r="Y58" s="17"/>
      <c r="Z58" s="3"/>
      <c r="AA58" s="3"/>
      <c r="AB58" s="3"/>
      <c r="AC58" s="3"/>
      <c r="AD58" s="3"/>
      <c r="AE58" s="3"/>
      <c r="AF58" s="3"/>
      <c r="AG58" s="3"/>
    </row>
    <row r="59" spans="1:47">
      <c r="A59" s="110" t="s">
        <v>24</v>
      </c>
      <c r="N59" s="8"/>
      <c r="Q59" s="8"/>
    </row>
    <row r="60" spans="1:47" ht="30">
      <c r="A60" s="9" t="s">
        <v>0</v>
      </c>
      <c r="B60" s="9" t="s">
        <v>8</v>
      </c>
      <c r="C60" s="9" t="s">
        <v>6</v>
      </c>
      <c r="D60" s="9" t="s">
        <v>1</v>
      </c>
      <c r="E60" s="9" t="s">
        <v>7</v>
      </c>
      <c r="F60" s="9" t="s">
        <v>2</v>
      </c>
      <c r="G60" s="24" t="s">
        <v>4</v>
      </c>
      <c r="H60" s="10">
        <v>38807</v>
      </c>
      <c r="I60" s="10">
        <v>39172</v>
      </c>
      <c r="J60" s="10">
        <v>39538</v>
      </c>
      <c r="K60" s="10">
        <v>39903</v>
      </c>
      <c r="L60" s="10">
        <v>40268</v>
      </c>
      <c r="M60" s="10">
        <v>40633</v>
      </c>
      <c r="N60" s="10">
        <v>40999</v>
      </c>
      <c r="O60" s="10">
        <v>41364</v>
      </c>
      <c r="P60" s="10">
        <v>41729</v>
      </c>
      <c r="Q60" s="9" t="s">
        <v>5</v>
      </c>
      <c r="R60" s="11">
        <v>42094</v>
      </c>
      <c r="S60" s="11">
        <v>42460</v>
      </c>
      <c r="T60" s="11">
        <v>42825</v>
      </c>
      <c r="U60" s="11">
        <v>43190</v>
      </c>
      <c r="V60" s="11">
        <v>43555</v>
      </c>
      <c r="W60" s="11">
        <v>43921</v>
      </c>
      <c r="X60" s="11">
        <v>44286</v>
      </c>
      <c r="Y60" s="11">
        <v>44651</v>
      </c>
      <c r="Z60" s="11">
        <v>45016</v>
      </c>
      <c r="AA60" s="11">
        <v>45382</v>
      </c>
      <c r="AB60" s="11">
        <v>45747</v>
      </c>
      <c r="AC60" s="11">
        <v>46112</v>
      </c>
      <c r="AD60" s="11">
        <v>46477</v>
      </c>
      <c r="AE60" s="11">
        <v>46843</v>
      </c>
      <c r="AF60" s="11">
        <v>47208</v>
      </c>
      <c r="AG60" s="11">
        <v>47573</v>
      </c>
      <c r="AH60" s="11">
        <v>47938</v>
      </c>
      <c r="AI60" s="11">
        <v>48304</v>
      </c>
      <c r="AJ60" s="11">
        <v>48669</v>
      </c>
      <c r="AK60" s="11">
        <v>49034</v>
      </c>
      <c r="AL60" s="11">
        <v>49399</v>
      </c>
      <c r="AM60" s="11">
        <v>49765</v>
      </c>
      <c r="AN60" s="11">
        <v>50130</v>
      </c>
      <c r="AO60" s="11">
        <v>50495</v>
      </c>
      <c r="AP60" s="11">
        <v>50860</v>
      </c>
      <c r="AQ60" s="11">
        <v>51226</v>
      </c>
      <c r="AR60" s="11">
        <v>51591</v>
      </c>
      <c r="AS60" s="11">
        <v>51956</v>
      </c>
      <c r="AT60" s="11">
        <v>52321</v>
      </c>
      <c r="AU60" s="11">
        <v>52687</v>
      </c>
    </row>
    <row r="61" spans="1:47">
      <c r="A61" s="1">
        <v>42060</v>
      </c>
      <c r="B61" s="13">
        <v>0.1391</v>
      </c>
      <c r="C61" s="13">
        <f t="shared" ref="C61" si="38">IF(E61=0,0,(1-(0.05^(1/E61))))</f>
        <v>0.39303776899708276</v>
      </c>
      <c r="D61" s="5">
        <v>5</v>
      </c>
      <c r="E61" s="3">
        <f>MAX(ROUND((F61-$D$2)/365,0),0)</f>
        <v>6</v>
      </c>
      <c r="F61" s="1">
        <f>A61+(D61*365)</f>
        <v>43885</v>
      </c>
      <c r="G61" s="3">
        <v>5250</v>
      </c>
      <c r="H61" s="3">
        <f>IF(H$3&gt;$A61,$G61-($G61*$B61*(H$3-$A61)/365),0)</f>
        <v>0</v>
      </c>
      <c r="I61" s="3">
        <f t="shared" ref="I61:P61" si="39">(IF(H61&gt;0,H61-H61*$B61,IF(I$3&gt;$A61,$G61-($G61*$B61*(I$3-$A61+1)/365),0)))</f>
        <v>0</v>
      </c>
      <c r="J61" s="3">
        <f t="shared" si="39"/>
        <v>0</v>
      </c>
      <c r="K61" s="3">
        <f t="shared" si="39"/>
        <v>0</v>
      </c>
      <c r="L61" s="3">
        <f t="shared" si="39"/>
        <v>0</v>
      </c>
      <c r="M61" s="3">
        <f t="shared" si="39"/>
        <v>0</v>
      </c>
      <c r="N61" s="3">
        <f t="shared" si="39"/>
        <v>0</v>
      </c>
      <c r="O61" s="3">
        <f t="shared" si="39"/>
        <v>0</v>
      </c>
      <c r="P61" s="3">
        <f t="shared" si="39"/>
        <v>0</v>
      </c>
      <c r="Q61" s="3">
        <f>IF(A61&gt;=$R$2,G61,P61)</f>
        <v>5250</v>
      </c>
      <c r="R61" s="3">
        <f>IF(E61=0,0,IF(E61&lt;1,Q61*0.95,IF(A61&lt;=$R$2,Q61*C61,(Q61*($R$3-A61+1)*C61/365))))</f>
        <v>197.86490425538071</v>
      </c>
      <c r="S61" s="3">
        <f>IF(COUNT($R61:R61)&gt;=$E61,0,IF(($E61-COUNT($R61:R61))&lt;1,MAX(MIN(R61*(1-$C61),($E61-COUNT($R61:R61))*R61*(1-$C61)),(0.95*$Q61)-SUM($R61:R61)),MIN(R61*(1-$C61),($E61-COUNT($R61:R61))*R61*(1-$C61))))</f>
        <v>120.09652372402449</v>
      </c>
      <c r="T61" s="3">
        <f>IF(COUNT($R61:S61)&gt;=$E61,0,IF(($E61-COUNT($R61:S61))&lt;1,MAX(MIN(S61*(1-$C61),($E61-COUNT($R61:S61))*S61*(1-$C61)),(0.95*$Q61)-SUM($R61:S61)),MIN(S61*(1-$C61),($E61-COUNT($R61:S61))*S61*(1-$C61))))</f>
        <v>72.894053975228687</v>
      </c>
      <c r="U61" s="3">
        <f>IF(COUNT($R61:T61)&gt;=$E61,0,IF(($E61-COUNT($R61:T61))&lt;1,MAX(MIN(T61*(1-$C61),($E61-COUNT($R61:T61))*T61*(1-$C61)),(0.95*$Q61)-SUM($R61:T61)),MIN(T61*(1-$C61),($E61-COUNT($R61:T61))*T61*(1-$C61))))</f>
        <v>44.243937627651874</v>
      </c>
      <c r="V61" s="3">
        <f>IF(COUNT($R61:U61)&gt;=$E61,0,IF(($E61-COUNT($R61:U61))&lt;1,MAX(MIN(U61*(1-$C61),($E61-COUNT($R61:U61))*U61*(1-$C61)),(0.95*$Q61)-SUM($R61:U61)),MIN(U61*(1-$C61),($E61-COUNT($R61:U61))*U61*(1-$C61))))</f>
        <v>26.8543990908335</v>
      </c>
      <c r="W61" s="3">
        <f>IF(COUNT($R61:V61)&gt;=$E61,0,IF(($E61-COUNT($R61:V61))&lt;1,MAX(MIN(V61*(1-$C61),($E61-COUNT($R61:V61))*V61*(1-$C61)),(0.95*$Q61)-SUM($R61:V61)),MIN(V61*(1-$C61),($E61-COUNT($R61:V61))*V61*(1-$C61))))</f>
        <v>16.299605984415013</v>
      </c>
      <c r="X61" s="3">
        <f>IF(COUNT($R61:W61)&gt;=$E61,0,IF(($E61-COUNT($R61:W61))&lt;1,MAX(MIN(W61*(1-$C61),($E61-COUNT($R61:W61))*W61*(1-$C61)),(0.95*$Q61)-SUM($R61:W61)),MIN(W61*(1-$C61),($E61-COUNT($R61:W61))*W61*(1-$C61))))</f>
        <v>0</v>
      </c>
      <c r="Y61" s="3">
        <f>IF(COUNT($R61:X61)&gt;=$E61,0,IF(($E61-COUNT($R61:X61))&lt;1,MAX(MIN(X61*(1-$C61),($E61-COUNT($R61:X61))*X61*(1-$C61)),(0.95*$Q61)-SUM($R61:X61)),MIN(X61*(1-$C61),($E61-COUNT($R61:X61))*X61*(1-$C61))))</f>
        <v>0</v>
      </c>
      <c r="Z61" s="3">
        <f>IF(COUNT($R61:Y61)&gt;=$E61,0,IF(($E61-COUNT($R61:Y61))&lt;1,MAX(MIN(Y61*(1-$C61),($E61-COUNT($R61:Y61))*Y61*(1-$C61)),(0.95*$Q61)-SUM($R61:Y61)),MIN(Y61*(1-$C61),($E61-COUNT($R61:Y61))*Y61*(1-$C61))))</f>
        <v>0</v>
      </c>
      <c r="AA61" s="3">
        <f>IF(COUNT($R61:Z61)&gt;=$E61,0,IF(($E61-COUNT($R61:Z61))&lt;1,MAX(MIN(Z61*(1-$C61),($E61-COUNT($R61:Z61))*Z61*(1-$C61)),(0.95*$Q61)-SUM($R61:Z61)),MIN(Z61*(1-$C61),($E61-COUNT($R61:Z61))*Z61*(1-$C61))))</f>
        <v>0</v>
      </c>
      <c r="AB61" s="3">
        <f>IF(COUNT($R61:AA61)&gt;=$E61,0,IF(($E61-COUNT($R61:AA61))&lt;1,MAX(MIN(AA61*(1-$C61),($E61-COUNT($R61:AA61))*AA61*(1-$C61)),(0.95*$Q61)-SUM($R61:AA61)),MIN(AA61*(1-$C61),($E61-COUNT($R61:AA61))*AA61*(1-$C61))))</f>
        <v>0</v>
      </c>
      <c r="AC61" s="3">
        <f>IF(COUNT($R61:AB61)&gt;=$E61,0,IF(($E61-COUNT($R61:AB61))&lt;1,MAX(MIN(AB61*(1-$C61),($E61-COUNT($R61:AB61))*AB61*(1-$C61)),(0.95*$Q61)-SUM($R61:AB61)),MIN(AB61*(1-$C61),($E61-COUNT($R61:AB61))*AB61*(1-$C61))))</f>
        <v>0</v>
      </c>
      <c r="AD61" s="3">
        <f>IF(COUNT($R61:AC61)&gt;=$E61,0,IF(($E61-COUNT($R61:AC61))&lt;1,MAX(MIN(AC61*(1-$C61),($E61-COUNT($R61:AC61))*AC61*(1-$C61)),(0.95*$Q61)-SUM($R61:AC61)),MIN(AC61*(1-$C61),($E61-COUNT($R61:AC61))*AC61*(1-$C61))))</f>
        <v>0</v>
      </c>
      <c r="AE61" s="3">
        <f>IF(COUNT($R61:AD61)&gt;=$E61,0,IF(($E61-COUNT($R61:AD61))&lt;1,MAX(MIN(AD61*(1-$C61),($E61-COUNT($R61:AD61))*AD61*(1-$C61)),(0.95*$Q61)-SUM($R61:AD61)),MIN(AD61*(1-$C61),($E61-COUNT($R61:AD61))*AD61*(1-$C61))))</f>
        <v>0</v>
      </c>
      <c r="AF61" s="3">
        <f>IF(COUNT($R61:AE61)&gt;=$E61,0,IF(($E61-COUNT($R61:AE61))&lt;1,MAX(MIN(AE61*(1-$C61),($E61-COUNT($R61:AE61))*AE61*(1-$C61)),(0.95*$Q61)-SUM($R61:AE61)),MIN(AE61*(1-$C61),($E61-COUNT($R61:AE61))*AE61*(1-$C61))))</f>
        <v>0</v>
      </c>
      <c r="AG61" s="3">
        <f>IF(COUNT($R61:AF61)&gt;=$E61,0,IF(($E61-COUNT($R61:AF61))&lt;1,MAX(MIN(AF61*(1-$C61),($E61-COUNT($R61:AF61))*AF61*(1-$C61)),(0.95*$Q61)-SUM($R61:AF61)),MIN(AF61*(1-$C61),($E61-COUNT($R61:AF61))*AF61*(1-$C61))))</f>
        <v>0</v>
      </c>
      <c r="AH61" s="3">
        <f>IF(COUNT($R61:AG61)&gt;=$E61,0,IF(($E61-COUNT($R61:AG61))&lt;1,MAX(MIN(AG61*(1-$C61),($E61-COUNT($R61:AG61))*AG61*(1-$C61)),(0.95*$Q61)-SUM($R61:AG61)),MIN(AG61*(1-$C61),($E61-COUNT($R61:AG61))*AG61*(1-$C61))))</f>
        <v>0</v>
      </c>
      <c r="AI61" s="3">
        <f>IF(COUNT($R61:AH61)&gt;=$E61,0,IF(($E61-COUNT($R61:AH61))&lt;1,MAX(MIN(AH61*(1-$C61),($E61-COUNT($R61:AH61))*AH61*(1-$C61)),(0.95*$Q61)-SUM($R61:AH61)),MIN(AH61*(1-$C61),($E61-COUNT($R61:AH61))*AH61*(1-$C61))))</f>
        <v>0</v>
      </c>
      <c r="AJ61" s="3">
        <f>IF(COUNT($R61:AI61)&gt;=$E61,0,IF(($E61-COUNT($R61:AI61))&lt;1,MAX(MIN(AI61*(1-$C61),($E61-COUNT($R61:AI61))*AI61*(1-$C61)),(0.95*$Q61)-SUM($R61:AI61)),MIN(AI61*(1-$C61),($E61-COUNT($R61:AI61))*AI61*(1-$C61))))</f>
        <v>0</v>
      </c>
      <c r="AK61" s="3">
        <f>IF(COUNT($R61:AJ61)&gt;=$E61,0,IF(($E61-COUNT($R61:AJ61))&lt;1,MAX(MIN(AJ61*(1-$C61),($E61-COUNT($R61:AJ61))*AJ61*(1-$C61)),(0.95*$Q61)-SUM($R61:AJ61)),MIN(AJ61*(1-$C61),($E61-COUNT($R61:AJ61))*AJ61*(1-$C61))))</f>
        <v>0</v>
      </c>
      <c r="AL61" s="3">
        <f>IF(COUNT($R61:AK61)&gt;=$E61,0,IF(($E61-COUNT($R61:AK61))&lt;1,MAX(MIN(AK61*(1-$C61),($E61-COUNT($R61:AK61))*AK61*(1-$C61)),(0.95*$Q61)-SUM($R61:AK61)),MIN(AK61*(1-$C61),($E61-COUNT($R61:AK61))*AK61*(1-$C61))))</f>
        <v>0</v>
      </c>
      <c r="AM61" s="3">
        <f>IF(COUNT($R61:AL61)&gt;=$E61,0,IF(($E61-COUNT($R61:AL61))&lt;1,MAX(MIN(AL61*(1-$C61),($E61-COUNT($R61:AL61))*AL61*(1-$C61)),(0.95*$Q61)-SUM($R61:AL61)),MIN(AL61*(1-$C61),($E61-COUNT($R61:AL61))*AL61*(1-$C61))))</f>
        <v>0</v>
      </c>
      <c r="AN61" s="3">
        <f>IF(COUNT($R61:AM61)&gt;=$E61,0,IF(($E61-COUNT($R61:AM61))&lt;1,MAX(MIN(AM61*(1-$C61),($E61-COUNT($R61:AM61))*AM61*(1-$C61)),(0.95*$Q61)-SUM($R61:AM61)),MIN(AM61*(1-$C61),($E61-COUNT($R61:AM61))*AM61*(1-$C61))))</f>
        <v>0</v>
      </c>
      <c r="AO61" s="3">
        <f>IF(COUNT($R61:AN61)&gt;=$E61,0,IF(($E61-COUNT($R61:AN61))&lt;1,MAX(MIN(AN61*(1-$C61),($E61-COUNT($R61:AN61))*AN61*(1-$C61)),(0.95*$Q61)-SUM($R61:AN61)),MIN(AN61*(1-$C61),($E61-COUNT($R61:AN61))*AN61*(1-$C61))))</f>
        <v>0</v>
      </c>
      <c r="AP61" s="3">
        <f>IF(COUNT($R61:AO61)&gt;=$E61,0,IF(($E61-COUNT($R61:AO61))&lt;1,MAX(MIN(AO61*(1-$C61),($E61-COUNT($R61:AO61))*AO61*(1-$C61)),(0.95*$Q61)-SUM($R61:AO61)),MIN(AO61*(1-$C61),($E61-COUNT($R61:AO61))*AO61*(1-$C61))))</f>
        <v>0</v>
      </c>
      <c r="AQ61" s="3">
        <f>IF(COUNT($R61:AP61)&gt;=$E61,0,IF(($E61-COUNT($R61:AP61))&lt;1,MAX(MIN(AP61*(1-$C61),($E61-COUNT($R61:AP61))*AP61*(1-$C61)),(0.95*$Q61)-SUM($R61:AP61)),MIN(AP61*(1-$C61),($E61-COUNT($R61:AP61))*AP61*(1-$C61))))</f>
        <v>0</v>
      </c>
      <c r="AR61" s="3">
        <f>IF(COUNT($R61:AQ61)&gt;=$E61,0,IF(($E61-COUNT($R61:AQ61))&lt;1,MAX(MIN(AQ61*(1-$C61),($E61-COUNT($R61:AQ61))*AQ61*(1-$C61)),(0.95*$Q61)-SUM($R61:AQ61)),MIN(AQ61*(1-$C61),($E61-COUNT($R61:AQ61))*AQ61*(1-$C61))))</f>
        <v>0</v>
      </c>
      <c r="AS61" s="3">
        <f>IF(COUNT($R61:AR61)&gt;=$E61,0,IF(($E61-COUNT($R61:AR61))&lt;1,MAX(MIN(AR61*(1-$C61),($E61-COUNT($R61:AR61))*AR61*(1-$C61)),(0.95*$Q61)-SUM($R61:AR61)),MIN(AR61*(1-$C61),($E61-COUNT($R61:AR61))*AR61*(1-$C61))))</f>
        <v>0</v>
      </c>
      <c r="AT61" s="3">
        <f>IF(COUNT($R61:AS61)&gt;=$E61,0,IF(($E61-COUNT($R61:AS61))&lt;1,MAX(MIN(AS61*(1-$C61),($E61-COUNT($R61:AS61))*AS61*(1-$C61)),(0.95*$Q61)-SUM($R61:AS61)),MIN(AS61*(1-$C61),($E61-COUNT($R61:AS61))*AS61*(1-$C61))))</f>
        <v>0</v>
      </c>
      <c r="AU61" s="3">
        <f>IF(COUNT($R61:AT61)&gt;=$E61,0,IF(($E61-COUNT($R61:AT61))&lt;1,MAX(MIN(AT61*(1-$C61),($E61-COUNT($R61:AT61))*AT61*(1-$C61)),(0.95*$Q61)-SUM($R61:AT61)),MIN(AT61*(1-$C61),($E61-COUNT($R61:AT61))*AT61*(1-$C61))))</f>
        <v>0</v>
      </c>
    </row>
    <row r="62" spans="1:47">
      <c r="A62" s="1"/>
      <c r="B62" s="13"/>
      <c r="C62" s="13"/>
      <c r="E62" s="3"/>
      <c r="F62" s="1"/>
      <c r="N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</row>
    <row r="63" spans="1:47" ht="15.75" thickBot="1">
      <c r="F63" s="14" t="s">
        <v>3</v>
      </c>
      <c r="G63" s="14">
        <f t="shared" ref="G63:AU63" si="40">SUM(G61:G62)</f>
        <v>5250</v>
      </c>
      <c r="H63" s="14">
        <f t="shared" si="40"/>
        <v>0</v>
      </c>
      <c r="I63" s="14">
        <f t="shared" si="40"/>
        <v>0</v>
      </c>
      <c r="J63" s="14">
        <f t="shared" si="40"/>
        <v>0</v>
      </c>
      <c r="K63" s="14">
        <f t="shared" si="40"/>
        <v>0</v>
      </c>
      <c r="L63" s="14">
        <f t="shared" si="40"/>
        <v>0</v>
      </c>
      <c r="M63" s="14">
        <f t="shared" si="40"/>
        <v>0</v>
      </c>
      <c r="N63" s="14">
        <f t="shared" si="40"/>
        <v>0</v>
      </c>
      <c r="O63" s="14">
        <f t="shared" si="40"/>
        <v>0</v>
      </c>
      <c r="P63" s="14">
        <f t="shared" si="40"/>
        <v>0</v>
      </c>
      <c r="Q63" s="14">
        <f t="shared" si="40"/>
        <v>5250</v>
      </c>
      <c r="R63" s="14">
        <f t="shared" si="40"/>
        <v>197.86490425538071</v>
      </c>
      <c r="S63" s="14">
        <f t="shared" si="40"/>
        <v>120.09652372402449</v>
      </c>
      <c r="T63" s="14">
        <f t="shared" si="40"/>
        <v>72.894053975228687</v>
      </c>
      <c r="U63" s="14">
        <f t="shared" si="40"/>
        <v>44.243937627651874</v>
      </c>
      <c r="V63" s="14">
        <f t="shared" si="40"/>
        <v>26.8543990908335</v>
      </c>
      <c r="W63" s="14">
        <f t="shared" si="40"/>
        <v>16.299605984415013</v>
      </c>
      <c r="X63" s="14">
        <f t="shared" si="40"/>
        <v>0</v>
      </c>
      <c r="Y63" s="14">
        <f t="shared" si="40"/>
        <v>0</v>
      </c>
      <c r="Z63" s="14">
        <f t="shared" si="40"/>
        <v>0</v>
      </c>
      <c r="AA63" s="14">
        <f t="shared" si="40"/>
        <v>0</v>
      </c>
      <c r="AB63" s="14">
        <f t="shared" si="40"/>
        <v>0</v>
      </c>
      <c r="AC63" s="14">
        <f t="shared" si="40"/>
        <v>0</v>
      </c>
      <c r="AD63" s="14">
        <f t="shared" si="40"/>
        <v>0</v>
      </c>
      <c r="AE63" s="14">
        <f t="shared" si="40"/>
        <v>0</v>
      </c>
      <c r="AF63" s="14">
        <f t="shared" si="40"/>
        <v>0</v>
      </c>
      <c r="AG63" s="14">
        <f t="shared" si="40"/>
        <v>0</v>
      </c>
      <c r="AH63" s="14">
        <f t="shared" si="40"/>
        <v>0</v>
      </c>
      <c r="AI63" s="14">
        <f t="shared" si="40"/>
        <v>0</v>
      </c>
      <c r="AJ63" s="14">
        <f t="shared" si="40"/>
        <v>0</v>
      </c>
      <c r="AK63" s="14">
        <f t="shared" si="40"/>
        <v>0</v>
      </c>
      <c r="AL63" s="14">
        <f t="shared" si="40"/>
        <v>0</v>
      </c>
      <c r="AM63" s="14">
        <f t="shared" si="40"/>
        <v>0</v>
      </c>
      <c r="AN63" s="14">
        <f t="shared" si="40"/>
        <v>0</v>
      </c>
      <c r="AO63" s="14">
        <f t="shared" si="40"/>
        <v>0</v>
      </c>
      <c r="AP63" s="14">
        <f t="shared" si="40"/>
        <v>0</v>
      </c>
      <c r="AQ63" s="14">
        <f t="shared" si="40"/>
        <v>0</v>
      </c>
      <c r="AR63" s="14">
        <f t="shared" si="40"/>
        <v>0</v>
      </c>
      <c r="AS63" s="14">
        <f t="shared" si="40"/>
        <v>0</v>
      </c>
      <c r="AT63" s="14">
        <f t="shared" si="40"/>
        <v>0</v>
      </c>
      <c r="AU63" s="14">
        <f t="shared" si="40"/>
        <v>0</v>
      </c>
    </row>
    <row r="64" spans="1:47" ht="15.75" thickTop="1">
      <c r="F64" s="16"/>
      <c r="G64" s="16"/>
      <c r="H64" s="16"/>
      <c r="I64" s="16"/>
      <c r="J64" s="16"/>
      <c r="K64" s="16"/>
      <c r="L64" s="16"/>
      <c r="M64" s="16"/>
      <c r="N64" s="18"/>
      <c r="O64" s="16"/>
      <c r="P64" s="16"/>
      <c r="Q64" s="17"/>
      <c r="R64" s="17"/>
      <c r="S64" s="17"/>
      <c r="T64" s="17"/>
      <c r="U64" s="17"/>
      <c r="V64" s="17"/>
      <c r="W64" s="17"/>
      <c r="X64" s="17"/>
      <c r="Y64" s="17"/>
    </row>
    <row r="65" spans="1:61">
      <c r="A65" s="112" t="s">
        <v>25</v>
      </c>
      <c r="Q65" s="8"/>
    </row>
    <row r="66" spans="1:61" ht="30">
      <c r="A66" s="9" t="s">
        <v>0</v>
      </c>
      <c r="B66" s="9" t="s">
        <v>8</v>
      </c>
      <c r="C66" s="9" t="s">
        <v>6</v>
      </c>
      <c r="D66" s="9" t="s">
        <v>1</v>
      </c>
      <c r="E66" s="9" t="s">
        <v>7</v>
      </c>
      <c r="F66" s="9" t="s">
        <v>2</v>
      </c>
      <c r="G66" s="24" t="s">
        <v>4</v>
      </c>
      <c r="H66" s="10">
        <v>38807</v>
      </c>
      <c r="I66" s="10">
        <v>39172</v>
      </c>
      <c r="J66" s="10">
        <v>39538</v>
      </c>
      <c r="K66" s="10">
        <v>39903</v>
      </c>
      <c r="L66" s="10">
        <v>40268</v>
      </c>
      <c r="M66" s="10">
        <v>40633</v>
      </c>
      <c r="N66" s="10">
        <v>40999</v>
      </c>
      <c r="O66" s="10">
        <v>41364</v>
      </c>
      <c r="P66" s="10">
        <v>41729</v>
      </c>
      <c r="Q66" s="9" t="s">
        <v>5</v>
      </c>
      <c r="R66" s="11">
        <v>42094</v>
      </c>
      <c r="S66" s="11">
        <v>42460</v>
      </c>
      <c r="T66" s="11">
        <v>42825</v>
      </c>
      <c r="U66" s="11">
        <v>43190</v>
      </c>
      <c r="V66" s="11">
        <v>43555</v>
      </c>
      <c r="W66" s="11">
        <v>43921</v>
      </c>
      <c r="X66" s="11">
        <v>44286</v>
      </c>
      <c r="Y66" s="11">
        <v>44651</v>
      </c>
      <c r="Z66" s="11">
        <v>45016</v>
      </c>
      <c r="AA66" s="11">
        <v>45382</v>
      </c>
      <c r="AB66" s="11">
        <v>45747</v>
      </c>
      <c r="AC66" s="11">
        <v>46112</v>
      </c>
      <c r="AD66" s="11">
        <v>46477</v>
      </c>
      <c r="AE66" s="11">
        <v>46843</v>
      </c>
      <c r="AF66" s="11">
        <v>47208</v>
      </c>
      <c r="AG66" s="11">
        <v>47573</v>
      </c>
      <c r="AH66" s="11">
        <v>47938</v>
      </c>
      <c r="AI66" s="11">
        <v>48304</v>
      </c>
      <c r="AJ66" s="11">
        <v>48669</v>
      </c>
      <c r="AK66" s="11">
        <v>49034</v>
      </c>
      <c r="AL66" s="11">
        <v>49399</v>
      </c>
      <c r="AM66" s="11">
        <v>49765</v>
      </c>
      <c r="AN66" s="11">
        <v>50130</v>
      </c>
      <c r="AO66" s="11">
        <v>50495</v>
      </c>
      <c r="AP66" s="11">
        <v>50860</v>
      </c>
      <c r="AQ66" s="11">
        <v>51226</v>
      </c>
      <c r="AR66" s="11">
        <v>51591</v>
      </c>
      <c r="AS66" s="11">
        <v>51956</v>
      </c>
      <c r="AT66" s="11">
        <v>52321</v>
      </c>
      <c r="AU66" s="11">
        <v>52687</v>
      </c>
    </row>
    <row r="67" spans="1:61">
      <c r="A67" s="1">
        <v>40633</v>
      </c>
      <c r="B67" s="13">
        <v>0.1391</v>
      </c>
      <c r="C67" s="13">
        <f t="shared" ref="C67" si="41">IF(E67=0,0,(1-(0.05^(1/E67))))</f>
        <v>0.77639320225002106</v>
      </c>
      <c r="D67" s="5">
        <v>5</v>
      </c>
      <c r="E67" s="3">
        <f t="shared" ref="E67" si="42">MAX(ROUND((F67-$D$2)/365,0),0)</f>
        <v>2</v>
      </c>
      <c r="F67" s="1">
        <f>A67+(D67*365)</f>
        <v>42458</v>
      </c>
      <c r="G67" s="3">
        <v>12300</v>
      </c>
      <c r="H67" s="3">
        <f>IF(H$3&gt;$A67,$G67-($G67*$B67*(H$3-$A67)/365),0)</f>
        <v>0</v>
      </c>
      <c r="I67" s="3">
        <f t="shared" ref="I67:P67" si="43">(IF(H67&gt;0,H67-H67*$B67,IF(I$3&gt;$A67,$G67-($G67*$B67*(I$3-$A67+1)/365),0)))</f>
        <v>0</v>
      </c>
      <c r="J67" s="3">
        <f t="shared" si="43"/>
        <v>0</v>
      </c>
      <c r="K67" s="3">
        <f t="shared" si="43"/>
        <v>0</v>
      </c>
      <c r="L67" s="3">
        <f t="shared" si="43"/>
        <v>0</v>
      </c>
      <c r="M67" s="3">
        <f t="shared" si="43"/>
        <v>0</v>
      </c>
      <c r="N67" s="3">
        <f t="shared" si="43"/>
        <v>10579.695041095891</v>
      </c>
      <c r="O67" s="3">
        <f t="shared" si="43"/>
        <v>9108.0594608794527</v>
      </c>
      <c r="P67" s="3">
        <f t="shared" si="43"/>
        <v>7841.1283898711208</v>
      </c>
      <c r="Q67" s="3">
        <f>IF(A67&gt;=$R$2,G67,P67)</f>
        <v>7841.1283898711208</v>
      </c>
      <c r="R67" s="3">
        <f>IF(E67=0,0,IF(E67&lt;1,Q67*0.95,IF(A67&lt;=$R$2,Q67*C67,(Q67*($R$3-A67+1)*C67/365))))</f>
        <v>6087.7987798655913</v>
      </c>
      <c r="S67" s="3">
        <f>IF(COUNT($R67:R67)&gt;=$E67,0,IF(($E67-COUNT($R67:R67))&lt;1,MAX(MIN(R67*(1-$C67),($E67-COUNT($R67:R67))*R67*(1-$C67)),(0.95*$Q67)-SUM($R67:R67)),MIN(R67*(1-$C67),($E67-COUNT($R67:R67))*R67*(1-$C67))))</f>
        <v>1361.2731905119738</v>
      </c>
      <c r="T67" s="3">
        <f>IF(COUNT($R67:S67)&gt;=$E67,0,IF(($E67-COUNT($R67:S67))&lt;1,MAX(MIN(S67*(1-$C67),($E67-COUNT($R67:S67))*S67*(1-$C67)),(0.95*$Q67)-SUM($R67:S67)),MIN(S67*(1-$C67),($E67-COUNT($R67:S67))*S67*(1-$C67))))</f>
        <v>0</v>
      </c>
      <c r="U67" s="3">
        <f>IF(COUNT($R67:T67)&gt;=$E67,0,IF(($E67-COUNT($R67:T67))&lt;1,MAX(MIN(T67*(1-$C67),($E67-COUNT($R67:T67))*T67*(1-$C67)),(0.95*$Q67)-SUM($R67:T67)),MIN(T67*(1-$C67),($E67-COUNT($R67:T67))*T67*(1-$C67))))</f>
        <v>0</v>
      </c>
      <c r="V67" s="3">
        <f>IF(COUNT($R67:U67)&gt;=$E67,0,IF(($E67-COUNT($R67:U67))&lt;1,MAX(MIN(U67*(1-$C67),($E67-COUNT($R67:U67))*U67*(1-$C67)),(0.95*$Q67)-SUM($R67:U67)),MIN(U67*(1-$C67),($E67-COUNT($R67:U67))*U67*(1-$C67))))</f>
        <v>0</v>
      </c>
      <c r="W67" s="3">
        <f>IF(COUNT($R67:V67)&gt;=$E67,0,IF(($E67-COUNT($R67:V67))&lt;1,MAX(MIN(V67*(1-$C67),($E67-COUNT($R67:V67))*V67*(1-$C67)),(0.95*$Q67)-SUM($R67:V67)),MIN(V67*(1-$C67),($E67-COUNT($R67:V67))*V67*(1-$C67))))</f>
        <v>0</v>
      </c>
      <c r="X67" s="3">
        <f>IF(COUNT($R67:W67)&gt;=$E67,0,IF(($E67-COUNT($R67:W67))&lt;1,MAX(MIN(W67*(1-$C67),($E67-COUNT($R67:W67))*W67*(1-$C67)),(0.95*$Q67)-SUM($R67:W67)),MIN(W67*(1-$C67),($E67-COUNT($R67:W67))*W67*(1-$C67))))</f>
        <v>0</v>
      </c>
      <c r="Y67" s="3">
        <f>IF(COUNT($R67:X67)&gt;=$E67,0,IF(($E67-COUNT($R67:X67))&lt;1,MAX(MIN(X67*(1-$C67),($E67-COUNT($R67:X67))*X67*(1-$C67)),(0.95*$Q67)-SUM($R67:X67)),MIN(X67*(1-$C67),($E67-COUNT($R67:X67))*X67*(1-$C67))))</f>
        <v>0</v>
      </c>
      <c r="Z67" s="3">
        <f>IF(COUNT($R67:Y67)&gt;=$E67,0,IF(($E67-COUNT($R67:Y67))&lt;1,MAX(MIN(Y67*(1-$C67),($E67-COUNT($R67:Y67))*Y67*(1-$C67)),(0.95*$Q67)-SUM($R67:Y67)),MIN(Y67*(1-$C67),($E67-COUNT($R67:Y67))*Y67*(1-$C67))))</f>
        <v>0</v>
      </c>
      <c r="AA67" s="3">
        <f>IF(COUNT($R67:Z67)&gt;=$E67,0,IF(($E67-COUNT($R67:Z67))&lt;1,MAX(MIN(Z67*(1-$C67),($E67-COUNT($R67:Z67))*Z67*(1-$C67)),(0.95*$Q67)-SUM($R67:Z67)),MIN(Z67*(1-$C67),($E67-COUNT($R67:Z67))*Z67*(1-$C67))))</f>
        <v>0</v>
      </c>
      <c r="AB67" s="3">
        <f>IF(COUNT($R67:AA67)&gt;=$E67,0,IF(($E67-COUNT($R67:AA67))&lt;1,MAX(MIN(AA67*(1-$C67),($E67-COUNT($R67:AA67))*AA67*(1-$C67)),(0.95*$Q67)-SUM($R67:AA67)),MIN(AA67*(1-$C67),($E67-COUNT($R67:AA67))*AA67*(1-$C67))))</f>
        <v>0</v>
      </c>
      <c r="AC67" s="3">
        <f>IF(COUNT($R67:AB67)&gt;=$E67,0,IF(($E67-COUNT($R67:AB67))&lt;1,MAX(MIN(AB67*(1-$C67),($E67-COUNT($R67:AB67))*AB67*(1-$C67)),(0.95*$Q67)-SUM($R67:AB67)),MIN(AB67*(1-$C67),($E67-COUNT($R67:AB67))*AB67*(1-$C67))))</f>
        <v>0</v>
      </c>
      <c r="AD67" s="3">
        <f>IF(COUNT($R67:AC67)&gt;=$E67,0,IF(($E67-COUNT($R67:AC67))&lt;1,MAX(MIN(AC67*(1-$C67),($E67-COUNT($R67:AC67))*AC67*(1-$C67)),(0.95*$Q67)-SUM($R67:AC67)),MIN(AC67*(1-$C67),($E67-COUNT($R67:AC67))*AC67*(1-$C67))))</f>
        <v>0</v>
      </c>
      <c r="AE67" s="3">
        <f>IF(COUNT($R67:AD67)&gt;=$E67,0,IF(($E67-COUNT($R67:AD67))&lt;1,MAX(MIN(AD67*(1-$C67),($E67-COUNT($R67:AD67))*AD67*(1-$C67)),(0.95*$Q67)-SUM($R67:AD67)),MIN(AD67*(1-$C67),($E67-COUNT($R67:AD67))*AD67*(1-$C67))))</f>
        <v>0</v>
      </c>
      <c r="AF67" s="3">
        <f>IF(COUNT($R67:AE67)&gt;=$E67,0,IF(($E67-COUNT($R67:AE67))&lt;1,MAX(MIN(AE67*(1-$C67),($E67-COUNT($R67:AE67))*AE67*(1-$C67)),(0.95*$Q67)-SUM($R67:AE67)),MIN(AE67*(1-$C67),($E67-COUNT($R67:AE67))*AE67*(1-$C67))))</f>
        <v>0</v>
      </c>
      <c r="AG67" s="3">
        <f>IF(COUNT($R67:AF67)&gt;=$E67,0,IF(($E67-COUNT($R67:AF67))&lt;1,MAX(MIN(AF67*(1-$C67),($E67-COUNT($R67:AF67))*AF67*(1-$C67)),(0.95*$Q67)-SUM($R67:AF67)),MIN(AF67*(1-$C67),($E67-COUNT($R67:AF67))*AF67*(1-$C67))))</f>
        <v>0</v>
      </c>
      <c r="AH67" s="3">
        <f>IF(COUNT($R67:AG67)&gt;=$E67,0,IF(($E67-COUNT($R67:AG67))&lt;1,MAX(MIN(AG67*(1-$C67),($E67-COUNT($R67:AG67))*AG67*(1-$C67)),(0.95*$Q67)-SUM($R67:AG67)),MIN(AG67*(1-$C67),($E67-COUNT($R67:AG67))*AG67*(1-$C67))))</f>
        <v>0</v>
      </c>
      <c r="AI67" s="3">
        <f>IF(COUNT($R67:AH67)&gt;=$E67,0,IF(($E67-COUNT($R67:AH67))&lt;1,MAX(MIN(AH67*(1-$C67),($E67-COUNT($R67:AH67))*AH67*(1-$C67)),(0.95*$Q67)-SUM($R67:AH67)),MIN(AH67*(1-$C67),($E67-COUNT($R67:AH67))*AH67*(1-$C67))))</f>
        <v>0</v>
      </c>
      <c r="AJ67" s="3">
        <f>IF(COUNT($R67:AI67)&gt;=$E67,0,IF(($E67-COUNT($R67:AI67))&lt;1,MAX(MIN(AI67*(1-$C67),($E67-COUNT($R67:AI67))*AI67*(1-$C67)),(0.95*$Q67)-SUM($R67:AI67)),MIN(AI67*(1-$C67),($E67-COUNT($R67:AI67))*AI67*(1-$C67))))</f>
        <v>0</v>
      </c>
      <c r="AK67" s="3">
        <f>IF(COUNT($R67:AJ67)&gt;=$E67,0,IF(($E67-COUNT($R67:AJ67))&lt;1,MAX(MIN(AJ67*(1-$C67),($E67-COUNT($R67:AJ67))*AJ67*(1-$C67)),(0.95*$Q67)-SUM($R67:AJ67)),MIN(AJ67*(1-$C67),($E67-COUNT($R67:AJ67))*AJ67*(1-$C67))))</f>
        <v>0</v>
      </c>
      <c r="AL67" s="3">
        <f>IF(COUNT($R67:AK67)&gt;=$E67,0,IF(($E67-COUNT($R67:AK67))&lt;1,MAX(MIN(AK67*(1-$C67),($E67-COUNT($R67:AK67))*AK67*(1-$C67)),(0.95*$Q67)-SUM($R67:AK67)),MIN(AK67*(1-$C67),($E67-COUNT($R67:AK67))*AK67*(1-$C67))))</f>
        <v>0</v>
      </c>
      <c r="AM67" s="3">
        <f>IF(COUNT($R67:AL67)&gt;=$E67,0,IF(($E67-COUNT($R67:AL67))&lt;1,MAX(MIN(AL67*(1-$C67),($E67-COUNT($R67:AL67))*AL67*(1-$C67)),(0.95*$Q67)-SUM($R67:AL67)),MIN(AL67*(1-$C67),($E67-COUNT($R67:AL67))*AL67*(1-$C67))))</f>
        <v>0</v>
      </c>
      <c r="AN67" s="3">
        <f>IF(COUNT($R67:AM67)&gt;=$E67,0,IF(($E67-COUNT($R67:AM67))&lt;1,MAX(MIN(AM67*(1-$C67),($E67-COUNT($R67:AM67))*AM67*(1-$C67)),(0.95*$Q67)-SUM($R67:AM67)),MIN(AM67*(1-$C67),($E67-COUNT($R67:AM67))*AM67*(1-$C67))))</f>
        <v>0</v>
      </c>
      <c r="AO67" s="3">
        <f>IF(COUNT($R67:AN67)&gt;=$E67,0,IF(($E67-COUNT($R67:AN67))&lt;1,MAX(MIN(AN67*(1-$C67),($E67-COUNT($R67:AN67))*AN67*(1-$C67)),(0.95*$Q67)-SUM($R67:AN67)),MIN(AN67*(1-$C67),($E67-COUNT($R67:AN67))*AN67*(1-$C67))))</f>
        <v>0</v>
      </c>
      <c r="AP67" s="3">
        <f>IF(COUNT($R67:AO67)&gt;=$E67,0,IF(($E67-COUNT($R67:AO67))&lt;1,MAX(MIN(AO67*(1-$C67),($E67-COUNT($R67:AO67))*AO67*(1-$C67)),(0.95*$Q67)-SUM($R67:AO67)),MIN(AO67*(1-$C67),($E67-COUNT($R67:AO67))*AO67*(1-$C67))))</f>
        <v>0</v>
      </c>
      <c r="AQ67" s="3">
        <f>IF(COUNT($R67:AP67)&gt;=$E67,0,IF(($E67-COUNT($R67:AP67))&lt;1,MAX(MIN(AP67*(1-$C67),($E67-COUNT($R67:AP67))*AP67*(1-$C67)),(0.95*$Q67)-SUM($R67:AP67)),MIN(AP67*(1-$C67),($E67-COUNT($R67:AP67))*AP67*(1-$C67))))</f>
        <v>0</v>
      </c>
      <c r="AR67" s="3">
        <f>IF(COUNT($R67:AQ67)&gt;=$E67,0,IF(($E67-COUNT($R67:AQ67))&lt;1,MAX(MIN(AQ67*(1-$C67),($E67-COUNT($R67:AQ67))*AQ67*(1-$C67)),(0.95*$Q67)-SUM($R67:AQ67)),MIN(AQ67*(1-$C67),($E67-COUNT($R67:AQ67))*AQ67*(1-$C67))))</f>
        <v>0</v>
      </c>
      <c r="AS67" s="3">
        <f>IF(COUNT($R67:AR67)&gt;=$E67,0,IF(($E67-COUNT($R67:AR67))&lt;1,MAX(MIN(AR67*(1-$C67),($E67-COUNT($R67:AR67))*AR67*(1-$C67)),(0.95*$Q67)-SUM($R67:AR67)),MIN(AR67*(1-$C67),($E67-COUNT($R67:AR67))*AR67*(1-$C67))))</f>
        <v>0</v>
      </c>
      <c r="AT67" s="3">
        <f>IF(COUNT($R67:AS67)&gt;=$E67,0,IF(($E67-COUNT($R67:AS67))&lt;1,MAX(MIN(AS67*(1-$C67),($E67-COUNT($R67:AS67))*AS67*(1-$C67)),(0.95*$Q67)-SUM($R67:AS67)),MIN(AS67*(1-$C67),($E67-COUNT($R67:AS67))*AS67*(1-$C67))))</f>
        <v>0</v>
      </c>
      <c r="AU67" s="3">
        <f>IF(COUNT($R67:AT67)&gt;=$E67,0,IF(($E67-COUNT($R67:AT67))&lt;1,MAX(MIN(AT67*(1-$C67),($E67-COUNT($R67:AT67))*AT67*(1-$C67)),(0.95*$Q67)-SUM($R67:AT67)),MIN(AT67*(1-$C67),($E67-COUNT($R67:AT67))*AT67*(1-$C67))))</f>
        <v>0</v>
      </c>
    </row>
    <row r="68" spans="1:61">
      <c r="A68" s="1"/>
      <c r="B68" s="13"/>
      <c r="C68" s="13"/>
      <c r="E68" s="3"/>
      <c r="F68" s="1"/>
      <c r="N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</row>
    <row r="69" spans="1:61" ht="15.75" thickBot="1">
      <c r="F69" s="14" t="s">
        <v>3</v>
      </c>
      <c r="G69" s="14">
        <f t="shared" ref="G69:AU69" si="44">SUM(G67:G68)</f>
        <v>12300</v>
      </c>
      <c r="H69" s="14">
        <f t="shared" si="44"/>
        <v>0</v>
      </c>
      <c r="I69" s="14">
        <f t="shared" si="44"/>
        <v>0</v>
      </c>
      <c r="J69" s="14">
        <f t="shared" si="44"/>
        <v>0</v>
      </c>
      <c r="K69" s="14">
        <f t="shared" si="44"/>
        <v>0</v>
      </c>
      <c r="L69" s="14">
        <f t="shared" si="44"/>
        <v>0</v>
      </c>
      <c r="M69" s="14">
        <f t="shared" si="44"/>
        <v>0</v>
      </c>
      <c r="N69" s="14">
        <f t="shared" si="44"/>
        <v>10579.695041095891</v>
      </c>
      <c r="O69" s="14">
        <f t="shared" si="44"/>
        <v>9108.0594608794527</v>
      </c>
      <c r="P69" s="14">
        <f t="shared" si="44"/>
        <v>7841.1283898711208</v>
      </c>
      <c r="Q69" s="14">
        <f t="shared" si="44"/>
        <v>7841.1283898711208</v>
      </c>
      <c r="R69" s="14">
        <f t="shared" si="44"/>
        <v>6087.7987798655913</v>
      </c>
      <c r="S69" s="14">
        <f t="shared" si="44"/>
        <v>1361.2731905119738</v>
      </c>
      <c r="T69" s="14">
        <f t="shared" si="44"/>
        <v>0</v>
      </c>
      <c r="U69" s="14">
        <f t="shared" si="44"/>
        <v>0</v>
      </c>
      <c r="V69" s="14">
        <f t="shared" si="44"/>
        <v>0</v>
      </c>
      <c r="W69" s="14">
        <f t="shared" si="44"/>
        <v>0</v>
      </c>
      <c r="X69" s="14">
        <f t="shared" si="44"/>
        <v>0</v>
      </c>
      <c r="Y69" s="14">
        <f t="shared" si="44"/>
        <v>0</v>
      </c>
      <c r="Z69" s="14">
        <f t="shared" si="44"/>
        <v>0</v>
      </c>
      <c r="AA69" s="14">
        <f t="shared" si="44"/>
        <v>0</v>
      </c>
      <c r="AB69" s="14">
        <f t="shared" si="44"/>
        <v>0</v>
      </c>
      <c r="AC69" s="14">
        <f t="shared" si="44"/>
        <v>0</v>
      </c>
      <c r="AD69" s="14">
        <f t="shared" si="44"/>
        <v>0</v>
      </c>
      <c r="AE69" s="14">
        <f t="shared" si="44"/>
        <v>0</v>
      </c>
      <c r="AF69" s="14">
        <f t="shared" si="44"/>
        <v>0</v>
      </c>
      <c r="AG69" s="14">
        <f t="shared" si="44"/>
        <v>0</v>
      </c>
      <c r="AH69" s="14">
        <f t="shared" si="44"/>
        <v>0</v>
      </c>
      <c r="AI69" s="14">
        <f t="shared" si="44"/>
        <v>0</v>
      </c>
      <c r="AJ69" s="14">
        <f t="shared" si="44"/>
        <v>0</v>
      </c>
      <c r="AK69" s="14">
        <f t="shared" si="44"/>
        <v>0</v>
      </c>
      <c r="AL69" s="14">
        <f t="shared" si="44"/>
        <v>0</v>
      </c>
      <c r="AM69" s="14">
        <f t="shared" si="44"/>
        <v>0</v>
      </c>
      <c r="AN69" s="14">
        <f t="shared" si="44"/>
        <v>0</v>
      </c>
      <c r="AO69" s="14">
        <f t="shared" si="44"/>
        <v>0</v>
      </c>
      <c r="AP69" s="14">
        <f t="shared" si="44"/>
        <v>0</v>
      </c>
      <c r="AQ69" s="14">
        <f t="shared" si="44"/>
        <v>0</v>
      </c>
      <c r="AR69" s="14">
        <f t="shared" si="44"/>
        <v>0</v>
      </c>
      <c r="AS69" s="14">
        <f t="shared" si="44"/>
        <v>0</v>
      </c>
      <c r="AT69" s="14">
        <f t="shared" si="44"/>
        <v>0</v>
      </c>
      <c r="AU69" s="14">
        <f t="shared" si="44"/>
        <v>0</v>
      </c>
    </row>
    <row r="70" spans="1:61" ht="15.75" thickTop="1">
      <c r="F70" s="16"/>
      <c r="G70" s="16"/>
      <c r="H70" s="16"/>
      <c r="I70" s="16"/>
      <c r="J70" s="16"/>
      <c r="K70" s="16"/>
      <c r="L70" s="16"/>
      <c r="M70" s="16"/>
      <c r="N70" s="18"/>
      <c r="O70" s="16"/>
      <c r="P70" s="16"/>
      <c r="Q70" s="17">
        <f>'31.3.14'!I15-Q69</f>
        <v>3.8716101288791833</v>
      </c>
      <c r="R70" s="17"/>
      <c r="S70" s="17"/>
      <c r="T70" s="17"/>
      <c r="U70" s="17"/>
      <c r="V70" s="17"/>
      <c r="W70" s="17"/>
      <c r="X70" s="17"/>
      <c r="Y70" s="17"/>
    </row>
    <row r="71" spans="1:61">
      <c r="A71" s="113" t="s">
        <v>27</v>
      </c>
      <c r="Q71" s="8"/>
    </row>
    <row r="72" spans="1:61" s="21" customFormat="1" ht="30">
      <c r="A72" s="9" t="s">
        <v>0</v>
      </c>
      <c r="B72" s="9" t="s">
        <v>8</v>
      </c>
      <c r="C72" s="9" t="s">
        <v>6</v>
      </c>
      <c r="D72" s="9" t="s">
        <v>1</v>
      </c>
      <c r="E72" s="9" t="s">
        <v>7</v>
      </c>
      <c r="F72" s="9" t="s">
        <v>2</v>
      </c>
      <c r="G72" s="24" t="s">
        <v>4</v>
      </c>
      <c r="H72" s="10">
        <v>38807</v>
      </c>
      <c r="I72" s="10">
        <v>39172</v>
      </c>
      <c r="J72" s="10">
        <v>39538</v>
      </c>
      <c r="K72" s="10">
        <v>39903</v>
      </c>
      <c r="L72" s="10">
        <v>40268</v>
      </c>
      <c r="M72" s="10">
        <v>40633</v>
      </c>
      <c r="N72" s="10">
        <v>40999</v>
      </c>
      <c r="O72" s="10">
        <v>41364</v>
      </c>
      <c r="P72" s="10">
        <v>41729</v>
      </c>
      <c r="Q72" s="9" t="s">
        <v>5</v>
      </c>
      <c r="R72" s="11">
        <v>42094</v>
      </c>
      <c r="S72" s="11">
        <v>42460</v>
      </c>
      <c r="T72" s="11">
        <v>42825</v>
      </c>
      <c r="U72" s="11">
        <v>43190</v>
      </c>
      <c r="V72" s="11">
        <v>43555</v>
      </c>
      <c r="W72" s="11">
        <v>43921</v>
      </c>
      <c r="X72" s="11">
        <v>44286</v>
      </c>
      <c r="Y72" s="11">
        <v>44651</v>
      </c>
      <c r="Z72" s="11">
        <v>45016</v>
      </c>
      <c r="AA72" s="11">
        <v>45382</v>
      </c>
      <c r="AB72" s="11">
        <v>45747</v>
      </c>
      <c r="AC72" s="11">
        <v>46112</v>
      </c>
      <c r="AD72" s="11">
        <v>46477</v>
      </c>
      <c r="AE72" s="11">
        <v>46843</v>
      </c>
      <c r="AF72" s="11">
        <v>47208</v>
      </c>
      <c r="AG72" s="11">
        <v>47573</v>
      </c>
      <c r="AH72" s="11">
        <v>47938</v>
      </c>
      <c r="AI72" s="11">
        <v>48304</v>
      </c>
      <c r="AJ72" s="11">
        <v>48669</v>
      </c>
      <c r="AK72" s="11">
        <v>49034</v>
      </c>
      <c r="AL72" s="11">
        <v>49399</v>
      </c>
      <c r="AM72" s="11">
        <v>49765</v>
      </c>
      <c r="AN72" s="11">
        <v>50130</v>
      </c>
      <c r="AO72" s="11">
        <v>50495</v>
      </c>
      <c r="AP72" s="11">
        <v>50860</v>
      </c>
      <c r="AQ72" s="11">
        <v>51226</v>
      </c>
      <c r="AR72" s="11">
        <v>51591</v>
      </c>
      <c r="AS72" s="11">
        <v>51956</v>
      </c>
      <c r="AT72" s="11">
        <v>52321</v>
      </c>
      <c r="AU72" s="11">
        <v>52687</v>
      </c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</row>
    <row r="73" spans="1:61">
      <c r="A73" s="1">
        <v>37257</v>
      </c>
      <c r="B73" s="13">
        <v>0</v>
      </c>
      <c r="C73" s="13">
        <f>IF(E73=0,0,(1-(0.05^(1/E73))))</f>
        <v>0.1533175539572782</v>
      </c>
      <c r="D73" s="5">
        <v>30</v>
      </c>
      <c r="E73" s="3">
        <f>MAX(ROUND((F73-$D$2)/365,0),0)</f>
        <v>18</v>
      </c>
      <c r="F73" s="1">
        <f>A73+(D73*365)</f>
        <v>48207</v>
      </c>
      <c r="G73" s="3">
        <v>165000</v>
      </c>
      <c r="H73" s="3">
        <f>IF(H$3&gt;$A73,$G73-($G73*$B73*(H$3-$A73)/365),0)</f>
        <v>165000</v>
      </c>
      <c r="I73" s="3">
        <f t="shared" ref="I73:P73" si="45">(IF(H73&gt;0,H73-H73*$B73,IF(I$3&gt;$A73,$G73-($G73*$B73*(I$3-$A73+1)/365),0)))</f>
        <v>165000</v>
      </c>
      <c r="J73" s="3">
        <f t="shared" si="45"/>
        <v>165000</v>
      </c>
      <c r="K73" s="3">
        <f t="shared" si="45"/>
        <v>165000</v>
      </c>
      <c r="L73" s="3">
        <f t="shared" si="45"/>
        <v>165000</v>
      </c>
      <c r="M73" s="3">
        <f t="shared" si="45"/>
        <v>165000</v>
      </c>
      <c r="N73" s="3">
        <f t="shared" si="45"/>
        <v>165000</v>
      </c>
      <c r="O73" s="3">
        <f t="shared" si="45"/>
        <v>165000</v>
      </c>
      <c r="P73" s="3">
        <f t="shared" si="45"/>
        <v>165000</v>
      </c>
      <c r="Q73" s="3">
        <f>IF(A73&gt;=$R$2,G73,P73)</f>
        <v>165000</v>
      </c>
      <c r="R73" s="3">
        <f>IF(E73=0,0,IF(E73&lt;1,Q73*0.95,IF(A73&lt;=$R$2,Q73*C73,(Q73*($R$3-A73+1)*C73/365))))</f>
        <v>25297.396402950901</v>
      </c>
      <c r="S73" s="3">
        <f>IF(COUNT($R73:R73)&gt;=$E73,0,IF(($E73-COUNT($R73:R73))&lt;1,MAX(MIN(R73*(1-$C73),($E73-COUNT($R73:R73))*R73*(1-$C73)),(0.95*$Q73)-SUM($R73:R73)),MIN(R73*(1-$C73),($E73-COUNT($R73:R73))*R73*(1-$C73))))</f>
        <v>21418.861464962822</v>
      </c>
      <c r="T73" s="3">
        <f>IF(COUNT($R73:S73)&gt;=$E73,0,IF(($E73-COUNT($R73:S73))&lt;1,MAX(MIN(S73*(1-$C73),($E73-COUNT($R73:S73))*S73*(1-$C73)),(0.95*$Q73)-SUM($R73:S73)),MIN(S73*(1-$C73),($E73-COUNT($R73:S73))*S73*(1-$C73))))</f>
        <v>18134.974016604916</v>
      </c>
      <c r="U73" s="3">
        <f>IF(COUNT($R73:T73)&gt;=$E73,0,IF(($E73-COUNT($R73:T73))&lt;1,MAX(MIN(T73*(1-$C73),($E73-COUNT($R73:T73))*T73*(1-$C73)),(0.95*$Q73)-SUM($R73:T73)),MIN(T73*(1-$C73),($E73-COUNT($R73:T73))*T73*(1-$C73))))</f>
        <v>15354.564159300253</v>
      </c>
      <c r="V73" s="3">
        <f>IF(COUNT($R73:U73)&gt;=$E73,0,IF(($E73-COUNT($R73:U73))&lt;1,MAX(MIN(U73*(1-$C73),($E73-COUNT($R73:U73))*U73*(1-$C73)),(0.95*$Q73)-SUM($R73:U73)),MIN(U73*(1-$C73),($E73-COUNT($R73:U73))*U73*(1-$C73))))</f>
        <v>13000.439940316246</v>
      </c>
      <c r="W73" s="3">
        <f>IF(COUNT($R73:V73)&gt;=$E73,0,IF(($E73-COUNT($R73:V73))&lt;1,MAX(MIN(V73*(1-$C73),($E73-COUNT($R73:V73))*V73*(1-$C73)),(0.95*$Q73)-SUM($R73:V73)),MIN(V73*(1-$C73),($E73-COUNT($R73:V73))*V73*(1-$C73))))</f>
        <v>11007.244288298456</v>
      </c>
      <c r="X73" s="3">
        <f>IF(COUNT($R73:W73)&gt;=$E73,0,IF(($E73-COUNT($R73:W73))&lt;1,MAX(MIN(W73*(1-$C73),($E73-COUNT($R73:W73))*W73*(1-$C73)),(0.95*$Q73)-SUM($R73:W73)),MIN(W73*(1-$C73),($E73-COUNT($R73:W73))*W73*(1-$C73))))</f>
        <v>9319.6405182063154</v>
      </c>
      <c r="Y73" s="3">
        <f>IF(COUNT($R73:X73)&gt;=$E73,0,IF(($E73-COUNT($R73:X73))&lt;1,MAX(MIN(X73*(1-$C73),($E73-COUNT($R73:X73))*X73*(1-$C73)),(0.95*$Q73)-SUM($R73:X73)),MIN(X73*(1-$C73),($E73-COUNT($R73:X73))*X73*(1-$C73))))</f>
        <v>7890.7760301937824</v>
      </c>
      <c r="Z73" s="3">
        <f>IF(COUNT($R73:Y73)&gt;=$E73,0,IF(($E73-COUNT($R73:Y73))&lt;1,MAX(MIN(Y73*(1-$C73),($E73-COUNT($R73:Y73))*Y73*(1-$C73)),(0.95*$Q73)-SUM($R73:Y73)),MIN(Y73*(1-$C73),($E73-COUNT($R73:Y73))*Y73*(1-$C73))))</f>
        <v>6680.9815504197495</v>
      </c>
      <c r="AA73" s="3">
        <f>IF(COUNT($R73:Z73)&gt;=$E73,0,IF(($E73-COUNT($R73:Z73))&lt;1,MAX(MIN(Z73*(1-$C73),($E73-COUNT($R73:Z73))*Z73*(1-$C73)),(0.95*$Q73)-SUM($R73:Z73)),MIN(Z73*(1-$C73),($E73-COUNT($R73:Z73))*Z73*(1-$C73))))</f>
        <v>5656.6698010756891</v>
      </c>
      <c r="AB73" s="3">
        <f>IF(COUNT($R73:AA73)&gt;=$E73,0,IF(($E73-COUNT($R73:AA73))&lt;1,MAX(MIN(AA73*(1-$C73),($E73-COUNT($R73:AA73))*AA73*(1-$C73)),(0.95*$Q73)-SUM($R73:AA73)),MIN(AA73*(1-$C73),($E73-COUNT($R73:AA73))*AA73*(1-$C73))))</f>
        <v>4789.4030236307608</v>
      </c>
      <c r="AC73" s="3">
        <f>IF(COUNT($R73:AB73)&gt;=$E73,0,IF(($E73-COUNT($R73:AB73))&lt;1,MAX(MIN(AB73*(1-$C73),($E73-COUNT($R73:AB73))*AB73*(1-$C73)),(0.95*$Q73)-SUM($R73:AB73)),MIN(AB73*(1-$C73),($E73-COUNT($R73:AB73))*AB73*(1-$C73))))</f>
        <v>4055.1034671321004</v>
      </c>
      <c r="AD73" s="3">
        <f>IF(COUNT($R73:AC73)&gt;=$E73,0,IF(($E73-COUNT($R73:AC73))&lt;1,MAX(MIN(AC73*(1-$C73),($E73-COUNT($R73:AC73))*AC73*(1-$C73)),(0.95*$Q73)-SUM($R73:AC73)),MIN(AC73*(1-$C73),($E73-COUNT($R73:AC73))*AC73*(1-$C73))))</f>
        <v>3433.3849225077288</v>
      </c>
      <c r="AE73" s="3">
        <f>IF(COUNT($R73:AD73)&gt;=$E73,0,IF(($E73-COUNT($R73:AD73))&lt;1,MAX(MIN(AD73*(1-$C73),($E73-COUNT($R73:AD73))*AD73*(1-$C73)),(0.95*$Q73)-SUM($R73:AD73)),MIN(AD73*(1-$C73),($E73-COUNT($R73:AD73))*AD73*(1-$C73))))</f>
        <v>2906.9867443950448</v>
      </c>
      <c r="AF73" s="3">
        <f>IF(COUNT($R73:AE73)&gt;=$E73,0,IF(($E73-COUNT($R73:AE73))&lt;1,MAX(MIN(AE73*(1-$C73),($E73-COUNT($R73:AE73))*AE73*(1-$C73)),(0.95*$Q73)-SUM($R73:AE73)),MIN(AE73*(1-$C73),($E73-COUNT($R73:AE73))*AE73*(1-$C73))))</f>
        <v>2461.2946473581651</v>
      </c>
      <c r="AG73" s="3">
        <f>IF(COUNT($R73:AF73)&gt;=$E73,0,IF(($E73-COUNT($R73:AF73))&lt;1,MAX(MIN(AF73*(1-$C73),($E73-COUNT($R73:AF73))*AF73*(1-$C73)),(0.95*$Q73)-SUM($R73:AF73)),MIN(AF73*(1-$C73),($E73-COUNT($R73:AF73))*AF73*(1-$C73))))</f>
        <v>2083.9349724570698</v>
      </c>
      <c r="AH73" s="3">
        <f>IF(COUNT($R73:AG73)&gt;=$E73,0,IF(($E73-COUNT($R73:AG73))&lt;1,MAX(MIN(AG73*(1-$C73),($E73-COUNT($R73:AG73))*AG73*(1-$C73)),(0.95*$Q73)-SUM($R73:AG73)),MIN(AG73*(1-$C73),($E73-COUNT($R73:AG73))*AG73*(1-$C73))))</f>
        <v>1764.4311598739239</v>
      </c>
      <c r="AI73" s="3">
        <f>IF(COUNT($R73:AH73)&gt;=$E73,0,IF(($E73-COUNT($R73:AH73))&lt;1,MAX(MIN(AH73*(1-$C73),($E73-COUNT($R73:AH73))*AH73*(1-$C73)),(0.95*$Q73)-SUM($R73:AH73)),MIN(AH73*(1-$C73),($E73-COUNT($R73:AH73))*AH73*(1-$C73))))</f>
        <v>1493.9128903160506</v>
      </c>
      <c r="AJ73" s="3">
        <f>IF(COUNT($R73:AI73)&gt;=$E73,0,IF(($E73-COUNT($R73:AI73))&lt;1,MAX(MIN(AI73*(1-$C73),($E73-COUNT($R73:AI73))*AI73*(1-$C73)),(0.95*$Q73)-SUM($R73:AI73)),MIN(AI73*(1-$C73),($E73-COUNT($R73:AI73))*AI73*(1-$C73))))</f>
        <v>0</v>
      </c>
      <c r="AK73" s="3">
        <f>IF(COUNT($R73:AJ73)&gt;=$E73,0,IF(($E73-COUNT($R73:AJ73))&lt;1,MAX(MIN(AJ73*(1-$C73),($E73-COUNT($R73:AJ73))*AJ73*(1-$C73)),(0.95*$Q73)-SUM($R73:AJ73)),MIN(AJ73*(1-$C73),($E73-COUNT($R73:AJ73))*AJ73*(1-$C73))))</f>
        <v>0</v>
      </c>
      <c r="AL73" s="3">
        <f>IF(COUNT($R73:AK73)&gt;=$E73,0,IF(($E73-COUNT($R73:AK73))&lt;1,MAX(MIN(AK73*(1-$C73),($E73-COUNT($R73:AK73))*AK73*(1-$C73)),(0.95*$Q73)-SUM($R73:AK73)),MIN(AK73*(1-$C73),($E73-COUNT($R73:AK73))*AK73*(1-$C73))))</f>
        <v>0</v>
      </c>
      <c r="AM73" s="3">
        <f>IF(COUNT($R73:AL73)&gt;=$E73,0,IF(($E73-COUNT($R73:AL73))&lt;1,MAX(MIN(AL73*(1-$C73),($E73-COUNT($R73:AL73))*AL73*(1-$C73)),(0.95*$Q73)-SUM($R73:AL73)),MIN(AL73*(1-$C73),($E73-COUNT($R73:AL73))*AL73*(1-$C73))))</f>
        <v>0</v>
      </c>
      <c r="AN73" s="3">
        <f>IF(COUNT($R73:AM73)&gt;=$E73,0,IF(($E73-COUNT($R73:AM73))&lt;1,MAX(MIN(AM73*(1-$C73),($E73-COUNT($R73:AM73))*AM73*(1-$C73)),(0.95*$Q73)-SUM($R73:AM73)),MIN(AM73*(1-$C73),($E73-COUNT($R73:AM73))*AM73*(1-$C73))))</f>
        <v>0</v>
      </c>
      <c r="AO73" s="3">
        <f>IF(COUNT($R73:AN73)&gt;=$E73,0,IF(($E73-COUNT($R73:AN73))&lt;1,MAX(MIN(AN73*(1-$C73),($E73-COUNT($R73:AN73))*AN73*(1-$C73)),(0.95*$Q73)-SUM($R73:AN73)),MIN(AN73*(1-$C73),($E73-COUNT($R73:AN73))*AN73*(1-$C73))))</f>
        <v>0</v>
      </c>
      <c r="AP73" s="3">
        <f>IF(COUNT($R73:AO73)&gt;=$E73,0,IF(($E73-COUNT($R73:AO73))&lt;1,MAX(MIN(AO73*(1-$C73),($E73-COUNT($R73:AO73))*AO73*(1-$C73)),(0.95*$Q73)-SUM($R73:AO73)),MIN(AO73*(1-$C73),($E73-COUNT($R73:AO73))*AO73*(1-$C73))))</f>
        <v>0</v>
      </c>
      <c r="AQ73" s="3">
        <f>IF(COUNT($R73:AP73)&gt;=$E73,0,IF(($E73-COUNT($R73:AP73))&lt;1,MAX(MIN(AP73*(1-$C73),($E73-COUNT($R73:AP73))*AP73*(1-$C73)),(0.95*$Q73)-SUM($R73:AP73)),MIN(AP73*(1-$C73),($E73-COUNT($R73:AP73))*AP73*(1-$C73))))</f>
        <v>0</v>
      </c>
      <c r="AR73" s="3">
        <f>IF(COUNT($R73:AQ73)&gt;=$E73,0,IF(($E73-COUNT($R73:AQ73))&lt;1,MAX(MIN(AQ73*(1-$C73),($E73-COUNT($R73:AQ73))*AQ73*(1-$C73)),(0.95*$Q73)-SUM($R73:AQ73)),MIN(AQ73*(1-$C73),($E73-COUNT($R73:AQ73))*AQ73*(1-$C73))))</f>
        <v>0</v>
      </c>
      <c r="AS73" s="3">
        <f>IF(COUNT($R73:AR73)&gt;=$E73,0,IF(($E73-COUNT($R73:AR73))&lt;1,MAX(MIN(AR73*(1-$C73),($E73-COUNT($R73:AR73))*AR73*(1-$C73)),(0.95*$Q73)-SUM($R73:AR73)),MIN(AR73*(1-$C73),($E73-COUNT($R73:AR73))*AR73*(1-$C73))))</f>
        <v>0</v>
      </c>
      <c r="AT73" s="3">
        <f>IF(COUNT($R73:AS73)&gt;=$E73,0,IF(($E73-COUNT($R73:AS73))&lt;1,MAX(MIN(AS73*(1-$C73),($E73-COUNT($R73:AS73))*AS73*(1-$C73)),(0.95*$Q73)-SUM($R73:AS73)),MIN(AS73*(1-$C73),($E73-COUNT($R73:AS73))*AS73*(1-$C73))))</f>
        <v>0</v>
      </c>
      <c r="AU73" s="3">
        <f>IF(COUNT($R73:AT73)&gt;=$E73,0,IF(($E73-COUNT($R73:AT73))&lt;1,MAX(MIN(AT73*(1-$C73),($E73-COUNT($R73:AT73))*AT73*(1-$C73)),(0.95*$Q73)-SUM($R73:AT73)),MIN(AT73*(1-$C73),($E73-COUNT($R73:AT73))*AT73*(1-$C73))))</f>
        <v>0</v>
      </c>
      <c r="AV73" s="3"/>
    </row>
    <row r="74" spans="1:61">
      <c r="A74" s="1"/>
      <c r="B74" s="13"/>
      <c r="C74" s="13"/>
      <c r="E74" s="3"/>
      <c r="F74" s="1"/>
      <c r="N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</row>
    <row r="75" spans="1:61" ht="15.75" thickBot="1">
      <c r="F75" s="14" t="s">
        <v>3</v>
      </c>
      <c r="G75" s="14">
        <f t="shared" ref="G75:AF75" si="46">SUM(G73:G74)</f>
        <v>165000</v>
      </c>
      <c r="H75" s="14">
        <f t="shared" si="46"/>
        <v>165000</v>
      </c>
      <c r="I75" s="14">
        <f t="shared" si="46"/>
        <v>165000</v>
      </c>
      <c r="J75" s="14">
        <f t="shared" si="46"/>
        <v>165000</v>
      </c>
      <c r="K75" s="14">
        <f t="shared" si="46"/>
        <v>165000</v>
      </c>
      <c r="L75" s="14">
        <f t="shared" si="46"/>
        <v>165000</v>
      </c>
      <c r="M75" s="14">
        <f t="shared" si="46"/>
        <v>165000</v>
      </c>
      <c r="N75" s="14">
        <f t="shared" si="46"/>
        <v>165000</v>
      </c>
      <c r="O75" s="14">
        <f t="shared" si="46"/>
        <v>165000</v>
      </c>
      <c r="P75" s="14">
        <f t="shared" si="46"/>
        <v>165000</v>
      </c>
      <c r="Q75" s="14">
        <f t="shared" si="46"/>
        <v>165000</v>
      </c>
      <c r="R75" s="14">
        <f t="shared" si="46"/>
        <v>25297.396402950901</v>
      </c>
      <c r="S75" s="14">
        <f t="shared" si="46"/>
        <v>21418.861464962822</v>
      </c>
      <c r="T75" s="14">
        <f t="shared" si="46"/>
        <v>18134.974016604916</v>
      </c>
      <c r="U75" s="14">
        <f t="shared" si="46"/>
        <v>15354.564159300253</v>
      </c>
      <c r="V75" s="14">
        <f t="shared" si="46"/>
        <v>13000.439940316246</v>
      </c>
      <c r="W75" s="14">
        <f t="shared" si="46"/>
        <v>11007.244288298456</v>
      </c>
      <c r="X75" s="14">
        <f t="shared" si="46"/>
        <v>9319.6405182063154</v>
      </c>
      <c r="Y75" s="14">
        <f t="shared" si="46"/>
        <v>7890.7760301937824</v>
      </c>
      <c r="Z75" s="14">
        <f t="shared" si="46"/>
        <v>6680.9815504197495</v>
      </c>
      <c r="AA75" s="14">
        <f t="shared" si="46"/>
        <v>5656.6698010756891</v>
      </c>
      <c r="AB75" s="14">
        <f t="shared" si="46"/>
        <v>4789.4030236307608</v>
      </c>
      <c r="AC75" s="14">
        <f t="shared" si="46"/>
        <v>4055.1034671321004</v>
      </c>
      <c r="AD75" s="14">
        <f t="shared" si="46"/>
        <v>3433.3849225077288</v>
      </c>
      <c r="AE75" s="14">
        <f t="shared" si="46"/>
        <v>2906.9867443950448</v>
      </c>
      <c r="AF75" s="14">
        <f t="shared" si="46"/>
        <v>2461.2946473581651</v>
      </c>
      <c r="AG75" s="14">
        <f t="shared" ref="AG75:AU75" si="47">SUM(AG73:AG74)</f>
        <v>2083.9349724570698</v>
      </c>
      <c r="AH75" s="14">
        <f t="shared" si="47"/>
        <v>1764.4311598739239</v>
      </c>
      <c r="AI75" s="14">
        <f t="shared" si="47"/>
        <v>1493.9128903160506</v>
      </c>
      <c r="AJ75" s="14">
        <f t="shared" si="47"/>
        <v>0</v>
      </c>
      <c r="AK75" s="14">
        <f t="shared" si="47"/>
        <v>0</v>
      </c>
      <c r="AL75" s="14">
        <f t="shared" si="47"/>
        <v>0</v>
      </c>
      <c r="AM75" s="14">
        <f t="shared" si="47"/>
        <v>0</v>
      </c>
      <c r="AN75" s="14">
        <f t="shared" si="47"/>
        <v>0</v>
      </c>
      <c r="AO75" s="14">
        <f t="shared" si="47"/>
        <v>0</v>
      </c>
      <c r="AP75" s="14">
        <f t="shared" si="47"/>
        <v>0</v>
      </c>
      <c r="AQ75" s="14">
        <f t="shared" si="47"/>
        <v>0</v>
      </c>
      <c r="AR75" s="14">
        <f t="shared" si="47"/>
        <v>0</v>
      </c>
      <c r="AS75" s="14">
        <f t="shared" si="47"/>
        <v>0</v>
      </c>
      <c r="AT75" s="14">
        <f t="shared" si="47"/>
        <v>0</v>
      </c>
      <c r="AU75" s="14">
        <f t="shared" si="47"/>
        <v>0</v>
      </c>
    </row>
    <row r="76" spans="1:61" ht="16.5" thickTop="1">
      <c r="A76" s="20"/>
      <c r="B76" s="20"/>
      <c r="C76" s="25"/>
      <c r="D76" s="26"/>
      <c r="E76" s="2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6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</row>
    <row r="77" spans="1:61" ht="15.75" thickBot="1">
      <c r="E77" s="7"/>
      <c r="O77" s="5"/>
      <c r="R77" s="8"/>
      <c r="S77" s="8"/>
    </row>
    <row r="78" spans="1:61" ht="15.75" thickBot="1">
      <c r="O78" s="5"/>
      <c r="Q78" s="114" t="s">
        <v>3</v>
      </c>
      <c r="R78" s="115">
        <f t="shared" ref="R78:AU78" si="48">R6+R12+R18+R26+R35+R41+R57+R63+R69+R75</f>
        <v>47107.771933157885</v>
      </c>
      <c r="S78" s="115">
        <f t="shared" si="48"/>
        <v>-16874.204126899713</v>
      </c>
      <c r="T78" s="115">
        <f t="shared" si="48"/>
        <v>24098.594305536066</v>
      </c>
      <c r="U78" s="115">
        <f t="shared" si="48"/>
        <v>19746.30106067087</v>
      </c>
      <c r="V78" s="115">
        <f t="shared" si="48"/>
        <v>16320.100861220162</v>
      </c>
      <c r="W78" s="115">
        <f t="shared" si="48"/>
        <v>13291.102694328887</v>
      </c>
      <c r="X78" s="115">
        <f t="shared" si="48"/>
        <v>11164.884101950436</v>
      </c>
      <c r="Y78" s="115">
        <f t="shared" si="48"/>
        <v>9392.7667176894556</v>
      </c>
      <c r="Z78" s="115">
        <f t="shared" si="48"/>
        <v>7903.8923605305981</v>
      </c>
      <c r="AA78" s="115">
        <f t="shared" si="48"/>
        <v>6652.6072401509518</v>
      </c>
      <c r="AB78" s="115">
        <f t="shared" si="48"/>
        <v>5600.6907269402682</v>
      </c>
      <c r="AC78" s="115">
        <f t="shared" si="48"/>
        <v>4716.1305106217824</v>
      </c>
      <c r="AD78" s="115">
        <f t="shared" si="48"/>
        <v>3920.5433082913137</v>
      </c>
      <c r="AE78" s="115">
        <f t="shared" si="48"/>
        <v>3305.951791888494</v>
      </c>
      <c r="AF78" s="115">
        <f t="shared" si="48"/>
        <v>2788.0325497868034</v>
      </c>
      <c r="AG78" s="115">
        <f t="shared" si="48"/>
        <v>2083.9349724570698</v>
      </c>
      <c r="AH78" s="115">
        <f t="shared" si="48"/>
        <v>50577.781159873928</v>
      </c>
      <c r="AI78" s="115">
        <f t="shared" si="48"/>
        <v>49106.507224123081</v>
      </c>
      <c r="AJ78" s="115">
        <f t="shared" si="48"/>
        <v>46441.375959561738</v>
      </c>
      <c r="AK78" s="115">
        <f t="shared" si="48"/>
        <v>45298.968291797857</v>
      </c>
      <c r="AL78" s="115">
        <f t="shared" si="48"/>
        <v>44184.662618266491</v>
      </c>
      <c r="AM78" s="115">
        <f t="shared" si="48"/>
        <v>43097.767660274287</v>
      </c>
      <c r="AN78" s="115">
        <f t="shared" si="48"/>
        <v>42037.609143836817</v>
      </c>
      <c r="AO78" s="115">
        <f t="shared" si="48"/>
        <v>41003.5293813811</v>
      </c>
      <c r="AP78" s="115">
        <f t="shared" si="48"/>
        <v>39994.886863737796</v>
      </c>
      <c r="AQ78" s="115">
        <f t="shared" si="48"/>
        <v>39011.055862169982</v>
      </c>
      <c r="AR78" s="115">
        <f t="shared" si="48"/>
        <v>38051.426040191538</v>
      </c>
      <c r="AS78" s="115">
        <f t="shared" si="48"/>
        <v>37115.402074934427</v>
      </c>
      <c r="AT78" s="115">
        <f t="shared" si="48"/>
        <v>36202.403287829911</v>
      </c>
      <c r="AU78" s="116">
        <f t="shared" si="48"/>
        <v>35311.863284374602</v>
      </c>
    </row>
    <row r="82" spans="1:47">
      <c r="A82" s="30" t="s">
        <v>20</v>
      </c>
    </row>
    <row r="89" spans="1:47">
      <c r="A89" s="109" t="s">
        <v>54</v>
      </c>
      <c r="B89" s="5" t="s">
        <v>55</v>
      </c>
      <c r="Q89" s="6"/>
    </row>
    <row r="90" spans="1:47" ht="30">
      <c r="A90" s="9" t="s">
        <v>0</v>
      </c>
      <c r="B90" s="9" t="s">
        <v>8</v>
      </c>
      <c r="C90" s="9" t="s">
        <v>6</v>
      </c>
      <c r="D90" s="9" t="s">
        <v>1</v>
      </c>
      <c r="E90" s="9" t="s">
        <v>7</v>
      </c>
      <c r="F90" s="9" t="s">
        <v>2</v>
      </c>
      <c r="G90" s="24" t="s">
        <v>4</v>
      </c>
      <c r="H90" s="10">
        <v>38807</v>
      </c>
      <c r="I90" s="10">
        <v>39172</v>
      </c>
      <c r="J90" s="10">
        <v>39538</v>
      </c>
      <c r="K90" s="10">
        <v>39903</v>
      </c>
      <c r="L90" s="10">
        <v>40268</v>
      </c>
      <c r="M90" s="10">
        <v>40633</v>
      </c>
      <c r="N90" s="10">
        <v>40999</v>
      </c>
      <c r="O90" s="10">
        <v>41364</v>
      </c>
      <c r="P90" s="10">
        <v>41729</v>
      </c>
      <c r="Q90" s="9" t="s">
        <v>5</v>
      </c>
      <c r="R90" s="11">
        <v>42094</v>
      </c>
      <c r="S90" s="11">
        <v>42460</v>
      </c>
      <c r="T90" s="11">
        <v>42825</v>
      </c>
      <c r="U90" s="11">
        <v>43190</v>
      </c>
      <c r="V90" s="11">
        <v>43555</v>
      </c>
      <c r="W90" s="11">
        <v>43921</v>
      </c>
      <c r="X90" s="11">
        <v>44286</v>
      </c>
      <c r="Y90" s="11">
        <v>44651</v>
      </c>
      <c r="Z90" s="11">
        <v>45016</v>
      </c>
      <c r="AA90" s="11">
        <v>45382</v>
      </c>
      <c r="AB90" s="11">
        <v>45747</v>
      </c>
      <c r="AC90" s="11">
        <v>46112</v>
      </c>
      <c r="AD90" s="11">
        <v>46477</v>
      </c>
      <c r="AE90" s="11">
        <v>46843</v>
      </c>
      <c r="AF90" s="11">
        <v>47208</v>
      </c>
      <c r="AG90" s="11">
        <v>47573</v>
      </c>
      <c r="AH90" s="11">
        <v>47938</v>
      </c>
      <c r="AI90" s="11">
        <v>48304</v>
      </c>
      <c r="AJ90" s="11">
        <v>48669</v>
      </c>
      <c r="AK90" s="11">
        <v>49034</v>
      </c>
      <c r="AL90" s="11">
        <v>49399</v>
      </c>
      <c r="AM90" s="11">
        <v>49765</v>
      </c>
      <c r="AN90" s="11">
        <v>50130</v>
      </c>
      <c r="AO90" s="11">
        <v>50495</v>
      </c>
      <c r="AP90" s="11">
        <v>50860</v>
      </c>
      <c r="AQ90" s="11">
        <v>51226</v>
      </c>
      <c r="AR90" s="11">
        <v>51591</v>
      </c>
      <c r="AS90" s="11">
        <v>51956</v>
      </c>
      <c r="AT90" s="11">
        <v>52321</v>
      </c>
      <c r="AU90" s="11">
        <v>52687</v>
      </c>
    </row>
    <row r="91" spans="1:47">
      <c r="A91" s="1">
        <v>0</v>
      </c>
      <c r="B91" s="13">
        <v>0.1391</v>
      </c>
      <c r="C91" s="13">
        <f>IF(E91=0,0,(1-(0.05^(1/E91))))</f>
        <v>0</v>
      </c>
      <c r="D91" s="5">
        <v>15</v>
      </c>
      <c r="E91" s="3">
        <f>MAX(ROUND((F91-$D$2)/365,0),0)</f>
        <v>0</v>
      </c>
      <c r="F91" s="1">
        <f>A91+(D91*365)</f>
        <v>5475</v>
      </c>
      <c r="G91" s="29">
        <v>0</v>
      </c>
      <c r="H91" s="3">
        <f>IF(H$3&gt;$A91,$G91-($G91*$B91*(H$3-$A91)/365),0)</f>
        <v>0</v>
      </c>
      <c r="I91" s="3">
        <f t="shared" ref="I91:I93" si="49">(IF(H91&gt;0,H91-H91*$B91,IF(I$3&gt;$A91,$G91-($G91*$B91*(I$3-$A91+1)/365),0)))</f>
        <v>0</v>
      </c>
      <c r="J91" s="3">
        <f t="shared" ref="J91:J93" si="50">(IF(I91&gt;0,I91-I91*$B91,IF(J$3&gt;$A91,$G91-($G91*$B91*(J$3-$A91+1)/365),0)))</f>
        <v>0</v>
      </c>
      <c r="K91" s="3">
        <f t="shared" ref="K91:K93" si="51">(IF(J91&gt;0,J91-J91*$B91,IF(K$3&gt;$A91,$G91-($G91*$B91*(K$3-$A91+1)/365),0)))</f>
        <v>0</v>
      </c>
      <c r="L91" s="3">
        <f t="shared" ref="L91:L93" si="52">(IF(K91&gt;0,K91-K91*$B91,IF(L$3&gt;$A91,$G91-($G91*$B91*(L$3-$A91+1)/365),0)))</f>
        <v>0</v>
      </c>
      <c r="M91" s="3">
        <f t="shared" ref="M91:M93" si="53">(IF(L91&gt;0,L91-L91*$B91,IF(M$3&gt;$A91,$G91-($G91*$B91*(M$3-$A91+1)/365),0)))</f>
        <v>0</v>
      </c>
      <c r="N91" s="3">
        <f t="shared" ref="N91:N93" si="54">(IF(M91&gt;0,M91-M91*$B91,IF(N$3&gt;$A91,$G91-($G91*$B91*(N$3-$A91+1)/365),0)))</f>
        <v>0</v>
      </c>
      <c r="O91" s="3">
        <f t="shared" ref="O91:O93" si="55">(IF(N91&gt;0,N91-N91*$B91,IF(O$3&gt;$A91,$G91-($G91*$B91*(O$3-$A91+1)/365),0)))</f>
        <v>0</v>
      </c>
      <c r="P91" s="3">
        <f t="shared" ref="P91:P93" si="56">(IF(O91&gt;0,O91-O91*$B91,IF(P$3&gt;$A91,$G91-($G91*$B91*(P$3-$A91+1)/365),0)))</f>
        <v>0</v>
      </c>
      <c r="Q91" s="3">
        <f>IF(A91&gt;=$R$2,G91,P91)</f>
        <v>0</v>
      </c>
      <c r="R91" s="3">
        <f>IF(E91=0,0,IF(E91&lt;1,Q91*0.95,IF(A91&lt;=$R$2,Q91*C91,(Q91*($R$3-A91+1)*C91/365))))</f>
        <v>0</v>
      </c>
      <c r="S91" s="3">
        <f>IF(COUNT($R91:R91)&gt;=$E91,0,IF(($E91-COUNT($R91:R91))&lt;1,MAX(MIN(R91*(1-$C91),($E91-COUNT($R91:R91))*R91*(1-$C91)),(0.95*$Q91)-SUM($R91:R91)),MIN(R91*(1-$C91),($E91-COUNT($R91:R91))*R91*(1-$C91))))</f>
        <v>0</v>
      </c>
      <c r="T91" s="3">
        <f>IF(COUNT($R91:S91)&gt;=$E91,0,IF(($E91-COUNT($R91:S91))&lt;1,MAX(MIN(S91*(1-$C91),($E91-COUNT($R91:S91))*S91*(1-$C91)),(0.95*$Q91)-SUM($R91:S91)),MIN(S91*(1-$C91),($E91-COUNT($R91:S91))*S91*(1-$C91))))</f>
        <v>0</v>
      </c>
      <c r="U91" s="3">
        <f>IF(COUNT($R91:T91)&gt;=$E91,0,IF(($E91-COUNT($R91:T91))&lt;1,MAX(MIN(T91*(1-$C91),($E91-COUNT($R91:T91))*T91*(1-$C91)),(0.95*$Q91)-SUM($R91:T91)),MIN(T91*(1-$C91),($E91-COUNT($R91:T91))*T91*(1-$C91))))</f>
        <v>0</v>
      </c>
      <c r="V91" s="3">
        <f>IF(COUNT($R91:U91)&gt;=$E91,0,IF(($E91-COUNT($R91:U91))&lt;1,MAX(MIN(U91*(1-$C91),($E91-COUNT($R91:U91))*U91*(1-$C91)),(0.95*$Q91)-SUM($R91:U91)),MIN(U91*(1-$C91),($E91-COUNT($R91:U91))*U91*(1-$C91))))</f>
        <v>0</v>
      </c>
      <c r="W91" s="3">
        <f>IF(COUNT($R91:V91)&gt;=$E91,0,IF(($E91-COUNT($R91:V91))&lt;1,MAX(MIN(V91*(1-$C91),($E91-COUNT($R91:V91))*V91*(1-$C91)),(0.95*$Q91)-SUM($R91:V91)),MIN(V91*(1-$C91),($E91-COUNT($R91:V91))*V91*(1-$C91))))</f>
        <v>0</v>
      </c>
      <c r="X91" s="3">
        <f>IF(COUNT($R91:W91)&gt;=$E91,0,IF(($E91-COUNT($R91:W91))&lt;1,MAX(MIN(W91*(1-$C91),($E91-COUNT($R91:W91))*W91*(1-$C91)),(0.95*$Q91)-SUM($R91:W91)),MIN(W91*(1-$C91),($E91-COUNT($R91:W91))*W91*(1-$C91))))</f>
        <v>0</v>
      </c>
      <c r="Y91" s="3">
        <f>IF(COUNT($R91:X91)&gt;=$E91,0,IF(($E91-COUNT($R91:X91))&lt;1,MAX(MIN(X91*(1-$C91),($E91-COUNT($R91:X91))*X91*(1-$C91)),(0.95*$Q91)-SUM($R91:X91)),MIN(X91*(1-$C91),($E91-COUNT($R91:X91))*X91*(1-$C91))))</f>
        <v>0</v>
      </c>
      <c r="Z91" s="3">
        <f>IF(COUNT($R91:Y91)&gt;=$E91,0,IF(($E91-COUNT($R91:Y91))&lt;1,MAX(MIN(Y91*(1-$C91),($E91-COUNT($R91:Y91))*Y91*(1-$C91)),(0.95*$Q91)-SUM($R91:Y91)),MIN(Y91*(1-$C91),($E91-COUNT($R91:Y91))*Y91*(1-$C91))))</f>
        <v>0</v>
      </c>
      <c r="AA91" s="3">
        <f>IF(COUNT($R91:Z91)&gt;=$E91,0,IF(($E91-COUNT($R91:Z91))&lt;1,MAX(MIN(Z91*(1-$C91),($E91-COUNT($R91:Z91))*Z91*(1-$C91)),(0.95*$Q91)-SUM($R91:Z91)),MIN(Z91*(1-$C91),($E91-COUNT($R91:Z91))*Z91*(1-$C91))))</f>
        <v>0</v>
      </c>
      <c r="AB91" s="3">
        <f>IF(COUNT($R91:AA91)&gt;=$E91,0,IF(($E91-COUNT($R91:AA91))&lt;1,MAX(MIN(AA91*(1-$C91),($E91-COUNT($R91:AA91))*AA91*(1-$C91)),(0.95*$Q91)-SUM($R91:AA91)),MIN(AA91*(1-$C91),($E91-COUNT($R91:AA91))*AA91*(1-$C91))))</f>
        <v>0</v>
      </c>
      <c r="AC91" s="3">
        <f>IF(COUNT($R91:AB91)&gt;=$E91,0,IF(($E91-COUNT($R91:AB91))&lt;1,MAX(MIN(AB91*(1-$C91),($E91-COUNT($R91:AB91))*AB91*(1-$C91)),(0.95*$Q91)-SUM($R91:AB91)),MIN(AB91*(1-$C91),($E91-COUNT($R91:AB91))*AB91*(1-$C91))))</f>
        <v>0</v>
      </c>
      <c r="AD91" s="3">
        <f>IF(COUNT($R91:AC91)&gt;=$E91,0,IF(($E91-COUNT($R91:AC91))&lt;1,MAX(MIN(AC91*(1-$C91),($E91-COUNT($R91:AC91))*AC91*(1-$C91)),(0.95*$Q91)-SUM($R91:AC91)),MIN(AC91*(1-$C91),($E91-COUNT($R91:AC91))*AC91*(1-$C91))))</f>
        <v>0</v>
      </c>
      <c r="AE91" s="3">
        <f>IF(COUNT($R91:AD91)&gt;=$E91,0,IF(($E91-COUNT($R91:AD91))&lt;1,MAX(MIN(AD91*(1-$C91),($E91-COUNT($R91:AD91))*AD91*(1-$C91)),(0.95*$Q91)-SUM($R91:AD91)),MIN(AD91*(1-$C91),($E91-COUNT($R91:AD91))*AD91*(1-$C91))))</f>
        <v>0</v>
      </c>
      <c r="AF91" s="3">
        <f>IF(COUNT($R91:AE91)&gt;=$E91,0,IF(($E91-COUNT($R91:AE91))&lt;1,MAX(MIN(AE91*(1-$C91),($E91-COUNT($R91:AE91))*AE91*(1-$C91)),(0.95*$Q91)-SUM($R91:AE91)),MIN(AE91*(1-$C91),($E91-COUNT($R91:AE91))*AE91*(1-$C91))))</f>
        <v>0</v>
      </c>
      <c r="AG91" s="3">
        <f>IF(COUNT($R91:AF91)&gt;=$E91,0,IF(($E91-COUNT($R91:AF91))&lt;1,MAX(MIN(AF91*(1-$C91),($E91-COUNT($R91:AF91))*AF91*(1-$C91)),(0.95*$Q91)-SUM($R91:AF91)),MIN(AF91*(1-$C91),($E91-COUNT($R91:AF91))*AF91*(1-$C91))))</f>
        <v>0</v>
      </c>
      <c r="AH91" s="3">
        <f>IF(COUNT($R91:AG91)&gt;=$E91,0,IF(($E91-COUNT($R91:AG91))&lt;1,MAX(MIN(AG91*(1-$C91),($E91-COUNT($R91:AG91))*AG91*(1-$C91)),(0.95*$Q91)-SUM($R91:AG91)),MIN(AG91*(1-$C91),($E91-COUNT($R91:AG91))*AG91*(1-$C91))))</f>
        <v>0</v>
      </c>
      <c r="AI91" s="3">
        <f>IF(COUNT($R91:AH91)&gt;=$E91,0,IF(($E91-COUNT($R91:AH91))&lt;1,MAX(MIN(AH91*(1-$C91),($E91-COUNT($R91:AH91))*AH91*(1-$C91)),(0.95*$Q91)-SUM($R91:AH91)),MIN(AH91*(1-$C91),($E91-COUNT($R91:AH91))*AH91*(1-$C91))))</f>
        <v>0</v>
      </c>
      <c r="AJ91" s="3">
        <f>IF(COUNT($R91:AI91)&gt;=$E91,0,IF(($E91-COUNT($R91:AI91))&lt;1,MAX(MIN(AI91*(1-$C91),($E91-COUNT($R91:AI91))*AI91*(1-$C91)),(0.95*$Q91)-SUM($R91:AI91)),MIN(AI91*(1-$C91),($E91-COUNT($R91:AI91))*AI91*(1-$C91))))</f>
        <v>0</v>
      </c>
      <c r="AK91" s="3">
        <f>IF(COUNT($R91:AJ91)&gt;=$E91,0,IF(($E91-COUNT($R91:AJ91))&lt;1,MAX(MIN(AJ91*(1-$C91),($E91-COUNT($R91:AJ91))*AJ91*(1-$C91)),(0.95*$Q91)-SUM($R91:AJ91)),MIN(AJ91*(1-$C91),($E91-COUNT($R91:AJ91))*AJ91*(1-$C91))))</f>
        <v>0</v>
      </c>
      <c r="AL91" s="3">
        <f>IF(COUNT($R91:AK91)&gt;=$E91,0,IF(($E91-COUNT($R91:AK91))&lt;1,MAX(MIN(AK91*(1-$C91),($E91-COUNT($R91:AK91))*AK91*(1-$C91)),(0.95*$Q91)-SUM($R91:AK91)),MIN(AK91*(1-$C91),($E91-COUNT($R91:AK91))*AK91*(1-$C91))))</f>
        <v>0</v>
      </c>
      <c r="AM91" s="3">
        <f>IF(COUNT($R91:AL91)&gt;=$E91,0,IF(($E91-COUNT($R91:AL91))&lt;1,MAX(MIN(AL91*(1-$C91),($E91-COUNT($R91:AL91))*AL91*(1-$C91)),(0.95*$Q91)-SUM($R91:AL91)),MIN(AL91*(1-$C91),($E91-COUNT($R91:AL91))*AL91*(1-$C91))))</f>
        <v>0</v>
      </c>
      <c r="AN91" s="3">
        <f>IF(COUNT($R91:AM91)&gt;=$E91,0,IF(($E91-COUNT($R91:AM91))&lt;1,MAX(MIN(AM91*(1-$C91),($E91-COUNT($R91:AM91))*AM91*(1-$C91)),(0.95*$Q91)-SUM($R91:AM91)),MIN(AM91*(1-$C91),($E91-COUNT($R91:AM91))*AM91*(1-$C91))))</f>
        <v>0</v>
      </c>
      <c r="AO91" s="3">
        <f>IF(COUNT($R91:AN91)&gt;=$E91,0,IF(($E91-COUNT($R91:AN91))&lt;1,MAX(MIN(AN91*(1-$C91),($E91-COUNT($R91:AN91))*AN91*(1-$C91)),(0.95*$Q91)-SUM($R91:AN91)),MIN(AN91*(1-$C91),($E91-COUNT($R91:AN91))*AN91*(1-$C91))))</f>
        <v>0</v>
      </c>
      <c r="AP91" s="3">
        <f>IF(COUNT($R91:AO91)&gt;=$E91,0,IF(($E91-COUNT($R91:AO91))&lt;1,MAX(MIN(AO91*(1-$C91),($E91-COUNT($R91:AO91))*AO91*(1-$C91)),(0.95*$Q91)-SUM($R91:AO91)),MIN(AO91*(1-$C91),($E91-COUNT($R91:AO91))*AO91*(1-$C91))))</f>
        <v>0</v>
      </c>
      <c r="AQ91" s="3">
        <f>IF(COUNT($R91:AP91)&gt;=$E91,0,IF(($E91-COUNT($R91:AP91))&lt;1,MAX(MIN(AP91*(1-$C91),($E91-COUNT($R91:AP91))*AP91*(1-$C91)),(0.95*$Q91)-SUM($R91:AP91)),MIN(AP91*(1-$C91),($E91-COUNT($R91:AP91))*AP91*(1-$C91))))</f>
        <v>0</v>
      </c>
      <c r="AR91" s="3">
        <f>IF(COUNT($R91:AQ91)&gt;=$E91,0,IF(($E91-COUNT($R91:AQ91))&lt;1,MAX(MIN(AQ91*(1-$C91),($E91-COUNT($R91:AQ91))*AQ91*(1-$C91)),(0.95*$Q91)-SUM($R91:AQ91)),MIN(AQ91*(1-$C91),($E91-COUNT($R91:AQ91))*AQ91*(1-$C91))))</f>
        <v>0</v>
      </c>
      <c r="AS91" s="3">
        <f>IF(COUNT($R91:AR91)&gt;=$E91,0,IF(($E91-COUNT($R91:AR91))&lt;1,MAX(MIN(AR91*(1-$C91),($E91-COUNT($R91:AR91))*AR91*(1-$C91)),(0.95*$Q91)-SUM($R91:AR91)),MIN(AR91*(1-$C91),($E91-COUNT($R91:AR91))*AR91*(1-$C91))))</f>
        <v>0</v>
      </c>
      <c r="AT91" s="3">
        <f>IF(COUNT($R91:AS91)&gt;=$E91,0,IF(($E91-COUNT($R91:AS91))&lt;1,MAX(MIN(AS91*(1-$C91),($E91-COUNT($R91:AS91))*AS91*(1-$C91)),(0.95*$Q91)-SUM($R91:AS91)),MIN(AS91*(1-$C91),($E91-COUNT($R91:AS91))*AS91*(1-$C91))))</f>
        <v>0</v>
      </c>
      <c r="AU91" s="3">
        <f>IF(COUNT($R91:AT91)&gt;=$E91,0,IF(($E91-COUNT($R91:AT91))&lt;1,MAX(MIN(AT91*(1-$C91),($E91-COUNT($R91:AT91))*AT91*(1-$C91)),(0.95*$Q91)-SUM($R91:AT91)),MIN(AT91*(1-$C91),($E91-COUNT($R91:AT91))*AT91*(1-$C91))))</f>
        <v>0</v>
      </c>
    </row>
    <row r="92" spans="1:47">
      <c r="A92" s="1">
        <v>0</v>
      </c>
      <c r="B92" s="13">
        <v>0.1391</v>
      </c>
      <c r="C92" s="13">
        <f t="shared" ref="C92" si="57">IF(E92=0,0,(1-(0.05^(1/E92))))</f>
        <v>0</v>
      </c>
      <c r="D92" s="5">
        <v>15</v>
      </c>
      <c r="E92" s="3">
        <f>MAX(ROUND((F92-$D$2)/365,0),0)</f>
        <v>0</v>
      </c>
      <c r="F92" s="1">
        <f>A92+(D92*365)</f>
        <v>5475</v>
      </c>
      <c r="G92" s="29">
        <v>0</v>
      </c>
      <c r="H92" s="3">
        <f>IF(H$3&gt;$A92,$G92-($G92*$B92*(H$3-$A92)/365),0)</f>
        <v>0</v>
      </c>
      <c r="I92" s="3">
        <f t="shared" si="49"/>
        <v>0</v>
      </c>
      <c r="J92" s="3">
        <f t="shared" si="50"/>
        <v>0</v>
      </c>
      <c r="K92" s="3">
        <f t="shared" si="51"/>
        <v>0</v>
      </c>
      <c r="L92" s="3">
        <f t="shared" si="52"/>
        <v>0</v>
      </c>
      <c r="M92" s="3">
        <f t="shared" si="53"/>
        <v>0</v>
      </c>
      <c r="N92" s="3">
        <f t="shared" si="54"/>
        <v>0</v>
      </c>
      <c r="O92" s="3">
        <f t="shared" si="55"/>
        <v>0</v>
      </c>
      <c r="P92" s="3">
        <f t="shared" si="56"/>
        <v>0</v>
      </c>
      <c r="Q92" s="3">
        <f>IF(A92&gt;=$R$2,G92,P92)</f>
        <v>0</v>
      </c>
      <c r="R92" s="3">
        <f>IF(E92=0,0,IF(E92&lt;1,Q92*0.95,IF(A92&lt;=$R$2,Q92*C92,(Q92*($R$3-A92+1)*C92/365))))</f>
        <v>0</v>
      </c>
      <c r="S92" s="3">
        <f>IF(COUNT($R92:R92)&gt;=$E92,0,IF(($E92-COUNT($R92:R92))&lt;1,MAX(MIN(R92*(1-$C92),($E92-COUNT($R92:R92))*R92*(1-$C92)),(0.95*$Q92)-SUM($R92:R92)),MIN(R92*(1-$C92),($E92-COUNT($R92:R92))*R92*(1-$C92))))</f>
        <v>0</v>
      </c>
      <c r="T92" s="3">
        <f>IF(COUNT($R92:S92)&gt;=$E92,0,IF(($E92-COUNT($R92:S92))&lt;1,MAX(MIN(S92*(1-$C92),($E92-COUNT($R92:S92))*S92*(1-$C92)),(0.95*$Q92)-SUM($R92:S92)),MIN(S92*(1-$C92),($E92-COUNT($R92:S92))*S92*(1-$C92))))</f>
        <v>0</v>
      </c>
      <c r="U92" s="3">
        <f>IF(COUNT($R92:T92)&gt;=$E92,0,IF(($E92-COUNT($R92:T92))&lt;1,MAX(MIN(T92*(1-$C92),($E92-COUNT($R92:T92))*T92*(1-$C92)),(0.95*$Q92)-SUM($R92:T92)),MIN(T92*(1-$C92),($E92-COUNT($R92:T92))*T92*(1-$C92))))</f>
        <v>0</v>
      </c>
      <c r="V92" s="3">
        <f>IF(COUNT($R92:U92)&gt;=$E92,0,IF(($E92-COUNT($R92:U92))&lt;1,MAX(MIN(U92*(1-$C92),($E92-COUNT($R92:U92))*U92*(1-$C92)),(0.95*$Q92)-SUM($R92:U92)),MIN(U92*(1-$C92),($E92-COUNT($R92:U92))*U92*(1-$C92))))</f>
        <v>0</v>
      </c>
      <c r="W92" s="3">
        <f>IF(COUNT($R92:V92)&gt;=$E92,0,IF(($E92-COUNT($R92:V92))&lt;1,MAX(MIN(V92*(1-$C92),($E92-COUNT($R92:V92))*V92*(1-$C92)),(0.95*$Q92)-SUM($R92:V92)),MIN(V92*(1-$C92),($E92-COUNT($R92:V92))*V92*(1-$C92))))</f>
        <v>0</v>
      </c>
      <c r="X92" s="3">
        <f>IF(COUNT($R92:W92)&gt;=$E92,0,IF(($E92-COUNT($R92:W92))&lt;1,MAX(MIN(W92*(1-$C92),($E92-COUNT($R92:W92))*W92*(1-$C92)),(0.95*$Q92)-SUM($R92:W92)),MIN(W92*(1-$C92),($E92-COUNT($R92:W92))*W92*(1-$C92))))</f>
        <v>0</v>
      </c>
      <c r="Y92" s="3">
        <f>IF(COUNT($R92:X92)&gt;=$E92,0,IF(($E92-COUNT($R92:X92))&lt;1,MAX(MIN(X92*(1-$C92),($E92-COUNT($R92:X92))*X92*(1-$C92)),(0.95*$Q92)-SUM($R92:X92)),MIN(X92*(1-$C92),($E92-COUNT($R92:X92))*X92*(1-$C92))))</f>
        <v>0</v>
      </c>
      <c r="Z92" s="3">
        <f>IF(COUNT($R92:Y92)&gt;=$E92,0,IF(($E92-COUNT($R92:Y92))&lt;1,MAX(MIN(Y92*(1-$C92),($E92-COUNT($R92:Y92))*Y92*(1-$C92)),(0.95*$Q92)-SUM($R92:Y92)),MIN(Y92*(1-$C92),($E92-COUNT($R92:Y92))*Y92*(1-$C92))))</f>
        <v>0</v>
      </c>
      <c r="AA92" s="3">
        <f>IF(COUNT($R92:Z92)&gt;=$E92,0,IF(($E92-COUNT($R92:Z92))&lt;1,MAX(MIN(Z92*(1-$C92),($E92-COUNT($R92:Z92))*Z92*(1-$C92)),(0.95*$Q92)-SUM($R92:Z92)),MIN(Z92*(1-$C92),($E92-COUNT($R92:Z92))*Z92*(1-$C92))))</f>
        <v>0</v>
      </c>
      <c r="AB92" s="3">
        <f>IF(COUNT($R92:AA92)&gt;=$E92,0,IF(($E92-COUNT($R92:AA92))&lt;1,MAX(MIN(AA92*(1-$C92),($E92-COUNT($R92:AA92))*AA92*(1-$C92)),(0.95*$Q92)-SUM($R92:AA92)),MIN(AA92*(1-$C92),($E92-COUNT($R92:AA92))*AA92*(1-$C92))))</f>
        <v>0</v>
      </c>
      <c r="AC92" s="3">
        <f>IF(COUNT($R92:AB92)&gt;=$E92,0,IF(($E92-COUNT($R92:AB92))&lt;1,MAX(MIN(AB92*(1-$C92),($E92-COUNT($R92:AB92))*AB92*(1-$C92)),(0.95*$Q92)-SUM($R92:AB92)),MIN(AB92*(1-$C92),($E92-COUNT($R92:AB92))*AB92*(1-$C92))))</f>
        <v>0</v>
      </c>
      <c r="AD92" s="3">
        <f>IF(COUNT($R92:AC92)&gt;=$E92,0,IF(($E92-COUNT($R92:AC92))&lt;1,MAX(MIN(AC92*(1-$C92),($E92-COUNT($R92:AC92))*AC92*(1-$C92)),(0.95*$Q92)-SUM($R92:AC92)),MIN(AC92*(1-$C92),($E92-COUNT($R92:AC92))*AC92*(1-$C92))))</f>
        <v>0</v>
      </c>
      <c r="AE92" s="3">
        <f>IF(COUNT($R92:AD92)&gt;=$E92,0,IF(($E92-COUNT($R92:AD92))&lt;1,MAX(MIN(AD92*(1-$C92),($E92-COUNT($R92:AD92))*AD92*(1-$C92)),(0.95*$Q92)-SUM($R92:AD92)),MIN(AD92*(1-$C92),($E92-COUNT($R92:AD92))*AD92*(1-$C92))))</f>
        <v>0</v>
      </c>
      <c r="AF92" s="3">
        <f>IF(COUNT($R92:AE92)&gt;=$E92,0,IF(($E92-COUNT($R92:AE92))&lt;1,MAX(MIN(AE92*(1-$C92),($E92-COUNT($R92:AE92))*AE92*(1-$C92)),(0.95*$Q92)-SUM($R92:AE92)),MIN(AE92*(1-$C92),($E92-COUNT($R92:AE92))*AE92*(1-$C92))))</f>
        <v>0</v>
      </c>
      <c r="AG92" s="3">
        <f>IF(COUNT($R92:AF92)&gt;=$E92,0,IF(($E92-COUNT($R92:AF92))&lt;1,MAX(MIN(AF92*(1-$C92),($E92-COUNT($R92:AF92))*AF92*(1-$C92)),(0.95*$Q92)-SUM($R92:AF92)),MIN(AF92*(1-$C92),($E92-COUNT($R92:AF92))*AF92*(1-$C92))))</f>
        <v>0</v>
      </c>
      <c r="AH92" s="3">
        <f>IF(COUNT($R92:AG92)&gt;=$E92,0,IF(($E92-COUNT($R92:AG92))&lt;1,MAX(MIN(AG92*(1-$C92),($E92-COUNT($R92:AG92))*AG92*(1-$C92)),(0.95*$Q92)-SUM($R92:AG92)),MIN(AG92*(1-$C92),($E92-COUNT($R92:AG92))*AG92*(1-$C92))))</f>
        <v>0</v>
      </c>
      <c r="AI92" s="3">
        <f>IF(COUNT($R92:AH92)&gt;=$E92,0,IF(($E92-COUNT($R92:AH92))&lt;1,MAX(MIN(AH92*(1-$C92),($E92-COUNT($R92:AH92))*AH92*(1-$C92)),(0.95*$Q92)-SUM($R92:AH92)),MIN(AH92*(1-$C92),($E92-COUNT($R92:AH92))*AH92*(1-$C92))))</f>
        <v>0</v>
      </c>
      <c r="AJ92" s="3">
        <f>IF(COUNT($R92:AI92)&gt;=$E92,0,IF(($E92-COUNT($R92:AI92))&lt;1,MAX(MIN(AI92*(1-$C92),($E92-COUNT($R92:AI92))*AI92*(1-$C92)),(0.95*$Q92)-SUM($R92:AI92)),MIN(AI92*(1-$C92),($E92-COUNT($R92:AI92))*AI92*(1-$C92))))</f>
        <v>0</v>
      </c>
      <c r="AK92" s="3">
        <f>IF(COUNT($R92:AJ92)&gt;=$E92,0,IF(($E92-COUNT($R92:AJ92))&lt;1,MAX(MIN(AJ92*(1-$C92),($E92-COUNT($R92:AJ92))*AJ92*(1-$C92)),(0.95*$Q92)-SUM($R92:AJ92)),MIN(AJ92*(1-$C92),($E92-COUNT($R92:AJ92))*AJ92*(1-$C92))))</f>
        <v>0</v>
      </c>
      <c r="AL92" s="3">
        <f>IF(COUNT($R92:AK92)&gt;=$E92,0,IF(($E92-COUNT($R92:AK92))&lt;1,MAX(MIN(AK92*(1-$C92),($E92-COUNT($R92:AK92))*AK92*(1-$C92)),(0.95*$Q92)-SUM($R92:AK92)),MIN(AK92*(1-$C92),($E92-COUNT($R92:AK92))*AK92*(1-$C92))))</f>
        <v>0</v>
      </c>
      <c r="AM92" s="3">
        <f>IF(COUNT($R92:AL92)&gt;=$E92,0,IF(($E92-COUNT($R92:AL92))&lt;1,MAX(MIN(AL92*(1-$C92),($E92-COUNT($R92:AL92))*AL92*(1-$C92)),(0.95*$Q92)-SUM($R92:AL92)),MIN(AL92*(1-$C92),($E92-COUNT($R92:AL92))*AL92*(1-$C92))))</f>
        <v>0</v>
      </c>
      <c r="AN92" s="3">
        <f>IF(COUNT($R92:AM92)&gt;=$E92,0,IF(($E92-COUNT($R92:AM92))&lt;1,MAX(MIN(AM92*(1-$C92),($E92-COUNT($R92:AM92))*AM92*(1-$C92)),(0.95*$Q92)-SUM($R92:AM92)),MIN(AM92*(1-$C92),($E92-COUNT($R92:AM92))*AM92*(1-$C92))))</f>
        <v>0</v>
      </c>
      <c r="AO92" s="3">
        <f>IF(COUNT($R92:AN92)&gt;=$E92,0,IF(($E92-COUNT($R92:AN92))&lt;1,MAX(MIN(AN92*(1-$C92),($E92-COUNT($R92:AN92))*AN92*(1-$C92)),(0.95*$Q92)-SUM($R92:AN92)),MIN(AN92*(1-$C92),($E92-COUNT($R92:AN92))*AN92*(1-$C92))))</f>
        <v>0</v>
      </c>
      <c r="AP92" s="3">
        <f>IF(COUNT($R92:AO92)&gt;=$E92,0,IF(($E92-COUNT($R92:AO92))&lt;1,MAX(MIN(AO92*(1-$C92),($E92-COUNT($R92:AO92))*AO92*(1-$C92)),(0.95*$Q92)-SUM($R92:AO92)),MIN(AO92*(1-$C92),($E92-COUNT($R92:AO92))*AO92*(1-$C92))))</f>
        <v>0</v>
      </c>
      <c r="AQ92" s="3">
        <f>IF(COUNT($R92:AP92)&gt;=$E92,0,IF(($E92-COUNT($R92:AP92))&lt;1,MAX(MIN(AP92*(1-$C92),($E92-COUNT($R92:AP92))*AP92*(1-$C92)),(0.95*$Q92)-SUM($R92:AP92)),MIN(AP92*(1-$C92),($E92-COUNT($R92:AP92))*AP92*(1-$C92))))</f>
        <v>0</v>
      </c>
      <c r="AR92" s="3">
        <f>IF(COUNT($R92:AQ92)&gt;=$E92,0,IF(($E92-COUNT($R92:AQ92))&lt;1,MAX(MIN(AQ92*(1-$C92),($E92-COUNT($R92:AQ92))*AQ92*(1-$C92)),(0.95*$Q92)-SUM($R92:AQ92)),MIN(AQ92*(1-$C92),($E92-COUNT($R92:AQ92))*AQ92*(1-$C92))))</f>
        <v>0</v>
      </c>
      <c r="AS92" s="3">
        <f>IF(COUNT($R92:AR92)&gt;=$E92,0,IF(($E92-COUNT($R92:AR92))&lt;1,MAX(MIN(AR92*(1-$C92),($E92-COUNT($R92:AR92))*AR92*(1-$C92)),(0.95*$Q92)-SUM($R92:AR92)),MIN(AR92*(1-$C92),($E92-COUNT($R92:AR92))*AR92*(1-$C92))))</f>
        <v>0</v>
      </c>
      <c r="AT92" s="3">
        <f>IF(COUNT($R92:AS92)&gt;=$E92,0,IF(($E92-COUNT($R92:AS92))&lt;1,MAX(MIN(AS92*(1-$C92),($E92-COUNT($R92:AS92))*AS92*(1-$C92)),(0.95*$Q92)-SUM($R92:AS92)),MIN(AS92*(1-$C92),($E92-COUNT($R92:AS92))*AS92*(1-$C92))))</f>
        <v>0</v>
      </c>
      <c r="AU92" s="3">
        <f>IF(COUNT($R92:AT92)&gt;=$E92,0,IF(($E92-COUNT($R92:AT92))&lt;1,MAX(MIN(AT92*(1-$C92),($E92-COUNT($R92:AT92))*AT92*(1-$C92)),(0.95*$Q92)-SUM($R92:AT92)),MIN(AT92*(1-$C92),($E92-COUNT($R92:AT92))*AT92*(1-$C92))))</f>
        <v>0</v>
      </c>
    </row>
    <row r="93" spans="1:47">
      <c r="A93" s="1">
        <v>41763</v>
      </c>
      <c r="B93" s="13">
        <v>0.1391</v>
      </c>
      <c r="C93" s="13">
        <f>IF(E93=0,0,(1-(0.05^(1/E93))))</f>
        <v>0.18103627252208465</v>
      </c>
      <c r="D93" s="5">
        <v>15</v>
      </c>
      <c r="E93" s="3">
        <f>MAX(ROUND((F93-$D$2)/365,0),0)</f>
        <v>15</v>
      </c>
      <c r="F93" s="1">
        <f>A93+(D93*365)</f>
        <v>47238</v>
      </c>
      <c r="G93" s="29">
        <v>32500</v>
      </c>
      <c r="H93" s="3">
        <f>IF(H$3&gt;$A93,$G93-($G93*$B93*(H$3-$A93)/365),0)</f>
        <v>0</v>
      </c>
      <c r="I93" s="3">
        <f t="shared" si="49"/>
        <v>0</v>
      </c>
      <c r="J93" s="3">
        <f t="shared" si="50"/>
        <v>0</v>
      </c>
      <c r="K93" s="3">
        <f t="shared" si="51"/>
        <v>0</v>
      </c>
      <c r="L93" s="3">
        <f t="shared" si="52"/>
        <v>0</v>
      </c>
      <c r="M93" s="3">
        <f t="shared" si="53"/>
        <v>0</v>
      </c>
      <c r="N93" s="3">
        <f t="shared" si="54"/>
        <v>0</v>
      </c>
      <c r="O93" s="3">
        <f t="shared" si="55"/>
        <v>0</v>
      </c>
      <c r="P93" s="3">
        <f t="shared" si="56"/>
        <v>0</v>
      </c>
      <c r="Q93" s="3">
        <f>IF(A93&gt;=$R$2,G93,P93)</f>
        <v>32500</v>
      </c>
      <c r="R93" s="3">
        <f>IF(E93=0,0,IF(E93&lt;1,Q93*0.95,IF(A93&lt;=$R$2,Q93*C93,(Q93*($R$3-A93+1)*C93/365))))</f>
        <v>5351.7298096254617</v>
      </c>
      <c r="S93" s="3">
        <f>IF(COUNT($R93:R93)&gt;=$E93,0,IF(($E93-COUNT($R93:R93))&lt;1,MAX(MIN(R93*(1-$C93),($E93-COUNT($R93:R93))*R93*(1-$C93)),(0.95*$Q93)-SUM($R93:R93)),MIN(R93*(1-$C93),($E93-COUNT($R93:R93))*R93*(1-$C93))))</f>
        <v>4382.8725933455426</v>
      </c>
      <c r="T93" s="3">
        <f>IF(COUNT($R93:S93)&gt;=$E93,0,IF(($E93-COUNT($R93:S93))&lt;1,MAX(MIN(S93*(1-$C93),($E93-COUNT($R93:S93))*S93*(1-$C93)),(0.95*$Q93)-SUM($R93:S93)),MIN(S93*(1-$C93),($E93-COUNT($R93:S93))*S93*(1-$C93))))</f>
        <v>3589.4136761070631</v>
      </c>
      <c r="U93" s="3">
        <f>IF(COUNT($R93:T93)&gt;=$E93,0,IF(($E93-COUNT($R93:T93))&lt;1,MAX(MIN(T93*(1-$C93),($E93-COUNT($R93:T93))*T93*(1-$C93)),(0.95*$Q93)-SUM($R93:T93)),MIN(T93*(1-$C93),($E93-COUNT($R93:T93))*T93*(1-$C93))))</f>
        <v>2939.5996036448473</v>
      </c>
      <c r="V93" s="3">
        <f>IF(COUNT($R93:U93)&gt;=$E93,0,IF(($E93-COUNT($R93:U93))&lt;1,MAX(MIN(U93*(1-$C93),($E93-COUNT($R93:U93))*U93*(1-$C93)),(0.95*$Q93)-SUM($R93:U93)),MIN(U93*(1-$C93),($E93-COUNT($R93:U93))*U93*(1-$C93))))</f>
        <v>2407.4254486935865</v>
      </c>
      <c r="W93" s="3">
        <f>IF(COUNT($R93:V93)&gt;=$E93,0,IF(($E93-COUNT($R93:V93))&lt;1,MAX(MIN(V93*(1-$C93),($E93-COUNT($R93:V93))*V93*(1-$C93)),(0.95*$Q93)-SUM($R93:V93)),MIN(V93*(1-$C93),($E93-COUNT($R93:V93))*V93*(1-$C93))))</f>
        <v>1971.5941190872925</v>
      </c>
      <c r="X93" s="3">
        <f>IF(COUNT($R93:W93)&gt;=$E93,0,IF(($E93-COUNT($R93:W93))&lt;1,MAX(MIN(W93*(1-$C93),($E93-COUNT($R93:W93))*W93*(1-$C93)),(0.95*$Q93)-SUM($R93:W93)),MIN(W93*(1-$C93),($E93-COUNT($R93:W93))*W93*(1-$C93))))</f>
        <v>1614.664068841266</v>
      </c>
      <c r="Y93" s="3">
        <f>IF(COUNT($R93:X93)&gt;=$E93,0,IF(($E93-COUNT($R93:X93))&lt;1,MAX(MIN(X93*(1-$C93),($E93-COUNT($R93:X93))*X93*(1-$C93)),(0.95*$Q93)-SUM($R93:X93)),MIN(X93*(1-$C93),($E93-COUNT($R93:X93))*X93*(1-$C93))))</f>
        <v>1322.3513044429005</v>
      </c>
      <c r="Z93" s="3">
        <f>IF(COUNT($R93:Y93)&gt;=$E93,0,IF(($E93-COUNT($R93:Y93))&lt;1,MAX(MIN(Y93*(1-$C93),($E93-COUNT($R93:Y93))*Y93*(1-$C93)),(0.95*$Q93)-SUM($R93:Y93)),MIN(Y93*(1-$C93),($E93-COUNT($R93:Y93))*Y93*(1-$C93))))</f>
        <v>1082.9577533218414</v>
      </c>
      <c r="AA93" s="3">
        <f>IF(COUNT($R93:Z93)&gt;=$E93,0,IF(($E93-COUNT($R93:Z93))&lt;1,MAX(MIN(Z93*(1-$C93),($E93-COUNT($R93:Z93))*Z93*(1-$C93)),(0.95*$Q93)-SUM($R93:Z93)),MIN(Z93*(1-$C93),($E93-COUNT($R93:Z93))*Z93*(1-$C93))))</f>
        <v>886.903118361564</v>
      </c>
      <c r="AB93" s="3">
        <f>IF(COUNT($R93:AA93)&gt;=$E93,0,IF(($E93-COUNT($R93:AA93))&lt;1,MAX(MIN(AA93*(1-$C93),($E93-COUNT($R93:AA93))*AA93*(1-$C93)),(0.95*$Q93)-SUM($R93:AA93)),MIN(AA93*(1-$C93),($E93-COUNT($R93:AA93))*AA93*(1-$C93))))</f>
        <v>726.34148372517325</v>
      </c>
      <c r="AC93" s="3">
        <f>IF(COUNT($R93:AB93)&gt;=$E93,0,IF(($E93-COUNT($R93:AB93))&lt;1,MAX(MIN(AB93*(1-$C93),($E93-COUNT($R93:AB93))*AB93*(1-$C93)),(0.95*$Q93)-SUM($R93:AB93)),MIN(AB93*(1-$C93),($E93-COUNT($R93:AB93))*AB93*(1-$C93))))</f>
        <v>594.84732893340743</v>
      </c>
      <c r="AD93" s="3">
        <f>IF(COUNT($R93:AC93)&gt;=$E93,0,IF(($E93-COUNT($R93:AC93))&lt;1,MAX(MIN(AC93*(1-$C93),($E93-COUNT($R93:AC93))*AC93*(1-$C93)),(0.95*$Q93)-SUM($R93:AC93)),MIN(AC93*(1-$C93),($E93-COUNT($R93:AC93))*AC93*(1-$C93))))</f>
        <v>487.15838578358495</v>
      </c>
      <c r="AE93" s="3">
        <f>IF(COUNT($R93:AD93)&gt;=$E93,0,IF(($E93-COUNT($R93:AD93))&lt;1,MAX(MIN(AD93*(1-$C93),($E93-COUNT($R93:AD93))*AD93*(1-$C93)),(0.95*$Q93)-SUM($R93:AD93)),MIN(AD93*(1-$C93),($E93-COUNT($R93:AD93))*AD93*(1-$C93))))</f>
        <v>398.96504749344899</v>
      </c>
      <c r="AF93" s="3">
        <f>IF(COUNT($R93:AE93)&gt;=$E93,0,IF(($E93-COUNT($R93:AE93))&lt;1,MAX(MIN(AE93*(1-$C93),($E93-COUNT($R93:AE93))*AE93*(1-$C93)),(0.95*$Q93)-SUM($R93:AE93)),MIN(AE93*(1-$C93),($E93-COUNT($R93:AE93))*AE93*(1-$C93))))</f>
        <v>326.73790242863851</v>
      </c>
      <c r="AG93" s="3">
        <f>IF(COUNT($R93:AF93)&gt;=$E93,0,IF(($E93-COUNT($R93:AF93))&lt;1,MAX(MIN(AF93*(1-$C93),($E93-COUNT($R93:AF93))*AF93*(1-$C93)),(0.95*$Q93)-SUM($R93:AF93)),MIN(AF93*(1-$C93),($E93-COUNT($R93:AF93))*AF93*(1-$C93))))</f>
        <v>0</v>
      </c>
      <c r="AH93" s="3">
        <f>IF(COUNT($R93:AG93)&gt;=$E93,0,IF(($E93-COUNT($R93:AG93))&lt;1,MAX(MIN(AG93*(1-$C93),($E93-COUNT($R93:AG93))*AG93*(1-$C93)),(0.95*$Q93)-SUM($R93:AG93)),MIN(AG93*(1-$C93),($E93-COUNT($R93:AG93))*AG93*(1-$C93))))</f>
        <v>0</v>
      </c>
      <c r="AI93" s="3">
        <f>IF(COUNT($R93:AH93)&gt;=$E93,0,IF(($E93-COUNT($R93:AH93))&lt;1,MAX(MIN(AH93*(1-$C93),($E93-COUNT($R93:AH93))*AH93*(1-$C93)),(0.95*$Q93)-SUM($R93:AH93)),MIN(AH93*(1-$C93),($E93-COUNT($R93:AH93))*AH93*(1-$C93))))</f>
        <v>0</v>
      </c>
      <c r="AJ93" s="3">
        <f>IF(COUNT($R93:AI93)&gt;=$E93,0,IF(($E93-COUNT($R93:AI93))&lt;1,MAX(MIN(AI93*(1-$C93),($E93-COUNT($R93:AI93))*AI93*(1-$C93)),(0.95*$Q93)-SUM($R93:AI93)),MIN(AI93*(1-$C93),($E93-COUNT($R93:AI93))*AI93*(1-$C93))))</f>
        <v>0</v>
      </c>
      <c r="AK93" s="3">
        <f>IF(COUNT($R93:AJ93)&gt;=$E93,0,IF(($E93-COUNT($R93:AJ93))&lt;1,MAX(MIN(AJ93*(1-$C93),($E93-COUNT($R93:AJ93))*AJ93*(1-$C93)),(0.95*$Q93)-SUM($R93:AJ93)),MIN(AJ93*(1-$C93),($E93-COUNT($R93:AJ93))*AJ93*(1-$C93))))</f>
        <v>0</v>
      </c>
      <c r="AL93" s="3">
        <f>IF(COUNT($R93:AK93)&gt;=$E93,0,IF(($E93-COUNT($R93:AK93))&lt;1,MAX(MIN(AK93*(1-$C93),($E93-COUNT($R93:AK93))*AK93*(1-$C93)),(0.95*$Q93)-SUM($R93:AK93)),MIN(AK93*(1-$C93),($E93-COUNT($R93:AK93))*AK93*(1-$C93))))</f>
        <v>0</v>
      </c>
      <c r="AM93" s="3">
        <f>IF(COUNT($R93:AL93)&gt;=$E93,0,IF(($E93-COUNT($R93:AL93))&lt;1,MAX(MIN(AL93*(1-$C93),($E93-COUNT($R93:AL93))*AL93*(1-$C93)),(0.95*$Q93)-SUM($R93:AL93)),MIN(AL93*(1-$C93),($E93-COUNT($R93:AL93))*AL93*(1-$C93))))</f>
        <v>0</v>
      </c>
      <c r="AN93" s="3">
        <f>IF(COUNT($R93:AM93)&gt;=$E93,0,IF(($E93-COUNT($R93:AM93))&lt;1,MAX(MIN(AM93*(1-$C93),($E93-COUNT($R93:AM93))*AM93*(1-$C93)),(0.95*$Q93)-SUM($R93:AM93)),MIN(AM93*(1-$C93),($E93-COUNT($R93:AM93))*AM93*(1-$C93))))</f>
        <v>0</v>
      </c>
      <c r="AO93" s="3">
        <f>IF(COUNT($R93:AN93)&gt;=$E93,0,IF(($E93-COUNT($R93:AN93))&lt;1,MAX(MIN(AN93*(1-$C93),($E93-COUNT($R93:AN93))*AN93*(1-$C93)),(0.95*$Q93)-SUM($R93:AN93)),MIN(AN93*(1-$C93),($E93-COUNT($R93:AN93))*AN93*(1-$C93))))</f>
        <v>0</v>
      </c>
      <c r="AP93" s="3">
        <f>IF(COUNT($R93:AO93)&gt;=$E93,0,IF(($E93-COUNT($R93:AO93))&lt;1,MAX(MIN(AO93*(1-$C93),($E93-COUNT($R93:AO93))*AO93*(1-$C93)),(0.95*$Q93)-SUM($R93:AO93)),MIN(AO93*(1-$C93),($E93-COUNT($R93:AO93))*AO93*(1-$C93))))</f>
        <v>0</v>
      </c>
      <c r="AQ93" s="3">
        <f>IF(COUNT($R93:AP93)&gt;=$E93,0,IF(($E93-COUNT($R93:AP93))&lt;1,MAX(MIN(AP93*(1-$C93),($E93-COUNT($R93:AP93))*AP93*(1-$C93)),(0.95*$Q93)-SUM($R93:AP93)),MIN(AP93*(1-$C93),($E93-COUNT($R93:AP93))*AP93*(1-$C93))))</f>
        <v>0</v>
      </c>
      <c r="AR93" s="3">
        <f>IF(COUNT($R93:AQ93)&gt;=$E93,0,IF(($E93-COUNT($R93:AQ93))&lt;1,MAX(MIN(AQ93*(1-$C93),($E93-COUNT($R93:AQ93))*AQ93*(1-$C93)),(0.95*$Q93)-SUM($R93:AQ93)),MIN(AQ93*(1-$C93),($E93-COUNT($R93:AQ93))*AQ93*(1-$C93))))</f>
        <v>0</v>
      </c>
      <c r="AS93" s="3">
        <f>IF(COUNT($R93:AR93)&gt;=$E93,0,IF(($E93-COUNT($R93:AR93))&lt;1,MAX(MIN(AR93*(1-$C93),($E93-COUNT($R93:AR93))*AR93*(1-$C93)),(0.95*$Q93)-SUM($R93:AR93)),MIN(AR93*(1-$C93),($E93-COUNT($R93:AR93))*AR93*(1-$C93))))</f>
        <v>0</v>
      </c>
      <c r="AT93" s="3">
        <f>IF(COUNT($R93:AS93)&gt;=$E93,0,IF(($E93-COUNT($R93:AS93))&lt;1,MAX(MIN(AS93*(1-$C93),($E93-COUNT($R93:AS93))*AS93*(1-$C93)),(0.95*$Q93)-SUM($R93:AS93)),MIN(AS93*(1-$C93),($E93-COUNT($R93:AS93))*AS93*(1-$C93))))</f>
        <v>0</v>
      </c>
      <c r="AU93" s="3">
        <f>IF(COUNT($R93:AT93)&gt;=$E93,0,IF(($E93-COUNT($R93:AT93))&lt;1,MAX(MIN(AT93*(1-$C93),($E93-COUNT($R93:AT93))*AT93*(1-$C93)),(0.95*$Q93)-SUM($R93:AT93)),MIN(AT93*(1-$C93),($E93-COUNT($R93:AT93))*AT93*(1-$C93))))</f>
        <v>0</v>
      </c>
    </row>
    <row r="94" spans="1:47" ht="15.75" thickBot="1">
      <c r="F94" s="14" t="s">
        <v>3</v>
      </c>
      <c r="G94" s="14">
        <f>SUM(G91:G93)</f>
        <v>32500</v>
      </c>
      <c r="H94" s="2">
        <f t="shared" ref="H94:P94" si="58">SUM(H91:H92)</f>
        <v>0</v>
      </c>
      <c r="I94" s="2">
        <f t="shared" si="58"/>
        <v>0</v>
      </c>
      <c r="J94" s="2">
        <f t="shared" si="58"/>
        <v>0</v>
      </c>
      <c r="K94" s="2">
        <f t="shared" si="58"/>
        <v>0</v>
      </c>
      <c r="L94" s="2">
        <f t="shared" si="58"/>
        <v>0</v>
      </c>
      <c r="M94" s="2">
        <f t="shared" si="58"/>
        <v>0</v>
      </c>
      <c r="N94" s="2">
        <f t="shared" si="58"/>
        <v>0</v>
      </c>
      <c r="O94" s="2">
        <f t="shared" si="58"/>
        <v>0</v>
      </c>
      <c r="P94" s="2">
        <f t="shared" si="58"/>
        <v>0</v>
      </c>
      <c r="Q94" s="14">
        <f t="shared" ref="Q94:AU94" si="59">SUM(Q91:Q93)</f>
        <v>32500</v>
      </c>
      <c r="R94" s="14">
        <f t="shared" si="59"/>
        <v>5351.7298096254617</v>
      </c>
      <c r="S94" s="14">
        <f t="shared" si="59"/>
        <v>4382.8725933455426</v>
      </c>
      <c r="T94" s="14">
        <f t="shared" si="59"/>
        <v>3589.4136761070631</v>
      </c>
      <c r="U94" s="14">
        <f t="shared" si="59"/>
        <v>2939.5996036448473</v>
      </c>
      <c r="V94" s="14">
        <f t="shared" si="59"/>
        <v>2407.4254486935865</v>
      </c>
      <c r="W94" s="14">
        <f t="shared" si="59"/>
        <v>1971.5941190872925</v>
      </c>
      <c r="X94" s="14">
        <f t="shared" si="59"/>
        <v>1614.664068841266</v>
      </c>
      <c r="Y94" s="14">
        <f t="shared" si="59"/>
        <v>1322.3513044429005</v>
      </c>
      <c r="Z94" s="14">
        <f t="shared" si="59"/>
        <v>1082.9577533218414</v>
      </c>
      <c r="AA94" s="14">
        <f t="shared" si="59"/>
        <v>886.903118361564</v>
      </c>
      <c r="AB94" s="14">
        <f t="shared" si="59"/>
        <v>726.34148372517325</v>
      </c>
      <c r="AC94" s="14">
        <f t="shared" si="59"/>
        <v>594.84732893340743</v>
      </c>
      <c r="AD94" s="14">
        <f t="shared" si="59"/>
        <v>487.15838578358495</v>
      </c>
      <c r="AE94" s="14">
        <f t="shared" si="59"/>
        <v>398.96504749344899</v>
      </c>
      <c r="AF94" s="14">
        <f t="shared" si="59"/>
        <v>326.73790242863851</v>
      </c>
      <c r="AG94" s="14">
        <f t="shared" si="59"/>
        <v>0</v>
      </c>
      <c r="AH94" s="14">
        <f t="shared" si="59"/>
        <v>0</v>
      </c>
      <c r="AI94" s="14">
        <f t="shared" si="59"/>
        <v>0</v>
      </c>
      <c r="AJ94" s="14">
        <f t="shared" si="59"/>
        <v>0</v>
      </c>
      <c r="AK94" s="14">
        <f t="shared" si="59"/>
        <v>0</v>
      </c>
      <c r="AL94" s="14">
        <f t="shared" si="59"/>
        <v>0</v>
      </c>
      <c r="AM94" s="14">
        <f t="shared" si="59"/>
        <v>0</v>
      </c>
      <c r="AN94" s="14">
        <f t="shared" si="59"/>
        <v>0</v>
      </c>
      <c r="AO94" s="14">
        <f t="shared" si="59"/>
        <v>0</v>
      </c>
      <c r="AP94" s="14">
        <f t="shared" si="59"/>
        <v>0</v>
      </c>
      <c r="AQ94" s="14">
        <f t="shared" si="59"/>
        <v>0</v>
      </c>
      <c r="AR94" s="14">
        <f t="shared" si="59"/>
        <v>0</v>
      </c>
      <c r="AS94" s="14">
        <f t="shared" si="59"/>
        <v>0</v>
      </c>
      <c r="AT94" s="14">
        <f t="shared" si="59"/>
        <v>0</v>
      </c>
      <c r="AU94" s="14">
        <f t="shared" si="59"/>
        <v>0</v>
      </c>
    </row>
    <row r="95" spans="1:47" ht="15.75" thickTop="1">
      <c r="F95" s="16"/>
      <c r="G95" s="16"/>
      <c r="H95" s="16"/>
      <c r="I95" s="16"/>
      <c r="J95" s="16"/>
      <c r="K95" s="16"/>
      <c r="L95" s="16"/>
      <c r="M95" s="16"/>
      <c r="N95" s="28"/>
      <c r="O95" s="16"/>
      <c r="P95" s="16"/>
      <c r="Q95" s="17"/>
      <c r="R95" s="17">
        <f>Q93*18.1/100*332/365</f>
        <v>5350.6575342465758</v>
      </c>
      <c r="S95" s="17">
        <f>(Q93-R95)*18.1/100</f>
        <v>4914.0309863013699</v>
      </c>
      <c r="T95" s="17"/>
      <c r="U95" s="17"/>
      <c r="V95" s="17"/>
      <c r="W95" s="17"/>
      <c r="X95" s="17"/>
      <c r="Y95" s="17"/>
    </row>
    <row r="96" spans="1:47">
      <c r="A96" s="5" t="s">
        <v>58</v>
      </c>
      <c r="B96" s="6">
        <f>G93*0.05</f>
        <v>1625</v>
      </c>
    </row>
    <row r="97" spans="1:23">
      <c r="A97" s="5" t="s">
        <v>57</v>
      </c>
      <c r="B97" s="117">
        <f>1-(B96/G93)^(1/D93)</f>
        <v>0.18103627252208465</v>
      </c>
    </row>
    <row r="98" spans="1:23">
      <c r="B98" s="117" t="s">
        <v>59</v>
      </c>
      <c r="C98" s="5" t="s">
        <v>60</v>
      </c>
    </row>
    <row r="99" spans="1:23">
      <c r="A99" s="7">
        <v>41763</v>
      </c>
      <c r="B99" s="117"/>
    </row>
    <row r="100" spans="1:23" ht="15.75" thickBot="1">
      <c r="A100" s="7">
        <v>42094</v>
      </c>
      <c r="B100" s="6">
        <f>G93*B97*(A100-A99+1)/365</f>
        <v>5351.7298096254617</v>
      </c>
      <c r="C100" s="3">
        <f>G93-B100</f>
        <v>27148.27019037454</v>
      </c>
      <c r="D100" s="123">
        <v>5353.08</v>
      </c>
      <c r="E100" s="6"/>
      <c r="F100" s="3">
        <v>5351.7298096254617</v>
      </c>
      <c r="G100" s="6">
        <f>D100-F100</f>
        <v>1.3501903745382151</v>
      </c>
      <c r="H100" s="3">
        <v>5883.678856967751</v>
      </c>
      <c r="I100" s="3">
        <v>4818.5195679853095</v>
      </c>
      <c r="J100" s="3">
        <v>3946.1927463225238</v>
      </c>
      <c r="K100" s="3">
        <v>3231.7887208746051</v>
      </c>
      <c r="L100" s="3">
        <v>2646.717737268551</v>
      </c>
      <c r="M100" s="3">
        <v>2167.5658236953664</v>
      </c>
      <c r="N100" s="3">
        <v>1775.157786527295</v>
      </c>
      <c r="O100" s="3">
        <v>1453.789837715839</v>
      </c>
      <c r="P100" s="3">
        <v>1190.6011444652772</v>
      </c>
      <c r="Q100" s="3">
        <v>975.05915121075566</v>
      </c>
      <c r="R100" s="3">
        <v>798.53807698701257</v>
      </c>
      <c r="S100" s="3">
        <v>653.97372006233024</v>
      </c>
      <c r="T100" s="3">
        <v>535.58075545484451</v>
      </c>
      <c r="U100" s="3">
        <v>438.6212118527373</v>
      </c>
      <c r="V100" s="3">
        <v>359.21486260979827</v>
      </c>
      <c r="W100" s="3">
        <v>0</v>
      </c>
    </row>
    <row r="101" spans="1:23" ht="15.75" thickBot="1">
      <c r="A101" s="7">
        <v>42460</v>
      </c>
      <c r="B101" s="6">
        <f t="shared" ref="B101:B113" si="60">C100*$B$97</f>
        <v>4914.8216406878319</v>
      </c>
      <c r="C101" s="3">
        <f>C100-B101</f>
        <v>22233.448549686709</v>
      </c>
      <c r="D101" s="123">
        <v>4913.59</v>
      </c>
      <c r="E101" s="6"/>
      <c r="F101" s="3">
        <v>4914.8216406878319</v>
      </c>
      <c r="G101" s="6">
        <f t="shared" ref="G101:G115" si="61">D101-F101</f>
        <v>-1.2316406878317139</v>
      </c>
    </row>
    <row r="102" spans="1:23" ht="15.75" thickBot="1">
      <c r="A102" s="7">
        <v>42825</v>
      </c>
      <c r="B102" s="6">
        <f t="shared" si="60"/>
        <v>4025.060650746831</v>
      </c>
      <c r="C102" s="3">
        <f>C101-B102</f>
        <v>18208.38789893988</v>
      </c>
      <c r="D102" s="123">
        <v>4024.23</v>
      </c>
      <c r="E102" s="6"/>
      <c r="F102" s="3">
        <v>4025.0606507468301</v>
      </c>
      <c r="G102" s="6">
        <f t="shared" si="61"/>
        <v>-0.83065074683008788</v>
      </c>
    </row>
    <row r="103" spans="1:23" ht="15.75" thickBot="1">
      <c r="A103" s="7">
        <v>43190</v>
      </c>
      <c r="B103" s="6">
        <f t="shared" si="60"/>
        <v>3296.3786738603085</v>
      </c>
      <c r="C103" s="3">
        <f t="shared" ref="C103:C113" si="62">C102-B103</f>
        <v>14912.009225079571</v>
      </c>
      <c r="D103" s="123">
        <v>3295.85</v>
      </c>
      <c r="E103" s="6"/>
      <c r="F103" s="3">
        <v>3296.378673860308</v>
      </c>
      <c r="G103" s="6">
        <f t="shared" si="61"/>
        <v>-0.52867386030811758</v>
      </c>
    </row>
    <row r="104" spans="1:23" ht="15.75" thickBot="1">
      <c r="A104" s="7">
        <v>43555</v>
      </c>
      <c r="B104" s="6">
        <f t="shared" si="60"/>
        <v>2699.6145659233457</v>
      </c>
      <c r="C104" s="3">
        <f t="shared" si="62"/>
        <v>12212.394659156225</v>
      </c>
      <c r="D104" s="123">
        <v>2699.3</v>
      </c>
      <c r="E104" s="6"/>
      <c r="F104" s="3">
        <v>2699.6145659233448</v>
      </c>
      <c r="G104" s="6">
        <f t="shared" si="61"/>
        <v>-0.31456592334461675</v>
      </c>
    </row>
    <row r="105" spans="1:23" ht="15.75" thickBot="1">
      <c r="A105" s="7">
        <v>43921</v>
      </c>
      <c r="B105" s="6">
        <f t="shared" si="60"/>
        <v>2210.8864076622576</v>
      </c>
      <c r="C105" s="3">
        <f t="shared" si="62"/>
        <v>10001.508251493968</v>
      </c>
      <c r="D105" s="123">
        <v>2210.7199999999998</v>
      </c>
      <c r="E105" s="6"/>
      <c r="F105" s="3">
        <v>2210.8864076622572</v>
      </c>
      <c r="G105" s="6">
        <f t="shared" si="61"/>
        <v>-0.16640766225737025</v>
      </c>
    </row>
    <row r="106" spans="1:23" ht="15.75" thickBot="1">
      <c r="A106" s="7">
        <v>44286</v>
      </c>
      <c r="B106" s="6">
        <f t="shared" si="60"/>
        <v>1810.6357734493404</v>
      </c>
      <c r="C106" s="3">
        <f t="shared" si="62"/>
        <v>8190.8724780446273</v>
      </c>
      <c r="D106" s="123">
        <v>1810.58</v>
      </c>
      <c r="E106" s="6"/>
      <c r="F106" s="3">
        <v>1810.6357734493404</v>
      </c>
      <c r="G106" s="6">
        <f t="shared" si="61"/>
        <v>-5.5773449340449588E-2</v>
      </c>
    </row>
    <row r="107" spans="1:23" ht="15.75" thickBot="1">
      <c r="A107" s="7">
        <v>44651</v>
      </c>
      <c r="B107" s="6">
        <f t="shared" si="60"/>
        <v>1482.8450221289299</v>
      </c>
      <c r="C107" s="3">
        <f t="shared" si="62"/>
        <v>6708.0274559156969</v>
      </c>
      <c r="D107" s="123">
        <v>1482.87</v>
      </c>
      <c r="E107" s="6"/>
      <c r="F107" s="3">
        <v>1482.8450221289302</v>
      </c>
      <c r="G107" s="6">
        <f t="shared" si="61"/>
        <v>2.4977871069722823E-2</v>
      </c>
    </row>
    <row r="108" spans="1:23" ht="15.75" thickBot="1">
      <c r="A108" s="7">
        <v>45016</v>
      </c>
      <c r="B108" s="6">
        <f t="shared" si="60"/>
        <v>1214.3962865947803</v>
      </c>
      <c r="C108" s="3">
        <f t="shared" si="62"/>
        <v>5493.6311693209163</v>
      </c>
      <c r="D108" s="123">
        <v>1214.47</v>
      </c>
      <c r="E108" s="6"/>
      <c r="F108" s="3">
        <v>1214.3962865947803</v>
      </c>
      <c r="G108" s="6">
        <f t="shared" si="61"/>
        <v>7.3713405219677952E-2</v>
      </c>
    </row>
    <row r="109" spans="1:23" ht="15.75" thickBot="1">
      <c r="A109" s="7">
        <v>45382</v>
      </c>
      <c r="B109" s="6">
        <f t="shared" si="60"/>
        <v>994.54650950500002</v>
      </c>
      <c r="C109" s="3">
        <f t="shared" si="62"/>
        <v>4499.084659815916</v>
      </c>
      <c r="D109" s="124">
        <v>994.65</v>
      </c>
      <c r="E109" s="6"/>
      <c r="F109" s="3">
        <v>994.54650950500013</v>
      </c>
      <c r="G109" s="6">
        <f t="shared" si="61"/>
        <v>0.10349049499984631</v>
      </c>
    </row>
    <row r="110" spans="1:23" ht="15.75" thickBot="1">
      <c r="A110" s="7">
        <v>45747</v>
      </c>
      <c r="B110" s="6">
        <f t="shared" si="60"/>
        <v>814.49751657436468</v>
      </c>
      <c r="C110" s="3">
        <f t="shared" si="62"/>
        <v>3684.5871432415515</v>
      </c>
      <c r="D110" s="124">
        <v>814.62</v>
      </c>
      <c r="E110" s="6"/>
      <c r="F110" s="3">
        <v>814.49751657436514</v>
      </c>
      <c r="G110" s="6">
        <f t="shared" si="61"/>
        <v>0.12248342563486858</v>
      </c>
    </row>
    <row r="111" spans="1:23" ht="15.75" thickBot="1">
      <c r="A111" s="7">
        <v>46112</v>
      </c>
      <c r="B111" s="6">
        <f t="shared" si="60"/>
        <v>667.04392219524686</v>
      </c>
      <c r="C111" s="3">
        <f t="shared" si="62"/>
        <v>3017.5432210463046</v>
      </c>
      <c r="D111" s="124">
        <v>667.17</v>
      </c>
      <c r="E111" s="6"/>
      <c r="F111" s="3">
        <v>667.04392219524755</v>
      </c>
      <c r="G111" s="6">
        <f t="shared" si="61"/>
        <v>0.1260778047524127</v>
      </c>
    </row>
    <row r="112" spans="1:23" ht="15.75" thickBot="1">
      <c r="A112" s="7">
        <v>46477</v>
      </c>
      <c r="B112" s="6">
        <f t="shared" si="60"/>
        <v>546.28477691250794</v>
      </c>
      <c r="C112" s="3">
        <f t="shared" si="62"/>
        <v>2471.2584441337967</v>
      </c>
      <c r="D112" s="124">
        <v>546.41999999999996</v>
      </c>
      <c r="E112" s="6"/>
      <c r="F112" s="3">
        <v>546.28477691250851</v>
      </c>
      <c r="G112" s="6">
        <f t="shared" si="61"/>
        <v>0.13522308749145395</v>
      </c>
    </row>
    <row r="113" spans="1:11" ht="15.75" thickBot="1">
      <c r="A113" s="7">
        <v>46843</v>
      </c>
      <c r="B113" s="6">
        <f t="shared" si="60"/>
        <v>447.38741716470895</v>
      </c>
      <c r="C113" s="3">
        <f t="shared" si="62"/>
        <v>2023.8710269690878</v>
      </c>
      <c r="D113" s="124">
        <v>447.51</v>
      </c>
      <c r="E113" s="6"/>
      <c r="F113" s="3">
        <v>447.38741716470957</v>
      </c>
      <c r="G113" s="6">
        <f t="shared" si="61"/>
        <v>0.12258283529041591</v>
      </c>
      <c r="J113" s="125">
        <v>174810.48</v>
      </c>
      <c r="K113" s="3">
        <v>174829.45479864994</v>
      </c>
    </row>
    <row r="114" spans="1:11" ht="15.75" thickBot="1">
      <c r="A114" s="7">
        <v>47208</v>
      </c>
      <c r="B114" s="6">
        <f t="shared" ref="B114" si="63">C113*$B$97</f>
        <v>366.3940667879271</v>
      </c>
      <c r="C114" s="3">
        <f>C113-B114</f>
        <v>1657.4769601811606</v>
      </c>
      <c r="D114" s="124">
        <v>366.51</v>
      </c>
      <c r="E114" s="6"/>
      <c r="F114" s="3">
        <v>366.39406678792733</v>
      </c>
      <c r="G114" s="6">
        <f t="shared" si="61"/>
        <v>0.11593321207266172</v>
      </c>
      <c r="J114" s="125">
        <v>117123.02</v>
      </c>
      <c r="K114" s="3">
        <v>117129.47272249238</v>
      </c>
    </row>
    <row r="115" spans="1:11" ht="15.75" thickBot="1">
      <c r="A115" s="7">
        <v>47573</v>
      </c>
      <c r="B115" s="6">
        <f>C114*$B$97*35/365</f>
        <v>28.773207597767556</v>
      </c>
      <c r="C115" s="3">
        <f>C114-B115</f>
        <v>1628.703752583393</v>
      </c>
      <c r="D115" s="124">
        <v>33.43</v>
      </c>
      <c r="E115" s="6"/>
      <c r="F115" s="3">
        <v>32.476960181160393</v>
      </c>
      <c r="G115" s="6">
        <f t="shared" si="61"/>
        <v>0.95303981883960631</v>
      </c>
      <c r="J115" s="125">
        <v>78472.429999999993</v>
      </c>
      <c r="K115" s="3">
        <v>78472.551413316163</v>
      </c>
    </row>
    <row r="116" spans="1:11" ht="15.75" thickBot="1">
      <c r="A116" s="7"/>
      <c r="J116" s="125">
        <v>52576.52</v>
      </c>
      <c r="K116" s="3">
        <v>52573.798738983292</v>
      </c>
    </row>
    <row r="117" spans="1:11" ht="15.75" thickBot="1">
      <c r="A117" s="7"/>
      <c r="J117" s="125">
        <v>35226.269999999997</v>
      </c>
      <c r="K117" s="3">
        <v>35222.562081473137</v>
      </c>
    </row>
    <row r="118" spans="1:11" ht="15.75" thickBot="1">
      <c r="A118" s="7"/>
      <c r="J118" s="125">
        <v>22706.66</v>
      </c>
      <c r="K118" s="3">
        <v>22687.540920431697</v>
      </c>
    </row>
    <row r="119" spans="1:11">
      <c r="A119" s="7"/>
    </row>
    <row r="120" spans="1:11">
      <c r="A120" s="7"/>
    </row>
    <row r="121" spans="1:11">
      <c r="A121" s="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9"/>
  <sheetViews>
    <sheetView showGridLines="0" view="pageBreakPreview" zoomScaleSheetLayoutView="100" workbookViewId="0">
      <selection activeCell="K10" sqref="K10"/>
    </sheetView>
  </sheetViews>
  <sheetFormatPr defaultColWidth="8.42578125" defaultRowHeight="12.75"/>
  <cols>
    <col min="1" max="1" width="21.28515625" style="35" customWidth="1"/>
    <col min="2" max="2" width="10.28515625" style="35" bestFit="1" customWidth="1"/>
    <col min="3" max="3" width="11.42578125" style="46" bestFit="1" customWidth="1"/>
    <col min="4" max="4" width="7.5703125" style="46" bestFit="1" customWidth="1"/>
    <col min="5" max="5" width="10.28515625" style="46" bestFit="1" customWidth="1"/>
    <col min="6" max="6" width="11" style="46" bestFit="1" customWidth="1"/>
    <col min="7" max="7" width="10.28515625" style="46" bestFit="1" customWidth="1"/>
    <col min="8" max="8" width="11.28515625" style="46" bestFit="1" customWidth="1"/>
    <col min="9" max="10" width="13" style="46" customWidth="1"/>
    <col min="11" max="11" width="8.28515625" style="46" bestFit="1" customWidth="1"/>
    <col min="12" max="255" width="9.140625" style="35" customWidth="1"/>
    <col min="256" max="256" width="8.42578125" style="35"/>
    <col min="257" max="257" width="21.28515625" style="35" customWidth="1"/>
    <col min="258" max="258" width="10.28515625" style="35" bestFit="1" customWidth="1"/>
    <col min="259" max="259" width="11.42578125" style="35" bestFit="1" customWidth="1"/>
    <col min="260" max="260" width="7.5703125" style="35" bestFit="1" customWidth="1"/>
    <col min="261" max="261" width="10.28515625" style="35" bestFit="1" customWidth="1"/>
    <col min="262" max="262" width="11" style="35" bestFit="1" customWidth="1"/>
    <col min="263" max="263" width="10.28515625" style="35" bestFit="1" customWidth="1"/>
    <col min="264" max="264" width="11.28515625" style="35" bestFit="1" customWidth="1"/>
    <col min="265" max="266" width="13" style="35" customWidth="1"/>
    <col min="267" max="267" width="8.28515625" style="35" bestFit="1" customWidth="1"/>
    <col min="268" max="511" width="9.140625" style="35" customWidth="1"/>
    <col min="512" max="512" width="8.42578125" style="35"/>
    <col min="513" max="513" width="21.28515625" style="35" customWidth="1"/>
    <col min="514" max="514" width="10.28515625" style="35" bestFit="1" customWidth="1"/>
    <col min="515" max="515" width="11.42578125" style="35" bestFit="1" customWidth="1"/>
    <col min="516" max="516" width="7.5703125" style="35" bestFit="1" customWidth="1"/>
    <col min="517" max="517" width="10.28515625" style="35" bestFit="1" customWidth="1"/>
    <col min="518" max="518" width="11" style="35" bestFit="1" customWidth="1"/>
    <col min="519" max="519" width="10.28515625" style="35" bestFit="1" customWidth="1"/>
    <col min="520" max="520" width="11.28515625" style="35" bestFit="1" customWidth="1"/>
    <col min="521" max="522" width="13" style="35" customWidth="1"/>
    <col min="523" max="523" width="8.28515625" style="35" bestFit="1" customWidth="1"/>
    <col min="524" max="767" width="9.140625" style="35" customWidth="1"/>
    <col min="768" max="768" width="8.42578125" style="35"/>
    <col min="769" max="769" width="21.28515625" style="35" customWidth="1"/>
    <col min="770" max="770" width="10.28515625" style="35" bestFit="1" customWidth="1"/>
    <col min="771" max="771" width="11.42578125" style="35" bestFit="1" customWidth="1"/>
    <col min="772" max="772" width="7.5703125" style="35" bestFit="1" customWidth="1"/>
    <col min="773" max="773" width="10.28515625" style="35" bestFit="1" customWidth="1"/>
    <col min="774" max="774" width="11" style="35" bestFit="1" customWidth="1"/>
    <col min="775" max="775" width="10.28515625" style="35" bestFit="1" customWidth="1"/>
    <col min="776" max="776" width="11.28515625" style="35" bestFit="1" customWidth="1"/>
    <col min="777" max="778" width="13" style="35" customWidth="1"/>
    <col min="779" max="779" width="8.28515625" style="35" bestFit="1" customWidth="1"/>
    <col min="780" max="1023" width="9.140625" style="35" customWidth="1"/>
    <col min="1024" max="1024" width="8.42578125" style="35"/>
    <col min="1025" max="1025" width="21.28515625" style="35" customWidth="1"/>
    <col min="1026" max="1026" width="10.28515625" style="35" bestFit="1" customWidth="1"/>
    <col min="1027" max="1027" width="11.42578125" style="35" bestFit="1" customWidth="1"/>
    <col min="1028" max="1028" width="7.5703125" style="35" bestFit="1" customWidth="1"/>
    <col min="1029" max="1029" width="10.28515625" style="35" bestFit="1" customWidth="1"/>
    <col min="1030" max="1030" width="11" style="35" bestFit="1" customWidth="1"/>
    <col min="1031" max="1031" width="10.28515625" style="35" bestFit="1" customWidth="1"/>
    <col min="1032" max="1032" width="11.28515625" style="35" bestFit="1" customWidth="1"/>
    <col min="1033" max="1034" width="13" style="35" customWidth="1"/>
    <col min="1035" max="1035" width="8.28515625" style="35" bestFit="1" customWidth="1"/>
    <col min="1036" max="1279" width="9.140625" style="35" customWidth="1"/>
    <col min="1280" max="1280" width="8.42578125" style="35"/>
    <col min="1281" max="1281" width="21.28515625" style="35" customWidth="1"/>
    <col min="1282" max="1282" width="10.28515625" style="35" bestFit="1" customWidth="1"/>
    <col min="1283" max="1283" width="11.42578125" style="35" bestFit="1" customWidth="1"/>
    <col min="1284" max="1284" width="7.5703125" style="35" bestFit="1" customWidth="1"/>
    <col min="1285" max="1285" width="10.28515625" style="35" bestFit="1" customWidth="1"/>
    <col min="1286" max="1286" width="11" style="35" bestFit="1" customWidth="1"/>
    <col min="1287" max="1287" width="10.28515625" style="35" bestFit="1" customWidth="1"/>
    <col min="1288" max="1288" width="11.28515625" style="35" bestFit="1" customWidth="1"/>
    <col min="1289" max="1290" width="13" style="35" customWidth="1"/>
    <col min="1291" max="1291" width="8.28515625" style="35" bestFit="1" customWidth="1"/>
    <col min="1292" max="1535" width="9.140625" style="35" customWidth="1"/>
    <col min="1536" max="1536" width="8.42578125" style="35"/>
    <col min="1537" max="1537" width="21.28515625" style="35" customWidth="1"/>
    <col min="1538" max="1538" width="10.28515625" style="35" bestFit="1" customWidth="1"/>
    <col min="1539" max="1539" width="11.42578125" style="35" bestFit="1" customWidth="1"/>
    <col min="1540" max="1540" width="7.5703125" style="35" bestFit="1" customWidth="1"/>
    <col min="1541" max="1541" width="10.28515625" style="35" bestFit="1" customWidth="1"/>
    <col min="1542" max="1542" width="11" style="35" bestFit="1" customWidth="1"/>
    <col min="1543" max="1543" width="10.28515625" style="35" bestFit="1" customWidth="1"/>
    <col min="1544" max="1544" width="11.28515625" style="35" bestFit="1" customWidth="1"/>
    <col min="1545" max="1546" width="13" style="35" customWidth="1"/>
    <col min="1547" max="1547" width="8.28515625" style="35" bestFit="1" customWidth="1"/>
    <col min="1548" max="1791" width="9.140625" style="35" customWidth="1"/>
    <col min="1792" max="1792" width="8.42578125" style="35"/>
    <col min="1793" max="1793" width="21.28515625" style="35" customWidth="1"/>
    <col min="1794" max="1794" width="10.28515625" style="35" bestFit="1" customWidth="1"/>
    <col min="1795" max="1795" width="11.42578125" style="35" bestFit="1" customWidth="1"/>
    <col min="1796" max="1796" width="7.5703125" style="35" bestFit="1" customWidth="1"/>
    <col min="1797" max="1797" width="10.28515625" style="35" bestFit="1" customWidth="1"/>
    <col min="1798" max="1798" width="11" style="35" bestFit="1" customWidth="1"/>
    <col min="1799" max="1799" width="10.28515625" style="35" bestFit="1" customWidth="1"/>
    <col min="1800" max="1800" width="11.28515625" style="35" bestFit="1" customWidth="1"/>
    <col min="1801" max="1802" width="13" style="35" customWidth="1"/>
    <col min="1803" max="1803" width="8.28515625" style="35" bestFit="1" customWidth="1"/>
    <col min="1804" max="2047" width="9.140625" style="35" customWidth="1"/>
    <col min="2048" max="2048" width="8.42578125" style="35"/>
    <col min="2049" max="2049" width="21.28515625" style="35" customWidth="1"/>
    <col min="2050" max="2050" width="10.28515625" style="35" bestFit="1" customWidth="1"/>
    <col min="2051" max="2051" width="11.42578125" style="35" bestFit="1" customWidth="1"/>
    <col min="2052" max="2052" width="7.5703125" style="35" bestFit="1" customWidth="1"/>
    <col min="2053" max="2053" width="10.28515625" style="35" bestFit="1" customWidth="1"/>
    <col min="2054" max="2054" width="11" style="35" bestFit="1" customWidth="1"/>
    <col min="2055" max="2055" width="10.28515625" style="35" bestFit="1" customWidth="1"/>
    <col min="2056" max="2056" width="11.28515625" style="35" bestFit="1" customWidth="1"/>
    <col min="2057" max="2058" width="13" style="35" customWidth="1"/>
    <col min="2059" max="2059" width="8.28515625" style="35" bestFit="1" customWidth="1"/>
    <col min="2060" max="2303" width="9.140625" style="35" customWidth="1"/>
    <col min="2304" max="2304" width="8.42578125" style="35"/>
    <col min="2305" max="2305" width="21.28515625" style="35" customWidth="1"/>
    <col min="2306" max="2306" width="10.28515625" style="35" bestFit="1" customWidth="1"/>
    <col min="2307" max="2307" width="11.42578125" style="35" bestFit="1" customWidth="1"/>
    <col min="2308" max="2308" width="7.5703125" style="35" bestFit="1" customWidth="1"/>
    <col min="2309" max="2309" width="10.28515625" style="35" bestFit="1" customWidth="1"/>
    <col min="2310" max="2310" width="11" style="35" bestFit="1" customWidth="1"/>
    <col min="2311" max="2311" width="10.28515625" style="35" bestFit="1" customWidth="1"/>
    <col min="2312" max="2312" width="11.28515625" style="35" bestFit="1" customWidth="1"/>
    <col min="2313" max="2314" width="13" style="35" customWidth="1"/>
    <col min="2315" max="2315" width="8.28515625" style="35" bestFit="1" customWidth="1"/>
    <col min="2316" max="2559" width="9.140625" style="35" customWidth="1"/>
    <col min="2560" max="2560" width="8.42578125" style="35"/>
    <col min="2561" max="2561" width="21.28515625" style="35" customWidth="1"/>
    <col min="2562" max="2562" width="10.28515625" style="35" bestFit="1" customWidth="1"/>
    <col min="2563" max="2563" width="11.42578125" style="35" bestFit="1" customWidth="1"/>
    <col min="2564" max="2564" width="7.5703125" style="35" bestFit="1" customWidth="1"/>
    <col min="2565" max="2565" width="10.28515625" style="35" bestFit="1" customWidth="1"/>
    <col min="2566" max="2566" width="11" style="35" bestFit="1" customWidth="1"/>
    <col min="2567" max="2567" width="10.28515625" style="35" bestFit="1" customWidth="1"/>
    <col min="2568" max="2568" width="11.28515625" style="35" bestFit="1" customWidth="1"/>
    <col min="2569" max="2570" width="13" style="35" customWidth="1"/>
    <col min="2571" max="2571" width="8.28515625" style="35" bestFit="1" customWidth="1"/>
    <col min="2572" max="2815" width="9.140625" style="35" customWidth="1"/>
    <col min="2816" max="2816" width="8.42578125" style="35"/>
    <col min="2817" max="2817" width="21.28515625" style="35" customWidth="1"/>
    <col min="2818" max="2818" width="10.28515625" style="35" bestFit="1" customWidth="1"/>
    <col min="2819" max="2819" width="11.42578125" style="35" bestFit="1" customWidth="1"/>
    <col min="2820" max="2820" width="7.5703125" style="35" bestFit="1" customWidth="1"/>
    <col min="2821" max="2821" width="10.28515625" style="35" bestFit="1" customWidth="1"/>
    <col min="2822" max="2822" width="11" style="35" bestFit="1" customWidth="1"/>
    <col min="2823" max="2823" width="10.28515625" style="35" bestFit="1" customWidth="1"/>
    <col min="2824" max="2824" width="11.28515625" style="35" bestFit="1" customWidth="1"/>
    <col min="2825" max="2826" width="13" style="35" customWidth="1"/>
    <col min="2827" max="2827" width="8.28515625" style="35" bestFit="1" customWidth="1"/>
    <col min="2828" max="3071" width="9.140625" style="35" customWidth="1"/>
    <col min="3072" max="3072" width="8.42578125" style="35"/>
    <col min="3073" max="3073" width="21.28515625" style="35" customWidth="1"/>
    <col min="3074" max="3074" width="10.28515625" style="35" bestFit="1" customWidth="1"/>
    <col min="3075" max="3075" width="11.42578125" style="35" bestFit="1" customWidth="1"/>
    <col min="3076" max="3076" width="7.5703125" style="35" bestFit="1" customWidth="1"/>
    <col min="3077" max="3077" width="10.28515625" style="35" bestFit="1" customWidth="1"/>
    <col min="3078" max="3078" width="11" style="35" bestFit="1" customWidth="1"/>
    <col min="3079" max="3079" width="10.28515625" style="35" bestFit="1" customWidth="1"/>
    <col min="3080" max="3080" width="11.28515625" style="35" bestFit="1" customWidth="1"/>
    <col min="3081" max="3082" width="13" style="35" customWidth="1"/>
    <col min="3083" max="3083" width="8.28515625" style="35" bestFit="1" customWidth="1"/>
    <col min="3084" max="3327" width="9.140625" style="35" customWidth="1"/>
    <col min="3328" max="3328" width="8.42578125" style="35"/>
    <col min="3329" max="3329" width="21.28515625" style="35" customWidth="1"/>
    <col min="3330" max="3330" width="10.28515625" style="35" bestFit="1" customWidth="1"/>
    <col min="3331" max="3331" width="11.42578125" style="35" bestFit="1" customWidth="1"/>
    <col min="3332" max="3332" width="7.5703125" style="35" bestFit="1" customWidth="1"/>
    <col min="3333" max="3333" width="10.28515625" style="35" bestFit="1" customWidth="1"/>
    <col min="3334" max="3334" width="11" style="35" bestFit="1" customWidth="1"/>
    <col min="3335" max="3335" width="10.28515625" style="35" bestFit="1" customWidth="1"/>
    <col min="3336" max="3336" width="11.28515625" style="35" bestFit="1" customWidth="1"/>
    <col min="3337" max="3338" width="13" style="35" customWidth="1"/>
    <col min="3339" max="3339" width="8.28515625" style="35" bestFit="1" customWidth="1"/>
    <col min="3340" max="3583" width="9.140625" style="35" customWidth="1"/>
    <col min="3584" max="3584" width="8.42578125" style="35"/>
    <col min="3585" max="3585" width="21.28515625" style="35" customWidth="1"/>
    <col min="3586" max="3586" width="10.28515625" style="35" bestFit="1" customWidth="1"/>
    <col min="3587" max="3587" width="11.42578125" style="35" bestFit="1" customWidth="1"/>
    <col min="3588" max="3588" width="7.5703125" style="35" bestFit="1" customWidth="1"/>
    <col min="3589" max="3589" width="10.28515625" style="35" bestFit="1" customWidth="1"/>
    <col min="3590" max="3590" width="11" style="35" bestFit="1" customWidth="1"/>
    <col min="3591" max="3591" width="10.28515625" style="35" bestFit="1" customWidth="1"/>
    <col min="3592" max="3592" width="11.28515625" style="35" bestFit="1" customWidth="1"/>
    <col min="3593" max="3594" width="13" style="35" customWidth="1"/>
    <col min="3595" max="3595" width="8.28515625" style="35" bestFit="1" customWidth="1"/>
    <col min="3596" max="3839" width="9.140625" style="35" customWidth="1"/>
    <col min="3840" max="3840" width="8.42578125" style="35"/>
    <col min="3841" max="3841" width="21.28515625" style="35" customWidth="1"/>
    <col min="3842" max="3842" width="10.28515625" style="35" bestFit="1" customWidth="1"/>
    <col min="3843" max="3843" width="11.42578125" style="35" bestFit="1" customWidth="1"/>
    <col min="3844" max="3844" width="7.5703125" style="35" bestFit="1" customWidth="1"/>
    <col min="3845" max="3845" width="10.28515625" style="35" bestFit="1" customWidth="1"/>
    <col min="3846" max="3846" width="11" style="35" bestFit="1" customWidth="1"/>
    <col min="3847" max="3847" width="10.28515625" style="35" bestFit="1" customWidth="1"/>
    <col min="3848" max="3848" width="11.28515625" style="35" bestFit="1" customWidth="1"/>
    <col min="3849" max="3850" width="13" style="35" customWidth="1"/>
    <col min="3851" max="3851" width="8.28515625" style="35" bestFit="1" customWidth="1"/>
    <col min="3852" max="4095" width="9.140625" style="35" customWidth="1"/>
    <col min="4096" max="4096" width="8.42578125" style="35"/>
    <col min="4097" max="4097" width="21.28515625" style="35" customWidth="1"/>
    <col min="4098" max="4098" width="10.28515625" style="35" bestFit="1" customWidth="1"/>
    <col min="4099" max="4099" width="11.42578125" style="35" bestFit="1" customWidth="1"/>
    <col min="4100" max="4100" width="7.5703125" style="35" bestFit="1" customWidth="1"/>
    <col min="4101" max="4101" width="10.28515625" style="35" bestFit="1" customWidth="1"/>
    <col min="4102" max="4102" width="11" style="35" bestFit="1" customWidth="1"/>
    <col min="4103" max="4103" width="10.28515625" style="35" bestFit="1" customWidth="1"/>
    <col min="4104" max="4104" width="11.28515625" style="35" bestFit="1" customWidth="1"/>
    <col min="4105" max="4106" width="13" style="35" customWidth="1"/>
    <col min="4107" max="4107" width="8.28515625" style="35" bestFit="1" customWidth="1"/>
    <col min="4108" max="4351" width="9.140625" style="35" customWidth="1"/>
    <col min="4352" max="4352" width="8.42578125" style="35"/>
    <col min="4353" max="4353" width="21.28515625" style="35" customWidth="1"/>
    <col min="4354" max="4354" width="10.28515625" style="35" bestFit="1" customWidth="1"/>
    <col min="4355" max="4355" width="11.42578125" style="35" bestFit="1" customWidth="1"/>
    <col min="4356" max="4356" width="7.5703125" style="35" bestFit="1" customWidth="1"/>
    <col min="4357" max="4357" width="10.28515625" style="35" bestFit="1" customWidth="1"/>
    <col min="4358" max="4358" width="11" style="35" bestFit="1" customWidth="1"/>
    <col min="4359" max="4359" width="10.28515625" style="35" bestFit="1" customWidth="1"/>
    <col min="4360" max="4360" width="11.28515625" style="35" bestFit="1" customWidth="1"/>
    <col min="4361" max="4362" width="13" style="35" customWidth="1"/>
    <col min="4363" max="4363" width="8.28515625" style="35" bestFit="1" customWidth="1"/>
    <col min="4364" max="4607" width="9.140625" style="35" customWidth="1"/>
    <col min="4608" max="4608" width="8.42578125" style="35"/>
    <col min="4609" max="4609" width="21.28515625" style="35" customWidth="1"/>
    <col min="4610" max="4610" width="10.28515625" style="35" bestFit="1" customWidth="1"/>
    <col min="4611" max="4611" width="11.42578125" style="35" bestFit="1" customWidth="1"/>
    <col min="4612" max="4612" width="7.5703125" style="35" bestFit="1" customWidth="1"/>
    <col min="4613" max="4613" width="10.28515625" style="35" bestFit="1" customWidth="1"/>
    <col min="4614" max="4614" width="11" style="35" bestFit="1" customWidth="1"/>
    <col min="4615" max="4615" width="10.28515625" style="35" bestFit="1" customWidth="1"/>
    <col min="4616" max="4616" width="11.28515625" style="35" bestFit="1" customWidth="1"/>
    <col min="4617" max="4618" width="13" style="35" customWidth="1"/>
    <col min="4619" max="4619" width="8.28515625" style="35" bestFit="1" customWidth="1"/>
    <col min="4620" max="4863" width="9.140625" style="35" customWidth="1"/>
    <col min="4864" max="4864" width="8.42578125" style="35"/>
    <col min="4865" max="4865" width="21.28515625" style="35" customWidth="1"/>
    <col min="4866" max="4866" width="10.28515625" style="35" bestFit="1" customWidth="1"/>
    <col min="4867" max="4867" width="11.42578125" style="35" bestFit="1" customWidth="1"/>
    <col min="4868" max="4868" width="7.5703125" style="35" bestFit="1" customWidth="1"/>
    <col min="4869" max="4869" width="10.28515625" style="35" bestFit="1" customWidth="1"/>
    <col min="4870" max="4870" width="11" style="35" bestFit="1" customWidth="1"/>
    <col min="4871" max="4871" width="10.28515625" style="35" bestFit="1" customWidth="1"/>
    <col min="4872" max="4872" width="11.28515625" style="35" bestFit="1" customWidth="1"/>
    <col min="4873" max="4874" width="13" style="35" customWidth="1"/>
    <col min="4875" max="4875" width="8.28515625" style="35" bestFit="1" customWidth="1"/>
    <col min="4876" max="5119" width="9.140625" style="35" customWidth="1"/>
    <col min="5120" max="5120" width="8.42578125" style="35"/>
    <col min="5121" max="5121" width="21.28515625" style="35" customWidth="1"/>
    <col min="5122" max="5122" width="10.28515625" style="35" bestFit="1" customWidth="1"/>
    <col min="5123" max="5123" width="11.42578125" style="35" bestFit="1" customWidth="1"/>
    <col min="5124" max="5124" width="7.5703125" style="35" bestFit="1" customWidth="1"/>
    <col min="5125" max="5125" width="10.28515625" style="35" bestFit="1" customWidth="1"/>
    <col min="5126" max="5126" width="11" style="35" bestFit="1" customWidth="1"/>
    <col min="5127" max="5127" width="10.28515625" style="35" bestFit="1" customWidth="1"/>
    <col min="5128" max="5128" width="11.28515625" style="35" bestFit="1" customWidth="1"/>
    <col min="5129" max="5130" width="13" style="35" customWidth="1"/>
    <col min="5131" max="5131" width="8.28515625" style="35" bestFit="1" customWidth="1"/>
    <col min="5132" max="5375" width="9.140625" style="35" customWidth="1"/>
    <col min="5376" max="5376" width="8.42578125" style="35"/>
    <col min="5377" max="5377" width="21.28515625" style="35" customWidth="1"/>
    <col min="5378" max="5378" width="10.28515625" style="35" bestFit="1" customWidth="1"/>
    <col min="5379" max="5379" width="11.42578125" style="35" bestFit="1" customWidth="1"/>
    <col min="5380" max="5380" width="7.5703125" style="35" bestFit="1" customWidth="1"/>
    <col min="5381" max="5381" width="10.28515625" style="35" bestFit="1" customWidth="1"/>
    <col min="5382" max="5382" width="11" style="35" bestFit="1" customWidth="1"/>
    <col min="5383" max="5383" width="10.28515625" style="35" bestFit="1" customWidth="1"/>
    <col min="5384" max="5384" width="11.28515625" style="35" bestFit="1" customWidth="1"/>
    <col min="5385" max="5386" width="13" style="35" customWidth="1"/>
    <col min="5387" max="5387" width="8.28515625" style="35" bestFit="1" customWidth="1"/>
    <col min="5388" max="5631" width="9.140625" style="35" customWidth="1"/>
    <col min="5632" max="5632" width="8.42578125" style="35"/>
    <col min="5633" max="5633" width="21.28515625" style="35" customWidth="1"/>
    <col min="5634" max="5634" width="10.28515625" style="35" bestFit="1" customWidth="1"/>
    <col min="5635" max="5635" width="11.42578125" style="35" bestFit="1" customWidth="1"/>
    <col min="5636" max="5636" width="7.5703125" style="35" bestFit="1" customWidth="1"/>
    <col min="5637" max="5637" width="10.28515625" style="35" bestFit="1" customWidth="1"/>
    <col min="5638" max="5638" width="11" style="35" bestFit="1" customWidth="1"/>
    <col min="5639" max="5639" width="10.28515625" style="35" bestFit="1" customWidth="1"/>
    <col min="5640" max="5640" width="11.28515625" style="35" bestFit="1" customWidth="1"/>
    <col min="5641" max="5642" width="13" style="35" customWidth="1"/>
    <col min="5643" max="5643" width="8.28515625" style="35" bestFit="1" customWidth="1"/>
    <col min="5644" max="5887" width="9.140625" style="35" customWidth="1"/>
    <col min="5888" max="5888" width="8.42578125" style="35"/>
    <col min="5889" max="5889" width="21.28515625" style="35" customWidth="1"/>
    <col min="5890" max="5890" width="10.28515625" style="35" bestFit="1" customWidth="1"/>
    <col min="5891" max="5891" width="11.42578125" style="35" bestFit="1" customWidth="1"/>
    <col min="5892" max="5892" width="7.5703125" style="35" bestFit="1" customWidth="1"/>
    <col min="5893" max="5893" width="10.28515625" style="35" bestFit="1" customWidth="1"/>
    <col min="5894" max="5894" width="11" style="35" bestFit="1" customWidth="1"/>
    <col min="5895" max="5895" width="10.28515625" style="35" bestFit="1" customWidth="1"/>
    <col min="5896" max="5896" width="11.28515625" style="35" bestFit="1" customWidth="1"/>
    <col min="5897" max="5898" width="13" style="35" customWidth="1"/>
    <col min="5899" max="5899" width="8.28515625" style="35" bestFit="1" customWidth="1"/>
    <col min="5900" max="6143" width="9.140625" style="35" customWidth="1"/>
    <col min="6144" max="6144" width="8.42578125" style="35"/>
    <col min="6145" max="6145" width="21.28515625" style="35" customWidth="1"/>
    <col min="6146" max="6146" width="10.28515625" style="35" bestFit="1" customWidth="1"/>
    <col min="6147" max="6147" width="11.42578125" style="35" bestFit="1" customWidth="1"/>
    <col min="6148" max="6148" width="7.5703125" style="35" bestFit="1" customWidth="1"/>
    <col min="6149" max="6149" width="10.28515625" style="35" bestFit="1" customWidth="1"/>
    <col min="6150" max="6150" width="11" style="35" bestFit="1" customWidth="1"/>
    <col min="6151" max="6151" width="10.28515625" style="35" bestFit="1" customWidth="1"/>
    <col min="6152" max="6152" width="11.28515625" style="35" bestFit="1" customWidth="1"/>
    <col min="6153" max="6154" width="13" style="35" customWidth="1"/>
    <col min="6155" max="6155" width="8.28515625" style="35" bestFit="1" customWidth="1"/>
    <col min="6156" max="6399" width="9.140625" style="35" customWidth="1"/>
    <col min="6400" max="6400" width="8.42578125" style="35"/>
    <col min="6401" max="6401" width="21.28515625" style="35" customWidth="1"/>
    <col min="6402" max="6402" width="10.28515625" style="35" bestFit="1" customWidth="1"/>
    <col min="6403" max="6403" width="11.42578125" style="35" bestFit="1" customWidth="1"/>
    <col min="6404" max="6404" width="7.5703125" style="35" bestFit="1" customWidth="1"/>
    <col min="6405" max="6405" width="10.28515625" style="35" bestFit="1" customWidth="1"/>
    <col min="6406" max="6406" width="11" style="35" bestFit="1" customWidth="1"/>
    <col min="6407" max="6407" width="10.28515625" style="35" bestFit="1" customWidth="1"/>
    <col min="6408" max="6408" width="11.28515625" style="35" bestFit="1" customWidth="1"/>
    <col min="6409" max="6410" width="13" style="35" customWidth="1"/>
    <col min="6411" max="6411" width="8.28515625" style="35" bestFit="1" customWidth="1"/>
    <col min="6412" max="6655" width="9.140625" style="35" customWidth="1"/>
    <col min="6656" max="6656" width="8.42578125" style="35"/>
    <col min="6657" max="6657" width="21.28515625" style="35" customWidth="1"/>
    <col min="6658" max="6658" width="10.28515625" style="35" bestFit="1" customWidth="1"/>
    <col min="6659" max="6659" width="11.42578125" style="35" bestFit="1" customWidth="1"/>
    <col min="6660" max="6660" width="7.5703125" style="35" bestFit="1" customWidth="1"/>
    <col min="6661" max="6661" width="10.28515625" style="35" bestFit="1" customWidth="1"/>
    <col min="6662" max="6662" width="11" style="35" bestFit="1" customWidth="1"/>
    <col min="6663" max="6663" width="10.28515625" style="35" bestFit="1" customWidth="1"/>
    <col min="6664" max="6664" width="11.28515625" style="35" bestFit="1" customWidth="1"/>
    <col min="6665" max="6666" width="13" style="35" customWidth="1"/>
    <col min="6667" max="6667" width="8.28515625" style="35" bestFit="1" customWidth="1"/>
    <col min="6668" max="6911" width="9.140625" style="35" customWidth="1"/>
    <col min="6912" max="6912" width="8.42578125" style="35"/>
    <col min="6913" max="6913" width="21.28515625" style="35" customWidth="1"/>
    <col min="6914" max="6914" width="10.28515625" style="35" bestFit="1" customWidth="1"/>
    <col min="6915" max="6915" width="11.42578125" style="35" bestFit="1" customWidth="1"/>
    <col min="6916" max="6916" width="7.5703125" style="35" bestFit="1" customWidth="1"/>
    <col min="6917" max="6917" width="10.28515625" style="35" bestFit="1" customWidth="1"/>
    <col min="6918" max="6918" width="11" style="35" bestFit="1" customWidth="1"/>
    <col min="6919" max="6919" width="10.28515625" style="35" bestFit="1" customWidth="1"/>
    <col min="6920" max="6920" width="11.28515625" style="35" bestFit="1" customWidth="1"/>
    <col min="6921" max="6922" width="13" style="35" customWidth="1"/>
    <col min="6923" max="6923" width="8.28515625" style="35" bestFit="1" customWidth="1"/>
    <col min="6924" max="7167" width="9.140625" style="35" customWidth="1"/>
    <col min="7168" max="7168" width="8.42578125" style="35"/>
    <col min="7169" max="7169" width="21.28515625" style="35" customWidth="1"/>
    <col min="7170" max="7170" width="10.28515625" style="35" bestFit="1" customWidth="1"/>
    <col min="7171" max="7171" width="11.42578125" style="35" bestFit="1" customWidth="1"/>
    <col min="7172" max="7172" width="7.5703125" style="35" bestFit="1" customWidth="1"/>
    <col min="7173" max="7173" width="10.28515625" style="35" bestFit="1" customWidth="1"/>
    <col min="7174" max="7174" width="11" style="35" bestFit="1" customWidth="1"/>
    <col min="7175" max="7175" width="10.28515625" style="35" bestFit="1" customWidth="1"/>
    <col min="7176" max="7176" width="11.28515625" style="35" bestFit="1" customWidth="1"/>
    <col min="7177" max="7178" width="13" style="35" customWidth="1"/>
    <col min="7179" max="7179" width="8.28515625" style="35" bestFit="1" customWidth="1"/>
    <col min="7180" max="7423" width="9.140625" style="35" customWidth="1"/>
    <col min="7424" max="7424" width="8.42578125" style="35"/>
    <col min="7425" max="7425" width="21.28515625" style="35" customWidth="1"/>
    <col min="7426" max="7426" width="10.28515625" style="35" bestFit="1" customWidth="1"/>
    <col min="7427" max="7427" width="11.42578125" style="35" bestFit="1" customWidth="1"/>
    <col min="7428" max="7428" width="7.5703125" style="35" bestFit="1" customWidth="1"/>
    <col min="7429" max="7429" width="10.28515625" style="35" bestFit="1" customWidth="1"/>
    <col min="7430" max="7430" width="11" style="35" bestFit="1" customWidth="1"/>
    <col min="7431" max="7431" width="10.28515625" style="35" bestFit="1" customWidth="1"/>
    <col min="7432" max="7432" width="11.28515625" style="35" bestFit="1" customWidth="1"/>
    <col min="7433" max="7434" width="13" style="35" customWidth="1"/>
    <col min="7435" max="7435" width="8.28515625" style="35" bestFit="1" customWidth="1"/>
    <col min="7436" max="7679" width="9.140625" style="35" customWidth="1"/>
    <col min="7680" max="7680" width="8.42578125" style="35"/>
    <col min="7681" max="7681" width="21.28515625" style="35" customWidth="1"/>
    <col min="7682" max="7682" width="10.28515625" style="35" bestFit="1" customWidth="1"/>
    <col min="7683" max="7683" width="11.42578125" style="35" bestFit="1" customWidth="1"/>
    <col min="7684" max="7684" width="7.5703125" style="35" bestFit="1" customWidth="1"/>
    <col min="7685" max="7685" width="10.28515625" style="35" bestFit="1" customWidth="1"/>
    <col min="7686" max="7686" width="11" style="35" bestFit="1" customWidth="1"/>
    <col min="7687" max="7687" width="10.28515625" style="35" bestFit="1" customWidth="1"/>
    <col min="7688" max="7688" width="11.28515625" style="35" bestFit="1" customWidth="1"/>
    <col min="7689" max="7690" width="13" style="35" customWidth="1"/>
    <col min="7691" max="7691" width="8.28515625" style="35" bestFit="1" customWidth="1"/>
    <col min="7692" max="7935" width="9.140625" style="35" customWidth="1"/>
    <col min="7936" max="7936" width="8.42578125" style="35"/>
    <col min="7937" max="7937" width="21.28515625" style="35" customWidth="1"/>
    <col min="7938" max="7938" width="10.28515625" style="35" bestFit="1" customWidth="1"/>
    <col min="7939" max="7939" width="11.42578125" style="35" bestFit="1" customWidth="1"/>
    <col min="7940" max="7940" width="7.5703125" style="35" bestFit="1" customWidth="1"/>
    <col min="7941" max="7941" width="10.28515625" style="35" bestFit="1" customWidth="1"/>
    <col min="7942" max="7942" width="11" style="35" bestFit="1" customWidth="1"/>
    <col min="7943" max="7943" width="10.28515625" style="35" bestFit="1" customWidth="1"/>
    <col min="7944" max="7944" width="11.28515625" style="35" bestFit="1" customWidth="1"/>
    <col min="7945" max="7946" width="13" style="35" customWidth="1"/>
    <col min="7947" max="7947" width="8.28515625" style="35" bestFit="1" customWidth="1"/>
    <col min="7948" max="8191" width="9.140625" style="35" customWidth="1"/>
    <col min="8192" max="8192" width="8.42578125" style="35"/>
    <col min="8193" max="8193" width="21.28515625" style="35" customWidth="1"/>
    <col min="8194" max="8194" width="10.28515625" style="35" bestFit="1" customWidth="1"/>
    <col min="8195" max="8195" width="11.42578125" style="35" bestFit="1" customWidth="1"/>
    <col min="8196" max="8196" width="7.5703125" style="35" bestFit="1" customWidth="1"/>
    <col min="8197" max="8197" width="10.28515625" style="35" bestFit="1" customWidth="1"/>
    <col min="8198" max="8198" width="11" style="35" bestFit="1" customWidth="1"/>
    <col min="8199" max="8199" width="10.28515625" style="35" bestFit="1" customWidth="1"/>
    <col min="8200" max="8200" width="11.28515625" style="35" bestFit="1" customWidth="1"/>
    <col min="8201" max="8202" width="13" style="35" customWidth="1"/>
    <col min="8203" max="8203" width="8.28515625" style="35" bestFit="1" customWidth="1"/>
    <col min="8204" max="8447" width="9.140625" style="35" customWidth="1"/>
    <col min="8448" max="8448" width="8.42578125" style="35"/>
    <col min="8449" max="8449" width="21.28515625" style="35" customWidth="1"/>
    <col min="8450" max="8450" width="10.28515625" style="35" bestFit="1" customWidth="1"/>
    <col min="8451" max="8451" width="11.42578125" style="35" bestFit="1" customWidth="1"/>
    <col min="8452" max="8452" width="7.5703125" style="35" bestFit="1" customWidth="1"/>
    <col min="8453" max="8453" width="10.28515625" style="35" bestFit="1" customWidth="1"/>
    <col min="8454" max="8454" width="11" style="35" bestFit="1" customWidth="1"/>
    <col min="8455" max="8455" width="10.28515625" style="35" bestFit="1" customWidth="1"/>
    <col min="8456" max="8456" width="11.28515625" style="35" bestFit="1" customWidth="1"/>
    <col min="8457" max="8458" width="13" style="35" customWidth="1"/>
    <col min="8459" max="8459" width="8.28515625" style="35" bestFit="1" customWidth="1"/>
    <col min="8460" max="8703" width="9.140625" style="35" customWidth="1"/>
    <col min="8704" max="8704" width="8.42578125" style="35"/>
    <col min="8705" max="8705" width="21.28515625" style="35" customWidth="1"/>
    <col min="8706" max="8706" width="10.28515625" style="35" bestFit="1" customWidth="1"/>
    <col min="8707" max="8707" width="11.42578125" style="35" bestFit="1" customWidth="1"/>
    <col min="8708" max="8708" width="7.5703125" style="35" bestFit="1" customWidth="1"/>
    <col min="8709" max="8709" width="10.28515625" style="35" bestFit="1" customWidth="1"/>
    <col min="8710" max="8710" width="11" style="35" bestFit="1" customWidth="1"/>
    <col min="8711" max="8711" width="10.28515625" style="35" bestFit="1" customWidth="1"/>
    <col min="8712" max="8712" width="11.28515625" style="35" bestFit="1" customWidth="1"/>
    <col min="8713" max="8714" width="13" style="35" customWidth="1"/>
    <col min="8715" max="8715" width="8.28515625" style="35" bestFit="1" customWidth="1"/>
    <col min="8716" max="8959" width="9.140625" style="35" customWidth="1"/>
    <col min="8960" max="8960" width="8.42578125" style="35"/>
    <col min="8961" max="8961" width="21.28515625" style="35" customWidth="1"/>
    <col min="8962" max="8962" width="10.28515625" style="35" bestFit="1" customWidth="1"/>
    <col min="8963" max="8963" width="11.42578125" style="35" bestFit="1" customWidth="1"/>
    <col min="8964" max="8964" width="7.5703125" style="35" bestFit="1" customWidth="1"/>
    <col min="8965" max="8965" width="10.28515625" style="35" bestFit="1" customWidth="1"/>
    <col min="8966" max="8966" width="11" style="35" bestFit="1" customWidth="1"/>
    <col min="8967" max="8967" width="10.28515625" style="35" bestFit="1" customWidth="1"/>
    <col min="8968" max="8968" width="11.28515625" style="35" bestFit="1" customWidth="1"/>
    <col min="8969" max="8970" width="13" style="35" customWidth="1"/>
    <col min="8971" max="8971" width="8.28515625" style="35" bestFit="1" customWidth="1"/>
    <col min="8972" max="9215" width="9.140625" style="35" customWidth="1"/>
    <col min="9216" max="9216" width="8.42578125" style="35"/>
    <col min="9217" max="9217" width="21.28515625" style="35" customWidth="1"/>
    <col min="9218" max="9218" width="10.28515625" style="35" bestFit="1" customWidth="1"/>
    <col min="9219" max="9219" width="11.42578125" style="35" bestFit="1" customWidth="1"/>
    <col min="9220" max="9220" width="7.5703125" style="35" bestFit="1" customWidth="1"/>
    <col min="9221" max="9221" width="10.28515625" style="35" bestFit="1" customWidth="1"/>
    <col min="9222" max="9222" width="11" style="35" bestFit="1" customWidth="1"/>
    <col min="9223" max="9223" width="10.28515625" style="35" bestFit="1" customWidth="1"/>
    <col min="9224" max="9224" width="11.28515625" style="35" bestFit="1" customWidth="1"/>
    <col min="9225" max="9226" width="13" style="35" customWidth="1"/>
    <col min="9227" max="9227" width="8.28515625" style="35" bestFit="1" customWidth="1"/>
    <col min="9228" max="9471" width="9.140625" style="35" customWidth="1"/>
    <col min="9472" max="9472" width="8.42578125" style="35"/>
    <col min="9473" max="9473" width="21.28515625" style="35" customWidth="1"/>
    <col min="9474" max="9474" width="10.28515625" style="35" bestFit="1" customWidth="1"/>
    <col min="9475" max="9475" width="11.42578125" style="35" bestFit="1" customWidth="1"/>
    <col min="9476" max="9476" width="7.5703125" style="35" bestFit="1" customWidth="1"/>
    <col min="9477" max="9477" width="10.28515625" style="35" bestFit="1" customWidth="1"/>
    <col min="9478" max="9478" width="11" style="35" bestFit="1" customWidth="1"/>
    <col min="9479" max="9479" width="10.28515625" style="35" bestFit="1" customWidth="1"/>
    <col min="9480" max="9480" width="11.28515625" style="35" bestFit="1" customWidth="1"/>
    <col min="9481" max="9482" width="13" style="35" customWidth="1"/>
    <col min="9483" max="9483" width="8.28515625" style="35" bestFit="1" customWidth="1"/>
    <col min="9484" max="9727" width="9.140625" style="35" customWidth="1"/>
    <col min="9728" max="9728" width="8.42578125" style="35"/>
    <col min="9729" max="9729" width="21.28515625" style="35" customWidth="1"/>
    <col min="9730" max="9730" width="10.28515625" style="35" bestFit="1" customWidth="1"/>
    <col min="9731" max="9731" width="11.42578125" style="35" bestFit="1" customWidth="1"/>
    <col min="9732" max="9732" width="7.5703125" style="35" bestFit="1" customWidth="1"/>
    <col min="9733" max="9733" width="10.28515625" style="35" bestFit="1" customWidth="1"/>
    <col min="9734" max="9734" width="11" style="35" bestFit="1" customWidth="1"/>
    <col min="9735" max="9735" width="10.28515625" style="35" bestFit="1" customWidth="1"/>
    <col min="9736" max="9736" width="11.28515625" style="35" bestFit="1" customWidth="1"/>
    <col min="9737" max="9738" width="13" style="35" customWidth="1"/>
    <col min="9739" max="9739" width="8.28515625" style="35" bestFit="1" customWidth="1"/>
    <col min="9740" max="9983" width="9.140625" style="35" customWidth="1"/>
    <col min="9984" max="9984" width="8.42578125" style="35"/>
    <col min="9985" max="9985" width="21.28515625" style="35" customWidth="1"/>
    <col min="9986" max="9986" width="10.28515625" style="35" bestFit="1" customWidth="1"/>
    <col min="9987" max="9987" width="11.42578125" style="35" bestFit="1" customWidth="1"/>
    <col min="9988" max="9988" width="7.5703125" style="35" bestFit="1" customWidth="1"/>
    <col min="9989" max="9989" width="10.28515625" style="35" bestFit="1" customWidth="1"/>
    <col min="9990" max="9990" width="11" style="35" bestFit="1" customWidth="1"/>
    <col min="9991" max="9991" width="10.28515625" style="35" bestFit="1" customWidth="1"/>
    <col min="9992" max="9992" width="11.28515625" style="35" bestFit="1" customWidth="1"/>
    <col min="9993" max="9994" width="13" style="35" customWidth="1"/>
    <col min="9995" max="9995" width="8.28515625" style="35" bestFit="1" customWidth="1"/>
    <col min="9996" max="10239" width="9.140625" style="35" customWidth="1"/>
    <col min="10240" max="10240" width="8.42578125" style="35"/>
    <col min="10241" max="10241" width="21.28515625" style="35" customWidth="1"/>
    <col min="10242" max="10242" width="10.28515625" style="35" bestFit="1" customWidth="1"/>
    <col min="10243" max="10243" width="11.42578125" style="35" bestFit="1" customWidth="1"/>
    <col min="10244" max="10244" width="7.5703125" style="35" bestFit="1" customWidth="1"/>
    <col min="10245" max="10245" width="10.28515625" style="35" bestFit="1" customWidth="1"/>
    <col min="10246" max="10246" width="11" style="35" bestFit="1" customWidth="1"/>
    <col min="10247" max="10247" width="10.28515625" style="35" bestFit="1" customWidth="1"/>
    <col min="10248" max="10248" width="11.28515625" style="35" bestFit="1" customWidth="1"/>
    <col min="10249" max="10250" width="13" style="35" customWidth="1"/>
    <col min="10251" max="10251" width="8.28515625" style="35" bestFit="1" customWidth="1"/>
    <col min="10252" max="10495" width="9.140625" style="35" customWidth="1"/>
    <col min="10496" max="10496" width="8.42578125" style="35"/>
    <col min="10497" max="10497" width="21.28515625" style="35" customWidth="1"/>
    <col min="10498" max="10498" width="10.28515625" style="35" bestFit="1" customWidth="1"/>
    <col min="10499" max="10499" width="11.42578125" style="35" bestFit="1" customWidth="1"/>
    <col min="10500" max="10500" width="7.5703125" style="35" bestFit="1" customWidth="1"/>
    <col min="10501" max="10501" width="10.28515625" style="35" bestFit="1" customWidth="1"/>
    <col min="10502" max="10502" width="11" style="35" bestFit="1" customWidth="1"/>
    <col min="10503" max="10503" width="10.28515625" style="35" bestFit="1" customWidth="1"/>
    <col min="10504" max="10504" width="11.28515625" style="35" bestFit="1" customWidth="1"/>
    <col min="10505" max="10506" width="13" style="35" customWidth="1"/>
    <col min="10507" max="10507" width="8.28515625" style="35" bestFit="1" customWidth="1"/>
    <col min="10508" max="10751" width="9.140625" style="35" customWidth="1"/>
    <col min="10752" max="10752" width="8.42578125" style="35"/>
    <col min="10753" max="10753" width="21.28515625" style="35" customWidth="1"/>
    <col min="10754" max="10754" width="10.28515625" style="35" bestFit="1" customWidth="1"/>
    <col min="10755" max="10755" width="11.42578125" style="35" bestFit="1" customWidth="1"/>
    <col min="10756" max="10756" width="7.5703125" style="35" bestFit="1" customWidth="1"/>
    <col min="10757" max="10757" width="10.28515625" style="35" bestFit="1" customWidth="1"/>
    <col min="10758" max="10758" width="11" style="35" bestFit="1" customWidth="1"/>
    <col min="10759" max="10759" width="10.28515625" style="35" bestFit="1" customWidth="1"/>
    <col min="10760" max="10760" width="11.28515625" style="35" bestFit="1" customWidth="1"/>
    <col min="10761" max="10762" width="13" style="35" customWidth="1"/>
    <col min="10763" max="10763" width="8.28515625" style="35" bestFit="1" customWidth="1"/>
    <col min="10764" max="11007" width="9.140625" style="35" customWidth="1"/>
    <col min="11008" max="11008" width="8.42578125" style="35"/>
    <col min="11009" max="11009" width="21.28515625" style="35" customWidth="1"/>
    <col min="11010" max="11010" width="10.28515625" style="35" bestFit="1" customWidth="1"/>
    <col min="11011" max="11011" width="11.42578125" style="35" bestFit="1" customWidth="1"/>
    <col min="11012" max="11012" width="7.5703125" style="35" bestFit="1" customWidth="1"/>
    <col min="11013" max="11013" width="10.28515625" style="35" bestFit="1" customWidth="1"/>
    <col min="11014" max="11014" width="11" style="35" bestFit="1" customWidth="1"/>
    <col min="11015" max="11015" width="10.28515625" style="35" bestFit="1" customWidth="1"/>
    <col min="11016" max="11016" width="11.28515625" style="35" bestFit="1" customWidth="1"/>
    <col min="11017" max="11018" width="13" style="35" customWidth="1"/>
    <col min="11019" max="11019" width="8.28515625" style="35" bestFit="1" customWidth="1"/>
    <col min="11020" max="11263" width="9.140625" style="35" customWidth="1"/>
    <col min="11264" max="11264" width="8.42578125" style="35"/>
    <col min="11265" max="11265" width="21.28515625" style="35" customWidth="1"/>
    <col min="11266" max="11266" width="10.28515625" style="35" bestFit="1" customWidth="1"/>
    <col min="11267" max="11267" width="11.42578125" style="35" bestFit="1" customWidth="1"/>
    <col min="11268" max="11268" width="7.5703125" style="35" bestFit="1" customWidth="1"/>
    <col min="11269" max="11269" width="10.28515625" style="35" bestFit="1" customWidth="1"/>
    <col min="11270" max="11270" width="11" style="35" bestFit="1" customWidth="1"/>
    <col min="11271" max="11271" width="10.28515625" style="35" bestFit="1" customWidth="1"/>
    <col min="11272" max="11272" width="11.28515625" style="35" bestFit="1" customWidth="1"/>
    <col min="11273" max="11274" width="13" style="35" customWidth="1"/>
    <col min="11275" max="11275" width="8.28515625" style="35" bestFit="1" customWidth="1"/>
    <col min="11276" max="11519" width="9.140625" style="35" customWidth="1"/>
    <col min="11520" max="11520" width="8.42578125" style="35"/>
    <col min="11521" max="11521" width="21.28515625" style="35" customWidth="1"/>
    <col min="11522" max="11522" width="10.28515625" style="35" bestFit="1" customWidth="1"/>
    <col min="11523" max="11523" width="11.42578125" style="35" bestFit="1" customWidth="1"/>
    <col min="11524" max="11524" width="7.5703125" style="35" bestFit="1" customWidth="1"/>
    <col min="11525" max="11525" width="10.28515625" style="35" bestFit="1" customWidth="1"/>
    <col min="11526" max="11526" width="11" style="35" bestFit="1" customWidth="1"/>
    <col min="11527" max="11527" width="10.28515625" style="35" bestFit="1" customWidth="1"/>
    <col min="11528" max="11528" width="11.28515625" style="35" bestFit="1" customWidth="1"/>
    <col min="11529" max="11530" width="13" style="35" customWidth="1"/>
    <col min="11531" max="11531" width="8.28515625" style="35" bestFit="1" customWidth="1"/>
    <col min="11532" max="11775" width="9.140625" style="35" customWidth="1"/>
    <col min="11776" max="11776" width="8.42578125" style="35"/>
    <col min="11777" max="11777" width="21.28515625" style="35" customWidth="1"/>
    <col min="11778" max="11778" width="10.28515625" style="35" bestFit="1" customWidth="1"/>
    <col min="11779" max="11779" width="11.42578125" style="35" bestFit="1" customWidth="1"/>
    <col min="11780" max="11780" width="7.5703125" style="35" bestFit="1" customWidth="1"/>
    <col min="11781" max="11781" width="10.28515625" style="35" bestFit="1" customWidth="1"/>
    <col min="11782" max="11782" width="11" style="35" bestFit="1" customWidth="1"/>
    <col min="11783" max="11783" width="10.28515625" style="35" bestFit="1" customWidth="1"/>
    <col min="11784" max="11784" width="11.28515625" style="35" bestFit="1" customWidth="1"/>
    <col min="11785" max="11786" width="13" style="35" customWidth="1"/>
    <col min="11787" max="11787" width="8.28515625" style="35" bestFit="1" customWidth="1"/>
    <col min="11788" max="12031" width="9.140625" style="35" customWidth="1"/>
    <col min="12032" max="12032" width="8.42578125" style="35"/>
    <col min="12033" max="12033" width="21.28515625" style="35" customWidth="1"/>
    <col min="12034" max="12034" width="10.28515625" style="35" bestFit="1" customWidth="1"/>
    <col min="12035" max="12035" width="11.42578125" style="35" bestFit="1" customWidth="1"/>
    <col min="12036" max="12036" width="7.5703125" style="35" bestFit="1" customWidth="1"/>
    <col min="12037" max="12037" width="10.28515625" style="35" bestFit="1" customWidth="1"/>
    <col min="12038" max="12038" width="11" style="35" bestFit="1" customWidth="1"/>
    <col min="12039" max="12039" width="10.28515625" style="35" bestFit="1" customWidth="1"/>
    <col min="12040" max="12040" width="11.28515625" style="35" bestFit="1" customWidth="1"/>
    <col min="12041" max="12042" width="13" style="35" customWidth="1"/>
    <col min="12043" max="12043" width="8.28515625" style="35" bestFit="1" customWidth="1"/>
    <col min="12044" max="12287" width="9.140625" style="35" customWidth="1"/>
    <col min="12288" max="12288" width="8.42578125" style="35"/>
    <col min="12289" max="12289" width="21.28515625" style="35" customWidth="1"/>
    <col min="12290" max="12290" width="10.28515625" style="35" bestFit="1" customWidth="1"/>
    <col min="12291" max="12291" width="11.42578125" style="35" bestFit="1" customWidth="1"/>
    <col min="12292" max="12292" width="7.5703125" style="35" bestFit="1" customWidth="1"/>
    <col min="12293" max="12293" width="10.28515625" style="35" bestFit="1" customWidth="1"/>
    <col min="12294" max="12294" width="11" style="35" bestFit="1" customWidth="1"/>
    <col min="12295" max="12295" width="10.28515625" style="35" bestFit="1" customWidth="1"/>
    <col min="12296" max="12296" width="11.28515625" style="35" bestFit="1" customWidth="1"/>
    <col min="12297" max="12298" width="13" style="35" customWidth="1"/>
    <col min="12299" max="12299" width="8.28515625" style="35" bestFit="1" customWidth="1"/>
    <col min="12300" max="12543" width="9.140625" style="35" customWidth="1"/>
    <col min="12544" max="12544" width="8.42578125" style="35"/>
    <col min="12545" max="12545" width="21.28515625" style="35" customWidth="1"/>
    <col min="12546" max="12546" width="10.28515625" style="35" bestFit="1" customWidth="1"/>
    <col min="12547" max="12547" width="11.42578125" style="35" bestFit="1" customWidth="1"/>
    <col min="12548" max="12548" width="7.5703125" style="35" bestFit="1" customWidth="1"/>
    <col min="12549" max="12549" width="10.28515625" style="35" bestFit="1" customWidth="1"/>
    <col min="12550" max="12550" width="11" style="35" bestFit="1" customWidth="1"/>
    <col min="12551" max="12551" width="10.28515625" style="35" bestFit="1" customWidth="1"/>
    <col min="12552" max="12552" width="11.28515625" style="35" bestFit="1" customWidth="1"/>
    <col min="12553" max="12554" width="13" style="35" customWidth="1"/>
    <col min="12555" max="12555" width="8.28515625" style="35" bestFit="1" customWidth="1"/>
    <col min="12556" max="12799" width="9.140625" style="35" customWidth="1"/>
    <col min="12800" max="12800" width="8.42578125" style="35"/>
    <col min="12801" max="12801" width="21.28515625" style="35" customWidth="1"/>
    <col min="12802" max="12802" width="10.28515625" style="35" bestFit="1" customWidth="1"/>
    <col min="12803" max="12803" width="11.42578125" style="35" bestFit="1" customWidth="1"/>
    <col min="12804" max="12804" width="7.5703125" style="35" bestFit="1" customWidth="1"/>
    <col min="12805" max="12805" width="10.28515625" style="35" bestFit="1" customWidth="1"/>
    <col min="12806" max="12806" width="11" style="35" bestFit="1" customWidth="1"/>
    <col min="12807" max="12807" width="10.28515625" style="35" bestFit="1" customWidth="1"/>
    <col min="12808" max="12808" width="11.28515625" style="35" bestFit="1" customWidth="1"/>
    <col min="12809" max="12810" width="13" style="35" customWidth="1"/>
    <col min="12811" max="12811" width="8.28515625" style="35" bestFit="1" customWidth="1"/>
    <col min="12812" max="13055" width="9.140625" style="35" customWidth="1"/>
    <col min="13056" max="13056" width="8.42578125" style="35"/>
    <col min="13057" max="13057" width="21.28515625" style="35" customWidth="1"/>
    <col min="13058" max="13058" width="10.28515625" style="35" bestFit="1" customWidth="1"/>
    <col min="13059" max="13059" width="11.42578125" style="35" bestFit="1" customWidth="1"/>
    <col min="13060" max="13060" width="7.5703125" style="35" bestFit="1" customWidth="1"/>
    <col min="13061" max="13061" width="10.28515625" style="35" bestFit="1" customWidth="1"/>
    <col min="13062" max="13062" width="11" style="35" bestFit="1" customWidth="1"/>
    <col min="13063" max="13063" width="10.28515625" style="35" bestFit="1" customWidth="1"/>
    <col min="13064" max="13064" width="11.28515625" style="35" bestFit="1" customWidth="1"/>
    <col min="13065" max="13066" width="13" style="35" customWidth="1"/>
    <col min="13067" max="13067" width="8.28515625" style="35" bestFit="1" customWidth="1"/>
    <col min="13068" max="13311" width="9.140625" style="35" customWidth="1"/>
    <col min="13312" max="13312" width="8.42578125" style="35"/>
    <col min="13313" max="13313" width="21.28515625" style="35" customWidth="1"/>
    <col min="13314" max="13314" width="10.28515625" style="35" bestFit="1" customWidth="1"/>
    <col min="13315" max="13315" width="11.42578125" style="35" bestFit="1" customWidth="1"/>
    <col min="13316" max="13316" width="7.5703125" style="35" bestFit="1" customWidth="1"/>
    <col min="13317" max="13317" width="10.28515625" style="35" bestFit="1" customWidth="1"/>
    <col min="13318" max="13318" width="11" style="35" bestFit="1" customWidth="1"/>
    <col min="13319" max="13319" width="10.28515625" style="35" bestFit="1" customWidth="1"/>
    <col min="13320" max="13320" width="11.28515625" style="35" bestFit="1" customWidth="1"/>
    <col min="13321" max="13322" width="13" style="35" customWidth="1"/>
    <col min="13323" max="13323" width="8.28515625" style="35" bestFit="1" customWidth="1"/>
    <col min="13324" max="13567" width="9.140625" style="35" customWidth="1"/>
    <col min="13568" max="13568" width="8.42578125" style="35"/>
    <col min="13569" max="13569" width="21.28515625" style="35" customWidth="1"/>
    <col min="13570" max="13570" width="10.28515625" style="35" bestFit="1" customWidth="1"/>
    <col min="13571" max="13571" width="11.42578125" style="35" bestFit="1" customWidth="1"/>
    <col min="13572" max="13572" width="7.5703125" style="35" bestFit="1" customWidth="1"/>
    <col min="13573" max="13573" width="10.28515625" style="35" bestFit="1" customWidth="1"/>
    <col min="13574" max="13574" width="11" style="35" bestFit="1" customWidth="1"/>
    <col min="13575" max="13575" width="10.28515625" style="35" bestFit="1" customWidth="1"/>
    <col min="13576" max="13576" width="11.28515625" style="35" bestFit="1" customWidth="1"/>
    <col min="13577" max="13578" width="13" style="35" customWidth="1"/>
    <col min="13579" max="13579" width="8.28515625" style="35" bestFit="1" customWidth="1"/>
    <col min="13580" max="13823" width="9.140625" style="35" customWidth="1"/>
    <col min="13824" max="13824" width="8.42578125" style="35"/>
    <col min="13825" max="13825" width="21.28515625" style="35" customWidth="1"/>
    <col min="13826" max="13826" width="10.28515625" style="35" bestFit="1" customWidth="1"/>
    <col min="13827" max="13827" width="11.42578125" style="35" bestFit="1" customWidth="1"/>
    <col min="13828" max="13828" width="7.5703125" style="35" bestFit="1" customWidth="1"/>
    <col min="13829" max="13829" width="10.28515625" style="35" bestFit="1" customWidth="1"/>
    <col min="13830" max="13830" width="11" style="35" bestFit="1" customWidth="1"/>
    <col min="13831" max="13831" width="10.28515625" style="35" bestFit="1" customWidth="1"/>
    <col min="13832" max="13832" width="11.28515625" style="35" bestFit="1" customWidth="1"/>
    <col min="13833" max="13834" width="13" style="35" customWidth="1"/>
    <col min="13835" max="13835" width="8.28515625" style="35" bestFit="1" customWidth="1"/>
    <col min="13836" max="14079" width="9.140625" style="35" customWidth="1"/>
    <col min="14080" max="14080" width="8.42578125" style="35"/>
    <col min="14081" max="14081" width="21.28515625" style="35" customWidth="1"/>
    <col min="14082" max="14082" width="10.28515625" style="35" bestFit="1" customWidth="1"/>
    <col min="14083" max="14083" width="11.42578125" style="35" bestFit="1" customWidth="1"/>
    <col min="14084" max="14084" width="7.5703125" style="35" bestFit="1" customWidth="1"/>
    <col min="14085" max="14085" width="10.28515625" style="35" bestFit="1" customWidth="1"/>
    <col min="14086" max="14086" width="11" style="35" bestFit="1" customWidth="1"/>
    <col min="14087" max="14087" width="10.28515625" style="35" bestFit="1" customWidth="1"/>
    <col min="14088" max="14088" width="11.28515625" style="35" bestFit="1" customWidth="1"/>
    <col min="14089" max="14090" width="13" style="35" customWidth="1"/>
    <col min="14091" max="14091" width="8.28515625" style="35" bestFit="1" customWidth="1"/>
    <col min="14092" max="14335" width="9.140625" style="35" customWidth="1"/>
    <col min="14336" max="14336" width="8.42578125" style="35"/>
    <col min="14337" max="14337" width="21.28515625" style="35" customWidth="1"/>
    <col min="14338" max="14338" width="10.28515625" style="35" bestFit="1" customWidth="1"/>
    <col min="14339" max="14339" width="11.42578125" style="35" bestFit="1" customWidth="1"/>
    <col min="14340" max="14340" width="7.5703125" style="35" bestFit="1" customWidth="1"/>
    <col min="14341" max="14341" width="10.28515625" style="35" bestFit="1" customWidth="1"/>
    <col min="14342" max="14342" width="11" style="35" bestFit="1" customWidth="1"/>
    <col min="14343" max="14343" width="10.28515625" style="35" bestFit="1" customWidth="1"/>
    <col min="14344" max="14344" width="11.28515625" style="35" bestFit="1" customWidth="1"/>
    <col min="14345" max="14346" width="13" style="35" customWidth="1"/>
    <col min="14347" max="14347" width="8.28515625" style="35" bestFit="1" customWidth="1"/>
    <col min="14348" max="14591" width="9.140625" style="35" customWidth="1"/>
    <col min="14592" max="14592" width="8.42578125" style="35"/>
    <col min="14593" max="14593" width="21.28515625" style="35" customWidth="1"/>
    <col min="14594" max="14594" width="10.28515625" style="35" bestFit="1" customWidth="1"/>
    <col min="14595" max="14595" width="11.42578125" style="35" bestFit="1" customWidth="1"/>
    <col min="14596" max="14596" width="7.5703125" style="35" bestFit="1" customWidth="1"/>
    <col min="14597" max="14597" width="10.28515625" style="35" bestFit="1" customWidth="1"/>
    <col min="14598" max="14598" width="11" style="35" bestFit="1" customWidth="1"/>
    <col min="14599" max="14599" width="10.28515625" style="35" bestFit="1" customWidth="1"/>
    <col min="14600" max="14600" width="11.28515625" style="35" bestFit="1" customWidth="1"/>
    <col min="14601" max="14602" width="13" style="35" customWidth="1"/>
    <col min="14603" max="14603" width="8.28515625" style="35" bestFit="1" customWidth="1"/>
    <col min="14604" max="14847" width="9.140625" style="35" customWidth="1"/>
    <col min="14848" max="14848" width="8.42578125" style="35"/>
    <col min="14849" max="14849" width="21.28515625" style="35" customWidth="1"/>
    <col min="14850" max="14850" width="10.28515625" style="35" bestFit="1" customWidth="1"/>
    <col min="14851" max="14851" width="11.42578125" style="35" bestFit="1" customWidth="1"/>
    <col min="14852" max="14852" width="7.5703125" style="35" bestFit="1" customWidth="1"/>
    <col min="14853" max="14853" width="10.28515625" style="35" bestFit="1" customWidth="1"/>
    <col min="14854" max="14854" width="11" style="35" bestFit="1" customWidth="1"/>
    <col min="14855" max="14855" width="10.28515625" style="35" bestFit="1" customWidth="1"/>
    <col min="14856" max="14856" width="11.28515625" style="35" bestFit="1" customWidth="1"/>
    <col min="14857" max="14858" width="13" style="35" customWidth="1"/>
    <col min="14859" max="14859" width="8.28515625" style="35" bestFit="1" customWidth="1"/>
    <col min="14860" max="15103" width="9.140625" style="35" customWidth="1"/>
    <col min="15104" max="15104" width="8.42578125" style="35"/>
    <col min="15105" max="15105" width="21.28515625" style="35" customWidth="1"/>
    <col min="15106" max="15106" width="10.28515625" style="35" bestFit="1" customWidth="1"/>
    <col min="15107" max="15107" width="11.42578125" style="35" bestFit="1" customWidth="1"/>
    <col min="15108" max="15108" width="7.5703125" style="35" bestFit="1" customWidth="1"/>
    <col min="15109" max="15109" width="10.28515625" style="35" bestFit="1" customWidth="1"/>
    <col min="15110" max="15110" width="11" style="35" bestFit="1" customWidth="1"/>
    <col min="15111" max="15111" width="10.28515625" style="35" bestFit="1" customWidth="1"/>
    <col min="15112" max="15112" width="11.28515625" style="35" bestFit="1" customWidth="1"/>
    <col min="15113" max="15114" width="13" style="35" customWidth="1"/>
    <col min="15115" max="15115" width="8.28515625" style="35" bestFit="1" customWidth="1"/>
    <col min="15116" max="15359" width="9.140625" style="35" customWidth="1"/>
    <col min="15360" max="15360" width="8.42578125" style="35"/>
    <col min="15361" max="15361" width="21.28515625" style="35" customWidth="1"/>
    <col min="15362" max="15362" width="10.28515625" style="35" bestFit="1" customWidth="1"/>
    <col min="15363" max="15363" width="11.42578125" style="35" bestFit="1" customWidth="1"/>
    <col min="15364" max="15364" width="7.5703125" style="35" bestFit="1" customWidth="1"/>
    <col min="15365" max="15365" width="10.28515625" style="35" bestFit="1" customWidth="1"/>
    <col min="15366" max="15366" width="11" style="35" bestFit="1" customWidth="1"/>
    <col min="15367" max="15367" width="10.28515625" style="35" bestFit="1" customWidth="1"/>
    <col min="15368" max="15368" width="11.28515625" style="35" bestFit="1" customWidth="1"/>
    <col min="15369" max="15370" width="13" style="35" customWidth="1"/>
    <col min="15371" max="15371" width="8.28515625" style="35" bestFit="1" customWidth="1"/>
    <col min="15372" max="15615" width="9.140625" style="35" customWidth="1"/>
    <col min="15616" max="15616" width="8.42578125" style="35"/>
    <col min="15617" max="15617" width="21.28515625" style="35" customWidth="1"/>
    <col min="15618" max="15618" width="10.28515625" style="35" bestFit="1" customWidth="1"/>
    <col min="15619" max="15619" width="11.42578125" style="35" bestFit="1" customWidth="1"/>
    <col min="15620" max="15620" width="7.5703125" style="35" bestFit="1" customWidth="1"/>
    <col min="15621" max="15621" width="10.28515625" style="35" bestFit="1" customWidth="1"/>
    <col min="15622" max="15622" width="11" style="35" bestFit="1" customWidth="1"/>
    <col min="15623" max="15623" width="10.28515625" style="35" bestFit="1" customWidth="1"/>
    <col min="15624" max="15624" width="11.28515625" style="35" bestFit="1" customWidth="1"/>
    <col min="15625" max="15626" width="13" style="35" customWidth="1"/>
    <col min="15627" max="15627" width="8.28515625" style="35" bestFit="1" customWidth="1"/>
    <col min="15628" max="15871" width="9.140625" style="35" customWidth="1"/>
    <col min="15872" max="15872" width="8.42578125" style="35"/>
    <col min="15873" max="15873" width="21.28515625" style="35" customWidth="1"/>
    <col min="15874" max="15874" width="10.28515625" style="35" bestFit="1" customWidth="1"/>
    <col min="15875" max="15875" width="11.42578125" style="35" bestFit="1" customWidth="1"/>
    <col min="15876" max="15876" width="7.5703125" style="35" bestFit="1" customWidth="1"/>
    <col min="15877" max="15877" width="10.28515625" style="35" bestFit="1" customWidth="1"/>
    <col min="15878" max="15878" width="11" style="35" bestFit="1" customWidth="1"/>
    <col min="15879" max="15879" width="10.28515625" style="35" bestFit="1" customWidth="1"/>
    <col min="15880" max="15880" width="11.28515625" style="35" bestFit="1" customWidth="1"/>
    <col min="15881" max="15882" width="13" style="35" customWidth="1"/>
    <col min="15883" max="15883" width="8.28515625" style="35" bestFit="1" customWidth="1"/>
    <col min="15884" max="16127" width="9.140625" style="35" customWidth="1"/>
    <col min="16128" max="16128" width="8.42578125" style="35"/>
    <col min="16129" max="16129" width="21.28515625" style="35" customWidth="1"/>
    <col min="16130" max="16130" width="10.28515625" style="35" bestFit="1" customWidth="1"/>
    <col min="16131" max="16131" width="11.42578125" style="35" bestFit="1" customWidth="1"/>
    <col min="16132" max="16132" width="7.5703125" style="35" bestFit="1" customWidth="1"/>
    <col min="16133" max="16133" width="10.28515625" style="35" bestFit="1" customWidth="1"/>
    <col min="16134" max="16134" width="11" style="35" bestFit="1" customWidth="1"/>
    <col min="16135" max="16135" width="10.28515625" style="35" bestFit="1" customWidth="1"/>
    <col min="16136" max="16136" width="11.28515625" style="35" bestFit="1" customWidth="1"/>
    <col min="16137" max="16138" width="13" style="35" customWidth="1"/>
    <col min="16139" max="16139" width="8.28515625" style="35" bestFit="1" customWidth="1"/>
    <col min="16140" max="16383" width="9.140625" style="35" customWidth="1"/>
    <col min="16384" max="16384" width="8.42578125" style="35"/>
  </cols>
  <sheetData>
    <row r="1" spans="1:14">
      <c r="A1" s="165"/>
      <c r="B1" s="165"/>
      <c r="C1" s="165"/>
      <c r="D1" s="165"/>
      <c r="E1" s="166"/>
      <c r="F1" s="166"/>
      <c r="G1" s="166"/>
      <c r="H1" s="166"/>
      <c r="I1" s="166"/>
      <c r="J1" s="166"/>
      <c r="K1" s="33"/>
      <c r="L1" s="34"/>
    </row>
    <row r="2" spans="1:14" ht="15.75">
      <c r="A2" s="167" t="s">
        <v>95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34"/>
    </row>
    <row r="3" spans="1:14" ht="13.5">
      <c r="A3" s="168" t="s">
        <v>28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34"/>
    </row>
    <row r="4" spans="1:14">
      <c r="A4" s="36"/>
      <c r="B4" s="36"/>
      <c r="C4" s="36"/>
      <c r="D4" s="36"/>
      <c r="E4" s="37"/>
      <c r="F4" s="37"/>
      <c r="G4" s="37"/>
      <c r="H4" s="37"/>
      <c r="I4" s="37"/>
      <c r="J4" s="37"/>
      <c r="K4" s="33"/>
      <c r="L4" s="34"/>
    </row>
    <row r="5" spans="1:14" ht="13.5">
      <c r="A5" s="38" t="s">
        <v>29</v>
      </c>
      <c r="B5" s="39"/>
      <c r="C5" s="39"/>
      <c r="D5" s="34"/>
      <c r="E5" s="40"/>
      <c r="F5" s="40"/>
      <c r="G5" s="40"/>
      <c r="H5" s="40"/>
      <c r="I5" s="41" t="s">
        <v>30</v>
      </c>
      <c r="J5" s="40"/>
      <c r="K5" s="33"/>
      <c r="L5" s="34"/>
    </row>
    <row r="6" spans="1:14" ht="13.5" thickBot="1">
      <c r="A6" s="42"/>
      <c r="B6" s="43"/>
      <c r="C6" s="33"/>
      <c r="D6" s="44"/>
      <c r="E6" s="44"/>
      <c r="F6" s="44"/>
      <c r="G6" s="44"/>
      <c r="H6" s="44"/>
      <c r="I6" s="45" t="s">
        <v>15</v>
      </c>
      <c r="K6" s="34"/>
      <c r="L6" s="34"/>
    </row>
    <row r="7" spans="1:14" ht="13.5" thickBot="1">
      <c r="A7" s="47" t="s">
        <v>31</v>
      </c>
      <c r="B7" s="169" t="s">
        <v>32</v>
      </c>
      <c r="C7" s="170"/>
      <c r="D7" s="170"/>
      <c r="E7" s="171"/>
      <c r="F7" s="169" t="s">
        <v>33</v>
      </c>
      <c r="G7" s="170"/>
      <c r="H7" s="171"/>
      <c r="I7" s="172" t="s">
        <v>14</v>
      </c>
      <c r="J7" s="173"/>
      <c r="K7" s="48" t="s">
        <v>34</v>
      </c>
      <c r="L7" s="34"/>
    </row>
    <row r="8" spans="1:14">
      <c r="A8" s="163"/>
      <c r="B8" s="49" t="s">
        <v>35</v>
      </c>
      <c r="C8" s="50" t="s">
        <v>36</v>
      </c>
      <c r="D8" s="50" t="s">
        <v>37</v>
      </c>
      <c r="E8" s="48" t="s">
        <v>35</v>
      </c>
      <c r="F8" s="49" t="s">
        <v>38</v>
      </c>
      <c r="G8" s="50" t="s">
        <v>39</v>
      </c>
      <c r="H8" s="51" t="s">
        <v>40</v>
      </c>
      <c r="I8" s="52" t="s">
        <v>11</v>
      </c>
      <c r="J8" s="53" t="s">
        <v>41</v>
      </c>
      <c r="K8" s="48" t="s">
        <v>42</v>
      </c>
      <c r="L8" s="34"/>
    </row>
    <row r="9" spans="1:14">
      <c r="A9" s="164"/>
      <c r="B9" s="54" t="s">
        <v>12</v>
      </c>
      <c r="C9" s="55" t="s">
        <v>43</v>
      </c>
      <c r="D9" s="55" t="s">
        <v>44</v>
      </c>
      <c r="E9" s="56" t="s">
        <v>13</v>
      </c>
      <c r="F9" s="54" t="s">
        <v>18</v>
      </c>
      <c r="G9" s="55" t="s">
        <v>45</v>
      </c>
      <c r="H9" s="57" t="s">
        <v>13</v>
      </c>
      <c r="I9" s="58" t="s">
        <v>13</v>
      </c>
      <c r="J9" s="59" t="s">
        <v>18</v>
      </c>
      <c r="K9" s="56" t="s">
        <v>46</v>
      </c>
      <c r="L9" s="34"/>
    </row>
    <row r="10" spans="1:14">
      <c r="A10" s="60"/>
      <c r="B10" s="61"/>
      <c r="C10" s="62"/>
      <c r="D10" s="62"/>
      <c r="E10" s="63"/>
      <c r="F10" s="61"/>
      <c r="G10" s="62"/>
      <c r="H10" s="63"/>
      <c r="I10" s="64"/>
      <c r="J10" s="65"/>
      <c r="K10" s="66"/>
      <c r="L10" s="34"/>
    </row>
    <row r="11" spans="1:14">
      <c r="A11" s="67" t="s">
        <v>47</v>
      </c>
      <c r="B11" s="68">
        <v>36000</v>
      </c>
      <c r="C11" s="69">
        <v>0</v>
      </c>
      <c r="D11" s="69">
        <v>0</v>
      </c>
      <c r="E11" s="70">
        <f t="shared" ref="E11:E18" si="0">B11+C11-D11</f>
        <v>36000</v>
      </c>
      <c r="F11" s="71">
        <v>28555</v>
      </c>
      <c r="G11" s="72">
        <v>1035</v>
      </c>
      <c r="H11" s="73">
        <f t="shared" ref="H11:H18" si="1">F11+G11</f>
        <v>29590</v>
      </c>
      <c r="I11" s="74">
        <f t="shared" ref="I11:I18" si="2">E11-H11</f>
        <v>6410</v>
      </c>
      <c r="J11" s="75">
        <f t="shared" ref="J11:J18" si="3">B11-F11</f>
        <v>7445</v>
      </c>
      <c r="K11" s="76">
        <v>0.1391</v>
      </c>
      <c r="L11" s="34"/>
    </row>
    <row r="12" spans="1:14">
      <c r="A12" s="67" t="s">
        <v>10</v>
      </c>
      <c r="B12" s="68">
        <v>104550</v>
      </c>
      <c r="C12" s="69">
        <v>0</v>
      </c>
      <c r="D12" s="69">
        <v>0</v>
      </c>
      <c r="E12" s="70">
        <f t="shared" si="0"/>
        <v>104550</v>
      </c>
      <c r="F12" s="74">
        <v>87276</v>
      </c>
      <c r="G12" s="72">
        <v>6910</v>
      </c>
      <c r="H12" s="73">
        <f t="shared" si="1"/>
        <v>94186</v>
      </c>
      <c r="I12" s="74">
        <f t="shared" si="2"/>
        <v>10364</v>
      </c>
      <c r="J12" s="75">
        <f t="shared" si="3"/>
        <v>17274</v>
      </c>
      <c r="K12" s="76">
        <v>0.4</v>
      </c>
      <c r="L12" s="34"/>
    </row>
    <row r="13" spans="1:14">
      <c r="A13" s="67" t="s">
        <v>48</v>
      </c>
      <c r="B13" s="68">
        <v>19795</v>
      </c>
      <c r="C13" s="69">
        <v>0</v>
      </c>
      <c r="D13" s="69">
        <v>0</v>
      </c>
      <c r="E13" s="70">
        <f t="shared" si="0"/>
        <v>19795</v>
      </c>
      <c r="F13" s="71">
        <v>16472</v>
      </c>
      <c r="G13" s="72">
        <v>601</v>
      </c>
      <c r="H13" s="73">
        <f t="shared" si="1"/>
        <v>17073</v>
      </c>
      <c r="I13" s="74">
        <f t="shared" si="2"/>
        <v>2722</v>
      </c>
      <c r="J13" s="75">
        <f t="shared" si="3"/>
        <v>3323</v>
      </c>
      <c r="K13" s="76">
        <v>0.18099999999999999</v>
      </c>
      <c r="L13" s="34"/>
    </row>
    <row r="14" spans="1:14">
      <c r="A14" s="67" t="s">
        <v>49</v>
      </c>
      <c r="B14" s="68">
        <v>976266</v>
      </c>
      <c r="C14" s="69">
        <v>0</v>
      </c>
      <c r="D14" s="69">
        <v>0</v>
      </c>
      <c r="E14" s="70">
        <f t="shared" si="0"/>
        <v>976266</v>
      </c>
      <c r="F14" s="71">
        <v>261457</v>
      </c>
      <c r="G14" s="72">
        <v>185064</v>
      </c>
      <c r="H14" s="73">
        <f t="shared" si="1"/>
        <v>446521</v>
      </c>
      <c r="I14" s="74">
        <f t="shared" si="2"/>
        <v>529745</v>
      </c>
      <c r="J14" s="75">
        <f t="shared" si="3"/>
        <v>714809</v>
      </c>
      <c r="K14" s="76">
        <v>0.25890000000000002</v>
      </c>
      <c r="L14" s="34"/>
    </row>
    <row r="15" spans="1:14">
      <c r="A15" s="67" t="s">
        <v>25</v>
      </c>
      <c r="B15" s="68">
        <v>12300</v>
      </c>
      <c r="C15" s="69">
        <v>0</v>
      </c>
      <c r="D15" s="69">
        <v>0</v>
      </c>
      <c r="E15" s="70">
        <f t="shared" si="0"/>
        <v>12300</v>
      </c>
      <c r="F15" s="71">
        <v>3187</v>
      </c>
      <c r="G15" s="72">
        <v>1268</v>
      </c>
      <c r="H15" s="73">
        <f t="shared" si="1"/>
        <v>4455</v>
      </c>
      <c r="I15" s="74">
        <f t="shared" si="2"/>
        <v>7845</v>
      </c>
      <c r="J15" s="75">
        <f t="shared" si="3"/>
        <v>9113</v>
      </c>
      <c r="K15" s="76">
        <v>0.1391</v>
      </c>
      <c r="L15" s="34"/>
      <c r="N15" s="77"/>
    </row>
    <row r="16" spans="1:14">
      <c r="A16" s="67" t="s">
        <v>50</v>
      </c>
      <c r="B16" s="68">
        <v>54870</v>
      </c>
      <c r="C16" s="69">
        <v>0</v>
      </c>
      <c r="D16" s="69">
        <v>0</v>
      </c>
      <c r="E16" s="70">
        <f t="shared" si="0"/>
        <v>54870</v>
      </c>
      <c r="F16" s="71">
        <v>52055</v>
      </c>
      <c r="G16" s="72">
        <v>729</v>
      </c>
      <c r="H16" s="73">
        <f t="shared" si="1"/>
        <v>52784</v>
      </c>
      <c r="I16" s="74">
        <f t="shared" si="2"/>
        <v>2086</v>
      </c>
      <c r="J16" s="75">
        <f t="shared" si="3"/>
        <v>2815</v>
      </c>
      <c r="K16" s="76">
        <v>0.25890000000000002</v>
      </c>
      <c r="L16" s="34"/>
      <c r="N16" s="77"/>
    </row>
    <row r="17" spans="1:15">
      <c r="A17" s="67" t="s">
        <v>27</v>
      </c>
      <c r="B17" s="68">
        <v>165000</v>
      </c>
      <c r="C17" s="69">
        <v>0</v>
      </c>
      <c r="D17" s="69">
        <v>0</v>
      </c>
      <c r="E17" s="70">
        <f t="shared" si="0"/>
        <v>165000</v>
      </c>
      <c r="F17" s="71">
        <v>0</v>
      </c>
      <c r="G17" s="72">
        <f>J17*K17</f>
        <v>0</v>
      </c>
      <c r="H17" s="73">
        <f t="shared" si="1"/>
        <v>0</v>
      </c>
      <c r="I17" s="74">
        <f t="shared" si="2"/>
        <v>165000</v>
      </c>
      <c r="J17" s="75">
        <f t="shared" si="3"/>
        <v>165000</v>
      </c>
      <c r="K17" s="78">
        <v>0</v>
      </c>
      <c r="L17" s="34"/>
      <c r="O17" s="35">
        <v>16</v>
      </c>
    </row>
    <row r="18" spans="1:15">
      <c r="A18" s="67" t="s">
        <v>51</v>
      </c>
      <c r="B18" s="68">
        <v>6900</v>
      </c>
      <c r="C18" s="69">
        <v>0</v>
      </c>
      <c r="D18" s="69">
        <v>0</v>
      </c>
      <c r="E18" s="70">
        <f t="shared" si="0"/>
        <v>6900</v>
      </c>
      <c r="F18" s="71">
        <v>1477</v>
      </c>
      <c r="G18" s="72">
        <v>754</v>
      </c>
      <c r="H18" s="73">
        <f t="shared" si="1"/>
        <v>2231</v>
      </c>
      <c r="I18" s="74">
        <f t="shared" si="2"/>
        <v>4669</v>
      </c>
      <c r="J18" s="75">
        <f t="shared" si="3"/>
        <v>5423</v>
      </c>
      <c r="K18" s="76">
        <v>0.1391</v>
      </c>
      <c r="L18" s="34"/>
      <c r="M18" s="79"/>
      <c r="O18" s="35">
        <v>30</v>
      </c>
    </row>
    <row r="19" spans="1:15" ht="13.5" thickBot="1">
      <c r="A19" s="80"/>
      <c r="B19" s="81"/>
      <c r="C19" s="82"/>
      <c r="D19" s="82"/>
      <c r="E19" s="83"/>
      <c r="F19" s="84"/>
      <c r="G19" s="85"/>
      <c r="H19" s="86"/>
      <c r="I19" s="87"/>
      <c r="J19" s="88"/>
      <c r="K19" s="89"/>
      <c r="L19" s="34"/>
      <c r="M19" s="79"/>
      <c r="O19" s="35">
        <v>31</v>
      </c>
    </row>
    <row r="20" spans="1:15" ht="13.5" thickBot="1">
      <c r="A20" s="90" t="s">
        <v>16</v>
      </c>
      <c r="B20" s="91">
        <f t="shared" ref="B20:H20" si="4">SUM(B11:B18)</f>
        <v>1375681</v>
      </c>
      <c r="C20" s="92">
        <f t="shared" si="4"/>
        <v>0</v>
      </c>
      <c r="D20" s="93">
        <f t="shared" si="4"/>
        <v>0</v>
      </c>
      <c r="E20" s="94">
        <f t="shared" si="4"/>
        <v>1375681</v>
      </c>
      <c r="F20" s="95">
        <f>SUM(F11:F18)</f>
        <v>450479</v>
      </c>
      <c r="G20" s="95">
        <f>SUM(G11:G18)</f>
        <v>196361</v>
      </c>
      <c r="H20" s="95">
        <f t="shared" si="4"/>
        <v>646840</v>
      </c>
      <c r="I20" s="96">
        <f>SUM(I11:I18)</f>
        <v>728841</v>
      </c>
      <c r="J20" s="97">
        <f>B20-F20</f>
        <v>925202</v>
      </c>
      <c r="K20" s="98"/>
      <c r="L20" s="34"/>
      <c r="M20" s="99"/>
      <c r="N20" s="34"/>
      <c r="O20" s="35">
        <v>30</v>
      </c>
    </row>
    <row r="21" spans="1:15" ht="13.5" thickBot="1">
      <c r="A21" s="90" t="s">
        <v>17</v>
      </c>
      <c r="B21" s="97">
        <v>1271165</v>
      </c>
      <c r="C21" s="97">
        <v>104516</v>
      </c>
      <c r="D21" s="97">
        <v>0</v>
      </c>
      <c r="E21" s="97">
        <v>1375681</v>
      </c>
      <c r="F21" s="97">
        <v>187817</v>
      </c>
      <c r="G21" s="97">
        <v>262662</v>
      </c>
      <c r="H21" s="97">
        <v>450479</v>
      </c>
      <c r="I21" s="97">
        <v>925202</v>
      </c>
      <c r="J21" s="97">
        <v>1083348</v>
      </c>
      <c r="K21" s="100"/>
      <c r="L21" s="34"/>
      <c r="O21" s="35">
        <v>31</v>
      </c>
    </row>
    <row r="22" spans="1:15">
      <c r="A22" s="34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34"/>
      <c r="O22" s="35">
        <v>31</v>
      </c>
    </row>
    <row r="23" spans="1:15">
      <c r="A23" s="34"/>
      <c r="B23" s="101"/>
      <c r="C23" s="33"/>
      <c r="D23" s="102"/>
      <c r="E23" s="33"/>
      <c r="F23" s="33"/>
      <c r="G23" s="33"/>
      <c r="H23" s="33"/>
      <c r="I23" s="33"/>
      <c r="J23" s="33"/>
      <c r="K23" s="33"/>
      <c r="L23" s="34"/>
      <c r="O23" s="35">
        <v>29</v>
      </c>
    </row>
    <row r="24" spans="1:15">
      <c r="A24" s="34"/>
      <c r="B24" s="101"/>
      <c r="C24" s="33"/>
      <c r="D24" s="102"/>
      <c r="E24" s="33"/>
      <c r="F24" s="33"/>
      <c r="G24" s="33"/>
      <c r="H24" s="103"/>
      <c r="I24" s="33"/>
      <c r="J24" s="103"/>
      <c r="K24" s="33"/>
      <c r="L24" s="34"/>
      <c r="O24" s="35">
        <v>31</v>
      </c>
    </row>
    <row r="25" spans="1:15">
      <c r="A25" s="34"/>
      <c r="B25" s="101"/>
      <c r="C25" s="33"/>
      <c r="D25" s="102"/>
      <c r="E25" s="33"/>
      <c r="F25" s="33"/>
      <c r="G25" s="33"/>
      <c r="H25" s="104" t="s">
        <v>52</v>
      </c>
      <c r="I25" s="104" t="s">
        <v>52</v>
      </c>
      <c r="J25" s="105"/>
      <c r="L25" s="106"/>
      <c r="O25" s="35">
        <f>SUM(O17:O24)</f>
        <v>229</v>
      </c>
    </row>
    <row r="26" spans="1:15">
      <c r="A26" s="34"/>
      <c r="H26" s="107" t="s">
        <v>19</v>
      </c>
      <c r="I26" s="107" t="s">
        <v>19</v>
      </c>
      <c r="L26" s="34"/>
    </row>
    <row r="27" spans="1:15">
      <c r="A27" s="34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106"/>
    </row>
    <row r="28" spans="1:15">
      <c r="A28" s="34"/>
      <c r="B28" s="34"/>
      <c r="C28" s="33"/>
      <c r="D28" s="33"/>
      <c r="E28" s="33"/>
      <c r="F28" s="33"/>
      <c r="G28" s="33"/>
      <c r="H28" s="42"/>
      <c r="I28" s="108"/>
      <c r="J28" s="42"/>
      <c r="K28" s="33"/>
      <c r="L28" s="106"/>
    </row>
    <row r="29" spans="1:15">
      <c r="A29" s="34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34"/>
    </row>
  </sheetData>
  <mergeCells count="7">
    <mergeCell ref="A8:A9"/>
    <mergeCell ref="A1:J1"/>
    <mergeCell ref="A2:K2"/>
    <mergeCell ref="A3:K3"/>
    <mergeCell ref="B7:E7"/>
    <mergeCell ref="F7:H7"/>
    <mergeCell ref="I7:J7"/>
  </mergeCells>
  <printOptions horizontalCentered="1"/>
  <pageMargins left="0.51181102362204722" right="0.51181102362204722" top="0.51181102362204722" bottom="0.51181102362204722" header="0.51181102362204722" footer="0.51181102362204722"/>
  <pageSetup paperSize="9" orientation="landscape" r:id="rId1"/>
  <headerFooter alignWithMargins="0"/>
  <colBreaks count="1" manualBreakCount="1">
    <brk id="11" max="26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O22"/>
  <sheetViews>
    <sheetView zoomScale="120" zoomScaleNormal="120" workbookViewId="0">
      <selection activeCell="L7" sqref="L7:L22"/>
    </sheetView>
  </sheetViews>
  <sheetFormatPr defaultRowHeight="15"/>
  <sheetData>
    <row r="1" spans="1:15">
      <c r="A1" s="188" t="s">
        <v>61</v>
      </c>
      <c r="B1" s="189"/>
      <c r="C1" s="188"/>
      <c r="D1" s="190"/>
      <c r="E1" s="190"/>
      <c r="F1" s="190"/>
      <c r="G1" s="190"/>
      <c r="H1" s="190"/>
      <c r="I1" s="189"/>
      <c r="J1" s="188" t="s">
        <v>62</v>
      </c>
      <c r="K1" s="190"/>
      <c r="L1" s="190"/>
      <c r="M1" s="189"/>
      <c r="N1" s="188">
        <v>15</v>
      </c>
      <c r="O1" s="189"/>
    </row>
    <row r="2" spans="1:15">
      <c r="A2" s="188" t="s">
        <v>63</v>
      </c>
      <c r="B2" s="189"/>
      <c r="C2" s="188"/>
      <c r="D2" s="190"/>
      <c r="E2" s="190"/>
      <c r="F2" s="190"/>
      <c r="G2" s="190"/>
      <c r="H2" s="190"/>
      <c r="I2" s="189"/>
      <c r="J2" s="188" t="s">
        <v>64</v>
      </c>
      <c r="K2" s="190"/>
      <c r="L2" s="190"/>
      <c r="M2" s="189"/>
      <c r="N2" s="188" t="s">
        <v>65</v>
      </c>
      <c r="O2" s="189"/>
    </row>
    <row r="3" spans="1:15" ht="16.5" thickBot="1">
      <c r="A3" s="178" t="s">
        <v>66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</row>
    <row r="4" spans="1:15" ht="16.5" customHeight="1">
      <c r="A4" s="118"/>
      <c r="B4" s="179" t="s">
        <v>68</v>
      </c>
      <c r="C4" s="180"/>
      <c r="D4" s="185" t="s">
        <v>69</v>
      </c>
      <c r="E4" s="185" t="s">
        <v>70</v>
      </c>
      <c r="F4" s="185" t="s">
        <v>71</v>
      </c>
      <c r="G4" s="185" t="s">
        <v>72</v>
      </c>
      <c r="H4" s="185" t="s">
        <v>73</v>
      </c>
      <c r="I4" s="179" t="s">
        <v>74</v>
      </c>
      <c r="J4" s="180"/>
      <c r="K4" s="185" t="s">
        <v>75</v>
      </c>
      <c r="L4" s="185" t="s">
        <v>76</v>
      </c>
      <c r="M4" s="179" t="s">
        <v>77</v>
      </c>
      <c r="N4" s="180"/>
      <c r="O4" s="185" t="s">
        <v>78</v>
      </c>
    </row>
    <row r="5" spans="1:15" ht="15.75">
      <c r="A5" s="119"/>
      <c r="B5" s="181"/>
      <c r="C5" s="182"/>
      <c r="D5" s="186"/>
      <c r="E5" s="186"/>
      <c r="F5" s="186"/>
      <c r="G5" s="186"/>
      <c r="H5" s="186"/>
      <c r="I5" s="181"/>
      <c r="J5" s="182"/>
      <c r="K5" s="186"/>
      <c r="L5" s="186"/>
      <c r="M5" s="181"/>
      <c r="N5" s="182"/>
      <c r="O5" s="186"/>
    </row>
    <row r="6" spans="1:15" ht="15.75" thickBot="1">
      <c r="A6" s="120" t="s">
        <v>67</v>
      </c>
      <c r="B6" s="183"/>
      <c r="C6" s="184"/>
      <c r="D6" s="187"/>
      <c r="E6" s="187"/>
      <c r="F6" s="187"/>
      <c r="G6" s="187"/>
      <c r="H6" s="187"/>
      <c r="I6" s="183"/>
      <c r="J6" s="184"/>
      <c r="K6" s="187"/>
      <c r="L6" s="187"/>
      <c r="M6" s="183"/>
      <c r="N6" s="184"/>
      <c r="O6" s="187"/>
    </row>
    <row r="7" spans="1:15" ht="15.75" thickBot="1">
      <c r="A7" s="121" t="s">
        <v>79</v>
      </c>
      <c r="B7" s="176"/>
      <c r="C7" s="177"/>
      <c r="D7" s="122">
        <v>41763</v>
      </c>
      <c r="E7" s="123">
        <v>32500</v>
      </c>
      <c r="F7" s="123">
        <v>1625</v>
      </c>
      <c r="G7" s="124">
        <v>15</v>
      </c>
      <c r="H7" s="124">
        <v>0</v>
      </c>
      <c r="I7" s="176">
        <v>15</v>
      </c>
      <c r="J7" s="177"/>
      <c r="K7" s="124">
        <v>0.91</v>
      </c>
      <c r="L7" s="123">
        <v>5353.08</v>
      </c>
      <c r="M7" s="174">
        <v>27146.92</v>
      </c>
      <c r="N7" s="175"/>
      <c r="O7" s="124">
        <v>18.100000000000001</v>
      </c>
    </row>
    <row r="8" spans="1:15" ht="15.75" thickBot="1">
      <c r="A8" s="121" t="s">
        <v>80</v>
      </c>
      <c r="B8" s="174">
        <v>27146.92</v>
      </c>
      <c r="C8" s="175"/>
      <c r="D8" s="124"/>
      <c r="E8" s="124"/>
      <c r="F8" s="123">
        <v>1625</v>
      </c>
      <c r="G8" s="124">
        <v>15</v>
      </c>
      <c r="H8" s="124">
        <v>0.91</v>
      </c>
      <c r="I8" s="176">
        <v>14.09</v>
      </c>
      <c r="J8" s="177"/>
      <c r="K8" s="124">
        <v>1</v>
      </c>
      <c r="L8" s="123">
        <v>4913.59</v>
      </c>
      <c r="M8" s="174">
        <v>22233.33</v>
      </c>
      <c r="N8" s="175"/>
      <c r="O8" s="124">
        <v>18.100000000000001</v>
      </c>
    </row>
    <row r="9" spans="1:15" ht="15.75" thickBot="1">
      <c r="A9" s="121" t="s">
        <v>81</v>
      </c>
      <c r="B9" s="174">
        <v>22233.33</v>
      </c>
      <c r="C9" s="175"/>
      <c r="D9" s="124"/>
      <c r="E9" s="124"/>
      <c r="F9" s="123">
        <v>1625</v>
      </c>
      <c r="G9" s="124">
        <v>15</v>
      </c>
      <c r="H9" s="124">
        <v>1.91</v>
      </c>
      <c r="I9" s="176">
        <v>13.09</v>
      </c>
      <c r="J9" s="177"/>
      <c r="K9" s="124">
        <v>1</v>
      </c>
      <c r="L9" s="123">
        <v>4024.23</v>
      </c>
      <c r="M9" s="174">
        <v>18209.099999999999</v>
      </c>
      <c r="N9" s="175"/>
      <c r="O9" s="124">
        <v>18.100000000000001</v>
      </c>
    </row>
    <row r="10" spans="1:15" ht="15.75" thickBot="1">
      <c r="A10" s="121" t="s">
        <v>82</v>
      </c>
      <c r="B10" s="174">
        <v>18209.099999999999</v>
      </c>
      <c r="C10" s="175"/>
      <c r="D10" s="124"/>
      <c r="E10" s="124"/>
      <c r="F10" s="123">
        <v>1625</v>
      </c>
      <c r="G10" s="124">
        <v>15</v>
      </c>
      <c r="H10" s="124">
        <v>2.91</v>
      </c>
      <c r="I10" s="176">
        <v>12.09</v>
      </c>
      <c r="J10" s="177"/>
      <c r="K10" s="124">
        <v>1</v>
      </c>
      <c r="L10" s="123">
        <v>3295.85</v>
      </c>
      <c r="M10" s="174">
        <v>14913.25</v>
      </c>
      <c r="N10" s="175"/>
      <c r="O10" s="124">
        <v>18.100000000000001</v>
      </c>
    </row>
    <row r="11" spans="1:15" ht="15.75" thickBot="1">
      <c r="A11" s="121" t="s">
        <v>83</v>
      </c>
      <c r="B11" s="174">
        <v>14913.25</v>
      </c>
      <c r="C11" s="175"/>
      <c r="D11" s="124"/>
      <c r="E11" s="124"/>
      <c r="F11" s="123">
        <v>1625</v>
      </c>
      <c r="G11" s="124">
        <v>15</v>
      </c>
      <c r="H11" s="124">
        <v>3.91</v>
      </c>
      <c r="I11" s="176">
        <v>11.09</v>
      </c>
      <c r="J11" s="177"/>
      <c r="K11" s="124">
        <v>1</v>
      </c>
      <c r="L11" s="123">
        <v>2699.3</v>
      </c>
      <c r="M11" s="174">
        <v>12213.95</v>
      </c>
      <c r="N11" s="175"/>
      <c r="O11" s="124">
        <v>18.100000000000001</v>
      </c>
    </row>
    <row r="12" spans="1:15" ht="15.75" thickBot="1">
      <c r="A12" s="121" t="s">
        <v>84</v>
      </c>
      <c r="B12" s="174">
        <v>12213.95</v>
      </c>
      <c r="C12" s="175"/>
      <c r="D12" s="124"/>
      <c r="E12" s="124"/>
      <c r="F12" s="123">
        <v>1625</v>
      </c>
      <c r="G12" s="124">
        <v>15</v>
      </c>
      <c r="H12" s="124">
        <v>4.91</v>
      </c>
      <c r="I12" s="176">
        <v>10.09</v>
      </c>
      <c r="J12" s="177"/>
      <c r="K12" s="124">
        <v>1</v>
      </c>
      <c r="L12" s="123">
        <v>2210.7199999999998</v>
      </c>
      <c r="M12" s="174">
        <v>10003.23</v>
      </c>
      <c r="N12" s="175"/>
      <c r="O12" s="124">
        <v>18.100000000000001</v>
      </c>
    </row>
    <row r="13" spans="1:15" ht="15.75" thickBot="1">
      <c r="A13" s="121" t="s">
        <v>85</v>
      </c>
      <c r="B13" s="174">
        <v>10003.23</v>
      </c>
      <c r="C13" s="175"/>
      <c r="D13" s="124"/>
      <c r="E13" s="124"/>
      <c r="F13" s="123">
        <v>1625</v>
      </c>
      <c r="G13" s="124">
        <v>15</v>
      </c>
      <c r="H13" s="124">
        <v>5.92</v>
      </c>
      <c r="I13" s="176">
        <v>9.08</v>
      </c>
      <c r="J13" s="177"/>
      <c r="K13" s="124">
        <v>1</v>
      </c>
      <c r="L13" s="123">
        <v>1810.58</v>
      </c>
      <c r="M13" s="174">
        <v>8192.65</v>
      </c>
      <c r="N13" s="175"/>
      <c r="O13" s="124">
        <v>18.100000000000001</v>
      </c>
    </row>
    <row r="14" spans="1:15" ht="15.75" thickBot="1">
      <c r="A14" s="121" t="s">
        <v>86</v>
      </c>
      <c r="B14" s="174">
        <v>8192.65</v>
      </c>
      <c r="C14" s="175"/>
      <c r="D14" s="124"/>
      <c r="E14" s="124"/>
      <c r="F14" s="123">
        <v>1625</v>
      </c>
      <c r="G14" s="124">
        <v>15</v>
      </c>
      <c r="H14" s="124">
        <v>6.92</v>
      </c>
      <c r="I14" s="176">
        <v>8.08</v>
      </c>
      <c r="J14" s="177"/>
      <c r="K14" s="124">
        <v>1</v>
      </c>
      <c r="L14" s="123">
        <v>1482.87</v>
      </c>
      <c r="M14" s="174">
        <v>6709.78</v>
      </c>
      <c r="N14" s="175"/>
      <c r="O14" s="124">
        <v>18.100000000000001</v>
      </c>
    </row>
    <row r="15" spans="1:15" ht="15.75" thickBot="1">
      <c r="A15" s="121" t="s">
        <v>87</v>
      </c>
      <c r="B15" s="174">
        <v>6709.78</v>
      </c>
      <c r="C15" s="175"/>
      <c r="D15" s="124"/>
      <c r="E15" s="124"/>
      <c r="F15" s="123">
        <v>1625</v>
      </c>
      <c r="G15" s="124">
        <v>15</v>
      </c>
      <c r="H15" s="124">
        <v>7.92</v>
      </c>
      <c r="I15" s="176">
        <v>7.08</v>
      </c>
      <c r="J15" s="177"/>
      <c r="K15" s="124">
        <v>1</v>
      </c>
      <c r="L15" s="123">
        <v>1214.47</v>
      </c>
      <c r="M15" s="174">
        <v>5495.31</v>
      </c>
      <c r="N15" s="175"/>
      <c r="O15" s="124">
        <v>18.100000000000001</v>
      </c>
    </row>
    <row r="16" spans="1:15" ht="15.75" thickBot="1">
      <c r="A16" s="121" t="s">
        <v>88</v>
      </c>
      <c r="B16" s="174">
        <v>5495.31</v>
      </c>
      <c r="C16" s="175"/>
      <c r="D16" s="124"/>
      <c r="E16" s="124"/>
      <c r="F16" s="123">
        <v>1625</v>
      </c>
      <c r="G16" s="124">
        <v>15</v>
      </c>
      <c r="H16" s="124">
        <v>8.92</v>
      </c>
      <c r="I16" s="176">
        <v>6.08</v>
      </c>
      <c r="J16" s="177"/>
      <c r="K16" s="124">
        <v>1</v>
      </c>
      <c r="L16" s="124">
        <v>994.65</v>
      </c>
      <c r="M16" s="174">
        <v>4500.66</v>
      </c>
      <c r="N16" s="175"/>
      <c r="O16" s="124">
        <v>18.100000000000001</v>
      </c>
    </row>
    <row r="17" spans="1:15" ht="15.75" thickBot="1">
      <c r="A17" s="121" t="s">
        <v>89</v>
      </c>
      <c r="B17" s="174">
        <v>4500.66</v>
      </c>
      <c r="C17" s="175"/>
      <c r="D17" s="124"/>
      <c r="E17" s="124"/>
      <c r="F17" s="123">
        <v>1625</v>
      </c>
      <c r="G17" s="124">
        <v>15</v>
      </c>
      <c r="H17" s="124">
        <v>9.92</v>
      </c>
      <c r="I17" s="176">
        <v>5.08</v>
      </c>
      <c r="J17" s="177"/>
      <c r="K17" s="124">
        <v>1</v>
      </c>
      <c r="L17" s="124">
        <v>814.62</v>
      </c>
      <c r="M17" s="174">
        <v>3686.04</v>
      </c>
      <c r="N17" s="175"/>
      <c r="O17" s="124">
        <v>18.100000000000001</v>
      </c>
    </row>
    <row r="18" spans="1:15" ht="15.75" thickBot="1">
      <c r="A18" s="121" t="s">
        <v>90</v>
      </c>
      <c r="B18" s="174">
        <v>3686.04</v>
      </c>
      <c r="C18" s="175"/>
      <c r="D18" s="124"/>
      <c r="E18" s="124"/>
      <c r="F18" s="123">
        <v>1625</v>
      </c>
      <c r="G18" s="124">
        <v>15</v>
      </c>
      <c r="H18" s="124">
        <v>10.92</v>
      </c>
      <c r="I18" s="176">
        <v>4.08</v>
      </c>
      <c r="J18" s="177"/>
      <c r="K18" s="124">
        <v>1</v>
      </c>
      <c r="L18" s="124">
        <v>667.17</v>
      </c>
      <c r="M18" s="174">
        <v>3018.87</v>
      </c>
      <c r="N18" s="175"/>
      <c r="O18" s="124">
        <v>18.100000000000001</v>
      </c>
    </row>
    <row r="19" spans="1:15" ht="15.75" thickBot="1">
      <c r="A19" s="121" t="s">
        <v>91</v>
      </c>
      <c r="B19" s="174">
        <v>3018.87</v>
      </c>
      <c r="C19" s="175"/>
      <c r="D19" s="124"/>
      <c r="E19" s="124"/>
      <c r="F19" s="123">
        <v>1625</v>
      </c>
      <c r="G19" s="124">
        <v>15</v>
      </c>
      <c r="H19" s="124">
        <v>11.92</v>
      </c>
      <c r="I19" s="176">
        <v>3.08</v>
      </c>
      <c r="J19" s="177"/>
      <c r="K19" s="124">
        <v>1</v>
      </c>
      <c r="L19" s="124">
        <v>546.41999999999996</v>
      </c>
      <c r="M19" s="174">
        <v>2472.4499999999998</v>
      </c>
      <c r="N19" s="175"/>
      <c r="O19" s="124">
        <v>18.100000000000001</v>
      </c>
    </row>
    <row r="20" spans="1:15" ht="15.75" thickBot="1">
      <c r="A20" s="121" t="s">
        <v>92</v>
      </c>
      <c r="B20" s="174">
        <v>2472.4499999999998</v>
      </c>
      <c r="C20" s="175"/>
      <c r="D20" s="124"/>
      <c r="E20" s="124"/>
      <c r="F20" s="123">
        <v>1625</v>
      </c>
      <c r="G20" s="124">
        <v>15</v>
      </c>
      <c r="H20" s="124">
        <v>12.92</v>
      </c>
      <c r="I20" s="176">
        <v>2.08</v>
      </c>
      <c r="J20" s="177"/>
      <c r="K20" s="124">
        <v>1</v>
      </c>
      <c r="L20" s="124">
        <v>447.51</v>
      </c>
      <c r="M20" s="174">
        <v>2024.94</v>
      </c>
      <c r="N20" s="175"/>
      <c r="O20" s="124">
        <v>18.100000000000001</v>
      </c>
    </row>
    <row r="21" spans="1:15" ht="15.75" thickBot="1">
      <c r="A21" s="121" t="s">
        <v>93</v>
      </c>
      <c r="B21" s="174">
        <v>2024.94</v>
      </c>
      <c r="C21" s="175"/>
      <c r="D21" s="124"/>
      <c r="E21" s="124"/>
      <c r="F21" s="123">
        <v>1625</v>
      </c>
      <c r="G21" s="124">
        <v>15</v>
      </c>
      <c r="H21" s="124">
        <v>13.92</v>
      </c>
      <c r="I21" s="176">
        <v>1.08</v>
      </c>
      <c r="J21" s="177"/>
      <c r="K21" s="124">
        <v>1</v>
      </c>
      <c r="L21" s="124">
        <v>366.51</v>
      </c>
      <c r="M21" s="174">
        <v>1658.43</v>
      </c>
      <c r="N21" s="175"/>
      <c r="O21" s="124">
        <v>18.100000000000001</v>
      </c>
    </row>
    <row r="22" spans="1:15" ht="15.75" thickBot="1">
      <c r="A22" s="121" t="s">
        <v>94</v>
      </c>
      <c r="B22" s="174">
        <v>1658.43</v>
      </c>
      <c r="C22" s="175"/>
      <c r="D22" s="124"/>
      <c r="E22" s="124"/>
      <c r="F22" s="123">
        <v>1625</v>
      </c>
      <c r="G22" s="124">
        <v>15</v>
      </c>
      <c r="H22" s="124">
        <v>14.92</v>
      </c>
      <c r="I22" s="176">
        <v>0.08</v>
      </c>
      <c r="J22" s="177"/>
      <c r="K22" s="124">
        <v>0.08</v>
      </c>
      <c r="L22" s="124">
        <v>33.43</v>
      </c>
      <c r="M22" s="174">
        <v>1625</v>
      </c>
      <c r="N22" s="175"/>
      <c r="O22" s="124">
        <v>18.100000000000001</v>
      </c>
    </row>
  </sheetData>
  <mergeCells count="68">
    <mergeCell ref="A1:B1"/>
    <mergeCell ref="C1:I1"/>
    <mergeCell ref="J1:M1"/>
    <mergeCell ref="N1:O1"/>
    <mergeCell ref="A2:B2"/>
    <mergeCell ref="C2:I2"/>
    <mergeCell ref="J2:M2"/>
    <mergeCell ref="N2:O2"/>
    <mergeCell ref="A3:O3"/>
    <mergeCell ref="B4:C6"/>
    <mergeCell ref="D4:D6"/>
    <mergeCell ref="E4:E6"/>
    <mergeCell ref="F4:F6"/>
    <mergeCell ref="G4:G6"/>
    <mergeCell ref="H4:H6"/>
    <mergeCell ref="I4:J6"/>
    <mergeCell ref="K4:K6"/>
    <mergeCell ref="L4:L6"/>
    <mergeCell ref="M4:N6"/>
    <mergeCell ref="O4:O6"/>
    <mergeCell ref="I7:J7"/>
    <mergeCell ref="M7:N7"/>
    <mergeCell ref="B9:C9"/>
    <mergeCell ref="I9:J9"/>
    <mergeCell ref="M9:N9"/>
    <mergeCell ref="B8:C8"/>
    <mergeCell ref="I8:J8"/>
    <mergeCell ref="M8:N8"/>
    <mergeCell ref="B7:C7"/>
    <mergeCell ref="B10:C10"/>
    <mergeCell ref="I10:J10"/>
    <mergeCell ref="M10:N10"/>
    <mergeCell ref="B11:C11"/>
    <mergeCell ref="I11:J11"/>
    <mergeCell ref="M11:N11"/>
    <mergeCell ref="B12:C12"/>
    <mergeCell ref="I12:J12"/>
    <mergeCell ref="M12:N12"/>
    <mergeCell ref="B13:C13"/>
    <mergeCell ref="I13:J13"/>
    <mergeCell ref="M13:N13"/>
    <mergeCell ref="B14:C14"/>
    <mergeCell ref="I14:J14"/>
    <mergeCell ref="M14:N14"/>
    <mergeCell ref="B15:C15"/>
    <mergeCell ref="I15:J15"/>
    <mergeCell ref="M15:N15"/>
    <mergeCell ref="B16:C16"/>
    <mergeCell ref="I16:J16"/>
    <mergeCell ref="M16:N16"/>
    <mergeCell ref="B17:C17"/>
    <mergeCell ref="I17:J17"/>
    <mergeCell ref="M17:N17"/>
    <mergeCell ref="B18:C18"/>
    <mergeCell ref="I18:J18"/>
    <mergeCell ref="M18:N18"/>
    <mergeCell ref="B19:C19"/>
    <mergeCell ref="I19:J19"/>
    <mergeCell ref="M19:N19"/>
    <mergeCell ref="B22:C22"/>
    <mergeCell ref="I22:J22"/>
    <mergeCell ref="M22:N22"/>
    <mergeCell ref="B20:C20"/>
    <mergeCell ref="I20:J20"/>
    <mergeCell ref="M20:N20"/>
    <mergeCell ref="B21:C21"/>
    <mergeCell ref="I21:J21"/>
    <mergeCell ref="M21:N2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K111"/>
  <sheetViews>
    <sheetView showGridLines="0" tabSelected="1" zoomScale="85" zoomScaleNormal="85" workbookViewId="0">
      <pane xSplit="8" ySplit="8" topLeftCell="P9" activePane="bottomRight" state="frozen"/>
      <selection pane="topRight" activeCell="H1" sqref="H1"/>
      <selection pane="bottomLeft" activeCell="A7" sqref="A7"/>
      <selection pane="bottomRight" activeCell="R9" sqref="R9"/>
    </sheetView>
  </sheetViews>
  <sheetFormatPr defaultColWidth="7.42578125" defaultRowHeight="15"/>
  <cols>
    <col min="1" max="1" width="18.85546875" style="5" customWidth="1"/>
    <col min="2" max="2" width="14.7109375" style="5" customWidth="1"/>
    <col min="3" max="3" width="8.5703125" style="5" customWidth="1"/>
    <col min="4" max="4" width="9.140625" style="5" bestFit="1" customWidth="1"/>
    <col min="5" max="5" width="7" style="5" bestFit="1" customWidth="1"/>
    <col min="6" max="6" width="10.42578125" style="5" bestFit="1" customWidth="1"/>
    <col min="7" max="7" width="11" style="5" customWidth="1"/>
    <col min="8" max="8" width="14.28515625" style="3" bestFit="1" customWidth="1"/>
    <col min="9" max="14" width="16.7109375" style="3" customWidth="1"/>
    <col min="15" max="15" width="14.85546875" style="5" bestFit="1" customWidth="1"/>
    <col min="16" max="16" width="14.85546875" style="3" bestFit="1" customWidth="1"/>
    <col min="17" max="17" width="14.85546875" style="5" bestFit="1" customWidth="1"/>
    <col min="18" max="19" width="14.85546875" style="5" customWidth="1"/>
    <col min="20" max="21" width="14.85546875" style="5" bestFit="1" customWidth="1"/>
    <col min="22" max="24" width="13.28515625" style="5" bestFit="1" customWidth="1"/>
    <col min="25" max="31" width="12.140625" style="5" bestFit="1" customWidth="1"/>
    <col min="32" max="33" width="10.5703125" style="5" bestFit="1" customWidth="1"/>
    <col min="34" max="34" width="15.28515625" style="5" bestFit="1" customWidth="1"/>
    <col min="35" max="35" width="15.28515625" style="5" customWidth="1"/>
    <col min="36" max="36" width="12.7109375" style="5" customWidth="1"/>
    <col min="37" max="37" width="9.85546875" style="5" customWidth="1"/>
    <col min="38" max="7967" width="9.7109375" style="5" bestFit="1" customWidth="1"/>
    <col min="7968" max="7968" width="7.42578125" style="5" customWidth="1"/>
    <col min="7969" max="16384" width="7.42578125" style="5"/>
  </cols>
  <sheetData>
    <row r="1" spans="1:37">
      <c r="A1" s="161" t="s">
        <v>103</v>
      </c>
    </row>
    <row r="2" spans="1:37">
      <c r="A2" s="161" t="s">
        <v>104</v>
      </c>
    </row>
    <row r="3" spans="1:37">
      <c r="A3" s="161" t="s">
        <v>105</v>
      </c>
    </row>
    <row r="5" spans="1:37">
      <c r="A5" s="137"/>
      <c r="B5" s="21" t="s">
        <v>96</v>
      </c>
      <c r="C5" s="4"/>
      <c r="F5" s="6"/>
      <c r="G5" s="1"/>
      <c r="P5" s="5"/>
      <c r="V5" s="8"/>
    </row>
    <row r="6" spans="1:37">
      <c r="A6" s="138"/>
      <c r="B6" s="5" t="s">
        <v>99</v>
      </c>
      <c r="C6" s="4"/>
      <c r="F6" s="6"/>
      <c r="G6" s="1"/>
      <c r="P6" s="5"/>
      <c r="V6" s="8"/>
    </row>
    <row r="7" spans="1:37">
      <c r="B7" s="132"/>
      <c r="D7" s="6"/>
      <c r="E7" s="3"/>
      <c r="F7" s="6"/>
      <c r="G7" s="139">
        <v>41729</v>
      </c>
      <c r="P7" s="5"/>
      <c r="T7" s="143">
        <v>41730</v>
      </c>
      <c r="U7" s="8"/>
      <c r="V7" s="13"/>
    </row>
    <row r="8" spans="1:37" ht="60">
      <c r="A8" s="133" t="s">
        <v>61</v>
      </c>
      <c r="B8" s="133" t="s">
        <v>101</v>
      </c>
      <c r="C8" s="133" t="s">
        <v>8</v>
      </c>
      <c r="D8" s="133" t="s">
        <v>6</v>
      </c>
      <c r="E8" s="134" t="s">
        <v>1</v>
      </c>
      <c r="F8" s="133" t="s">
        <v>7</v>
      </c>
      <c r="G8" s="133" t="s">
        <v>98</v>
      </c>
      <c r="H8" s="134" t="s">
        <v>4</v>
      </c>
      <c r="I8" s="135">
        <v>38807</v>
      </c>
      <c r="J8" s="135">
        <v>39172</v>
      </c>
      <c r="K8" s="135">
        <v>39538</v>
      </c>
      <c r="L8" s="135">
        <v>39903</v>
      </c>
      <c r="M8" s="135">
        <v>40268</v>
      </c>
      <c r="N8" s="135">
        <v>40633</v>
      </c>
      <c r="O8" s="135">
        <v>40999</v>
      </c>
      <c r="P8" s="135">
        <v>41364</v>
      </c>
      <c r="Q8" s="135">
        <v>41729</v>
      </c>
      <c r="R8" s="133" t="s">
        <v>107</v>
      </c>
      <c r="S8" s="133" t="s">
        <v>5</v>
      </c>
      <c r="T8" s="136">
        <v>42094</v>
      </c>
      <c r="U8" s="136">
        <v>42460</v>
      </c>
      <c r="V8" s="136">
        <v>42825</v>
      </c>
      <c r="W8" s="136">
        <v>43190</v>
      </c>
      <c r="X8" s="136">
        <v>43555</v>
      </c>
      <c r="Y8" s="136">
        <v>43921</v>
      </c>
      <c r="Z8" s="136">
        <v>44286</v>
      </c>
      <c r="AA8" s="136">
        <v>44651</v>
      </c>
      <c r="AB8" s="136">
        <v>45016</v>
      </c>
      <c r="AC8" s="136">
        <v>45382</v>
      </c>
      <c r="AD8" s="136">
        <v>45747</v>
      </c>
      <c r="AE8" s="136">
        <v>46112</v>
      </c>
      <c r="AF8" s="136">
        <v>46477</v>
      </c>
      <c r="AG8" s="136">
        <v>46843</v>
      </c>
      <c r="AH8" s="136">
        <v>47208</v>
      </c>
      <c r="AI8" s="136">
        <v>47573</v>
      </c>
      <c r="AJ8" s="135" t="s">
        <v>97</v>
      </c>
      <c r="AK8" s="135" t="s">
        <v>100</v>
      </c>
    </row>
    <row r="9" spans="1:37">
      <c r="A9" s="160"/>
      <c r="B9" s="152">
        <v>0</v>
      </c>
      <c r="C9" s="153">
        <v>0</v>
      </c>
      <c r="D9" s="154">
        <f>IF(F9=0,0,(1-(((H9*0.05)/S9)^(1/IF(F9&gt;E9,E9,F9)))))</f>
        <v>0</v>
      </c>
      <c r="E9" s="155">
        <v>0</v>
      </c>
      <c r="F9" s="156">
        <f>MAX(ROUND((G9-$G$7-1)/365,3),0)</f>
        <v>0</v>
      </c>
      <c r="G9" s="157">
        <f>B9+(E9*365)</f>
        <v>0</v>
      </c>
      <c r="H9" s="155">
        <v>0</v>
      </c>
      <c r="I9" s="158" t="str">
        <f>IFERROR((IF(I$8&gt;$B9,$H9-($H9*$C9*(#REF!-$B9+1)/365),0)),"-")</f>
        <v>-</v>
      </c>
      <c r="J9" s="158" t="str">
        <f t="shared" ref="J9:Q9" si="0">IFERROR(((IF(I9&gt;0,I9-I9*$C9,IF(J$8&gt;$B9,$H9-($H9*$C9*(J$8-$B9+1)/365),0)))),"-")</f>
        <v>-</v>
      </c>
      <c r="K9" s="158" t="str">
        <f t="shared" si="0"/>
        <v>-</v>
      </c>
      <c r="L9" s="158" t="str">
        <f t="shared" si="0"/>
        <v>-</v>
      </c>
      <c r="M9" s="158" t="str">
        <f t="shared" si="0"/>
        <v>-</v>
      </c>
      <c r="N9" s="158" t="str">
        <f t="shared" si="0"/>
        <v>-</v>
      </c>
      <c r="O9" s="158" t="str">
        <f t="shared" si="0"/>
        <v>-</v>
      </c>
      <c r="P9" s="158" t="str">
        <f t="shared" si="0"/>
        <v>-</v>
      </c>
      <c r="Q9" s="158" t="str">
        <f t="shared" si="0"/>
        <v>-</v>
      </c>
      <c r="R9" s="155">
        <v>0</v>
      </c>
      <c r="S9" s="191">
        <f>IF(Q9&gt;0,R9,H9)</f>
        <v>0</v>
      </c>
      <c r="T9" s="158">
        <f>IF(F9=0,0,IF((1&gt;$F9),($S9-($H9*0.05)),IF(($T$7-B9)&gt;365,($S9*$D9),($S9*$D9*($T$8-$B9+1)/365))))</f>
        <v>0</v>
      </c>
      <c r="U9" s="158">
        <f>IF(COUNT($T9:T9)&gt;=$F9,0,IF((1&gt;($F9-1)&gt;0),MIN(($S9-SUM($T9:T9))*$D9,($S9-SUM($T9:T9)-(($H9*0.05))),(($S9-SUM($T9:T9))*$D9))))</f>
        <v>0</v>
      </c>
      <c r="V9" s="158">
        <f>IF(COUNT($T9:U9)&gt;=$F9,0,IF((1&gt;($F9-1)&gt;0),MIN(($S9-SUM($T9:U9))*$D9,($S9-SUM($T9:U9)-(($H9*0.05))),(($S9-SUM($T9:U9))*$D9))))</f>
        <v>0</v>
      </c>
      <c r="W9" s="158">
        <f>IF(COUNT($T9:V9)&gt;=$F9,0,IF((1&gt;($F9-1)&gt;0),MIN(($S9-SUM($T9:V9))*$D9,($S9-SUM($T9:V9)-(($H9*0.05))),(($S9-SUM($T9:V9))*$D9))))</f>
        <v>0</v>
      </c>
      <c r="X9" s="158">
        <f>IF(COUNT($T9:W9)&gt;=$F9,0,IF((1&gt;($F9-1)&gt;0),MIN(($S9-SUM($T9:W9))*$D9,($S9-SUM($T9:W9)-(($H9*0.05))),(($S9-SUM($T9:W9))*$D9))))</f>
        <v>0</v>
      </c>
      <c r="Y9" s="158">
        <f>IF(COUNT($T9:X9)&gt;=$F9,0,IF((1&gt;($F9-1)&gt;0),MIN(($S9-SUM($T9:X9))*$D9,($S9-SUM($T9:X9)-(($H9*0.05))),(($S9-SUM($T9:X9))*$D9))))</f>
        <v>0</v>
      </c>
      <c r="Z9" s="158">
        <f>IF(COUNT($T9:Y9)&gt;=$F9,0,IF((1&gt;($F9-1)&gt;0),MIN(($S9-SUM($T9:Y9))*$D9,($S9-SUM($T9:Y9)-(($H9*0.05))),(($S9-SUM($T9:Y9))*$D9))))</f>
        <v>0</v>
      </c>
      <c r="AA9" s="158">
        <f>IF(COUNT($T9:Z9)&gt;=$F9,0,IF((1&gt;($F9-1)&gt;0),MIN(($S9-SUM($T9:Z9))*$D9,($S9-SUM($T9:Z9)-(($H9*0.05))),(($S9-SUM($T9:Z9))*$D9))))</f>
        <v>0</v>
      </c>
      <c r="AB9" s="158">
        <f>IF(COUNT($T9:AA9)&gt;=$F9,0,IF((1&gt;($F9-1)&gt;0),MIN(($S9-SUM($T9:AA9))*$D9,($S9-SUM($T9:AA9)-(($H9*0.05))),(($S9-SUM($T9:AA9))*$D9))))</f>
        <v>0</v>
      </c>
      <c r="AC9" s="158">
        <f>IF(COUNT($T9:AB9)&gt;=$F9,0,IF((1&gt;($F9-1)&gt;0),MIN(($S9-SUM($T9:AB9))*$D9,($S9-SUM($T9:AB9)-(($H9*0.05))),(($S9-SUM($T9:AB9))*$D9))))</f>
        <v>0</v>
      </c>
      <c r="AD9" s="158">
        <f>IF(COUNT($T9:AC9)&gt;=$F9,0,IF((1&gt;($F9-1)&gt;0),MIN(($S9-SUM($T9:AC9))*$D9,($S9-SUM($T9:AC9)-(($H9*0.05))),(($S9-SUM($T9:AC9))*$D9))))</f>
        <v>0</v>
      </c>
      <c r="AE9" s="158">
        <f>IF(COUNT($T9:AD9)&gt;=$F9,0,IF((1&gt;($F9-1)&gt;0),MIN(($S9-SUM($T9:AD9))*$D9,($S9-SUM($T9:AD9)-(($H9*0.05))),(($S9-SUM($T9:AD9))*$D9))))</f>
        <v>0</v>
      </c>
      <c r="AF9" s="158">
        <f>IF(COUNT($T9:AE9)&gt;=$F9,0,IF((1&gt;($F9-1)&gt;0),MIN(($S9-SUM($T9:AE9))*$D9,($S9-SUM($T9:AE9)-(($H9*0.05))),(($S9-SUM($T9:AE9))*$D9))))</f>
        <v>0</v>
      </c>
      <c r="AG9" s="158">
        <f>IF(COUNT($T9:AF9)&gt;=$F9,0,IF((1&gt;($F9-1)&gt;0),MIN(($S9-SUM($T9:AF9))*$D9,($S9-SUM($T9:AF9)-(($H9*0.05))),(($S9-SUM($T9:AF9))*$D9))))</f>
        <v>0</v>
      </c>
      <c r="AH9" s="158">
        <f>IF(COUNT($T9:AG9)&gt;=$F9,0,IF((1&gt;($F9-1)&gt;0),MIN(($S9-SUM($T9:AG9))*$D9,($S9-SUM($T9:AG9)-(($H9*0.05))),(($S9-SUM($T9:AG9))*$D9))))</f>
        <v>0</v>
      </c>
      <c r="AI9" s="158">
        <f>IF(COUNT($T9:AH9)&gt;=$F9,0,IF((1&gt;($F9-1)&gt;0),MIN(($S9-SUM($T9:AH9))*$D9,($S9-SUM($T9:AH9)-(($H9*0.05))),(($S9-SUM($T9:AH9))*$D9))))</f>
        <v>0</v>
      </c>
      <c r="AJ9" s="159">
        <f>IFERROR((S9-SUM(T9:AI9)),"-")</f>
        <v>0</v>
      </c>
      <c r="AK9" s="159">
        <f>IFERROR(((H9*0.05)-AJ9),"-")</f>
        <v>0</v>
      </c>
    </row>
    <row r="10" spans="1:37">
      <c r="A10" s="160"/>
      <c r="B10" s="152">
        <v>0</v>
      </c>
      <c r="C10" s="153">
        <v>0</v>
      </c>
      <c r="D10" s="154">
        <f t="shared" ref="D10:D73" si="1">IF(F10=0,0,(1-(((H10*0.05)/S10)^(1/IF(F10&gt;E10,E10,F10)))))</f>
        <v>0</v>
      </c>
      <c r="E10" s="155">
        <v>0</v>
      </c>
      <c r="F10" s="156">
        <f t="shared" ref="F10:F73" si="2">MAX(ROUND((G10-$G$7-1)/365,3),0)</f>
        <v>0</v>
      </c>
      <c r="G10" s="157">
        <f t="shared" ref="G10:G73" si="3">B10+(E10*365)</f>
        <v>0</v>
      </c>
      <c r="H10" s="155">
        <v>0</v>
      </c>
      <c r="I10" s="158" t="str">
        <f>IFERROR((IF(I$8&gt;$B10,$H10-($H10*$C10*(#REF!-$B10+1)/365),0)),"-")</f>
        <v>-</v>
      </c>
      <c r="J10" s="158" t="str">
        <f t="shared" ref="J10:J73" si="4">IFERROR(((IF(I10&gt;0,I10-I10*$C10,IF(J$8&gt;$B10,$H10-($H10*$C10*(J$8-$B10+1)/365),0)))),"-")</f>
        <v>-</v>
      </c>
      <c r="K10" s="158" t="str">
        <f t="shared" ref="K10:K73" si="5">IFERROR(((IF(J10&gt;0,J10-J10*$C10,IF(K$8&gt;$B10,$H10-($H10*$C10*(K$8-$B10+1)/365),0)))),"-")</f>
        <v>-</v>
      </c>
      <c r="L10" s="158" t="str">
        <f t="shared" ref="L10:L73" si="6">IFERROR(((IF(K10&gt;0,K10-K10*$C10,IF(L$8&gt;$B10,$H10-($H10*$C10*(L$8-$B10+1)/365),0)))),"-")</f>
        <v>-</v>
      </c>
      <c r="M10" s="158" t="str">
        <f t="shared" ref="M10:M73" si="7">IFERROR(((IF(L10&gt;0,L10-L10*$C10,IF(M$8&gt;$B10,$H10-($H10*$C10*(M$8-$B10+1)/365),0)))),"-")</f>
        <v>-</v>
      </c>
      <c r="N10" s="158" t="str">
        <f t="shared" ref="N10:N73" si="8">IFERROR(((IF(M10&gt;0,M10-M10*$C10,IF(N$8&gt;$B10,$H10-($H10*$C10*(N$8-$B10+1)/365),0)))),"-")</f>
        <v>-</v>
      </c>
      <c r="O10" s="158" t="str">
        <f t="shared" ref="O10:O73" si="9">IFERROR(((IF(N10&gt;0,N10-N10*$C10,IF(O$8&gt;$B10,$H10-($H10*$C10*(O$8-$B10+1)/365),0)))),"-")</f>
        <v>-</v>
      </c>
      <c r="P10" s="158" t="str">
        <f t="shared" ref="P10:P73" si="10">IFERROR(((IF(O10&gt;0,O10-O10*$C10,IF(P$8&gt;$B10,$H10-($H10*$C10*(P$8-$B10+1)/365),0)))),"-")</f>
        <v>-</v>
      </c>
      <c r="Q10" s="158" t="str">
        <f t="shared" ref="Q10:Q73" si="11">IFERROR(((IF(P10&gt;0,P10-P10*$C10,IF(Q$8&gt;$B10,$H10-($H10*$C10*(Q$8-$B10+1)/365),0)))),"-")</f>
        <v>-</v>
      </c>
      <c r="R10" s="155">
        <v>0</v>
      </c>
      <c r="S10" s="191">
        <f t="shared" ref="S10:S73" si="12">IF(Q10&gt;0,R10,H10)</f>
        <v>0</v>
      </c>
      <c r="T10" s="158">
        <f t="shared" ref="T10:T73" si="13">IF(F10=0,0,IF((1&gt;$F10),($S10-($H10*0.05)),IF(($T$7-B10)&gt;365,($S10*$D10),($S10*$D10*($T$8-$B10+1)/365))))</f>
        <v>0</v>
      </c>
      <c r="U10" s="158">
        <f>IF(COUNT($T10:T10)&gt;=$F10,0,IF((1&gt;($F10-1)&gt;0),MIN(($S10-SUM($T10:T10))*$D10,($S10-SUM($T10:T10)-(($H10*0.05))),(($S10-SUM($T10:T10))*$D10))))</f>
        <v>0</v>
      </c>
      <c r="V10" s="158">
        <f>IF(COUNT($T10:U10)&gt;=$F10,0,IF((1&gt;($F10-1)&gt;0),MIN(($S10-SUM($T10:U10))*$D10,($S10-SUM($T10:U10)-(($H10*0.05))),(($S10-SUM($T10:U10))*$D10))))</f>
        <v>0</v>
      </c>
      <c r="W10" s="158">
        <f>IF(COUNT($T10:V10)&gt;=$F10,0,IF((1&gt;($F10-1)&gt;0),MIN(($S10-SUM($T10:V10))*$D10,($S10-SUM($T10:V10)-(($H10*0.05))),(($S10-SUM($T10:V10))*$D10))))</f>
        <v>0</v>
      </c>
      <c r="X10" s="158">
        <f>IF(COUNT($T10:W10)&gt;=$F10,0,IF((1&gt;($F10-1)&gt;0),MIN(($S10-SUM($T10:W10))*$D10,($S10-SUM($T10:W10)-(($H10*0.05))),(($S10-SUM($T10:W10))*$D10))))</f>
        <v>0</v>
      </c>
      <c r="Y10" s="158">
        <f>IF(COUNT($T10:X10)&gt;=$F10,0,IF((1&gt;($F10-1)&gt;0),MIN(($S10-SUM($T10:X10))*$D10,($S10-SUM($T10:X10)-(($H10*0.05))),(($S10-SUM($T10:X10))*$D10))))</f>
        <v>0</v>
      </c>
      <c r="Z10" s="158">
        <f>IF(COUNT($T10:Y10)&gt;=$F10,0,IF((1&gt;($F10-1)&gt;0),MIN(($S10-SUM($T10:Y10))*$D10,($S10-SUM($T10:Y10)-(($H10*0.05))),(($S10-SUM($T10:Y10))*$D10))))</f>
        <v>0</v>
      </c>
      <c r="AA10" s="158">
        <f>IF(COUNT($T10:Z10)&gt;=$F10,0,IF((1&gt;($F10-1)&gt;0),MIN(($S10-SUM($T10:Z10))*$D10,($S10-SUM($T10:Z10)-(($H10*0.05))),(($S10-SUM($T10:Z10))*$D10))))</f>
        <v>0</v>
      </c>
      <c r="AB10" s="158">
        <f>IF(COUNT($T10:AA10)&gt;=$F10,0,IF((1&gt;($F10-1)&gt;0),MIN(($S10-SUM($T10:AA10))*$D10,($S10-SUM($T10:AA10)-(($H10*0.05))),(($S10-SUM($T10:AA10))*$D10))))</f>
        <v>0</v>
      </c>
      <c r="AC10" s="158">
        <f>IF(COUNT($T10:AB10)&gt;=$F10,0,IF((1&gt;($F10-1)&gt;0),MIN(($S10-SUM($T10:AB10))*$D10,($S10-SUM($T10:AB10)-(($H10*0.05))),(($S10-SUM($T10:AB10))*$D10))))</f>
        <v>0</v>
      </c>
      <c r="AD10" s="158">
        <f>IF(COUNT($T10:AC10)&gt;=$F10,0,IF((1&gt;($F10-1)&gt;0),MIN(($S10-SUM($T10:AC10))*$D10,($S10-SUM($T10:AC10)-(($H10*0.05))),(($S10-SUM($T10:AC10))*$D10))))</f>
        <v>0</v>
      </c>
      <c r="AE10" s="158">
        <f>IF(COUNT($T10:AD10)&gt;=$F10,0,IF((1&gt;($F10-1)&gt;0),MIN(($S10-SUM($T10:AD10))*$D10,($S10-SUM($T10:AD10)-(($H10*0.05))),(($S10-SUM($T10:AD10))*$D10))))</f>
        <v>0</v>
      </c>
      <c r="AF10" s="158">
        <f>IF(COUNT($T10:AE10)&gt;=$F10,0,IF((1&gt;($F10-1)&gt;0),MIN(($S10-SUM($T10:AE10))*$D10,($S10-SUM($T10:AE10)-(($H10*0.05))),(($S10-SUM($T10:AE10))*$D10))))</f>
        <v>0</v>
      </c>
      <c r="AG10" s="158">
        <f>IF(COUNT($T10:AF10)&gt;=$F10,0,IF((1&gt;($F10-1)&gt;0),MIN(($S10-SUM($T10:AF10))*$D10,($S10-SUM($T10:AF10)-(($H10*0.05))),(($S10-SUM($T10:AF10))*$D10))))</f>
        <v>0</v>
      </c>
      <c r="AH10" s="158">
        <f>IF(COUNT($T10:AG10)&gt;=$F10,0,IF((1&gt;($F10-1)&gt;0),MIN(($S10-SUM($T10:AG10))*$D10,($S10-SUM($T10:AG10)-(($H10*0.05))),(($S10-SUM($T10:AG10))*$D10))))</f>
        <v>0</v>
      </c>
      <c r="AI10" s="158">
        <f>IF(COUNT($T10:AH10)&gt;=$F10,0,IF((1&gt;($F10-1)&gt;0),MIN(($S10-SUM($T10:AH10))*$D10,($S10-SUM($T10:AH10)-(($H10*0.05))),(($S10-SUM($T10:AH10))*$D10))))</f>
        <v>0</v>
      </c>
      <c r="AJ10" s="159">
        <f t="shared" ref="AJ10:AJ73" si="14">IFERROR((S10-SUM(T10:AI10)),"-")</f>
        <v>0</v>
      </c>
      <c r="AK10" s="159">
        <f t="shared" ref="AK10:AK73" si="15">IFERROR(((H10*0.05)-AJ10),"-")</f>
        <v>0</v>
      </c>
    </row>
    <row r="11" spans="1:37">
      <c r="A11" s="160"/>
      <c r="B11" s="152">
        <v>0</v>
      </c>
      <c r="C11" s="153">
        <v>0</v>
      </c>
      <c r="D11" s="154">
        <f t="shared" si="1"/>
        <v>0</v>
      </c>
      <c r="E11" s="155">
        <v>0</v>
      </c>
      <c r="F11" s="156">
        <f t="shared" si="2"/>
        <v>0</v>
      </c>
      <c r="G11" s="157">
        <f t="shared" si="3"/>
        <v>0</v>
      </c>
      <c r="H11" s="155">
        <v>0</v>
      </c>
      <c r="I11" s="158" t="str">
        <f>IFERROR((IF(I$8&gt;$B11,$H11-($H11*$C11*(#REF!-$B11+1)/365),0)),"-")</f>
        <v>-</v>
      </c>
      <c r="J11" s="158" t="str">
        <f t="shared" si="4"/>
        <v>-</v>
      </c>
      <c r="K11" s="158" t="str">
        <f t="shared" si="5"/>
        <v>-</v>
      </c>
      <c r="L11" s="158" t="str">
        <f t="shared" si="6"/>
        <v>-</v>
      </c>
      <c r="M11" s="158" t="str">
        <f t="shared" si="7"/>
        <v>-</v>
      </c>
      <c r="N11" s="158" t="str">
        <f t="shared" si="8"/>
        <v>-</v>
      </c>
      <c r="O11" s="158" t="str">
        <f t="shared" si="9"/>
        <v>-</v>
      </c>
      <c r="P11" s="158" t="str">
        <f t="shared" si="10"/>
        <v>-</v>
      </c>
      <c r="Q11" s="158" t="str">
        <f t="shared" si="11"/>
        <v>-</v>
      </c>
      <c r="R11" s="155">
        <v>0</v>
      </c>
      <c r="S11" s="191">
        <f>IF(Q11&gt;0,R11,H11)</f>
        <v>0</v>
      </c>
      <c r="T11" s="158">
        <f t="shared" si="13"/>
        <v>0</v>
      </c>
      <c r="U11" s="158">
        <f>IF(COUNT($T11:T11)&gt;=$F11,0,IF((1&gt;($F11-1)&gt;0),MIN(($S11-SUM($T11:T11))*$D11,($S11-SUM($T11:T11)-(($H11*0.05))),(($S11-SUM($T11:T11))*$D11))))</f>
        <v>0</v>
      </c>
      <c r="V11" s="158">
        <f>IF(COUNT($T11:U11)&gt;=$F11,0,IF((1&gt;($F11-1)&gt;0),MIN(($S11-SUM($T11:U11))*$D11,($S11-SUM($T11:U11)-(($H11*0.05))),(($S11-SUM($T11:U11))*$D11))))</f>
        <v>0</v>
      </c>
      <c r="W11" s="158">
        <f>IF(COUNT($T11:V11)&gt;=$F11,0,IF((1&gt;($F11-1)&gt;0),MIN(($S11-SUM($T11:V11))*$D11,($S11-SUM($T11:V11)-(($H11*0.05))),(($S11-SUM($T11:V11))*$D11))))</f>
        <v>0</v>
      </c>
      <c r="X11" s="158">
        <f>IF(COUNT($T11:W11)&gt;=$F11,0,IF((1&gt;($F11-1)&gt;0),MIN(($S11-SUM($T11:W11))*$D11,($S11-SUM($T11:W11)-(($H11*0.05))),(($S11-SUM($T11:W11))*$D11))))</f>
        <v>0</v>
      </c>
      <c r="Y11" s="158">
        <f>IF(COUNT($T11:X11)&gt;=$F11,0,IF((1&gt;($F11-1)&gt;0),MIN(($S11-SUM($T11:X11))*$D11,($S11-SUM($T11:X11)-(($H11*0.05))),(($S11-SUM($T11:X11))*$D11))))</f>
        <v>0</v>
      </c>
      <c r="Z11" s="158">
        <f>IF(COUNT($T11:Y11)&gt;=$F11,0,IF((1&gt;($F11-1)&gt;0),MIN(($S11-SUM($T11:Y11))*$D11,($S11-SUM($T11:Y11)-(($H11*0.05))),(($S11-SUM($T11:Y11))*$D11))))</f>
        <v>0</v>
      </c>
      <c r="AA11" s="158">
        <f>IF(COUNT($T11:Z11)&gt;=$F11,0,IF((1&gt;($F11-1)&gt;0),MIN(($S11-SUM($T11:Z11))*$D11,($S11-SUM($T11:Z11)-(($H11*0.05))),(($S11-SUM($T11:Z11))*$D11))))</f>
        <v>0</v>
      </c>
      <c r="AB11" s="158">
        <f>IF(COUNT($T11:AA11)&gt;=$F11,0,IF((1&gt;($F11-1)&gt;0),MIN(($S11-SUM($T11:AA11))*$D11,($S11-SUM($T11:AA11)-(($H11*0.05))),(($S11-SUM($T11:AA11))*$D11))))</f>
        <v>0</v>
      </c>
      <c r="AC11" s="158">
        <f>IF(COUNT($T11:AB11)&gt;=$F11,0,IF((1&gt;($F11-1)&gt;0),MIN(($S11-SUM($T11:AB11))*$D11,($S11-SUM($T11:AB11)-(($H11*0.05))),(($S11-SUM($T11:AB11))*$D11))))</f>
        <v>0</v>
      </c>
      <c r="AD11" s="158">
        <f>IF(COUNT($T11:AC11)&gt;=$F11,0,IF((1&gt;($F11-1)&gt;0),MIN(($S11-SUM($T11:AC11))*$D11,($S11-SUM($T11:AC11)-(($H11*0.05))),(($S11-SUM($T11:AC11))*$D11))))</f>
        <v>0</v>
      </c>
      <c r="AE11" s="158">
        <f>IF(COUNT($T11:AD11)&gt;=$F11,0,IF((1&gt;($F11-1)&gt;0),MIN(($S11-SUM($T11:AD11))*$D11,($S11-SUM($T11:AD11)-(($H11*0.05))),(($S11-SUM($T11:AD11))*$D11))))</f>
        <v>0</v>
      </c>
      <c r="AF11" s="158">
        <f>IF(COUNT($T11:AE11)&gt;=$F11,0,IF((1&gt;($F11-1)&gt;0),MIN(($S11-SUM($T11:AE11))*$D11,($S11-SUM($T11:AE11)-(($H11*0.05))),(($S11-SUM($T11:AE11))*$D11))))</f>
        <v>0</v>
      </c>
      <c r="AG11" s="158">
        <f>IF(COUNT($T11:AF11)&gt;=$F11,0,IF((1&gt;($F11-1)&gt;0),MIN(($S11-SUM($T11:AF11))*$D11,($S11-SUM($T11:AF11)-(($H11*0.05))),(($S11-SUM($T11:AF11))*$D11))))</f>
        <v>0</v>
      </c>
      <c r="AH11" s="158">
        <f>IF(COUNT($T11:AG11)&gt;=$F11,0,IF((1&gt;($F11-1)&gt;0),MIN(($S11-SUM($T11:AG11))*$D11,($S11-SUM($T11:AG11)-(($H11*0.05))),(($S11-SUM($T11:AG11))*$D11))))</f>
        <v>0</v>
      </c>
      <c r="AI11" s="158">
        <f>IF(COUNT($T11:AH11)&gt;=$F11,0,IF((1&gt;($F11-1)&gt;0),MIN(($S11-SUM($T11:AH11))*$D11,($S11-SUM($T11:AH11)-(($H11*0.05))),(($S11-SUM($T11:AH11))*$D11))))</f>
        <v>0</v>
      </c>
      <c r="AJ11" s="159">
        <f t="shared" si="14"/>
        <v>0</v>
      </c>
      <c r="AK11" s="159">
        <f t="shared" si="15"/>
        <v>0</v>
      </c>
    </row>
    <row r="12" spans="1:37">
      <c r="A12" s="160"/>
      <c r="B12" s="152">
        <v>0</v>
      </c>
      <c r="C12" s="153">
        <v>0</v>
      </c>
      <c r="D12" s="154">
        <f t="shared" si="1"/>
        <v>0</v>
      </c>
      <c r="E12" s="155">
        <v>0</v>
      </c>
      <c r="F12" s="156">
        <f t="shared" si="2"/>
        <v>0</v>
      </c>
      <c r="G12" s="157">
        <f t="shared" si="3"/>
        <v>0</v>
      </c>
      <c r="H12" s="155">
        <v>0</v>
      </c>
      <c r="I12" s="158" t="str">
        <f>IFERROR((IF(I$8&gt;$B12,$H12-($H12*$C12*(#REF!-$B12+1)/365),0)),"-")</f>
        <v>-</v>
      </c>
      <c r="J12" s="158" t="str">
        <f t="shared" si="4"/>
        <v>-</v>
      </c>
      <c r="K12" s="158" t="str">
        <f t="shared" si="5"/>
        <v>-</v>
      </c>
      <c r="L12" s="158" t="str">
        <f t="shared" si="6"/>
        <v>-</v>
      </c>
      <c r="M12" s="158" t="str">
        <f t="shared" si="7"/>
        <v>-</v>
      </c>
      <c r="N12" s="158" t="str">
        <f t="shared" si="8"/>
        <v>-</v>
      </c>
      <c r="O12" s="158" t="str">
        <f t="shared" si="9"/>
        <v>-</v>
      </c>
      <c r="P12" s="158" t="str">
        <f t="shared" si="10"/>
        <v>-</v>
      </c>
      <c r="Q12" s="158" t="str">
        <f>IFERROR(((IF(P12&gt;0,P12-P12*$C12,IF(Q$8&gt;$B12,$H12-($H12*$C12*(Q$8-$B12+1)/365),0)))),"-")</f>
        <v>-</v>
      </c>
      <c r="R12" s="155">
        <v>0</v>
      </c>
      <c r="S12" s="191">
        <f>IF(Q12&gt;0,R12,H12)</f>
        <v>0</v>
      </c>
      <c r="T12" s="158">
        <f t="shared" si="13"/>
        <v>0</v>
      </c>
      <c r="U12" s="158">
        <f>IF(COUNT($T12:T12)&gt;=$F12,0,IF((1&gt;($F12-1)&gt;0),MIN(($S12-SUM($T12:T12))*$D12,($S12-SUM($T12:T12)-(($H12*0.05))),(($S12-SUM($T12:T12))*$D12))))</f>
        <v>0</v>
      </c>
      <c r="V12" s="158">
        <f>IF(COUNT($T12:U12)&gt;=$F12,0,IF((1&gt;($F12-1)&gt;0),MIN(($S12-SUM($T12:U12))*$D12,($S12-SUM($T12:U12)-(($H12*0.05))),(($S12-SUM($T12:U12))*$D12))))</f>
        <v>0</v>
      </c>
      <c r="W12" s="158">
        <f>IF(COUNT($T12:V12)&gt;=$F12,0,IF((1&gt;($F12-1)&gt;0),MIN(($S12-SUM($T12:V12))*$D12,($S12-SUM($T12:V12)-(($H12*0.05))),(($S12-SUM($T12:V12))*$D12))))</f>
        <v>0</v>
      </c>
      <c r="X12" s="158">
        <f>IF(COUNT($T12:W12)&gt;=$F12,0,IF((1&gt;($F12-1)&gt;0),MIN(($S12-SUM($T12:W12))*$D12,($S12-SUM($T12:W12)-(($H12*0.05))),(($S12-SUM($T12:W12))*$D12))))</f>
        <v>0</v>
      </c>
      <c r="Y12" s="158">
        <f>IF(COUNT($T12:X12)&gt;=$F12,0,IF((1&gt;($F12-1)&gt;0),MIN(($S12-SUM($T12:X12))*$D12,($S12-SUM($T12:X12)-(($H12*0.05))),(($S12-SUM($T12:X12))*$D12))))</f>
        <v>0</v>
      </c>
      <c r="Z12" s="158">
        <f>IF(COUNT($T12:Y12)&gt;=$F12,0,IF((1&gt;($F12-1)&gt;0),MIN(($S12-SUM($T12:Y12))*$D12,($S12-SUM($T12:Y12)-(($H12*0.05))),(($S12-SUM($T12:Y12))*$D12))))</f>
        <v>0</v>
      </c>
      <c r="AA12" s="158">
        <f>IF(COUNT($T12:Z12)&gt;=$F12,0,IF((1&gt;($F12-1)&gt;0),MIN(($S12-SUM($T12:Z12))*$D12,($S12-SUM($T12:Z12)-(($H12*0.05))),(($S12-SUM($T12:Z12))*$D12))))</f>
        <v>0</v>
      </c>
      <c r="AB12" s="158">
        <f>IF(COUNT($T12:AA12)&gt;=$F12,0,IF((1&gt;($F12-1)&gt;0),MIN(($S12-SUM($T12:AA12))*$D12,($S12-SUM($T12:AA12)-(($H12*0.05))),(($S12-SUM($T12:AA12))*$D12))))</f>
        <v>0</v>
      </c>
      <c r="AC12" s="158">
        <f>IF(COUNT($T12:AB12)&gt;=$F12,0,IF((1&gt;($F12-1)&gt;0),MIN(($S12-SUM($T12:AB12))*$D12,($S12-SUM($T12:AB12)-(($H12*0.05))),(($S12-SUM($T12:AB12))*$D12))))</f>
        <v>0</v>
      </c>
      <c r="AD12" s="158">
        <f>IF(COUNT($T12:AC12)&gt;=$F12,0,IF((1&gt;($F12-1)&gt;0),MIN(($S12-SUM($T12:AC12))*$D12,($S12-SUM($T12:AC12)-(($H12*0.05))),(($S12-SUM($T12:AC12))*$D12))))</f>
        <v>0</v>
      </c>
      <c r="AE12" s="158">
        <f>IF(COUNT($T12:AD12)&gt;=$F12,0,IF((1&gt;($F12-1)&gt;0),MIN(($S12-SUM($T12:AD12))*$D12,($S12-SUM($T12:AD12)-(($H12*0.05))),(($S12-SUM($T12:AD12))*$D12))))</f>
        <v>0</v>
      </c>
      <c r="AF12" s="158">
        <f>IF(COUNT($T12:AE12)&gt;=$F12,0,IF((1&gt;($F12-1)&gt;0),MIN(($S12-SUM($T12:AE12))*$D12,($S12-SUM($T12:AE12)-(($H12*0.05))),(($S12-SUM($T12:AE12))*$D12))))</f>
        <v>0</v>
      </c>
      <c r="AG12" s="158">
        <f>IF(COUNT($T12:AF12)&gt;=$F12,0,IF((1&gt;($F12-1)&gt;0),MIN(($S12-SUM($T12:AF12))*$D12,($S12-SUM($T12:AF12)-(($H12*0.05))),(($S12-SUM($T12:AF12))*$D12))))</f>
        <v>0</v>
      </c>
      <c r="AH12" s="158">
        <f>IF(COUNT($T12:AG12)&gt;=$F12,0,IF((1&gt;($F12-1)&gt;0),MIN(($S12-SUM($T12:AG12))*$D12,($S12-SUM($T12:AG12)-(($H12*0.05))),(($S12-SUM($T12:AG12))*$D12))))</f>
        <v>0</v>
      </c>
      <c r="AI12" s="158">
        <f>IF(COUNT($T12:AH12)&gt;=$F12,0,IF((1&gt;($F12-1)&gt;0),MIN(($S12-SUM($T12:AH12))*$D12,($S12-SUM($T12:AH12)-(($H12*0.05))),(($S12-SUM($T12:AH12))*$D12))))</f>
        <v>0</v>
      </c>
      <c r="AJ12" s="159">
        <f t="shared" si="14"/>
        <v>0</v>
      </c>
      <c r="AK12" s="159">
        <f t="shared" si="15"/>
        <v>0</v>
      </c>
    </row>
    <row r="13" spans="1:37">
      <c r="A13" s="160"/>
      <c r="B13" s="152">
        <v>0</v>
      </c>
      <c r="C13" s="153">
        <v>0</v>
      </c>
      <c r="D13" s="154">
        <f t="shared" si="1"/>
        <v>0</v>
      </c>
      <c r="E13" s="155">
        <v>0</v>
      </c>
      <c r="F13" s="156">
        <f t="shared" si="2"/>
        <v>0</v>
      </c>
      <c r="G13" s="157">
        <f t="shared" si="3"/>
        <v>0</v>
      </c>
      <c r="H13" s="155">
        <v>0</v>
      </c>
      <c r="I13" s="158" t="str">
        <f>IFERROR((IF(I$8&gt;$B13,$H13-($H13*$C13*(#REF!-$B13+1)/365),0)),"-")</f>
        <v>-</v>
      </c>
      <c r="J13" s="158" t="str">
        <f t="shared" si="4"/>
        <v>-</v>
      </c>
      <c r="K13" s="158" t="str">
        <f t="shared" si="5"/>
        <v>-</v>
      </c>
      <c r="L13" s="158" t="str">
        <f t="shared" si="6"/>
        <v>-</v>
      </c>
      <c r="M13" s="158" t="str">
        <f t="shared" si="7"/>
        <v>-</v>
      </c>
      <c r="N13" s="158" t="str">
        <f t="shared" si="8"/>
        <v>-</v>
      </c>
      <c r="O13" s="158" t="str">
        <f t="shared" si="9"/>
        <v>-</v>
      </c>
      <c r="P13" s="158" t="str">
        <f t="shared" si="10"/>
        <v>-</v>
      </c>
      <c r="Q13" s="158" t="str">
        <f t="shared" si="11"/>
        <v>-</v>
      </c>
      <c r="R13" s="155">
        <v>0</v>
      </c>
      <c r="S13" s="191">
        <f t="shared" si="12"/>
        <v>0</v>
      </c>
      <c r="T13" s="158">
        <f t="shared" si="13"/>
        <v>0</v>
      </c>
      <c r="U13" s="158">
        <f>IF(COUNT($T13:T13)&gt;=$F13,0,IF((1&gt;($F13-1)&gt;0),MIN(($S13-SUM($T13:T13))*$D13,($S13-SUM($T13:T13)-(($H13*0.05))),(($S13-SUM($T13:T13))*$D13))))</f>
        <v>0</v>
      </c>
      <c r="V13" s="158">
        <f>IF(COUNT($T13:U13)&gt;=$F13,0,IF((1&gt;($F13-1)&gt;0),MIN(($S13-SUM($T13:U13))*$D13,($S13-SUM($T13:U13)-(($H13*0.05))),(($S13-SUM($T13:U13))*$D13))))</f>
        <v>0</v>
      </c>
      <c r="W13" s="158">
        <f>IF(COUNT($T13:V13)&gt;=$F13,0,IF((1&gt;($F13-1)&gt;0),MIN(($S13-SUM($T13:V13))*$D13,($S13-SUM($T13:V13)-(($H13*0.05))),(($S13-SUM($T13:V13))*$D13))))</f>
        <v>0</v>
      </c>
      <c r="X13" s="158">
        <f>IF(COUNT($T13:W13)&gt;=$F13,0,IF((1&gt;($F13-1)&gt;0),MIN(($S13-SUM($T13:W13))*$D13,($S13-SUM($T13:W13)-(($H13*0.05))),(($S13-SUM($T13:W13))*$D13))))</f>
        <v>0</v>
      </c>
      <c r="Y13" s="158">
        <f>IF(COUNT($T13:X13)&gt;=$F13,0,IF((1&gt;($F13-1)&gt;0),MIN(($S13-SUM($T13:X13))*$D13,($S13-SUM($T13:X13)-(($H13*0.05))),(($S13-SUM($T13:X13))*$D13))))</f>
        <v>0</v>
      </c>
      <c r="Z13" s="158">
        <f>IF(COUNT($T13:Y13)&gt;=$F13,0,IF((1&gt;($F13-1)&gt;0),MIN(($S13-SUM($T13:Y13))*$D13,($S13-SUM($T13:Y13)-(($H13*0.05))),(($S13-SUM($T13:Y13))*$D13))))</f>
        <v>0</v>
      </c>
      <c r="AA13" s="158">
        <f>IF(COUNT($T13:Z13)&gt;=$F13,0,IF((1&gt;($F13-1)&gt;0),MIN(($S13-SUM($T13:Z13))*$D13,($S13-SUM($T13:Z13)-(($H13*0.05))),(($S13-SUM($T13:Z13))*$D13))))</f>
        <v>0</v>
      </c>
      <c r="AB13" s="158">
        <f>IF(COUNT($T13:AA13)&gt;=$F13,0,IF((1&gt;($F13-1)&gt;0),MIN(($S13-SUM($T13:AA13))*$D13,($S13-SUM($T13:AA13)-(($H13*0.05))),(($S13-SUM($T13:AA13))*$D13))))</f>
        <v>0</v>
      </c>
      <c r="AC13" s="158">
        <f>IF(COUNT($T13:AB13)&gt;=$F13,0,IF((1&gt;($F13-1)&gt;0),MIN(($S13-SUM($T13:AB13))*$D13,($S13-SUM($T13:AB13)-(($H13*0.05))),(($S13-SUM($T13:AB13))*$D13))))</f>
        <v>0</v>
      </c>
      <c r="AD13" s="158">
        <f>IF(COUNT($T13:AC13)&gt;=$F13,0,IF((1&gt;($F13-1)&gt;0),MIN(($S13-SUM($T13:AC13))*$D13,($S13-SUM($T13:AC13)-(($H13*0.05))),(($S13-SUM($T13:AC13))*$D13))))</f>
        <v>0</v>
      </c>
      <c r="AE13" s="158">
        <f>IF(COUNT($T13:AD13)&gt;=$F13,0,IF((1&gt;($F13-1)&gt;0),MIN(($S13-SUM($T13:AD13))*$D13,($S13-SUM($T13:AD13)-(($H13*0.05))),(($S13-SUM($T13:AD13))*$D13))))</f>
        <v>0</v>
      </c>
      <c r="AF13" s="158">
        <f>IF(COUNT($T13:AE13)&gt;=$F13,0,IF((1&gt;($F13-1)&gt;0),MIN(($S13-SUM($T13:AE13))*$D13,($S13-SUM($T13:AE13)-(($H13*0.05))),(($S13-SUM($T13:AE13))*$D13))))</f>
        <v>0</v>
      </c>
      <c r="AG13" s="158">
        <f>IF(COUNT($T13:AF13)&gt;=$F13,0,IF((1&gt;($F13-1)&gt;0),MIN(($S13-SUM($T13:AF13))*$D13,($S13-SUM($T13:AF13)-(($H13*0.05))),(($S13-SUM($T13:AF13))*$D13))))</f>
        <v>0</v>
      </c>
      <c r="AH13" s="158">
        <f>IF(COUNT($T13:AG13)&gt;=$F13,0,IF((1&gt;($F13-1)&gt;0),MIN(($S13-SUM($T13:AG13))*$D13,($S13-SUM($T13:AG13)-(($H13*0.05))),(($S13-SUM($T13:AG13))*$D13))))</f>
        <v>0</v>
      </c>
      <c r="AI13" s="158">
        <f>IF(COUNT($T13:AH13)&gt;=$F13,0,IF((1&gt;($F13-1)&gt;0),MIN(($S13-SUM($T13:AH13))*$D13,($S13-SUM($T13:AH13)-(($H13*0.05))),(($S13-SUM($T13:AH13))*$D13))))</f>
        <v>0</v>
      </c>
      <c r="AJ13" s="159">
        <f t="shared" si="14"/>
        <v>0</v>
      </c>
      <c r="AK13" s="159">
        <f t="shared" si="15"/>
        <v>0</v>
      </c>
    </row>
    <row r="14" spans="1:37">
      <c r="A14" s="160"/>
      <c r="B14" s="152">
        <v>0</v>
      </c>
      <c r="C14" s="153">
        <v>0</v>
      </c>
      <c r="D14" s="154">
        <f t="shared" si="1"/>
        <v>0</v>
      </c>
      <c r="E14" s="155">
        <v>0</v>
      </c>
      <c r="F14" s="156">
        <f t="shared" si="2"/>
        <v>0</v>
      </c>
      <c r="G14" s="157">
        <f t="shared" si="3"/>
        <v>0</v>
      </c>
      <c r="H14" s="155">
        <v>0</v>
      </c>
      <c r="I14" s="158" t="str">
        <f>IFERROR((IF(I$8&gt;$B14,$H14-($H14*$C14*(#REF!-$B14+1)/365),0)),"-")</f>
        <v>-</v>
      </c>
      <c r="J14" s="158" t="str">
        <f t="shared" si="4"/>
        <v>-</v>
      </c>
      <c r="K14" s="158" t="str">
        <f t="shared" si="5"/>
        <v>-</v>
      </c>
      <c r="L14" s="158" t="str">
        <f t="shared" si="6"/>
        <v>-</v>
      </c>
      <c r="M14" s="158" t="str">
        <f t="shared" si="7"/>
        <v>-</v>
      </c>
      <c r="N14" s="158" t="str">
        <f t="shared" si="8"/>
        <v>-</v>
      </c>
      <c r="O14" s="158" t="str">
        <f t="shared" si="9"/>
        <v>-</v>
      </c>
      <c r="P14" s="158" t="str">
        <f t="shared" si="10"/>
        <v>-</v>
      </c>
      <c r="Q14" s="158" t="str">
        <f t="shared" si="11"/>
        <v>-</v>
      </c>
      <c r="R14" s="155">
        <v>0</v>
      </c>
      <c r="S14" s="191">
        <f t="shared" si="12"/>
        <v>0</v>
      </c>
      <c r="T14" s="158">
        <f t="shared" si="13"/>
        <v>0</v>
      </c>
      <c r="U14" s="158">
        <f>IF(COUNT($T14:T14)&gt;=$F14,0,IF((1&gt;($F14-1)&gt;0),MIN(($S14-SUM($T14:T14))*$D14,($S14-SUM($T14:T14)-(($H14*0.05))),(($S14-SUM($T14:T14))*$D14))))</f>
        <v>0</v>
      </c>
      <c r="V14" s="158">
        <f>IF(COUNT($T14:U14)&gt;=$F14,0,IF((1&gt;($F14-1)&gt;0),MIN(($S14-SUM($T14:U14))*$D14,($S14-SUM($T14:U14)-(($H14*0.05))),(($S14-SUM($T14:U14))*$D14))))</f>
        <v>0</v>
      </c>
      <c r="W14" s="158">
        <f>IF(COUNT($T14:V14)&gt;=$F14,0,IF((1&gt;($F14-1)&gt;0),MIN(($S14-SUM($T14:V14))*$D14,($S14-SUM($T14:V14)-(($H14*0.05))),(($S14-SUM($T14:V14))*$D14))))</f>
        <v>0</v>
      </c>
      <c r="X14" s="158">
        <f>IF(COUNT($T14:W14)&gt;=$F14,0,IF((1&gt;($F14-1)&gt;0),MIN(($S14-SUM($T14:W14))*$D14,($S14-SUM($T14:W14)-(($H14*0.05))),(($S14-SUM($T14:W14))*$D14))))</f>
        <v>0</v>
      </c>
      <c r="Y14" s="158">
        <f>IF(COUNT($T14:X14)&gt;=$F14,0,IF((1&gt;($F14-1)&gt;0),MIN(($S14-SUM($T14:X14))*$D14,($S14-SUM($T14:X14)-(($H14*0.05))),(($S14-SUM($T14:X14))*$D14))))</f>
        <v>0</v>
      </c>
      <c r="Z14" s="158">
        <f>IF(COUNT($T14:Y14)&gt;=$F14,0,IF((1&gt;($F14-1)&gt;0),MIN(($S14-SUM($T14:Y14))*$D14,($S14-SUM($T14:Y14)-(($H14*0.05))),(($S14-SUM($T14:Y14))*$D14))))</f>
        <v>0</v>
      </c>
      <c r="AA14" s="158">
        <f>IF(COUNT($T14:Z14)&gt;=$F14,0,IF((1&gt;($F14-1)&gt;0),MIN(($S14-SUM($T14:Z14))*$D14,($S14-SUM($T14:Z14)-(($H14*0.05))),(($S14-SUM($T14:Z14))*$D14))))</f>
        <v>0</v>
      </c>
      <c r="AB14" s="158">
        <f>IF(COUNT($T14:AA14)&gt;=$F14,0,IF((1&gt;($F14-1)&gt;0),MIN(($S14-SUM($T14:AA14))*$D14,($S14-SUM($T14:AA14)-(($H14*0.05))),(($S14-SUM($T14:AA14))*$D14))))</f>
        <v>0</v>
      </c>
      <c r="AC14" s="158">
        <f>IF(COUNT($T14:AB14)&gt;=$F14,0,IF((1&gt;($F14-1)&gt;0),MIN(($S14-SUM($T14:AB14))*$D14,($S14-SUM($T14:AB14)-(($H14*0.05))),(($S14-SUM($T14:AB14))*$D14))))</f>
        <v>0</v>
      </c>
      <c r="AD14" s="158">
        <f>IF(COUNT($T14:AC14)&gt;=$F14,0,IF((1&gt;($F14-1)&gt;0),MIN(($S14-SUM($T14:AC14))*$D14,($S14-SUM($T14:AC14)-(($H14*0.05))),(($S14-SUM($T14:AC14))*$D14))))</f>
        <v>0</v>
      </c>
      <c r="AE14" s="158">
        <f>IF(COUNT($T14:AD14)&gt;=$F14,0,IF((1&gt;($F14-1)&gt;0),MIN(($S14-SUM($T14:AD14))*$D14,($S14-SUM($T14:AD14)-(($H14*0.05))),(($S14-SUM($T14:AD14))*$D14))))</f>
        <v>0</v>
      </c>
      <c r="AF14" s="158">
        <f>IF(COUNT($T14:AE14)&gt;=$F14,0,IF((1&gt;($F14-1)&gt;0),MIN(($S14-SUM($T14:AE14))*$D14,($S14-SUM($T14:AE14)-(($H14*0.05))),(($S14-SUM($T14:AE14))*$D14))))</f>
        <v>0</v>
      </c>
      <c r="AG14" s="158">
        <f>IF(COUNT($T14:AF14)&gt;=$F14,0,IF((1&gt;($F14-1)&gt;0),MIN(($S14-SUM($T14:AF14))*$D14,($S14-SUM($T14:AF14)-(($H14*0.05))),(($S14-SUM($T14:AF14))*$D14))))</f>
        <v>0</v>
      </c>
      <c r="AH14" s="158">
        <f>IF(COUNT($T14:AG14)&gt;=$F14,0,IF((1&gt;($F14-1)&gt;0),MIN(($S14-SUM($T14:AG14))*$D14,($S14-SUM($T14:AG14)-(($H14*0.05))),(($S14-SUM($T14:AG14))*$D14))))</f>
        <v>0</v>
      </c>
      <c r="AI14" s="158">
        <f>IF(COUNT($T14:AH14)&gt;=$F14,0,IF((1&gt;($F14-1)&gt;0),MIN(($S14-SUM($T14:AH14))*$D14,($S14-SUM($T14:AH14)-(($H14*0.05))),(($S14-SUM($T14:AH14))*$D14))))</f>
        <v>0</v>
      </c>
      <c r="AJ14" s="159">
        <f t="shared" si="14"/>
        <v>0</v>
      </c>
      <c r="AK14" s="159">
        <f t="shared" si="15"/>
        <v>0</v>
      </c>
    </row>
    <row r="15" spans="1:37">
      <c r="A15" s="160"/>
      <c r="B15" s="152">
        <v>0</v>
      </c>
      <c r="C15" s="153">
        <v>0</v>
      </c>
      <c r="D15" s="154">
        <f t="shared" si="1"/>
        <v>0</v>
      </c>
      <c r="E15" s="155">
        <v>0</v>
      </c>
      <c r="F15" s="156">
        <f t="shared" si="2"/>
        <v>0</v>
      </c>
      <c r="G15" s="157">
        <f t="shared" si="3"/>
        <v>0</v>
      </c>
      <c r="H15" s="155">
        <v>0</v>
      </c>
      <c r="I15" s="158" t="str">
        <f>IFERROR((IF(I$8&gt;$B15,$H15-($H15*$C15*(#REF!-$B15+1)/365),0)),"-")</f>
        <v>-</v>
      </c>
      <c r="J15" s="158" t="str">
        <f t="shared" si="4"/>
        <v>-</v>
      </c>
      <c r="K15" s="158" t="str">
        <f t="shared" si="5"/>
        <v>-</v>
      </c>
      <c r="L15" s="158" t="str">
        <f t="shared" si="6"/>
        <v>-</v>
      </c>
      <c r="M15" s="158" t="str">
        <f t="shared" si="7"/>
        <v>-</v>
      </c>
      <c r="N15" s="158" t="str">
        <f t="shared" si="8"/>
        <v>-</v>
      </c>
      <c r="O15" s="158" t="str">
        <f t="shared" si="9"/>
        <v>-</v>
      </c>
      <c r="P15" s="158" t="str">
        <f t="shared" si="10"/>
        <v>-</v>
      </c>
      <c r="Q15" s="158" t="str">
        <f t="shared" si="11"/>
        <v>-</v>
      </c>
      <c r="R15" s="155">
        <v>0</v>
      </c>
      <c r="S15" s="191">
        <f t="shared" si="12"/>
        <v>0</v>
      </c>
      <c r="T15" s="158">
        <f t="shared" si="13"/>
        <v>0</v>
      </c>
      <c r="U15" s="158">
        <f>IF(COUNT($T15:T15)&gt;=$F15,0,IF((1&gt;($F15-1)&gt;0),MIN(($S15-SUM($T15:T15))*$D15,($S15-SUM($T15:T15)-(($H15*0.05))),(($S15-SUM($T15:T15))*$D15))))</f>
        <v>0</v>
      </c>
      <c r="V15" s="158">
        <f>IF(COUNT($T15:U15)&gt;=$F15,0,IF((1&gt;($F15-1)&gt;0),MIN(($S15-SUM($T15:U15))*$D15,($S15-SUM($T15:U15)-(($H15*0.05))),(($S15-SUM($T15:U15))*$D15))))</f>
        <v>0</v>
      </c>
      <c r="W15" s="158">
        <f>IF(COUNT($T15:V15)&gt;=$F15,0,IF((1&gt;($F15-1)&gt;0),MIN(($S15-SUM($T15:V15))*$D15,($S15-SUM($T15:V15)-(($H15*0.05))),(($S15-SUM($T15:V15))*$D15))))</f>
        <v>0</v>
      </c>
      <c r="X15" s="158">
        <f>IF(COUNT($T15:W15)&gt;=$F15,0,IF((1&gt;($F15-1)&gt;0),MIN(($S15-SUM($T15:W15))*$D15,($S15-SUM($T15:W15)-(($H15*0.05))),(($S15-SUM($T15:W15))*$D15))))</f>
        <v>0</v>
      </c>
      <c r="Y15" s="158">
        <f>IF(COUNT($T15:X15)&gt;=$F15,0,IF((1&gt;($F15-1)&gt;0),MIN(($S15-SUM($T15:X15))*$D15,($S15-SUM($T15:X15)-(($H15*0.05))),(($S15-SUM($T15:X15))*$D15))))</f>
        <v>0</v>
      </c>
      <c r="Z15" s="158">
        <f>IF(COUNT($T15:Y15)&gt;=$F15,0,IF((1&gt;($F15-1)&gt;0),MIN(($S15-SUM($T15:Y15))*$D15,($S15-SUM($T15:Y15)-(($H15*0.05))),(($S15-SUM($T15:Y15))*$D15))))</f>
        <v>0</v>
      </c>
      <c r="AA15" s="158">
        <f>IF(COUNT($T15:Z15)&gt;=$F15,0,IF((1&gt;($F15-1)&gt;0),MIN(($S15-SUM($T15:Z15))*$D15,($S15-SUM($T15:Z15)-(($H15*0.05))),(($S15-SUM($T15:Z15))*$D15))))</f>
        <v>0</v>
      </c>
      <c r="AB15" s="158">
        <f>IF(COUNT($T15:AA15)&gt;=$F15,0,IF((1&gt;($F15-1)&gt;0),MIN(($S15-SUM($T15:AA15))*$D15,($S15-SUM($T15:AA15)-(($H15*0.05))),(($S15-SUM($T15:AA15))*$D15))))</f>
        <v>0</v>
      </c>
      <c r="AC15" s="158">
        <f>IF(COUNT($T15:AB15)&gt;=$F15,0,IF((1&gt;($F15-1)&gt;0),MIN(($S15-SUM($T15:AB15))*$D15,($S15-SUM($T15:AB15)-(($H15*0.05))),(($S15-SUM($T15:AB15))*$D15))))</f>
        <v>0</v>
      </c>
      <c r="AD15" s="158">
        <f>IF(COUNT($T15:AC15)&gt;=$F15,0,IF((1&gt;($F15-1)&gt;0),MIN(($S15-SUM($T15:AC15))*$D15,($S15-SUM($T15:AC15)-(($H15*0.05))),(($S15-SUM($T15:AC15))*$D15))))</f>
        <v>0</v>
      </c>
      <c r="AE15" s="158">
        <f>IF(COUNT($T15:AD15)&gt;=$F15,0,IF((1&gt;($F15-1)&gt;0),MIN(($S15-SUM($T15:AD15))*$D15,($S15-SUM($T15:AD15)-(($H15*0.05))),(($S15-SUM($T15:AD15))*$D15))))</f>
        <v>0</v>
      </c>
      <c r="AF15" s="158">
        <f>IF(COUNT($T15:AE15)&gt;=$F15,0,IF((1&gt;($F15-1)&gt;0),MIN(($S15-SUM($T15:AE15))*$D15,($S15-SUM($T15:AE15)-(($H15*0.05))),(($S15-SUM($T15:AE15))*$D15))))</f>
        <v>0</v>
      </c>
      <c r="AG15" s="158">
        <f>IF(COUNT($T15:AF15)&gt;=$F15,0,IF((1&gt;($F15-1)&gt;0),MIN(($S15-SUM($T15:AF15))*$D15,($S15-SUM($T15:AF15)-(($H15*0.05))),(($S15-SUM($T15:AF15))*$D15))))</f>
        <v>0</v>
      </c>
      <c r="AH15" s="158">
        <f>IF(COUNT($T15:AG15)&gt;=$F15,0,IF((1&gt;($F15-1)&gt;0),MIN(($S15-SUM($T15:AG15))*$D15,($S15-SUM($T15:AG15)-(($H15*0.05))),(($S15-SUM($T15:AG15))*$D15))))</f>
        <v>0</v>
      </c>
      <c r="AI15" s="158">
        <f>IF(COUNT($T15:AH15)&gt;=$F15,0,IF((1&gt;($F15-1)&gt;0),MIN(($S15-SUM($T15:AH15))*$D15,($S15-SUM($T15:AH15)-(($H15*0.05))),(($S15-SUM($T15:AH15))*$D15))))</f>
        <v>0</v>
      </c>
      <c r="AJ15" s="159">
        <f t="shared" si="14"/>
        <v>0</v>
      </c>
      <c r="AK15" s="159">
        <f t="shared" si="15"/>
        <v>0</v>
      </c>
    </row>
    <row r="16" spans="1:37">
      <c r="A16" s="160"/>
      <c r="B16" s="152">
        <v>0</v>
      </c>
      <c r="C16" s="153">
        <v>0</v>
      </c>
      <c r="D16" s="154">
        <f t="shared" si="1"/>
        <v>0</v>
      </c>
      <c r="E16" s="155">
        <v>0</v>
      </c>
      <c r="F16" s="156">
        <f t="shared" si="2"/>
        <v>0</v>
      </c>
      <c r="G16" s="157">
        <f t="shared" si="3"/>
        <v>0</v>
      </c>
      <c r="H16" s="155">
        <v>0</v>
      </c>
      <c r="I16" s="158" t="str">
        <f>IFERROR((IF(I$8&gt;$B16,$H16-($H16*$C16*(#REF!-$B16+1)/365),0)),"-")</f>
        <v>-</v>
      </c>
      <c r="J16" s="158" t="str">
        <f t="shared" si="4"/>
        <v>-</v>
      </c>
      <c r="K16" s="158" t="str">
        <f t="shared" si="5"/>
        <v>-</v>
      </c>
      <c r="L16" s="158" t="str">
        <f t="shared" si="6"/>
        <v>-</v>
      </c>
      <c r="M16" s="158" t="str">
        <f t="shared" si="7"/>
        <v>-</v>
      </c>
      <c r="N16" s="158" t="str">
        <f t="shared" si="8"/>
        <v>-</v>
      </c>
      <c r="O16" s="158" t="str">
        <f t="shared" si="9"/>
        <v>-</v>
      </c>
      <c r="P16" s="158" t="str">
        <f t="shared" si="10"/>
        <v>-</v>
      </c>
      <c r="Q16" s="158" t="str">
        <f t="shared" si="11"/>
        <v>-</v>
      </c>
      <c r="R16" s="155">
        <v>0</v>
      </c>
      <c r="S16" s="191">
        <f t="shared" si="12"/>
        <v>0</v>
      </c>
      <c r="T16" s="158">
        <f t="shared" si="13"/>
        <v>0</v>
      </c>
      <c r="U16" s="158">
        <f>IF(COUNT($T16:T16)&gt;=$F16,0,IF((1&gt;($F16-1)&gt;0),MIN(($S16-SUM($T16:T16))*$D16,($S16-SUM($T16:T16)-(($H16*0.05))),(($S16-SUM($T16:T16))*$D16))))</f>
        <v>0</v>
      </c>
      <c r="V16" s="158">
        <f>IF(COUNT($T16:U16)&gt;=$F16,0,IF((1&gt;($F16-1)&gt;0),MIN(($S16-SUM($T16:U16))*$D16,($S16-SUM($T16:U16)-(($H16*0.05))),(($S16-SUM($T16:U16))*$D16))))</f>
        <v>0</v>
      </c>
      <c r="W16" s="158">
        <f>IF(COUNT($T16:V16)&gt;=$F16,0,IF((1&gt;($F16-1)&gt;0),MIN(($S16-SUM($T16:V16))*$D16,($S16-SUM($T16:V16)-(($H16*0.05))),(($S16-SUM($T16:V16))*$D16))))</f>
        <v>0</v>
      </c>
      <c r="X16" s="158">
        <f>IF(COUNT($T16:W16)&gt;=$F16,0,IF((1&gt;($F16-1)&gt;0),MIN(($S16-SUM($T16:W16))*$D16,($S16-SUM($T16:W16)-(($H16*0.05))),(($S16-SUM($T16:W16))*$D16))))</f>
        <v>0</v>
      </c>
      <c r="Y16" s="158">
        <f>IF(COUNT($T16:X16)&gt;=$F16,0,IF((1&gt;($F16-1)&gt;0),MIN(($S16-SUM($T16:X16))*$D16,($S16-SUM($T16:X16)-(($H16*0.05))),(($S16-SUM($T16:X16))*$D16))))</f>
        <v>0</v>
      </c>
      <c r="Z16" s="158">
        <f>IF(COUNT($T16:Y16)&gt;=$F16,0,IF((1&gt;($F16-1)&gt;0),MIN(($S16-SUM($T16:Y16))*$D16,($S16-SUM($T16:Y16)-(($H16*0.05))),(($S16-SUM($T16:Y16))*$D16))))</f>
        <v>0</v>
      </c>
      <c r="AA16" s="158">
        <f>IF(COUNT($T16:Z16)&gt;=$F16,0,IF((1&gt;($F16-1)&gt;0),MIN(($S16-SUM($T16:Z16))*$D16,($S16-SUM($T16:Z16)-(($H16*0.05))),(($S16-SUM($T16:Z16))*$D16))))</f>
        <v>0</v>
      </c>
      <c r="AB16" s="158">
        <f>IF(COUNT($T16:AA16)&gt;=$F16,0,IF((1&gt;($F16-1)&gt;0),MIN(($S16-SUM($T16:AA16))*$D16,($S16-SUM($T16:AA16)-(($H16*0.05))),(($S16-SUM($T16:AA16))*$D16))))</f>
        <v>0</v>
      </c>
      <c r="AC16" s="158">
        <f>IF(COUNT($T16:AB16)&gt;=$F16,0,IF((1&gt;($F16-1)&gt;0),MIN(($S16-SUM($T16:AB16))*$D16,($S16-SUM($T16:AB16)-(($H16*0.05))),(($S16-SUM($T16:AB16))*$D16))))</f>
        <v>0</v>
      </c>
      <c r="AD16" s="158">
        <f>IF(COUNT($T16:AC16)&gt;=$F16,0,IF((1&gt;($F16-1)&gt;0),MIN(($S16-SUM($T16:AC16))*$D16,($S16-SUM($T16:AC16)-(($H16*0.05))),(($S16-SUM($T16:AC16))*$D16))))</f>
        <v>0</v>
      </c>
      <c r="AE16" s="158">
        <f>IF(COUNT($T16:AD16)&gt;=$F16,0,IF((1&gt;($F16-1)&gt;0),MIN(($S16-SUM($T16:AD16))*$D16,($S16-SUM($T16:AD16)-(($H16*0.05))),(($S16-SUM($T16:AD16))*$D16))))</f>
        <v>0</v>
      </c>
      <c r="AF16" s="158">
        <f>IF(COUNT($T16:AE16)&gt;=$F16,0,IF((1&gt;($F16-1)&gt;0),MIN(($S16-SUM($T16:AE16))*$D16,($S16-SUM($T16:AE16)-(($H16*0.05))),(($S16-SUM($T16:AE16))*$D16))))</f>
        <v>0</v>
      </c>
      <c r="AG16" s="158">
        <f>IF(COUNT($T16:AF16)&gt;=$F16,0,IF((1&gt;($F16-1)&gt;0),MIN(($S16-SUM($T16:AF16))*$D16,($S16-SUM($T16:AF16)-(($H16*0.05))),(($S16-SUM($T16:AF16))*$D16))))</f>
        <v>0</v>
      </c>
      <c r="AH16" s="158">
        <f>IF(COUNT($T16:AG16)&gt;=$F16,0,IF((1&gt;($F16-1)&gt;0),MIN(($S16-SUM($T16:AG16))*$D16,($S16-SUM($T16:AG16)-(($H16*0.05))),(($S16-SUM($T16:AG16))*$D16))))</f>
        <v>0</v>
      </c>
      <c r="AI16" s="158">
        <f>IF(COUNT($T16:AH16)&gt;=$F16,0,IF((1&gt;($F16-1)&gt;0),MIN(($S16-SUM($T16:AH16))*$D16,($S16-SUM($T16:AH16)-(($H16*0.05))),(($S16-SUM($T16:AH16))*$D16))))</f>
        <v>0</v>
      </c>
      <c r="AJ16" s="159">
        <f t="shared" si="14"/>
        <v>0</v>
      </c>
      <c r="AK16" s="159">
        <f t="shared" si="15"/>
        <v>0</v>
      </c>
    </row>
    <row r="17" spans="1:37">
      <c r="A17" s="160"/>
      <c r="B17" s="152">
        <v>0</v>
      </c>
      <c r="C17" s="153">
        <v>0</v>
      </c>
      <c r="D17" s="154">
        <f t="shared" si="1"/>
        <v>0</v>
      </c>
      <c r="E17" s="155">
        <v>0</v>
      </c>
      <c r="F17" s="156">
        <f t="shared" si="2"/>
        <v>0</v>
      </c>
      <c r="G17" s="157">
        <f t="shared" si="3"/>
        <v>0</v>
      </c>
      <c r="H17" s="155">
        <v>0</v>
      </c>
      <c r="I17" s="158" t="str">
        <f>IFERROR((IF(I$8&gt;$B17,$H17-($H17*$C17*(#REF!-$B17+1)/365),0)),"-")</f>
        <v>-</v>
      </c>
      <c r="J17" s="158" t="str">
        <f t="shared" si="4"/>
        <v>-</v>
      </c>
      <c r="K17" s="158" t="str">
        <f t="shared" si="5"/>
        <v>-</v>
      </c>
      <c r="L17" s="158" t="str">
        <f t="shared" si="6"/>
        <v>-</v>
      </c>
      <c r="M17" s="158" t="str">
        <f t="shared" si="7"/>
        <v>-</v>
      </c>
      <c r="N17" s="158" t="str">
        <f t="shared" si="8"/>
        <v>-</v>
      </c>
      <c r="O17" s="158" t="str">
        <f t="shared" si="9"/>
        <v>-</v>
      </c>
      <c r="P17" s="158" t="str">
        <f t="shared" si="10"/>
        <v>-</v>
      </c>
      <c r="Q17" s="158" t="str">
        <f t="shared" si="11"/>
        <v>-</v>
      </c>
      <c r="R17" s="155">
        <v>0</v>
      </c>
      <c r="S17" s="191">
        <f t="shared" si="12"/>
        <v>0</v>
      </c>
      <c r="T17" s="158">
        <f t="shared" si="13"/>
        <v>0</v>
      </c>
      <c r="U17" s="158">
        <f>IF(COUNT($T17:T17)&gt;=$F17,0,IF((1&gt;($F17-1)&gt;0),MIN(($S17-SUM($T17:T17))*$D17,($S17-SUM($T17:T17)-(($H17*0.05))),(($S17-SUM($T17:T17))*$D17))))</f>
        <v>0</v>
      </c>
      <c r="V17" s="158">
        <f>IF(COUNT($T17:U17)&gt;=$F17,0,IF((1&gt;($F17-1)&gt;0),MIN(($S17-SUM($T17:U17))*$D17,($S17-SUM($T17:U17)-(($H17*0.05))),(($S17-SUM($T17:U17))*$D17))))</f>
        <v>0</v>
      </c>
      <c r="W17" s="158">
        <f>IF(COUNT($T17:V17)&gt;=$F17,0,IF((1&gt;($F17-1)&gt;0),MIN(($S17-SUM($T17:V17))*$D17,($S17-SUM($T17:V17)-(($H17*0.05))),(($S17-SUM($T17:V17))*$D17))))</f>
        <v>0</v>
      </c>
      <c r="X17" s="158">
        <f>IF(COUNT($T17:W17)&gt;=$F17,0,IF((1&gt;($F17-1)&gt;0),MIN(($S17-SUM($T17:W17))*$D17,($S17-SUM($T17:W17)-(($H17*0.05))),(($S17-SUM($T17:W17))*$D17))))</f>
        <v>0</v>
      </c>
      <c r="Y17" s="158">
        <f>IF(COUNT($T17:X17)&gt;=$F17,0,IF((1&gt;($F17-1)&gt;0),MIN(($S17-SUM($T17:X17))*$D17,($S17-SUM($T17:X17)-(($H17*0.05))),(($S17-SUM($T17:X17))*$D17))))</f>
        <v>0</v>
      </c>
      <c r="Z17" s="158">
        <f>IF(COUNT($T17:Y17)&gt;=$F17,0,IF((1&gt;($F17-1)&gt;0),MIN(($S17-SUM($T17:Y17))*$D17,($S17-SUM($T17:Y17)-(($H17*0.05))),(($S17-SUM($T17:Y17))*$D17))))</f>
        <v>0</v>
      </c>
      <c r="AA17" s="158">
        <f>IF(COUNT($T17:Z17)&gt;=$F17,0,IF((1&gt;($F17-1)&gt;0),MIN(($S17-SUM($T17:Z17))*$D17,($S17-SUM($T17:Z17)-(($H17*0.05))),(($S17-SUM($T17:Z17))*$D17))))</f>
        <v>0</v>
      </c>
      <c r="AB17" s="158">
        <f>IF(COUNT($T17:AA17)&gt;=$F17,0,IF((1&gt;($F17-1)&gt;0),MIN(($S17-SUM($T17:AA17))*$D17,($S17-SUM($T17:AA17)-(($H17*0.05))),(($S17-SUM($T17:AA17))*$D17))))</f>
        <v>0</v>
      </c>
      <c r="AC17" s="158">
        <f>IF(COUNT($T17:AB17)&gt;=$F17,0,IF((1&gt;($F17-1)&gt;0),MIN(($S17-SUM($T17:AB17))*$D17,($S17-SUM($T17:AB17)-(($H17*0.05))),(($S17-SUM($T17:AB17))*$D17))))</f>
        <v>0</v>
      </c>
      <c r="AD17" s="158">
        <f>IF(COUNT($T17:AC17)&gt;=$F17,0,IF((1&gt;($F17-1)&gt;0),MIN(($S17-SUM($T17:AC17))*$D17,($S17-SUM($T17:AC17)-(($H17*0.05))),(($S17-SUM($T17:AC17))*$D17))))</f>
        <v>0</v>
      </c>
      <c r="AE17" s="158">
        <f>IF(COUNT($T17:AD17)&gt;=$F17,0,IF((1&gt;($F17-1)&gt;0),MIN(($S17-SUM($T17:AD17))*$D17,($S17-SUM($T17:AD17)-(($H17*0.05))),(($S17-SUM($T17:AD17))*$D17))))</f>
        <v>0</v>
      </c>
      <c r="AF17" s="158">
        <f>IF(COUNT($T17:AE17)&gt;=$F17,0,IF((1&gt;($F17-1)&gt;0),MIN(($S17-SUM($T17:AE17))*$D17,($S17-SUM($T17:AE17)-(($H17*0.05))),(($S17-SUM($T17:AE17))*$D17))))</f>
        <v>0</v>
      </c>
      <c r="AG17" s="158">
        <f>IF(COUNT($T17:AF17)&gt;=$F17,0,IF((1&gt;($F17-1)&gt;0),MIN(($S17-SUM($T17:AF17))*$D17,($S17-SUM($T17:AF17)-(($H17*0.05))),(($S17-SUM($T17:AF17))*$D17))))</f>
        <v>0</v>
      </c>
      <c r="AH17" s="158">
        <f>IF(COUNT($T17:AG17)&gt;=$F17,0,IF((1&gt;($F17-1)&gt;0),MIN(($S17-SUM($T17:AG17))*$D17,($S17-SUM($T17:AG17)-(($H17*0.05))),(($S17-SUM($T17:AG17))*$D17))))</f>
        <v>0</v>
      </c>
      <c r="AI17" s="158">
        <f>IF(COUNT($T17:AH17)&gt;=$F17,0,IF((1&gt;($F17-1)&gt;0),MIN(($S17-SUM($T17:AH17))*$D17,($S17-SUM($T17:AH17)-(($H17*0.05))),(($S17-SUM($T17:AH17))*$D17))))</f>
        <v>0</v>
      </c>
      <c r="AJ17" s="159">
        <f t="shared" si="14"/>
        <v>0</v>
      </c>
      <c r="AK17" s="159">
        <f t="shared" si="15"/>
        <v>0</v>
      </c>
    </row>
    <row r="18" spans="1:37">
      <c r="A18" s="160"/>
      <c r="B18" s="152">
        <v>0</v>
      </c>
      <c r="C18" s="153">
        <v>0</v>
      </c>
      <c r="D18" s="154">
        <f t="shared" si="1"/>
        <v>0</v>
      </c>
      <c r="E18" s="155">
        <v>0</v>
      </c>
      <c r="F18" s="156">
        <f t="shared" si="2"/>
        <v>0</v>
      </c>
      <c r="G18" s="157">
        <f t="shared" si="3"/>
        <v>0</v>
      </c>
      <c r="H18" s="155">
        <v>0</v>
      </c>
      <c r="I18" s="158" t="str">
        <f>IFERROR((IF(I$8&gt;$B18,$H18-($H18*$C18*(#REF!-$B18+1)/365),0)),"-")</f>
        <v>-</v>
      </c>
      <c r="J18" s="158" t="str">
        <f t="shared" si="4"/>
        <v>-</v>
      </c>
      <c r="K18" s="158" t="str">
        <f t="shared" si="5"/>
        <v>-</v>
      </c>
      <c r="L18" s="158" t="str">
        <f t="shared" si="6"/>
        <v>-</v>
      </c>
      <c r="M18" s="158" t="str">
        <f t="shared" si="7"/>
        <v>-</v>
      </c>
      <c r="N18" s="158" t="str">
        <f t="shared" si="8"/>
        <v>-</v>
      </c>
      <c r="O18" s="158" t="str">
        <f t="shared" si="9"/>
        <v>-</v>
      </c>
      <c r="P18" s="158" t="str">
        <f t="shared" si="10"/>
        <v>-</v>
      </c>
      <c r="Q18" s="158" t="str">
        <f t="shared" si="11"/>
        <v>-</v>
      </c>
      <c r="R18" s="155">
        <v>0</v>
      </c>
      <c r="S18" s="191">
        <f t="shared" si="12"/>
        <v>0</v>
      </c>
      <c r="T18" s="158">
        <f t="shared" si="13"/>
        <v>0</v>
      </c>
      <c r="U18" s="158">
        <f>IF(COUNT($T18:T18)&gt;=$F18,0,IF((1&gt;($F18-1)&gt;0),MIN(($S18-SUM($T18:T18))*$D18,($S18-SUM($T18:T18)-(($H18*0.05))),(($S18-SUM($T18:T18))*$D18))))</f>
        <v>0</v>
      </c>
      <c r="V18" s="158">
        <f>IF(COUNT($T18:U18)&gt;=$F18,0,IF((1&gt;($F18-1)&gt;0),MIN(($S18-SUM($T18:U18))*$D18,($S18-SUM($T18:U18)-(($H18*0.05))),(($S18-SUM($T18:U18))*$D18))))</f>
        <v>0</v>
      </c>
      <c r="W18" s="158">
        <f>IF(COUNT($T18:V18)&gt;=$F18,0,IF((1&gt;($F18-1)&gt;0),MIN(($S18-SUM($T18:V18))*$D18,($S18-SUM($T18:V18)-(($H18*0.05))),(($S18-SUM($T18:V18))*$D18))))</f>
        <v>0</v>
      </c>
      <c r="X18" s="158">
        <f>IF(COUNT($T18:W18)&gt;=$F18,0,IF((1&gt;($F18-1)&gt;0),MIN(($S18-SUM($T18:W18))*$D18,($S18-SUM($T18:W18)-(($H18*0.05))),(($S18-SUM($T18:W18))*$D18))))</f>
        <v>0</v>
      </c>
      <c r="Y18" s="158">
        <f>IF(COUNT($T18:X18)&gt;=$F18,0,IF((1&gt;($F18-1)&gt;0),MIN(($S18-SUM($T18:X18))*$D18,($S18-SUM($T18:X18)-(($H18*0.05))),(($S18-SUM($T18:X18))*$D18))))</f>
        <v>0</v>
      </c>
      <c r="Z18" s="158">
        <f>IF(COUNT($T18:Y18)&gt;=$F18,0,IF((1&gt;($F18-1)&gt;0),MIN(($S18-SUM($T18:Y18))*$D18,($S18-SUM($T18:Y18)-(($H18*0.05))),(($S18-SUM($T18:Y18))*$D18))))</f>
        <v>0</v>
      </c>
      <c r="AA18" s="158">
        <f>IF(COUNT($T18:Z18)&gt;=$F18,0,IF((1&gt;($F18-1)&gt;0),MIN(($S18-SUM($T18:Z18))*$D18,($S18-SUM($T18:Z18)-(($H18*0.05))),(($S18-SUM($T18:Z18))*$D18))))</f>
        <v>0</v>
      </c>
      <c r="AB18" s="158">
        <f>IF(COUNT($T18:AA18)&gt;=$F18,0,IF((1&gt;($F18-1)&gt;0),MIN(($S18-SUM($T18:AA18))*$D18,($S18-SUM($T18:AA18)-(($H18*0.05))),(($S18-SUM($T18:AA18))*$D18))))</f>
        <v>0</v>
      </c>
      <c r="AC18" s="158">
        <f>IF(COUNT($T18:AB18)&gt;=$F18,0,IF((1&gt;($F18-1)&gt;0),MIN(($S18-SUM($T18:AB18))*$D18,($S18-SUM($T18:AB18)-(($H18*0.05))),(($S18-SUM($T18:AB18))*$D18))))</f>
        <v>0</v>
      </c>
      <c r="AD18" s="158">
        <f>IF(COUNT($T18:AC18)&gt;=$F18,0,IF((1&gt;($F18-1)&gt;0),MIN(($S18-SUM($T18:AC18))*$D18,($S18-SUM($T18:AC18)-(($H18*0.05))),(($S18-SUM($T18:AC18))*$D18))))</f>
        <v>0</v>
      </c>
      <c r="AE18" s="158">
        <f>IF(COUNT($T18:AD18)&gt;=$F18,0,IF((1&gt;($F18-1)&gt;0),MIN(($S18-SUM($T18:AD18))*$D18,($S18-SUM($T18:AD18)-(($H18*0.05))),(($S18-SUM($T18:AD18))*$D18))))</f>
        <v>0</v>
      </c>
      <c r="AF18" s="158">
        <f>IF(COUNT($T18:AE18)&gt;=$F18,0,IF((1&gt;($F18-1)&gt;0),MIN(($S18-SUM($T18:AE18))*$D18,($S18-SUM($T18:AE18)-(($H18*0.05))),(($S18-SUM($T18:AE18))*$D18))))</f>
        <v>0</v>
      </c>
      <c r="AG18" s="158">
        <f>IF(COUNT($T18:AF18)&gt;=$F18,0,IF((1&gt;($F18-1)&gt;0),MIN(($S18-SUM($T18:AF18))*$D18,($S18-SUM($T18:AF18)-(($H18*0.05))),(($S18-SUM($T18:AF18))*$D18))))</f>
        <v>0</v>
      </c>
      <c r="AH18" s="158">
        <f>IF(COUNT($T18:AG18)&gt;=$F18,0,IF((1&gt;($F18-1)&gt;0),MIN(($S18-SUM($T18:AG18))*$D18,($S18-SUM($T18:AG18)-(($H18*0.05))),(($S18-SUM($T18:AG18))*$D18))))</f>
        <v>0</v>
      </c>
      <c r="AI18" s="158">
        <f>IF(COUNT($T18:AH18)&gt;=$F18,0,IF((1&gt;($F18-1)&gt;0),MIN(($S18-SUM($T18:AH18))*$D18,($S18-SUM($T18:AH18)-(($H18*0.05))),(($S18-SUM($T18:AH18))*$D18))))</f>
        <v>0</v>
      </c>
      <c r="AJ18" s="159">
        <f t="shared" si="14"/>
        <v>0</v>
      </c>
      <c r="AK18" s="159">
        <f t="shared" si="15"/>
        <v>0</v>
      </c>
    </row>
    <row r="19" spans="1:37">
      <c r="A19" s="160"/>
      <c r="B19" s="152">
        <v>0</v>
      </c>
      <c r="C19" s="153">
        <v>0</v>
      </c>
      <c r="D19" s="154">
        <f t="shared" si="1"/>
        <v>0</v>
      </c>
      <c r="E19" s="155">
        <v>0</v>
      </c>
      <c r="F19" s="156">
        <f t="shared" si="2"/>
        <v>0</v>
      </c>
      <c r="G19" s="157">
        <f t="shared" si="3"/>
        <v>0</v>
      </c>
      <c r="H19" s="155">
        <v>0</v>
      </c>
      <c r="I19" s="158" t="str">
        <f>IFERROR((IF(I$8&gt;$B19,$H19-($H19*$C19*(#REF!-$B19+1)/365),0)),"-")</f>
        <v>-</v>
      </c>
      <c r="J19" s="158" t="str">
        <f t="shared" si="4"/>
        <v>-</v>
      </c>
      <c r="K19" s="158" t="str">
        <f t="shared" si="5"/>
        <v>-</v>
      </c>
      <c r="L19" s="158" t="str">
        <f t="shared" si="6"/>
        <v>-</v>
      </c>
      <c r="M19" s="158" t="str">
        <f t="shared" si="7"/>
        <v>-</v>
      </c>
      <c r="N19" s="158" t="str">
        <f t="shared" si="8"/>
        <v>-</v>
      </c>
      <c r="O19" s="158" t="str">
        <f t="shared" si="9"/>
        <v>-</v>
      </c>
      <c r="P19" s="158" t="str">
        <f t="shared" si="10"/>
        <v>-</v>
      </c>
      <c r="Q19" s="158" t="str">
        <f t="shared" si="11"/>
        <v>-</v>
      </c>
      <c r="R19" s="155">
        <v>0</v>
      </c>
      <c r="S19" s="191">
        <f t="shared" si="12"/>
        <v>0</v>
      </c>
      <c r="T19" s="158">
        <f t="shared" si="13"/>
        <v>0</v>
      </c>
      <c r="U19" s="158">
        <f>IF(COUNT($T19:T19)&gt;=$F19,0,IF((1&gt;($F19-1)&gt;0),MIN(($S19-SUM($T19:T19))*$D19,($S19-SUM($T19:T19)-(($H19*0.05))),(($S19-SUM($T19:T19))*$D19))))</f>
        <v>0</v>
      </c>
      <c r="V19" s="158">
        <f>IF(COUNT($T19:U19)&gt;=$F19,0,IF((1&gt;($F19-1)&gt;0),MIN(($S19-SUM($T19:U19))*$D19,($S19-SUM($T19:U19)-(($H19*0.05))),(($S19-SUM($T19:U19))*$D19))))</f>
        <v>0</v>
      </c>
      <c r="W19" s="158">
        <f>IF(COUNT($T19:V19)&gt;=$F19,0,IF((1&gt;($F19-1)&gt;0),MIN(($S19-SUM($T19:V19))*$D19,($S19-SUM($T19:V19)-(($H19*0.05))),(($S19-SUM($T19:V19))*$D19))))</f>
        <v>0</v>
      </c>
      <c r="X19" s="158">
        <f>IF(COUNT($T19:W19)&gt;=$F19,0,IF((1&gt;($F19-1)&gt;0),MIN(($S19-SUM($T19:W19))*$D19,($S19-SUM($T19:W19)-(($H19*0.05))),(($S19-SUM($T19:W19))*$D19))))</f>
        <v>0</v>
      </c>
      <c r="Y19" s="158">
        <f>IF(COUNT($T19:X19)&gt;=$F19,0,IF((1&gt;($F19-1)&gt;0),MIN(($S19-SUM($T19:X19))*$D19,($S19-SUM($T19:X19)-(($H19*0.05))),(($S19-SUM($T19:X19))*$D19))))</f>
        <v>0</v>
      </c>
      <c r="Z19" s="158">
        <f>IF(COUNT($T19:Y19)&gt;=$F19,0,IF((1&gt;($F19-1)&gt;0),MIN(($S19-SUM($T19:Y19))*$D19,($S19-SUM($T19:Y19)-(($H19*0.05))),(($S19-SUM($T19:Y19))*$D19))))</f>
        <v>0</v>
      </c>
      <c r="AA19" s="158">
        <f>IF(COUNT($T19:Z19)&gt;=$F19,0,IF((1&gt;($F19-1)&gt;0),MIN(($S19-SUM($T19:Z19))*$D19,($S19-SUM($T19:Z19)-(($H19*0.05))),(($S19-SUM($T19:Z19))*$D19))))</f>
        <v>0</v>
      </c>
      <c r="AB19" s="158">
        <f>IF(COUNT($T19:AA19)&gt;=$F19,0,IF((1&gt;($F19-1)&gt;0),MIN(($S19-SUM($T19:AA19))*$D19,($S19-SUM($T19:AA19)-(($H19*0.05))),(($S19-SUM($T19:AA19))*$D19))))</f>
        <v>0</v>
      </c>
      <c r="AC19" s="158">
        <f>IF(COUNT($T19:AB19)&gt;=$F19,0,IF((1&gt;($F19-1)&gt;0),MIN(($S19-SUM($T19:AB19))*$D19,($S19-SUM($T19:AB19)-(($H19*0.05))),(($S19-SUM($T19:AB19))*$D19))))</f>
        <v>0</v>
      </c>
      <c r="AD19" s="158">
        <f>IF(COUNT($T19:AC19)&gt;=$F19,0,IF((1&gt;($F19-1)&gt;0),MIN(($S19-SUM($T19:AC19))*$D19,($S19-SUM($T19:AC19)-(($H19*0.05))),(($S19-SUM($T19:AC19))*$D19))))</f>
        <v>0</v>
      </c>
      <c r="AE19" s="158">
        <f>IF(COUNT($T19:AD19)&gt;=$F19,0,IF((1&gt;($F19-1)&gt;0),MIN(($S19-SUM($T19:AD19))*$D19,($S19-SUM($T19:AD19)-(($H19*0.05))),(($S19-SUM($T19:AD19))*$D19))))</f>
        <v>0</v>
      </c>
      <c r="AF19" s="158">
        <f>IF(COUNT($T19:AE19)&gt;=$F19,0,IF((1&gt;($F19-1)&gt;0),MIN(($S19-SUM($T19:AE19))*$D19,($S19-SUM($T19:AE19)-(($H19*0.05))),(($S19-SUM($T19:AE19))*$D19))))</f>
        <v>0</v>
      </c>
      <c r="AG19" s="158">
        <f>IF(COUNT($T19:AF19)&gt;=$F19,0,IF((1&gt;($F19-1)&gt;0),MIN(($S19-SUM($T19:AF19))*$D19,($S19-SUM($T19:AF19)-(($H19*0.05))),(($S19-SUM($T19:AF19))*$D19))))</f>
        <v>0</v>
      </c>
      <c r="AH19" s="158">
        <f>IF(COUNT($T19:AG19)&gt;=$F19,0,IF((1&gt;($F19-1)&gt;0),MIN(($S19-SUM($T19:AG19))*$D19,($S19-SUM($T19:AG19)-(($H19*0.05))),(($S19-SUM($T19:AG19))*$D19))))</f>
        <v>0</v>
      </c>
      <c r="AI19" s="158">
        <f>IF(COUNT($T19:AH19)&gt;=$F19,0,IF((1&gt;($F19-1)&gt;0),MIN(($S19-SUM($T19:AH19))*$D19,($S19-SUM($T19:AH19)-(($H19*0.05))),(($S19-SUM($T19:AH19))*$D19))))</f>
        <v>0</v>
      </c>
      <c r="AJ19" s="159">
        <f t="shared" si="14"/>
        <v>0</v>
      </c>
      <c r="AK19" s="159">
        <f t="shared" si="15"/>
        <v>0</v>
      </c>
    </row>
    <row r="20" spans="1:37">
      <c r="A20" s="160"/>
      <c r="B20" s="152">
        <v>0</v>
      </c>
      <c r="C20" s="153">
        <v>0</v>
      </c>
      <c r="D20" s="154">
        <f t="shared" si="1"/>
        <v>0</v>
      </c>
      <c r="E20" s="155">
        <v>0</v>
      </c>
      <c r="F20" s="156">
        <f t="shared" si="2"/>
        <v>0</v>
      </c>
      <c r="G20" s="157">
        <f t="shared" si="3"/>
        <v>0</v>
      </c>
      <c r="H20" s="155">
        <v>0</v>
      </c>
      <c r="I20" s="158" t="str">
        <f>IFERROR((IF(I$8&gt;$B20,$H20-($H20*$C20*(#REF!-$B20+1)/365),0)),"-")</f>
        <v>-</v>
      </c>
      <c r="J20" s="158" t="str">
        <f t="shared" si="4"/>
        <v>-</v>
      </c>
      <c r="K20" s="158" t="str">
        <f t="shared" si="5"/>
        <v>-</v>
      </c>
      <c r="L20" s="158" t="str">
        <f t="shared" si="6"/>
        <v>-</v>
      </c>
      <c r="M20" s="158" t="str">
        <f t="shared" si="7"/>
        <v>-</v>
      </c>
      <c r="N20" s="158" t="str">
        <f t="shared" si="8"/>
        <v>-</v>
      </c>
      <c r="O20" s="158" t="str">
        <f t="shared" si="9"/>
        <v>-</v>
      </c>
      <c r="P20" s="158" t="str">
        <f t="shared" si="10"/>
        <v>-</v>
      </c>
      <c r="Q20" s="158" t="str">
        <f t="shared" si="11"/>
        <v>-</v>
      </c>
      <c r="R20" s="155">
        <v>0</v>
      </c>
      <c r="S20" s="191">
        <f t="shared" si="12"/>
        <v>0</v>
      </c>
      <c r="T20" s="158">
        <f t="shared" si="13"/>
        <v>0</v>
      </c>
      <c r="U20" s="158">
        <f>IF(COUNT($T20:T20)&gt;=$F20,0,IF((1&gt;($F20-1)&gt;0),MIN(($S20-SUM($T20:T20))*$D20,($S20-SUM($T20:T20)-(($H20*0.05))),(($S20-SUM($T20:T20))*$D20))))</f>
        <v>0</v>
      </c>
      <c r="V20" s="158">
        <f>IF(COUNT($T20:U20)&gt;=$F20,0,IF((1&gt;($F20-1)&gt;0),MIN(($S20-SUM($T20:U20))*$D20,($S20-SUM($T20:U20)-(($H20*0.05))),(($S20-SUM($T20:U20))*$D20))))</f>
        <v>0</v>
      </c>
      <c r="W20" s="158">
        <f>IF(COUNT($T20:V20)&gt;=$F20,0,IF((1&gt;($F20-1)&gt;0),MIN(($S20-SUM($T20:V20))*$D20,($S20-SUM($T20:V20)-(($H20*0.05))),(($S20-SUM($T20:V20))*$D20))))</f>
        <v>0</v>
      </c>
      <c r="X20" s="158">
        <f>IF(COUNT($T20:W20)&gt;=$F20,0,IF((1&gt;($F20-1)&gt;0),MIN(($S20-SUM($T20:W20))*$D20,($S20-SUM($T20:W20)-(($H20*0.05))),(($S20-SUM($T20:W20))*$D20))))</f>
        <v>0</v>
      </c>
      <c r="Y20" s="158">
        <f>IF(COUNT($T20:X20)&gt;=$F20,0,IF((1&gt;($F20-1)&gt;0),MIN(($S20-SUM($T20:X20))*$D20,($S20-SUM($T20:X20)-(($H20*0.05))),(($S20-SUM($T20:X20))*$D20))))</f>
        <v>0</v>
      </c>
      <c r="Z20" s="158">
        <f>IF(COUNT($T20:Y20)&gt;=$F20,0,IF((1&gt;($F20-1)&gt;0),MIN(($S20-SUM($T20:Y20))*$D20,($S20-SUM($T20:Y20)-(($H20*0.05))),(($S20-SUM($T20:Y20))*$D20))))</f>
        <v>0</v>
      </c>
      <c r="AA20" s="158">
        <f>IF(COUNT($T20:Z20)&gt;=$F20,0,IF((1&gt;($F20-1)&gt;0),MIN(($S20-SUM($T20:Z20))*$D20,($S20-SUM($T20:Z20)-(($H20*0.05))),(($S20-SUM($T20:Z20))*$D20))))</f>
        <v>0</v>
      </c>
      <c r="AB20" s="158">
        <f>IF(COUNT($T20:AA20)&gt;=$F20,0,IF((1&gt;($F20-1)&gt;0),MIN(($S20-SUM($T20:AA20))*$D20,($S20-SUM($T20:AA20)-(($H20*0.05))),(($S20-SUM($T20:AA20))*$D20))))</f>
        <v>0</v>
      </c>
      <c r="AC20" s="158">
        <f>IF(COUNT($T20:AB20)&gt;=$F20,0,IF((1&gt;($F20-1)&gt;0),MIN(($S20-SUM($T20:AB20))*$D20,($S20-SUM($T20:AB20)-(($H20*0.05))),(($S20-SUM($T20:AB20))*$D20))))</f>
        <v>0</v>
      </c>
      <c r="AD20" s="158">
        <f>IF(COUNT($T20:AC20)&gt;=$F20,0,IF((1&gt;($F20-1)&gt;0),MIN(($S20-SUM($T20:AC20))*$D20,($S20-SUM($T20:AC20)-(($H20*0.05))),(($S20-SUM($T20:AC20))*$D20))))</f>
        <v>0</v>
      </c>
      <c r="AE20" s="158">
        <f>IF(COUNT($T20:AD20)&gt;=$F20,0,IF((1&gt;($F20-1)&gt;0),MIN(($S20-SUM($T20:AD20))*$D20,($S20-SUM($T20:AD20)-(($H20*0.05))),(($S20-SUM($T20:AD20))*$D20))))</f>
        <v>0</v>
      </c>
      <c r="AF20" s="158">
        <f>IF(COUNT($T20:AE20)&gt;=$F20,0,IF((1&gt;($F20-1)&gt;0),MIN(($S20-SUM($T20:AE20))*$D20,($S20-SUM($T20:AE20)-(($H20*0.05))),(($S20-SUM($T20:AE20))*$D20))))</f>
        <v>0</v>
      </c>
      <c r="AG20" s="158">
        <f>IF(COUNT($T20:AF20)&gt;=$F20,0,IF((1&gt;($F20-1)&gt;0),MIN(($S20-SUM($T20:AF20))*$D20,($S20-SUM($T20:AF20)-(($H20*0.05))),(($S20-SUM($T20:AF20))*$D20))))</f>
        <v>0</v>
      </c>
      <c r="AH20" s="158">
        <f>IF(COUNT($T20:AG20)&gt;=$F20,0,IF((1&gt;($F20-1)&gt;0),MIN(($S20-SUM($T20:AG20))*$D20,($S20-SUM($T20:AG20)-(($H20*0.05))),(($S20-SUM($T20:AG20))*$D20))))</f>
        <v>0</v>
      </c>
      <c r="AI20" s="158">
        <f>IF(COUNT($T20:AH20)&gt;=$F20,0,IF((1&gt;($F20-1)&gt;0),MIN(($S20-SUM($T20:AH20))*$D20,($S20-SUM($T20:AH20)-(($H20*0.05))),(($S20-SUM($T20:AH20))*$D20))))</f>
        <v>0</v>
      </c>
      <c r="AJ20" s="159">
        <f t="shared" si="14"/>
        <v>0</v>
      </c>
      <c r="AK20" s="159">
        <f t="shared" si="15"/>
        <v>0</v>
      </c>
    </row>
    <row r="21" spans="1:37">
      <c r="A21" s="160"/>
      <c r="B21" s="152">
        <v>0</v>
      </c>
      <c r="C21" s="153">
        <v>0</v>
      </c>
      <c r="D21" s="154">
        <f t="shared" si="1"/>
        <v>0</v>
      </c>
      <c r="E21" s="155">
        <v>0</v>
      </c>
      <c r="F21" s="156">
        <f t="shared" si="2"/>
        <v>0</v>
      </c>
      <c r="G21" s="157">
        <f t="shared" si="3"/>
        <v>0</v>
      </c>
      <c r="H21" s="155">
        <v>0</v>
      </c>
      <c r="I21" s="158" t="str">
        <f>IFERROR((IF(I$8&gt;$B21,$H21-($H21*$C21*(#REF!-$B21+1)/365),0)),"-")</f>
        <v>-</v>
      </c>
      <c r="J21" s="158" t="str">
        <f t="shared" si="4"/>
        <v>-</v>
      </c>
      <c r="K21" s="158" t="str">
        <f t="shared" si="5"/>
        <v>-</v>
      </c>
      <c r="L21" s="158" t="str">
        <f t="shared" si="6"/>
        <v>-</v>
      </c>
      <c r="M21" s="158" t="str">
        <f t="shared" si="7"/>
        <v>-</v>
      </c>
      <c r="N21" s="158" t="str">
        <f t="shared" si="8"/>
        <v>-</v>
      </c>
      <c r="O21" s="158" t="str">
        <f t="shared" si="9"/>
        <v>-</v>
      </c>
      <c r="P21" s="158" t="str">
        <f t="shared" si="10"/>
        <v>-</v>
      </c>
      <c r="Q21" s="158" t="str">
        <f t="shared" si="11"/>
        <v>-</v>
      </c>
      <c r="R21" s="155">
        <v>0</v>
      </c>
      <c r="S21" s="191">
        <f t="shared" si="12"/>
        <v>0</v>
      </c>
      <c r="T21" s="158">
        <f t="shared" si="13"/>
        <v>0</v>
      </c>
      <c r="U21" s="158">
        <f>IF(COUNT($T21:T21)&gt;=$F21,0,IF((1&gt;($F21-1)&gt;0),MIN(($S21-SUM($T21:T21))*$D21,($S21-SUM($T21:T21)-(($H21*0.05))),(($S21-SUM($T21:T21))*$D21))))</f>
        <v>0</v>
      </c>
      <c r="V21" s="158">
        <f>IF(COUNT($T21:U21)&gt;=$F21,0,IF((1&gt;($F21-1)&gt;0),MIN(($S21-SUM($T21:U21))*$D21,($S21-SUM($T21:U21)-(($H21*0.05))),(($S21-SUM($T21:U21))*$D21))))</f>
        <v>0</v>
      </c>
      <c r="W21" s="158">
        <f>IF(COUNT($T21:V21)&gt;=$F21,0,IF((1&gt;($F21-1)&gt;0),MIN(($S21-SUM($T21:V21))*$D21,($S21-SUM($T21:V21)-(($H21*0.05))),(($S21-SUM($T21:V21))*$D21))))</f>
        <v>0</v>
      </c>
      <c r="X21" s="158">
        <f>IF(COUNT($T21:W21)&gt;=$F21,0,IF((1&gt;($F21-1)&gt;0),MIN(($S21-SUM($T21:W21))*$D21,($S21-SUM($T21:W21)-(($H21*0.05))),(($S21-SUM($T21:W21))*$D21))))</f>
        <v>0</v>
      </c>
      <c r="Y21" s="158">
        <f>IF(COUNT($T21:X21)&gt;=$F21,0,IF((1&gt;($F21-1)&gt;0),MIN(($S21-SUM($T21:X21))*$D21,($S21-SUM($T21:X21)-(($H21*0.05))),(($S21-SUM($T21:X21))*$D21))))</f>
        <v>0</v>
      </c>
      <c r="Z21" s="158">
        <f>IF(COUNT($T21:Y21)&gt;=$F21,0,IF((1&gt;($F21-1)&gt;0),MIN(($S21-SUM($T21:Y21))*$D21,($S21-SUM($T21:Y21)-(($H21*0.05))),(($S21-SUM($T21:Y21))*$D21))))</f>
        <v>0</v>
      </c>
      <c r="AA21" s="158">
        <f>IF(COUNT($T21:Z21)&gt;=$F21,0,IF((1&gt;($F21-1)&gt;0),MIN(($S21-SUM($T21:Z21))*$D21,($S21-SUM($T21:Z21)-(($H21*0.05))),(($S21-SUM($T21:Z21))*$D21))))</f>
        <v>0</v>
      </c>
      <c r="AB21" s="158">
        <f>IF(COUNT($T21:AA21)&gt;=$F21,0,IF((1&gt;($F21-1)&gt;0),MIN(($S21-SUM($T21:AA21))*$D21,($S21-SUM($T21:AA21)-(($H21*0.05))),(($S21-SUM($T21:AA21))*$D21))))</f>
        <v>0</v>
      </c>
      <c r="AC21" s="158">
        <f>IF(COUNT($T21:AB21)&gt;=$F21,0,IF((1&gt;($F21-1)&gt;0),MIN(($S21-SUM($T21:AB21))*$D21,($S21-SUM($T21:AB21)-(($H21*0.05))),(($S21-SUM($T21:AB21))*$D21))))</f>
        <v>0</v>
      </c>
      <c r="AD21" s="158">
        <f>IF(COUNT($T21:AC21)&gt;=$F21,0,IF((1&gt;($F21-1)&gt;0),MIN(($S21-SUM($T21:AC21))*$D21,($S21-SUM($T21:AC21)-(($H21*0.05))),(($S21-SUM($T21:AC21))*$D21))))</f>
        <v>0</v>
      </c>
      <c r="AE21" s="158">
        <f>IF(COUNT($T21:AD21)&gt;=$F21,0,IF((1&gt;($F21-1)&gt;0),MIN(($S21-SUM($T21:AD21))*$D21,($S21-SUM($T21:AD21)-(($H21*0.05))),(($S21-SUM($T21:AD21))*$D21))))</f>
        <v>0</v>
      </c>
      <c r="AF21" s="158">
        <f>IF(COUNT($T21:AE21)&gt;=$F21,0,IF((1&gt;($F21-1)&gt;0),MIN(($S21-SUM($T21:AE21))*$D21,($S21-SUM($T21:AE21)-(($H21*0.05))),(($S21-SUM($T21:AE21))*$D21))))</f>
        <v>0</v>
      </c>
      <c r="AG21" s="158">
        <f>IF(COUNT($T21:AF21)&gt;=$F21,0,IF((1&gt;($F21-1)&gt;0),MIN(($S21-SUM($T21:AF21))*$D21,($S21-SUM($T21:AF21)-(($H21*0.05))),(($S21-SUM($T21:AF21))*$D21))))</f>
        <v>0</v>
      </c>
      <c r="AH21" s="158">
        <f>IF(COUNT($T21:AG21)&gt;=$F21,0,IF((1&gt;($F21-1)&gt;0),MIN(($S21-SUM($T21:AG21))*$D21,($S21-SUM($T21:AG21)-(($H21*0.05))),(($S21-SUM($T21:AG21))*$D21))))</f>
        <v>0</v>
      </c>
      <c r="AI21" s="158">
        <f>IF(COUNT($T21:AH21)&gt;=$F21,0,IF((1&gt;($F21-1)&gt;0),MIN(($S21-SUM($T21:AH21))*$D21,($S21-SUM($T21:AH21)-(($H21*0.05))),(($S21-SUM($T21:AH21))*$D21))))</f>
        <v>0</v>
      </c>
      <c r="AJ21" s="159">
        <f t="shared" si="14"/>
        <v>0</v>
      </c>
      <c r="AK21" s="159">
        <f t="shared" si="15"/>
        <v>0</v>
      </c>
    </row>
    <row r="22" spans="1:37">
      <c r="A22" s="160"/>
      <c r="B22" s="152">
        <v>0</v>
      </c>
      <c r="C22" s="153">
        <v>0</v>
      </c>
      <c r="D22" s="154">
        <f t="shared" si="1"/>
        <v>0</v>
      </c>
      <c r="E22" s="155">
        <v>0</v>
      </c>
      <c r="F22" s="156">
        <f t="shared" si="2"/>
        <v>0</v>
      </c>
      <c r="G22" s="157">
        <f t="shared" si="3"/>
        <v>0</v>
      </c>
      <c r="H22" s="155">
        <v>0</v>
      </c>
      <c r="I22" s="158" t="str">
        <f>IFERROR((IF(I$8&gt;$B22,$H22-($H22*$C22*(#REF!-$B22+1)/365),0)),"-")</f>
        <v>-</v>
      </c>
      <c r="J22" s="158" t="str">
        <f t="shared" si="4"/>
        <v>-</v>
      </c>
      <c r="K22" s="158" t="str">
        <f t="shared" si="5"/>
        <v>-</v>
      </c>
      <c r="L22" s="158" t="str">
        <f t="shared" si="6"/>
        <v>-</v>
      </c>
      <c r="M22" s="158" t="str">
        <f t="shared" si="7"/>
        <v>-</v>
      </c>
      <c r="N22" s="158" t="str">
        <f t="shared" si="8"/>
        <v>-</v>
      </c>
      <c r="O22" s="158" t="str">
        <f t="shared" si="9"/>
        <v>-</v>
      </c>
      <c r="P22" s="158" t="str">
        <f t="shared" si="10"/>
        <v>-</v>
      </c>
      <c r="Q22" s="158" t="str">
        <f t="shared" si="11"/>
        <v>-</v>
      </c>
      <c r="R22" s="155">
        <v>0</v>
      </c>
      <c r="S22" s="191">
        <f t="shared" si="12"/>
        <v>0</v>
      </c>
      <c r="T22" s="158">
        <f t="shared" si="13"/>
        <v>0</v>
      </c>
      <c r="U22" s="158">
        <f>IF(COUNT($T22:T22)&gt;=$F22,0,IF((1&gt;($F22-1)&gt;0),MIN(($S22-SUM($T22:T22))*$D22,($S22-SUM($T22:T22)-(($H22*0.05))),(($S22-SUM($T22:T22))*$D22))))</f>
        <v>0</v>
      </c>
      <c r="V22" s="158">
        <f>IF(COUNT($T22:U22)&gt;=$F22,0,IF((1&gt;($F22-1)&gt;0),MIN(($S22-SUM($T22:U22))*$D22,($S22-SUM($T22:U22)-(($H22*0.05))),(($S22-SUM($T22:U22))*$D22))))</f>
        <v>0</v>
      </c>
      <c r="W22" s="158">
        <f>IF(COUNT($T22:V22)&gt;=$F22,0,IF((1&gt;($F22-1)&gt;0),MIN(($S22-SUM($T22:V22))*$D22,($S22-SUM($T22:V22)-(($H22*0.05))),(($S22-SUM($T22:V22))*$D22))))</f>
        <v>0</v>
      </c>
      <c r="X22" s="158">
        <f>IF(COUNT($T22:W22)&gt;=$F22,0,IF((1&gt;($F22-1)&gt;0),MIN(($S22-SUM($T22:W22))*$D22,($S22-SUM($T22:W22)-(($H22*0.05))),(($S22-SUM($T22:W22))*$D22))))</f>
        <v>0</v>
      </c>
      <c r="Y22" s="158">
        <f>IF(COUNT($T22:X22)&gt;=$F22,0,IF((1&gt;($F22-1)&gt;0),MIN(($S22-SUM($T22:X22))*$D22,($S22-SUM($T22:X22)-(($H22*0.05))),(($S22-SUM($T22:X22))*$D22))))</f>
        <v>0</v>
      </c>
      <c r="Z22" s="158">
        <f>IF(COUNT($T22:Y22)&gt;=$F22,0,IF((1&gt;($F22-1)&gt;0),MIN(($S22-SUM($T22:Y22))*$D22,($S22-SUM($T22:Y22)-(($H22*0.05))),(($S22-SUM($T22:Y22))*$D22))))</f>
        <v>0</v>
      </c>
      <c r="AA22" s="158">
        <f>IF(COUNT($T22:Z22)&gt;=$F22,0,IF((1&gt;($F22-1)&gt;0),MIN(($S22-SUM($T22:Z22))*$D22,($S22-SUM($T22:Z22)-(($H22*0.05))),(($S22-SUM($T22:Z22))*$D22))))</f>
        <v>0</v>
      </c>
      <c r="AB22" s="158">
        <f>IF(COUNT($T22:AA22)&gt;=$F22,0,IF((1&gt;($F22-1)&gt;0),MIN(($S22-SUM($T22:AA22))*$D22,($S22-SUM($T22:AA22)-(($H22*0.05))),(($S22-SUM($T22:AA22))*$D22))))</f>
        <v>0</v>
      </c>
      <c r="AC22" s="158">
        <f>IF(COUNT($T22:AB22)&gt;=$F22,0,IF((1&gt;($F22-1)&gt;0),MIN(($S22-SUM($T22:AB22))*$D22,($S22-SUM($T22:AB22)-(($H22*0.05))),(($S22-SUM($T22:AB22))*$D22))))</f>
        <v>0</v>
      </c>
      <c r="AD22" s="158">
        <f>IF(COUNT($T22:AC22)&gt;=$F22,0,IF((1&gt;($F22-1)&gt;0),MIN(($S22-SUM($T22:AC22))*$D22,($S22-SUM($T22:AC22)-(($H22*0.05))),(($S22-SUM($T22:AC22))*$D22))))</f>
        <v>0</v>
      </c>
      <c r="AE22" s="158">
        <f>IF(COUNT($T22:AD22)&gt;=$F22,0,IF((1&gt;($F22-1)&gt;0),MIN(($S22-SUM($T22:AD22))*$D22,($S22-SUM($T22:AD22)-(($H22*0.05))),(($S22-SUM($T22:AD22))*$D22))))</f>
        <v>0</v>
      </c>
      <c r="AF22" s="158">
        <f>IF(COUNT($T22:AE22)&gt;=$F22,0,IF((1&gt;($F22-1)&gt;0),MIN(($S22-SUM($T22:AE22))*$D22,($S22-SUM($T22:AE22)-(($H22*0.05))),(($S22-SUM($T22:AE22))*$D22))))</f>
        <v>0</v>
      </c>
      <c r="AG22" s="158">
        <f>IF(COUNT($T22:AF22)&gt;=$F22,0,IF((1&gt;($F22-1)&gt;0),MIN(($S22-SUM($T22:AF22))*$D22,($S22-SUM($T22:AF22)-(($H22*0.05))),(($S22-SUM($T22:AF22))*$D22))))</f>
        <v>0</v>
      </c>
      <c r="AH22" s="158">
        <f>IF(COUNT($T22:AG22)&gt;=$F22,0,IF((1&gt;($F22-1)&gt;0),MIN(($S22-SUM($T22:AG22))*$D22,($S22-SUM($T22:AG22)-(($H22*0.05))),(($S22-SUM($T22:AG22))*$D22))))</f>
        <v>0</v>
      </c>
      <c r="AI22" s="158">
        <f>IF(COUNT($T22:AH22)&gt;=$F22,0,IF((1&gt;($F22-1)&gt;0),MIN(($S22-SUM($T22:AH22))*$D22,($S22-SUM($T22:AH22)-(($H22*0.05))),(($S22-SUM($T22:AH22))*$D22))))</f>
        <v>0</v>
      </c>
      <c r="AJ22" s="159">
        <f t="shared" si="14"/>
        <v>0</v>
      </c>
      <c r="AK22" s="159">
        <f t="shared" si="15"/>
        <v>0</v>
      </c>
    </row>
    <row r="23" spans="1:37">
      <c r="A23" s="160"/>
      <c r="B23" s="152">
        <v>0</v>
      </c>
      <c r="C23" s="153">
        <v>0</v>
      </c>
      <c r="D23" s="154">
        <f t="shared" si="1"/>
        <v>0</v>
      </c>
      <c r="E23" s="155">
        <v>0</v>
      </c>
      <c r="F23" s="156">
        <f t="shared" si="2"/>
        <v>0</v>
      </c>
      <c r="G23" s="157">
        <f t="shared" si="3"/>
        <v>0</v>
      </c>
      <c r="H23" s="155">
        <v>0</v>
      </c>
      <c r="I23" s="158" t="str">
        <f>IFERROR((IF(I$8&gt;$B23,$H23-($H23*$C23*(#REF!-$B23+1)/365),0)),"-")</f>
        <v>-</v>
      </c>
      <c r="J23" s="158" t="str">
        <f t="shared" si="4"/>
        <v>-</v>
      </c>
      <c r="K23" s="158" t="str">
        <f t="shared" si="5"/>
        <v>-</v>
      </c>
      <c r="L23" s="158" t="str">
        <f t="shared" si="6"/>
        <v>-</v>
      </c>
      <c r="M23" s="158" t="str">
        <f t="shared" si="7"/>
        <v>-</v>
      </c>
      <c r="N23" s="158" t="str">
        <f t="shared" si="8"/>
        <v>-</v>
      </c>
      <c r="O23" s="158" t="str">
        <f t="shared" si="9"/>
        <v>-</v>
      </c>
      <c r="P23" s="158" t="str">
        <f t="shared" si="10"/>
        <v>-</v>
      </c>
      <c r="Q23" s="158" t="str">
        <f t="shared" si="11"/>
        <v>-</v>
      </c>
      <c r="R23" s="155">
        <v>0</v>
      </c>
      <c r="S23" s="191">
        <f t="shared" si="12"/>
        <v>0</v>
      </c>
      <c r="T23" s="158">
        <f t="shared" si="13"/>
        <v>0</v>
      </c>
      <c r="U23" s="158">
        <f>IF(COUNT($T23:T23)&gt;=$F23,0,IF((1&gt;($F23-1)&gt;0),MIN(($S23-SUM($T23:T23))*$D23,($S23-SUM($T23:T23)-(($H23*0.05))),(($S23-SUM($T23:T23))*$D23))))</f>
        <v>0</v>
      </c>
      <c r="V23" s="158">
        <f>IF(COUNT($T23:U23)&gt;=$F23,0,IF((1&gt;($F23-1)&gt;0),MIN(($S23-SUM($T23:U23))*$D23,($S23-SUM($T23:U23)-(($H23*0.05))),(($S23-SUM($T23:U23))*$D23))))</f>
        <v>0</v>
      </c>
      <c r="W23" s="158">
        <f>IF(COUNT($T23:V23)&gt;=$F23,0,IF((1&gt;($F23-1)&gt;0),MIN(($S23-SUM($T23:V23))*$D23,($S23-SUM($T23:V23)-(($H23*0.05))),(($S23-SUM($T23:V23))*$D23))))</f>
        <v>0</v>
      </c>
      <c r="X23" s="158">
        <f>IF(COUNT($T23:W23)&gt;=$F23,0,IF((1&gt;($F23-1)&gt;0),MIN(($S23-SUM($T23:W23))*$D23,($S23-SUM($T23:W23)-(($H23*0.05))),(($S23-SUM($T23:W23))*$D23))))</f>
        <v>0</v>
      </c>
      <c r="Y23" s="158">
        <f>IF(COUNT($T23:X23)&gt;=$F23,0,IF((1&gt;($F23-1)&gt;0),MIN(($S23-SUM($T23:X23))*$D23,($S23-SUM($T23:X23)-(($H23*0.05))),(($S23-SUM($T23:X23))*$D23))))</f>
        <v>0</v>
      </c>
      <c r="Z23" s="158">
        <f>IF(COUNT($T23:Y23)&gt;=$F23,0,IF((1&gt;($F23-1)&gt;0),MIN(($S23-SUM($T23:Y23))*$D23,($S23-SUM($T23:Y23)-(($H23*0.05))),(($S23-SUM($T23:Y23))*$D23))))</f>
        <v>0</v>
      </c>
      <c r="AA23" s="158">
        <f>IF(COUNT($T23:Z23)&gt;=$F23,0,IF((1&gt;($F23-1)&gt;0),MIN(($S23-SUM($T23:Z23))*$D23,($S23-SUM($T23:Z23)-(($H23*0.05))),(($S23-SUM($T23:Z23))*$D23))))</f>
        <v>0</v>
      </c>
      <c r="AB23" s="158">
        <f>IF(COUNT($T23:AA23)&gt;=$F23,0,IF((1&gt;($F23-1)&gt;0),MIN(($S23-SUM($T23:AA23))*$D23,($S23-SUM($T23:AA23)-(($H23*0.05))),(($S23-SUM($T23:AA23))*$D23))))</f>
        <v>0</v>
      </c>
      <c r="AC23" s="158">
        <f>IF(COUNT($T23:AB23)&gt;=$F23,0,IF((1&gt;($F23-1)&gt;0),MIN(($S23-SUM($T23:AB23))*$D23,($S23-SUM($T23:AB23)-(($H23*0.05))),(($S23-SUM($T23:AB23))*$D23))))</f>
        <v>0</v>
      </c>
      <c r="AD23" s="158">
        <f>IF(COUNT($T23:AC23)&gt;=$F23,0,IF((1&gt;($F23-1)&gt;0),MIN(($S23-SUM($T23:AC23))*$D23,($S23-SUM($T23:AC23)-(($H23*0.05))),(($S23-SUM($T23:AC23))*$D23))))</f>
        <v>0</v>
      </c>
      <c r="AE23" s="158">
        <f>IF(COUNT($T23:AD23)&gt;=$F23,0,IF((1&gt;($F23-1)&gt;0),MIN(($S23-SUM($T23:AD23))*$D23,($S23-SUM($T23:AD23)-(($H23*0.05))),(($S23-SUM($T23:AD23))*$D23))))</f>
        <v>0</v>
      </c>
      <c r="AF23" s="158">
        <f>IF(COUNT($T23:AE23)&gt;=$F23,0,IF((1&gt;($F23-1)&gt;0),MIN(($S23-SUM($T23:AE23))*$D23,($S23-SUM($T23:AE23)-(($H23*0.05))),(($S23-SUM($T23:AE23))*$D23))))</f>
        <v>0</v>
      </c>
      <c r="AG23" s="158">
        <f>IF(COUNT($T23:AF23)&gt;=$F23,0,IF((1&gt;($F23-1)&gt;0),MIN(($S23-SUM($T23:AF23))*$D23,($S23-SUM($T23:AF23)-(($H23*0.05))),(($S23-SUM($T23:AF23))*$D23))))</f>
        <v>0</v>
      </c>
      <c r="AH23" s="158">
        <f>IF(COUNT($T23:AG23)&gt;=$F23,0,IF((1&gt;($F23-1)&gt;0),MIN(($S23-SUM($T23:AG23))*$D23,($S23-SUM($T23:AG23)-(($H23*0.05))),(($S23-SUM($T23:AG23))*$D23))))</f>
        <v>0</v>
      </c>
      <c r="AI23" s="158">
        <f>IF(COUNT($T23:AH23)&gt;=$F23,0,IF((1&gt;($F23-1)&gt;0),MIN(($S23-SUM($T23:AH23))*$D23,($S23-SUM($T23:AH23)-(($H23*0.05))),(($S23-SUM($T23:AH23))*$D23))))</f>
        <v>0</v>
      </c>
      <c r="AJ23" s="159">
        <f t="shared" si="14"/>
        <v>0</v>
      </c>
      <c r="AK23" s="159">
        <f t="shared" si="15"/>
        <v>0</v>
      </c>
    </row>
    <row r="24" spans="1:37">
      <c r="A24" s="160"/>
      <c r="B24" s="152">
        <v>0</v>
      </c>
      <c r="C24" s="153">
        <v>0</v>
      </c>
      <c r="D24" s="154">
        <f t="shared" si="1"/>
        <v>0</v>
      </c>
      <c r="E24" s="155">
        <v>0</v>
      </c>
      <c r="F24" s="156">
        <f t="shared" si="2"/>
        <v>0</v>
      </c>
      <c r="G24" s="157">
        <f t="shared" si="3"/>
        <v>0</v>
      </c>
      <c r="H24" s="155">
        <v>0</v>
      </c>
      <c r="I24" s="158" t="str">
        <f>IFERROR((IF(I$8&gt;$B24,$H24-($H24*$C24*(#REF!-$B24+1)/365),0)),"-")</f>
        <v>-</v>
      </c>
      <c r="J24" s="158" t="str">
        <f t="shared" si="4"/>
        <v>-</v>
      </c>
      <c r="K24" s="158" t="str">
        <f t="shared" si="5"/>
        <v>-</v>
      </c>
      <c r="L24" s="158" t="str">
        <f t="shared" si="6"/>
        <v>-</v>
      </c>
      <c r="M24" s="158" t="str">
        <f t="shared" si="7"/>
        <v>-</v>
      </c>
      <c r="N24" s="158" t="str">
        <f t="shared" si="8"/>
        <v>-</v>
      </c>
      <c r="O24" s="158" t="str">
        <f t="shared" si="9"/>
        <v>-</v>
      </c>
      <c r="P24" s="158" t="str">
        <f t="shared" si="10"/>
        <v>-</v>
      </c>
      <c r="Q24" s="158" t="str">
        <f t="shared" si="11"/>
        <v>-</v>
      </c>
      <c r="R24" s="155">
        <v>0</v>
      </c>
      <c r="S24" s="191">
        <f t="shared" si="12"/>
        <v>0</v>
      </c>
      <c r="T24" s="158">
        <f t="shared" si="13"/>
        <v>0</v>
      </c>
      <c r="U24" s="158">
        <f>IF(COUNT($T24:T24)&gt;=$F24,0,IF((1&gt;($F24-1)&gt;0),MIN(($S24-SUM($T24:T24))*$D24,($S24-SUM($T24:T24)-(($H24*0.05))),(($S24-SUM($T24:T24))*$D24))))</f>
        <v>0</v>
      </c>
      <c r="V24" s="158">
        <f>IF(COUNT($T24:U24)&gt;=$F24,0,IF((1&gt;($F24-1)&gt;0),MIN(($S24-SUM($T24:U24))*$D24,($S24-SUM($T24:U24)-(($H24*0.05))),(($S24-SUM($T24:U24))*$D24))))</f>
        <v>0</v>
      </c>
      <c r="W24" s="158">
        <f>IF(COUNT($T24:V24)&gt;=$F24,0,IF((1&gt;($F24-1)&gt;0),MIN(($S24-SUM($T24:V24))*$D24,($S24-SUM($T24:V24)-(($H24*0.05))),(($S24-SUM($T24:V24))*$D24))))</f>
        <v>0</v>
      </c>
      <c r="X24" s="158">
        <f>IF(COUNT($T24:W24)&gt;=$F24,0,IF((1&gt;($F24-1)&gt;0),MIN(($S24-SUM($T24:W24))*$D24,($S24-SUM($T24:W24)-(($H24*0.05))),(($S24-SUM($T24:W24))*$D24))))</f>
        <v>0</v>
      </c>
      <c r="Y24" s="158">
        <f>IF(COUNT($T24:X24)&gt;=$F24,0,IF((1&gt;($F24-1)&gt;0),MIN(($S24-SUM($T24:X24))*$D24,($S24-SUM($T24:X24)-(($H24*0.05))),(($S24-SUM($T24:X24))*$D24))))</f>
        <v>0</v>
      </c>
      <c r="Z24" s="158">
        <f>IF(COUNT($T24:Y24)&gt;=$F24,0,IF((1&gt;($F24-1)&gt;0),MIN(($S24-SUM($T24:Y24))*$D24,($S24-SUM($T24:Y24)-(($H24*0.05))),(($S24-SUM($T24:Y24))*$D24))))</f>
        <v>0</v>
      </c>
      <c r="AA24" s="158">
        <f>IF(COUNT($T24:Z24)&gt;=$F24,0,IF((1&gt;($F24-1)&gt;0),MIN(($S24-SUM($T24:Z24))*$D24,($S24-SUM($T24:Z24)-(($H24*0.05))),(($S24-SUM($T24:Z24))*$D24))))</f>
        <v>0</v>
      </c>
      <c r="AB24" s="158">
        <f>IF(COUNT($T24:AA24)&gt;=$F24,0,IF((1&gt;($F24-1)&gt;0),MIN(($S24-SUM($T24:AA24))*$D24,($S24-SUM($T24:AA24)-(($H24*0.05))),(($S24-SUM($T24:AA24))*$D24))))</f>
        <v>0</v>
      </c>
      <c r="AC24" s="158">
        <f>IF(COUNT($T24:AB24)&gt;=$F24,0,IF((1&gt;($F24-1)&gt;0),MIN(($S24-SUM($T24:AB24))*$D24,($S24-SUM($T24:AB24)-(($H24*0.05))),(($S24-SUM($T24:AB24))*$D24))))</f>
        <v>0</v>
      </c>
      <c r="AD24" s="158">
        <f>IF(COUNT($T24:AC24)&gt;=$F24,0,IF((1&gt;($F24-1)&gt;0),MIN(($S24-SUM($T24:AC24))*$D24,($S24-SUM($T24:AC24)-(($H24*0.05))),(($S24-SUM($T24:AC24))*$D24))))</f>
        <v>0</v>
      </c>
      <c r="AE24" s="158">
        <f>IF(COUNT($T24:AD24)&gt;=$F24,0,IF((1&gt;($F24-1)&gt;0),MIN(($S24-SUM($T24:AD24))*$D24,($S24-SUM($T24:AD24)-(($H24*0.05))),(($S24-SUM($T24:AD24))*$D24))))</f>
        <v>0</v>
      </c>
      <c r="AF24" s="158">
        <f>IF(COUNT($T24:AE24)&gt;=$F24,0,IF((1&gt;($F24-1)&gt;0),MIN(($S24-SUM($T24:AE24))*$D24,($S24-SUM($T24:AE24)-(($H24*0.05))),(($S24-SUM($T24:AE24))*$D24))))</f>
        <v>0</v>
      </c>
      <c r="AG24" s="158">
        <f>IF(COUNT($T24:AF24)&gt;=$F24,0,IF((1&gt;($F24-1)&gt;0),MIN(($S24-SUM($T24:AF24))*$D24,($S24-SUM($T24:AF24)-(($H24*0.05))),(($S24-SUM($T24:AF24))*$D24))))</f>
        <v>0</v>
      </c>
      <c r="AH24" s="158">
        <f>IF(COUNT($T24:AG24)&gt;=$F24,0,IF((1&gt;($F24-1)&gt;0),MIN(($S24-SUM($T24:AG24))*$D24,($S24-SUM($T24:AG24)-(($H24*0.05))),(($S24-SUM($T24:AG24))*$D24))))</f>
        <v>0</v>
      </c>
      <c r="AI24" s="158">
        <f>IF(COUNT($T24:AH24)&gt;=$F24,0,IF((1&gt;($F24-1)&gt;0),MIN(($S24-SUM($T24:AH24))*$D24,($S24-SUM($T24:AH24)-(($H24*0.05))),(($S24-SUM($T24:AH24))*$D24))))</f>
        <v>0</v>
      </c>
      <c r="AJ24" s="159">
        <f t="shared" si="14"/>
        <v>0</v>
      </c>
      <c r="AK24" s="159">
        <f t="shared" si="15"/>
        <v>0</v>
      </c>
    </row>
    <row r="25" spans="1:37">
      <c r="A25" s="160"/>
      <c r="B25" s="152">
        <v>0</v>
      </c>
      <c r="C25" s="153">
        <v>0</v>
      </c>
      <c r="D25" s="154">
        <f t="shared" si="1"/>
        <v>0</v>
      </c>
      <c r="E25" s="155">
        <v>0</v>
      </c>
      <c r="F25" s="156">
        <f t="shared" si="2"/>
        <v>0</v>
      </c>
      <c r="G25" s="157">
        <f t="shared" si="3"/>
        <v>0</v>
      </c>
      <c r="H25" s="155">
        <v>0</v>
      </c>
      <c r="I25" s="158" t="str">
        <f>IFERROR((IF(I$8&gt;$B25,$H25-($H25*$C25*(#REF!-$B25+1)/365),0)),"-")</f>
        <v>-</v>
      </c>
      <c r="J25" s="158" t="str">
        <f t="shared" si="4"/>
        <v>-</v>
      </c>
      <c r="K25" s="158" t="str">
        <f t="shared" si="5"/>
        <v>-</v>
      </c>
      <c r="L25" s="158" t="str">
        <f t="shared" si="6"/>
        <v>-</v>
      </c>
      <c r="M25" s="158" t="str">
        <f t="shared" si="7"/>
        <v>-</v>
      </c>
      <c r="N25" s="158" t="str">
        <f t="shared" si="8"/>
        <v>-</v>
      </c>
      <c r="O25" s="158" t="str">
        <f t="shared" si="9"/>
        <v>-</v>
      </c>
      <c r="P25" s="158" t="str">
        <f t="shared" si="10"/>
        <v>-</v>
      </c>
      <c r="Q25" s="158" t="str">
        <f t="shared" si="11"/>
        <v>-</v>
      </c>
      <c r="R25" s="155">
        <v>0</v>
      </c>
      <c r="S25" s="191">
        <f t="shared" si="12"/>
        <v>0</v>
      </c>
      <c r="T25" s="158">
        <f t="shared" si="13"/>
        <v>0</v>
      </c>
      <c r="U25" s="158">
        <f>IF(COUNT($T25:T25)&gt;=$F25,0,IF((1&gt;($F25-1)&gt;0),MIN(($S25-SUM($T25:T25))*$D25,($S25-SUM($T25:T25)-(($H25*0.05))),(($S25-SUM($T25:T25))*$D25))))</f>
        <v>0</v>
      </c>
      <c r="V25" s="158">
        <f>IF(COUNT($T25:U25)&gt;=$F25,0,IF((1&gt;($F25-1)&gt;0),MIN(($S25-SUM($T25:U25))*$D25,($S25-SUM($T25:U25)-(($H25*0.05))),(($S25-SUM($T25:U25))*$D25))))</f>
        <v>0</v>
      </c>
      <c r="W25" s="158">
        <f>IF(COUNT($T25:V25)&gt;=$F25,0,IF((1&gt;($F25-1)&gt;0),MIN(($S25-SUM($T25:V25))*$D25,($S25-SUM($T25:V25)-(($H25*0.05))),(($S25-SUM($T25:V25))*$D25))))</f>
        <v>0</v>
      </c>
      <c r="X25" s="158">
        <f>IF(COUNT($T25:W25)&gt;=$F25,0,IF((1&gt;($F25-1)&gt;0),MIN(($S25-SUM($T25:W25))*$D25,($S25-SUM($T25:W25)-(($H25*0.05))),(($S25-SUM($T25:W25))*$D25))))</f>
        <v>0</v>
      </c>
      <c r="Y25" s="158">
        <f>IF(COUNT($T25:X25)&gt;=$F25,0,IF((1&gt;($F25-1)&gt;0),MIN(($S25-SUM($T25:X25))*$D25,($S25-SUM($T25:X25)-(($H25*0.05))),(($S25-SUM($T25:X25))*$D25))))</f>
        <v>0</v>
      </c>
      <c r="Z25" s="158">
        <f>IF(COUNT($T25:Y25)&gt;=$F25,0,IF((1&gt;($F25-1)&gt;0),MIN(($S25-SUM($T25:Y25))*$D25,($S25-SUM($T25:Y25)-(($H25*0.05))),(($S25-SUM($T25:Y25))*$D25))))</f>
        <v>0</v>
      </c>
      <c r="AA25" s="158">
        <f>IF(COUNT($T25:Z25)&gt;=$F25,0,IF((1&gt;($F25-1)&gt;0),MIN(($S25-SUM($T25:Z25))*$D25,($S25-SUM($T25:Z25)-(($H25*0.05))),(($S25-SUM($T25:Z25))*$D25))))</f>
        <v>0</v>
      </c>
      <c r="AB25" s="158">
        <f>IF(COUNT($T25:AA25)&gt;=$F25,0,IF((1&gt;($F25-1)&gt;0),MIN(($S25-SUM($T25:AA25))*$D25,($S25-SUM($T25:AA25)-(($H25*0.05))),(($S25-SUM($T25:AA25))*$D25))))</f>
        <v>0</v>
      </c>
      <c r="AC25" s="158">
        <f>IF(COUNT($T25:AB25)&gt;=$F25,0,IF((1&gt;($F25-1)&gt;0),MIN(($S25-SUM($T25:AB25))*$D25,($S25-SUM($T25:AB25)-(($H25*0.05))),(($S25-SUM($T25:AB25))*$D25))))</f>
        <v>0</v>
      </c>
      <c r="AD25" s="158">
        <f>IF(COUNT($T25:AC25)&gt;=$F25,0,IF((1&gt;($F25-1)&gt;0),MIN(($S25-SUM($T25:AC25))*$D25,($S25-SUM($T25:AC25)-(($H25*0.05))),(($S25-SUM($T25:AC25))*$D25))))</f>
        <v>0</v>
      </c>
      <c r="AE25" s="158">
        <f>IF(COUNT($T25:AD25)&gt;=$F25,0,IF((1&gt;($F25-1)&gt;0),MIN(($S25-SUM($T25:AD25))*$D25,($S25-SUM($T25:AD25)-(($H25*0.05))),(($S25-SUM($T25:AD25))*$D25))))</f>
        <v>0</v>
      </c>
      <c r="AF25" s="158">
        <f>IF(COUNT($T25:AE25)&gt;=$F25,0,IF((1&gt;($F25-1)&gt;0),MIN(($S25-SUM($T25:AE25))*$D25,($S25-SUM($T25:AE25)-(($H25*0.05))),(($S25-SUM($T25:AE25))*$D25))))</f>
        <v>0</v>
      </c>
      <c r="AG25" s="158">
        <f>IF(COUNT($T25:AF25)&gt;=$F25,0,IF((1&gt;($F25-1)&gt;0),MIN(($S25-SUM($T25:AF25))*$D25,($S25-SUM($T25:AF25)-(($H25*0.05))),(($S25-SUM($T25:AF25))*$D25))))</f>
        <v>0</v>
      </c>
      <c r="AH25" s="158">
        <f>IF(COUNT($T25:AG25)&gt;=$F25,0,IF((1&gt;($F25-1)&gt;0),MIN(($S25-SUM($T25:AG25))*$D25,($S25-SUM($T25:AG25)-(($H25*0.05))),(($S25-SUM($T25:AG25))*$D25))))</f>
        <v>0</v>
      </c>
      <c r="AI25" s="158">
        <f>IF(COUNT($T25:AH25)&gt;=$F25,0,IF((1&gt;($F25-1)&gt;0),MIN(($S25-SUM($T25:AH25))*$D25,($S25-SUM($T25:AH25)-(($H25*0.05))),(($S25-SUM($T25:AH25))*$D25))))</f>
        <v>0</v>
      </c>
      <c r="AJ25" s="159">
        <f t="shared" si="14"/>
        <v>0</v>
      </c>
      <c r="AK25" s="159">
        <f t="shared" si="15"/>
        <v>0</v>
      </c>
    </row>
    <row r="26" spans="1:37">
      <c r="A26" s="160"/>
      <c r="B26" s="152">
        <v>0</v>
      </c>
      <c r="C26" s="153">
        <v>0</v>
      </c>
      <c r="D26" s="154">
        <f t="shared" si="1"/>
        <v>0</v>
      </c>
      <c r="E26" s="155">
        <v>0</v>
      </c>
      <c r="F26" s="156">
        <f t="shared" si="2"/>
        <v>0</v>
      </c>
      <c r="G26" s="157">
        <f t="shared" si="3"/>
        <v>0</v>
      </c>
      <c r="H26" s="155">
        <v>0</v>
      </c>
      <c r="I26" s="158" t="str">
        <f>IFERROR((IF(I$8&gt;$B26,$H26-($H26*$C26*(#REF!-$B26+1)/365),0)),"-")</f>
        <v>-</v>
      </c>
      <c r="J26" s="158" t="str">
        <f t="shared" si="4"/>
        <v>-</v>
      </c>
      <c r="K26" s="158" t="str">
        <f t="shared" si="5"/>
        <v>-</v>
      </c>
      <c r="L26" s="158" t="str">
        <f t="shared" si="6"/>
        <v>-</v>
      </c>
      <c r="M26" s="158" t="str">
        <f t="shared" si="7"/>
        <v>-</v>
      </c>
      <c r="N26" s="158" t="str">
        <f t="shared" si="8"/>
        <v>-</v>
      </c>
      <c r="O26" s="158" t="str">
        <f t="shared" si="9"/>
        <v>-</v>
      </c>
      <c r="P26" s="158" t="str">
        <f t="shared" si="10"/>
        <v>-</v>
      </c>
      <c r="Q26" s="158" t="str">
        <f t="shared" si="11"/>
        <v>-</v>
      </c>
      <c r="R26" s="155">
        <v>0</v>
      </c>
      <c r="S26" s="191">
        <f t="shared" si="12"/>
        <v>0</v>
      </c>
      <c r="T26" s="158">
        <f t="shared" si="13"/>
        <v>0</v>
      </c>
      <c r="U26" s="158">
        <f>IF(COUNT($T26:T26)&gt;=$F26,0,IF((1&gt;($F26-1)&gt;0),MIN(($S26-SUM($T26:T26))*$D26,($S26-SUM($T26:T26)-(($H26*0.05))),(($S26-SUM($T26:T26))*$D26))))</f>
        <v>0</v>
      </c>
      <c r="V26" s="158">
        <f>IF(COUNT($T26:U26)&gt;=$F26,0,IF((1&gt;($F26-1)&gt;0),MIN(($S26-SUM($T26:U26))*$D26,($S26-SUM($T26:U26)-(($H26*0.05))),(($S26-SUM($T26:U26))*$D26))))</f>
        <v>0</v>
      </c>
      <c r="W26" s="158">
        <f>IF(COUNT($T26:V26)&gt;=$F26,0,IF((1&gt;($F26-1)&gt;0),MIN(($S26-SUM($T26:V26))*$D26,($S26-SUM($T26:V26)-(($H26*0.05))),(($S26-SUM($T26:V26))*$D26))))</f>
        <v>0</v>
      </c>
      <c r="X26" s="158">
        <f>IF(COUNT($T26:W26)&gt;=$F26,0,IF((1&gt;($F26-1)&gt;0),MIN(($S26-SUM($T26:W26))*$D26,($S26-SUM($T26:W26)-(($H26*0.05))),(($S26-SUM($T26:W26))*$D26))))</f>
        <v>0</v>
      </c>
      <c r="Y26" s="158">
        <f>IF(COUNT($T26:X26)&gt;=$F26,0,IF((1&gt;($F26-1)&gt;0),MIN(($S26-SUM($T26:X26))*$D26,($S26-SUM($T26:X26)-(($H26*0.05))),(($S26-SUM($T26:X26))*$D26))))</f>
        <v>0</v>
      </c>
      <c r="Z26" s="158">
        <f>IF(COUNT($T26:Y26)&gt;=$F26,0,IF((1&gt;($F26-1)&gt;0),MIN(($S26-SUM($T26:Y26))*$D26,($S26-SUM($T26:Y26)-(($H26*0.05))),(($S26-SUM($T26:Y26))*$D26))))</f>
        <v>0</v>
      </c>
      <c r="AA26" s="158">
        <f>IF(COUNT($T26:Z26)&gt;=$F26,0,IF((1&gt;($F26-1)&gt;0),MIN(($S26-SUM($T26:Z26))*$D26,($S26-SUM($T26:Z26)-(($H26*0.05))),(($S26-SUM($T26:Z26))*$D26))))</f>
        <v>0</v>
      </c>
      <c r="AB26" s="158">
        <f>IF(COUNT($T26:AA26)&gt;=$F26,0,IF((1&gt;($F26-1)&gt;0),MIN(($S26-SUM($T26:AA26))*$D26,($S26-SUM($T26:AA26)-(($H26*0.05))),(($S26-SUM($T26:AA26))*$D26))))</f>
        <v>0</v>
      </c>
      <c r="AC26" s="158">
        <f>IF(COUNT($T26:AB26)&gt;=$F26,0,IF((1&gt;($F26-1)&gt;0),MIN(($S26-SUM($T26:AB26))*$D26,($S26-SUM($T26:AB26)-(($H26*0.05))),(($S26-SUM($T26:AB26))*$D26))))</f>
        <v>0</v>
      </c>
      <c r="AD26" s="158">
        <f>IF(COUNT($T26:AC26)&gt;=$F26,0,IF((1&gt;($F26-1)&gt;0),MIN(($S26-SUM($T26:AC26))*$D26,($S26-SUM($T26:AC26)-(($H26*0.05))),(($S26-SUM($T26:AC26))*$D26))))</f>
        <v>0</v>
      </c>
      <c r="AE26" s="158">
        <f>IF(COUNT($T26:AD26)&gt;=$F26,0,IF((1&gt;($F26-1)&gt;0),MIN(($S26-SUM($T26:AD26))*$D26,($S26-SUM($T26:AD26)-(($H26*0.05))),(($S26-SUM($T26:AD26))*$D26))))</f>
        <v>0</v>
      </c>
      <c r="AF26" s="158">
        <f>IF(COUNT($T26:AE26)&gt;=$F26,0,IF((1&gt;($F26-1)&gt;0),MIN(($S26-SUM($T26:AE26))*$D26,($S26-SUM($T26:AE26)-(($H26*0.05))),(($S26-SUM($T26:AE26))*$D26))))</f>
        <v>0</v>
      </c>
      <c r="AG26" s="158">
        <f>IF(COUNT($T26:AF26)&gt;=$F26,0,IF((1&gt;($F26-1)&gt;0),MIN(($S26-SUM($T26:AF26))*$D26,($S26-SUM($T26:AF26)-(($H26*0.05))),(($S26-SUM($T26:AF26))*$D26))))</f>
        <v>0</v>
      </c>
      <c r="AH26" s="158">
        <f>IF(COUNT($T26:AG26)&gt;=$F26,0,IF((1&gt;($F26-1)&gt;0),MIN(($S26-SUM($T26:AG26))*$D26,($S26-SUM($T26:AG26)-(($H26*0.05))),(($S26-SUM($T26:AG26))*$D26))))</f>
        <v>0</v>
      </c>
      <c r="AI26" s="158">
        <f>IF(COUNT($T26:AH26)&gt;=$F26,0,IF((1&gt;($F26-1)&gt;0),MIN(($S26-SUM($T26:AH26))*$D26,($S26-SUM($T26:AH26)-(($H26*0.05))),(($S26-SUM($T26:AH26))*$D26))))</f>
        <v>0</v>
      </c>
      <c r="AJ26" s="159">
        <f t="shared" si="14"/>
        <v>0</v>
      </c>
      <c r="AK26" s="159">
        <f t="shared" si="15"/>
        <v>0</v>
      </c>
    </row>
    <row r="27" spans="1:37">
      <c r="A27" s="160"/>
      <c r="B27" s="152">
        <v>0</v>
      </c>
      <c r="C27" s="153">
        <v>0</v>
      </c>
      <c r="D27" s="154">
        <f t="shared" si="1"/>
        <v>0</v>
      </c>
      <c r="E27" s="155">
        <v>0</v>
      </c>
      <c r="F27" s="156">
        <f t="shared" si="2"/>
        <v>0</v>
      </c>
      <c r="G27" s="157">
        <f t="shared" si="3"/>
        <v>0</v>
      </c>
      <c r="H27" s="155">
        <v>0</v>
      </c>
      <c r="I27" s="158" t="str">
        <f>IFERROR((IF(I$8&gt;$B27,$H27-($H27*$C27*(#REF!-$B27+1)/365),0)),"-")</f>
        <v>-</v>
      </c>
      <c r="J27" s="158" t="str">
        <f t="shared" si="4"/>
        <v>-</v>
      </c>
      <c r="K27" s="158" t="str">
        <f t="shared" si="5"/>
        <v>-</v>
      </c>
      <c r="L27" s="158" t="str">
        <f t="shared" si="6"/>
        <v>-</v>
      </c>
      <c r="M27" s="158" t="str">
        <f t="shared" si="7"/>
        <v>-</v>
      </c>
      <c r="N27" s="158" t="str">
        <f t="shared" si="8"/>
        <v>-</v>
      </c>
      <c r="O27" s="158" t="str">
        <f t="shared" si="9"/>
        <v>-</v>
      </c>
      <c r="P27" s="158" t="str">
        <f t="shared" si="10"/>
        <v>-</v>
      </c>
      <c r="Q27" s="158" t="str">
        <f t="shared" si="11"/>
        <v>-</v>
      </c>
      <c r="R27" s="155">
        <v>0</v>
      </c>
      <c r="S27" s="191">
        <f t="shared" si="12"/>
        <v>0</v>
      </c>
      <c r="T27" s="158">
        <f t="shared" si="13"/>
        <v>0</v>
      </c>
      <c r="U27" s="158">
        <f>IF(COUNT($T27:T27)&gt;=$F27,0,IF((1&gt;($F27-1)&gt;0),MIN(($S27-SUM($T27:T27))*$D27,($S27-SUM($T27:T27)-(($H27*0.05))),(($S27-SUM($T27:T27))*$D27))))</f>
        <v>0</v>
      </c>
      <c r="V27" s="158">
        <f>IF(COUNT($T27:U27)&gt;=$F27,0,IF((1&gt;($F27-1)&gt;0),MIN(($S27-SUM($T27:U27))*$D27,($S27-SUM($T27:U27)-(($H27*0.05))),(($S27-SUM($T27:U27))*$D27))))</f>
        <v>0</v>
      </c>
      <c r="W27" s="158">
        <f>IF(COUNT($T27:V27)&gt;=$F27,0,IF((1&gt;($F27-1)&gt;0),MIN(($S27-SUM($T27:V27))*$D27,($S27-SUM($T27:V27)-(($H27*0.05))),(($S27-SUM($T27:V27))*$D27))))</f>
        <v>0</v>
      </c>
      <c r="X27" s="158">
        <f>IF(COUNT($T27:W27)&gt;=$F27,0,IF((1&gt;($F27-1)&gt;0),MIN(($S27-SUM($T27:W27))*$D27,($S27-SUM($T27:W27)-(($H27*0.05))),(($S27-SUM($T27:W27))*$D27))))</f>
        <v>0</v>
      </c>
      <c r="Y27" s="158">
        <f>IF(COUNT($T27:X27)&gt;=$F27,0,IF((1&gt;($F27-1)&gt;0),MIN(($S27-SUM($T27:X27))*$D27,($S27-SUM($T27:X27)-(($H27*0.05))),(($S27-SUM($T27:X27))*$D27))))</f>
        <v>0</v>
      </c>
      <c r="Z27" s="158">
        <f>IF(COUNT($T27:Y27)&gt;=$F27,0,IF((1&gt;($F27-1)&gt;0),MIN(($S27-SUM($T27:Y27))*$D27,($S27-SUM($T27:Y27)-(($H27*0.05))),(($S27-SUM($T27:Y27))*$D27))))</f>
        <v>0</v>
      </c>
      <c r="AA27" s="158">
        <f>IF(COUNT($T27:Z27)&gt;=$F27,0,IF((1&gt;($F27-1)&gt;0),MIN(($S27-SUM($T27:Z27))*$D27,($S27-SUM($T27:Z27)-(($H27*0.05))),(($S27-SUM($T27:Z27))*$D27))))</f>
        <v>0</v>
      </c>
      <c r="AB27" s="158">
        <f>IF(COUNT($T27:AA27)&gt;=$F27,0,IF((1&gt;($F27-1)&gt;0),MIN(($S27-SUM($T27:AA27))*$D27,($S27-SUM($T27:AA27)-(($H27*0.05))),(($S27-SUM($T27:AA27))*$D27))))</f>
        <v>0</v>
      </c>
      <c r="AC27" s="158">
        <f>IF(COUNT($T27:AB27)&gt;=$F27,0,IF((1&gt;($F27-1)&gt;0),MIN(($S27-SUM($T27:AB27))*$D27,($S27-SUM($T27:AB27)-(($H27*0.05))),(($S27-SUM($T27:AB27))*$D27))))</f>
        <v>0</v>
      </c>
      <c r="AD27" s="158">
        <f>IF(COUNT($T27:AC27)&gt;=$F27,0,IF((1&gt;($F27-1)&gt;0),MIN(($S27-SUM($T27:AC27))*$D27,($S27-SUM($T27:AC27)-(($H27*0.05))),(($S27-SUM($T27:AC27))*$D27))))</f>
        <v>0</v>
      </c>
      <c r="AE27" s="158">
        <f>IF(COUNT($T27:AD27)&gt;=$F27,0,IF((1&gt;($F27-1)&gt;0),MIN(($S27-SUM($T27:AD27))*$D27,($S27-SUM($T27:AD27)-(($H27*0.05))),(($S27-SUM($T27:AD27))*$D27))))</f>
        <v>0</v>
      </c>
      <c r="AF27" s="158">
        <f>IF(COUNT($T27:AE27)&gt;=$F27,0,IF((1&gt;($F27-1)&gt;0),MIN(($S27-SUM($T27:AE27))*$D27,($S27-SUM($T27:AE27)-(($H27*0.05))),(($S27-SUM($T27:AE27))*$D27))))</f>
        <v>0</v>
      </c>
      <c r="AG27" s="158">
        <f>IF(COUNT($T27:AF27)&gt;=$F27,0,IF((1&gt;($F27-1)&gt;0),MIN(($S27-SUM($T27:AF27))*$D27,($S27-SUM($T27:AF27)-(($H27*0.05))),(($S27-SUM($T27:AF27))*$D27))))</f>
        <v>0</v>
      </c>
      <c r="AH27" s="158">
        <f>IF(COUNT($T27:AG27)&gt;=$F27,0,IF((1&gt;($F27-1)&gt;0),MIN(($S27-SUM($T27:AG27))*$D27,($S27-SUM($T27:AG27)-(($H27*0.05))),(($S27-SUM($T27:AG27))*$D27))))</f>
        <v>0</v>
      </c>
      <c r="AI27" s="158">
        <f>IF(COUNT($T27:AH27)&gt;=$F27,0,IF((1&gt;($F27-1)&gt;0),MIN(($S27-SUM($T27:AH27))*$D27,($S27-SUM($T27:AH27)-(($H27*0.05))),(($S27-SUM($T27:AH27))*$D27))))</f>
        <v>0</v>
      </c>
      <c r="AJ27" s="159">
        <f t="shared" si="14"/>
        <v>0</v>
      </c>
      <c r="AK27" s="159">
        <f t="shared" si="15"/>
        <v>0</v>
      </c>
    </row>
    <row r="28" spans="1:37">
      <c r="A28" s="160"/>
      <c r="B28" s="152">
        <v>0</v>
      </c>
      <c r="C28" s="153">
        <v>0</v>
      </c>
      <c r="D28" s="154">
        <f t="shared" si="1"/>
        <v>0</v>
      </c>
      <c r="E28" s="155">
        <v>0</v>
      </c>
      <c r="F28" s="156">
        <f t="shared" si="2"/>
        <v>0</v>
      </c>
      <c r="G28" s="157">
        <f t="shared" si="3"/>
        <v>0</v>
      </c>
      <c r="H28" s="155">
        <v>0</v>
      </c>
      <c r="I28" s="158" t="str">
        <f>IFERROR((IF(I$8&gt;$B28,$H28-($H28*$C28*(#REF!-$B28+1)/365),0)),"-")</f>
        <v>-</v>
      </c>
      <c r="J28" s="158" t="str">
        <f t="shared" si="4"/>
        <v>-</v>
      </c>
      <c r="K28" s="158" t="str">
        <f t="shared" si="5"/>
        <v>-</v>
      </c>
      <c r="L28" s="158" t="str">
        <f t="shared" si="6"/>
        <v>-</v>
      </c>
      <c r="M28" s="158" t="str">
        <f t="shared" si="7"/>
        <v>-</v>
      </c>
      <c r="N28" s="158" t="str">
        <f t="shared" si="8"/>
        <v>-</v>
      </c>
      <c r="O28" s="158" t="str">
        <f t="shared" si="9"/>
        <v>-</v>
      </c>
      <c r="P28" s="158" t="str">
        <f t="shared" si="10"/>
        <v>-</v>
      </c>
      <c r="Q28" s="158" t="str">
        <f t="shared" si="11"/>
        <v>-</v>
      </c>
      <c r="R28" s="155">
        <v>0</v>
      </c>
      <c r="S28" s="191">
        <f t="shared" si="12"/>
        <v>0</v>
      </c>
      <c r="T28" s="158">
        <f t="shared" si="13"/>
        <v>0</v>
      </c>
      <c r="U28" s="158">
        <f>IF(COUNT($T28:T28)&gt;=$F28,0,IF((1&gt;($F28-1)&gt;0),MIN(($S28-SUM($T28:T28))*$D28,($S28-SUM($T28:T28)-(($H28*0.05))),(($S28-SUM($T28:T28))*$D28))))</f>
        <v>0</v>
      </c>
      <c r="V28" s="158">
        <f>IF(COUNT($T28:U28)&gt;=$F28,0,IF((1&gt;($F28-1)&gt;0),MIN(($S28-SUM($T28:U28))*$D28,($S28-SUM($T28:U28)-(($H28*0.05))),(($S28-SUM($T28:U28))*$D28))))</f>
        <v>0</v>
      </c>
      <c r="W28" s="158">
        <f>IF(COUNT($T28:V28)&gt;=$F28,0,IF((1&gt;($F28-1)&gt;0),MIN(($S28-SUM($T28:V28))*$D28,($S28-SUM($T28:V28)-(($H28*0.05))),(($S28-SUM($T28:V28))*$D28))))</f>
        <v>0</v>
      </c>
      <c r="X28" s="158">
        <f>IF(COUNT($T28:W28)&gt;=$F28,0,IF((1&gt;($F28-1)&gt;0),MIN(($S28-SUM($T28:W28))*$D28,($S28-SUM($T28:W28)-(($H28*0.05))),(($S28-SUM($T28:W28))*$D28))))</f>
        <v>0</v>
      </c>
      <c r="Y28" s="158">
        <f>IF(COUNT($T28:X28)&gt;=$F28,0,IF((1&gt;($F28-1)&gt;0),MIN(($S28-SUM($T28:X28))*$D28,($S28-SUM($T28:X28)-(($H28*0.05))),(($S28-SUM($T28:X28))*$D28))))</f>
        <v>0</v>
      </c>
      <c r="Z28" s="158">
        <f>IF(COUNT($T28:Y28)&gt;=$F28,0,IF((1&gt;($F28-1)&gt;0),MIN(($S28-SUM($T28:Y28))*$D28,($S28-SUM($T28:Y28)-(($H28*0.05))),(($S28-SUM($T28:Y28))*$D28))))</f>
        <v>0</v>
      </c>
      <c r="AA28" s="158">
        <f>IF(COUNT($T28:Z28)&gt;=$F28,0,IF((1&gt;($F28-1)&gt;0),MIN(($S28-SUM($T28:Z28))*$D28,($S28-SUM($T28:Z28)-(($H28*0.05))),(($S28-SUM($T28:Z28))*$D28))))</f>
        <v>0</v>
      </c>
      <c r="AB28" s="158">
        <f>IF(COUNT($T28:AA28)&gt;=$F28,0,IF((1&gt;($F28-1)&gt;0),MIN(($S28-SUM($T28:AA28))*$D28,($S28-SUM($T28:AA28)-(($H28*0.05))),(($S28-SUM($T28:AA28))*$D28))))</f>
        <v>0</v>
      </c>
      <c r="AC28" s="158">
        <f>IF(COUNT($T28:AB28)&gt;=$F28,0,IF((1&gt;($F28-1)&gt;0),MIN(($S28-SUM($T28:AB28))*$D28,($S28-SUM($T28:AB28)-(($H28*0.05))),(($S28-SUM($T28:AB28))*$D28))))</f>
        <v>0</v>
      </c>
      <c r="AD28" s="158">
        <f>IF(COUNT($T28:AC28)&gt;=$F28,0,IF((1&gt;($F28-1)&gt;0),MIN(($S28-SUM($T28:AC28))*$D28,($S28-SUM($T28:AC28)-(($H28*0.05))),(($S28-SUM($T28:AC28))*$D28))))</f>
        <v>0</v>
      </c>
      <c r="AE28" s="158">
        <f>IF(COUNT($T28:AD28)&gt;=$F28,0,IF((1&gt;($F28-1)&gt;0),MIN(($S28-SUM($T28:AD28))*$D28,($S28-SUM($T28:AD28)-(($H28*0.05))),(($S28-SUM($T28:AD28))*$D28))))</f>
        <v>0</v>
      </c>
      <c r="AF28" s="158">
        <f>IF(COUNT($T28:AE28)&gt;=$F28,0,IF((1&gt;($F28-1)&gt;0),MIN(($S28-SUM($T28:AE28))*$D28,($S28-SUM($T28:AE28)-(($H28*0.05))),(($S28-SUM($T28:AE28))*$D28))))</f>
        <v>0</v>
      </c>
      <c r="AG28" s="158">
        <f>IF(COUNT($T28:AF28)&gt;=$F28,0,IF((1&gt;($F28-1)&gt;0),MIN(($S28-SUM($T28:AF28))*$D28,($S28-SUM($T28:AF28)-(($H28*0.05))),(($S28-SUM($T28:AF28))*$D28))))</f>
        <v>0</v>
      </c>
      <c r="AH28" s="158">
        <f>IF(COUNT($T28:AG28)&gt;=$F28,0,IF((1&gt;($F28-1)&gt;0),MIN(($S28-SUM($T28:AG28))*$D28,($S28-SUM($T28:AG28)-(($H28*0.05))),(($S28-SUM($T28:AG28))*$D28))))</f>
        <v>0</v>
      </c>
      <c r="AI28" s="158">
        <f>IF(COUNT($T28:AH28)&gt;=$F28,0,IF((1&gt;($F28-1)&gt;0),MIN(($S28-SUM($T28:AH28))*$D28,($S28-SUM($T28:AH28)-(($H28*0.05))),(($S28-SUM($T28:AH28))*$D28))))</f>
        <v>0</v>
      </c>
      <c r="AJ28" s="159">
        <f t="shared" si="14"/>
        <v>0</v>
      </c>
      <c r="AK28" s="159">
        <f t="shared" si="15"/>
        <v>0</v>
      </c>
    </row>
    <row r="29" spans="1:37">
      <c r="A29" s="160"/>
      <c r="B29" s="152">
        <v>0</v>
      </c>
      <c r="C29" s="153">
        <v>0</v>
      </c>
      <c r="D29" s="154">
        <f t="shared" si="1"/>
        <v>0</v>
      </c>
      <c r="E29" s="155">
        <v>0</v>
      </c>
      <c r="F29" s="156">
        <f t="shared" si="2"/>
        <v>0</v>
      </c>
      <c r="G29" s="157">
        <f t="shared" si="3"/>
        <v>0</v>
      </c>
      <c r="H29" s="155">
        <v>0</v>
      </c>
      <c r="I29" s="158" t="str">
        <f>IFERROR((IF(I$8&gt;$B29,$H29-($H29*$C29*(#REF!-$B29+1)/365),0)),"-")</f>
        <v>-</v>
      </c>
      <c r="J29" s="158" t="str">
        <f t="shared" si="4"/>
        <v>-</v>
      </c>
      <c r="K29" s="158" t="str">
        <f t="shared" si="5"/>
        <v>-</v>
      </c>
      <c r="L29" s="158" t="str">
        <f t="shared" si="6"/>
        <v>-</v>
      </c>
      <c r="M29" s="158" t="str">
        <f t="shared" si="7"/>
        <v>-</v>
      </c>
      <c r="N29" s="158" t="str">
        <f t="shared" si="8"/>
        <v>-</v>
      </c>
      <c r="O29" s="158" t="str">
        <f t="shared" si="9"/>
        <v>-</v>
      </c>
      <c r="P29" s="158" t="str">
        <f t="shared" si="10"/>
        <v>-</v>
      </c>
      <c r="Q29" s="158" t="str">
        <f t="shared" si="11"/>
        <v>-</v>
      </c>
      <c r="R29" s="155">
        <v>0</v>
      </c>
      <c r="S29" s="191">
        <f t="shared" si="12"/>
        <v>0</v>
      </c>
      <c r="T29" s="158">
        <f t="shared" si="13"/>
        <v>0</v>
      </c>
      <c r="U29" s="158">
        <f>IF(COUNT($T29:T29)&gt;=$F29,0,IF((1&gt;($F29-1)&gt;0),MIN(($S29-SUM($T29:T29))*$D29,($S29-SUM($T29:T29)-(($H29*0.05))),(($S29-SUM($T29:T29))*$D29))))</f>
        <v>0</v>
      </c>
      <c r="V29" s="158">
        <f>IF(COUNT($T29:U29)&gt;=$F29,0,IF((1&gt;($F29-1)&gt;0),MIN(($S29-SUM($T29:U29))*$D29,($S29-SUM($T29:U29)-(($H29*0.05))),(($S29-SUM($T29:U29))*$D29))))</f>
        <v>0</v>
      </c>
      <c r="W29" s="158">
        <f>IF(COUNT($T29:V29)&gt;=$F29,0,IF((1&gt;($F29-1)&gt;0),MIN(($S29-SUM($T29:V29))*$D29,($S29-SUM($T29:V29)-(($H29*0.05))),(($S29-SUM($T29:V29))*$D29))))</f>
        <v>0</v>
      </c>
      <c r="X29" s="158">
        <f>IF(COUNT($T29:W29)&gt;=$F29,0,IF((1&gt;($F29-1)&gt;0),MIN(($S29-SUM($T29:W29))*$D29,($S29-SUM($T29:W29)-(($H29*0.05))),(($S29-SUM($T29:W29))*$D29))))</f>
        <v>0</v>
      </c>
      <c r="Y29" s="158">
        <f>IF(COUNT($T29:X29)&gt;=$F29,0,IF((1&gt;($F29-1)&gt;0),MIN(($S29-SUM($T29:X29))*$D29,($S29-SUM($T29:X29)-(($H29*0.05))),(($S29-SUM($T29:X29))*$D29))))</f>
        <v>0</v>
      </c>
      <c r="Z29" s="158">
        <f>IF(COUNT($T29:Y29)&gt;=$F29,0,IF((1&gt;($F29-1)&gt;0),MIN(($S29-SUM($T29:Y29))*$D29,($S29-SUM($T29:Y29)-(($H29*0.05))),(($S29-SUM($T29:Y29))*$D29))))</f>
        <v>0</v>
      </c>
      <c r="AA29" s="158">
        <f>IF(COUNT($T29:Z29)&gt;=$F29,0,IF((1&gt;($F29-1)&gt;0),MIN(($S29-SUM($T29:Z29))*$D29,($S29-SUM($T29:Z29)-(($H29*0.05))),(($S29-SUM($T29:Z29))*$D29))))</f>
        <v>0</v>
      </c>
      <c r="AB29" s="158">
        <f>IF(COUNT($T29:AA29)&gt;=$F29,0,IF((1&gt;($F29-1)&gt;0),MIN(($S29-SUM($T29:AA29))*$D29,($S29-SUM($T29:AA29)-(($H29*0.05))),(($S29-SUM($T29:AA29))*$D29))))</f>
        <v>0</v>
      </c>
      <c r="AC29" s="158">
        <f>IF(COUNT($T29:AB29)&gt;=$F29,0,IF((1&gt;($F29-1)&gt;0),MIN(($S29-SUM($T29:AB29))*$D29,($S29-SUM($T29:AB29)-(($H29*0.05))),(($S29-SUM($T29:AB29))*$D29))))</f>
        <v>0</v>
      </c>
      <c r="AD29" s="158">
        <f>IF(COUNT($T29:AC29)&gt;=$F29,0,IF((1&gt;($F29-1)&gt;0),MIN(($S29-SUM($T29:AC29))*$D29,($S29-SUM($T29:AC29)-(($H29*0.05))),(($S29-SUM($T29:AC29))*$D29))))</f>
        <v>0</v>
      </c>
      <c r="AE29" s="158">
        <f>IF(COUNT($T29:AD29)&gt;=$F29,0,IF((1&gt;($F29-1)&gt;0),MIN(($S29-SUM($T29:AD29))*$D29,($S29-SUM($T29:AD29)-(($H29*0.05))),(($S29-SUM($T29:AD29))*$D29))))</f>
        <v>0</v>
      </c>
      <c r="AF29" s="158">
        <f>IF(COUNT($T29:AE29)&gt;=$F29,0,IF((1&gt;($F29-1)&gt;0),MIN(($S29-SUM($T29:AE29))*$D29,($S29-SUM($T29:AE29)-(($H29*0.05))),(($S29-SUM($T29:AE29))*$D29))))</f>
        <v>0</v>
      </c>
      <c r="AG29" s="158">
        <f>IF(COUNT($T29:AF29)&gt;=$F29,0,IF((1&gt;($F29-1)&gt;0),MIN(($S29-SUM($T29:AF29))*$D29,($S29-SUM($T29:AF29)-(($H29*0.05))),(($S29-SUM($T29:AF29))*$D29))))</f>
        <v>0</v>
      </c>
      <c r="AH29" s="158">
        <f>IF(COUNT($T29:AG29)&gt;=$F29,0,IF((1&gt;($F29-1)&gt;0),MIN(($S29-SUM($T29:AG29))*$D29,($S29-SUM($T29:AG29)-(($H29*0.05))),(($S29-SUM($T29:AG29))*$D29))))</f>
        <v>0</v>
      </c>
      <c r="AI29" s="158">
        <f>IF(COUNT($T29:AH29)&gt;=$F29,0,IF((1&gt;($F29-1)&gt;0),MIN(($S29-SUM($T29:AH29))*$D29,($S29-SUM($T29:AH29)-(($H29*0.05))),(($S29-SUM($T29:AH29))*$D29))))</f>
        <v>0</v>
      </c>
      <c r="AJ29" s="159">
        <f t="shared" si="14"/>
        <v>0</v>
      </c>
      <c r="AK29" s="159">
        <f t="shared" si="15"/>
        <v>0</v>
      </c>
    </row>
    <row r="30" spans="1:37">
      <c r="A30" s="160"/>
      <c r="B30" s="152">
        <v>0</v>
      </c>
      <c r="C30" s="153">
        <v>0</v>
      </c>
      <c r="D30" s="154">
        <f t="shared" si="1"/>
        <v>0</v>
      </c>
      <c r="E30" s="155">
        <v>0</v>
      </c>
      <c r="F30" s="156">
        <f t="shared" si="2"/>
        <v>0</v>
      </c>
      <c r="G30" s="157">
        <f t="shared" si="3"/>
        <v>0</v>
      </c>
      <c r="H30" s="155">
        <v>0</v>
      </c>
      <c r="I30" s="158" t="str">
        <f>IFERROR((IF(I$8&gt;$B30,$H30-($H30*$C30*(#REF!-$B30+1)/365),0)),"-")</f>
        <v>-</v>
      </c>
      <c r="J30" s="158" t="str">
        <f t="shared" si="4"/>
        <v>-</v>
      </c>
      <c r="K30" s="158" t="str">
        <f t="shared" si="5"/>
        <v>-</v>
      </c>
      <c r="L30" s="158" t="str">
        <f t="shared" si="6"/>
        <v>-</v>
      </c>
      <c r="M30" s="158" t="str">
        <f t="shared" si="7"/>
        <v>-</v>
      </c>
      <c r="N30" s="158" t="str">
        <f t="shared" si="8"/>
        <v>-</v>
      </c>
      <c r="O30" s="158" t="str">
        <f t="shared" si="9"/>
        <v>-</v>
      </c>
      <c r="P30" s="158" t="str">
        <f t="shared" si="10"/>
        <v>-</v>
      </c>
      <c r="Q30" s="158" t="str">
        <f t="shared" si="11"/>
        <v>-</v>
      </c>
      <c r="R30" s="155">
        <v>0</v>
      </c>
      <c r="S30" s="191">
        <f t="shared" si="12"/>
        <v>0</v>
      </c>
      <c r="T30" s="158">
        <f t="shared" si="13"/>
        <v>0</v>
      </c>
      <c r="U30" s="158">
        <f>IF(COUNT($T30:T30)&gt;=$F30,0,IF((1&gt;($F30-1)&gt;0),MIN(($S30-SUM($T30:T30))*$D30,($S30-SUM($T30:T30)-(($H30*0.05))),(($S30-SUM($T30:T30))*$D30))))</f>
        <v>0</v>
      </c>
      <c r="V30" s="158">
        <f>IF(COUNT($T30:U30)&gt;=$F30,0,IF((1&gt;($F30-1)&gt;0),MIN(($S30-SUM($T30:U30))*$D30,($S30-SUM($T30:U30)-(($H30*0.05))),(($S30-SUM($T30:U30))*$D30))))</f>
        <v>0</v>
      </c>
      <c r="W30" s="158">
        <f>IF(COUNT($T30:V30)&gt;=$F30,0,IF((1&gt;($F30-1)&gt;0),MIN(($S30-SUM($T30:V30))*$D30,($S30-SUM($T30:V30)-(($H30*0.05))),(($S30-SUM($T30:V30))*$D30))))</f>
        <v>0</v>
      </c>
      <c r="X30" s="158">
        <f>IF(COUNT($T30:W30)&gt;=$F30,0,IF((1&gt;($F30-1)&gt;0),MIN(($S30-SUM($T30:W30))*$D30,($S30-SUM($T30:W30)-(($H30*0.05))),(($S30-SUM($T30:W30))*$D30))))</f>
        <v>0</v>
      </c>
      <c r="Y30" s="158">
        <f>IF(COUNT($T30:X30)&gt;=$F30,0,IF((1&gt;($F30-1)&gt;0),MIN(($S30-SUM($T30:X30))*$D30,($S30-SUM($T30:X30)-(($H30*0.05))),(($S30-SUM($T30:X30))*$D30))))</f>
        <v>0</v>
      </c>
      <c r="Z30" s="158">
        <f>IF(COUNT($T30:Y30)&gt;=$F30,0,IF((1&gt;($F30-1)&gt;0),MIN(($S30-SUM($T30:Y30))*$D30,($S30-SUM($T30:Y30)-(($H30*0.05))),(($S30-SUM($T30:Y30))*$D30))))</f>
        <v>0</v>
      </c>
      <c r="AA30" s="158">
        <f>IF(COUNT($T30:Z30)&gt;=$F30,0,IF((1&gt;($F30-1)&gt;0),MIN(($S30-SUM($T30:Z30))*$D30,($S30-SUM($T30:Z30)-(($H30*0.05))),(($S30-SUM($T30:Z30))*$D30))))</f>
        <v>0</v>
      </c>
      <c r="AB30" s="158">
        <f>IF(COUNT($T30:AA30)&gt;=$F30,0,IF((1&gt;($F30-1)&gt;0),MIN(($S30-SUM($T30:AA30))*$D30,($S30-SUM($T30:AA30)-(($H30*0.05))),(($S30-SUM($T30:AA30))*$D30))))</f>
        <v>0</v>
      </c>
      <c r="AC30" s="158">
        <f>IF(COUNT($T30:AB30)&gt;=$F30,0,IF((1&gt;($F30-1)&gt;0),MIN(($S30-SUM($T30:AB30))*$D30,($S30-SUM($T30:AB30)-(($H30*0.05))),(($S30-SUM($T30:AB30))*$D30))))</f>
        <v>0</v>
      </c>
      <c r="AD30" s="158">
        <f>IF(COUNT($T30:AC30)&gt;=$F30,0,IF((1&gt;($F30-1)&gt;0),MIN(($S30-SUM($T30:AC30))*$D30,($S30-SUM($T30:AC30)-(($H30*0.05))),(($S30-SUM($T30:AC30))*$D30))))</f>
        <v>0</v>
      </c>
      <c r="AE30" s="158">
        <f>IF(COUNT($T30:AD30)&gt;=$F30,0,IF((1&gt;($F30-1)&gt;0),MIN(($S30-SUM($T30:AD30))*$D30,($S30-SUM($T30:AD30)-(($H30*0.05))),(($S30-SUM($T30:AD30))*$D30))))</f>
        <v>0</v>
      </c>
      <c r="AF30" s="158">
        <f>IF(COUNT($T30:AE30)&gt;=$F30,0,IF((1&gt;($F30-1)&gt;0),MIN(($S30-SUM($T30:AE30))*$D30,($S30-SUM($T30:AE30)-(($H30*0.05))),(($S30-SUM($T30:AE30))*$D30))))</f>
        <v>0</v>
      </c>
      <c r="AG30" s="158">
        <f>IF(COUNT($T30:AF30)&gt;=$F30,0,IF((1&gt;($F30-1)&gt;0),MIN(($S30-SUM($T30:AF30))*$D30,($S30-SUM($T30:AF30)-(($H30*0.05))),(($S30-SUM($T30:AF30))*$D30))))</f>
        <v>0</v>
      </c>
      <c r="AH30" s="158">
        <f>IF(COUNT($T30:AG30)&gt;=$F30,0,IF((1&gt;($F30-1)&gt;0),MIN(($S30-SUM($T30:AG30))*$D30,($S30-SUM($T30:AG30)-(($H30*0.05))),(($S30-SUM($T30:AG30))*$D30))))</f>
        <v>0</v>
      </c>
      <c r="AI30" s="158">
        <f>IF(COUNT($T30:AH30)&gt;=$F30,0,IF((1&gt;($F30-1)&gt;0),MIN(($S30-SUM($T30:AH30))*$D30,($S30-SUM($T30:AH30)-(($H30*0.05))),(($S30-SUM($T30:AH30))*$D30))))</f>
        <v>0</v>
      </c>
      <c r="AJ30" s="159">
        <f t="shared" si="14"/>
        <v>0</v>
      </c>
      <c r="AK30" s="159">
        <f t="shared" si="15"/>
        <v>0</v>
      </c>
    </row>
    <row r="31" spans="1:37">
      <c r="A31" s="160"/>
      <c r="B31" s="152">
        <v>0</v>
      </c>
      <c r="C31" s="153">
        <v>0</v>
      </c>
      <c r="D31" s="154">
        <f t="shared" si="1"/>
        <v>0</v>
      </c>
      <c r="E31" s="155">
        <v>0</v>
      </c>
      <c r="F31" s="156">
        <f t="shared" si="2"/>
        <v>0</v>
      </c>
      <c r="G31" s="157">
        <f t="shared" si="3"/>
        <v>0</v>
      </c>
      <c r="H31" s="155">
        <v>0</v>
      </c>
      <c r="I31" s="158" t="str">
        <f>IFERROR((IF(I$8&gt;$B31,$H31-($H31*$C31*(#REF!-$B31+1)/365),0)),"-")</f>
        <v>-</v>
      </c>
      <c r="J31" s="158" t="str">
        <f t="shared" si="4"/>
        <v>-</v>
      </c>
      <c r="K31" s="158" t="str">
        <f t="shared" si="5"/>
        <v>-</v>
      </c>
      <c r="L31" s="158" t="str">
        <f t="shared" si="6"/>
        <v>-</v>
      </c>
      <c r="M31" s="158" t="str">
        <f t="shared" si="7"/>
        <v>-</v>
      </c>
      <c r="N31" s="158" t="str">
        <f t="shared" si="8"/>
        <v>-</v>
      </c>
      <c r="O31" s="158" t="str">
        <f t="shared" si="9"/>
        <v>-</v>
      </c>
      <c r="P31" s="158" t="str">
        <f t="shared" si="10"/>
        <v>-</v>
      </c>
      <c r="Q31" s="158" t="str">
        <f t="shared" si="11"/>
        <v>-</v>
      </c>
      <c r="R31" s="155">
        <v>0</v>
      </c>
      <c r="S31" s="191">
        <f t="shared" si="12"/>
        <v>0</v>
      </c>
      <c r="T31" s="158">
        <f t="shared" si="13"/>
        <v>0</v>
      </c>
      <c r="U31" s="158">
        <f>IF(COUNT($T31:T31)&gt;=$F31,0,IF((1&gt;($F31-1)&gt;0),MIN(($S31-SUM($T31:T31))*$D31,($S31-SUM($T31:T31)-(($H31*0.05))),(($S31-SUM($T31:T31))*$D31))))</f>
        <v>0</v>
      </c>
      <c r="V31" s="158">
        <f>IF(COUNT($T31:U31)&gt;=$F31,0,IF((1&gt;($F31-1)&gt;0),MIN(($S31-SUM($T31:U31))*$D31,($S31-SUM($T31:U31)-(($H31*0.05))),(($S31-SUM($T31:U31))*$D31))))</f>
        <v>0</v>
      </c>
      <c r="W31" s="158">
        <f>IF(COUNT($T31:V31)&gt;=$F31,0,IF((1&gt;($F31-1)&gt;0),MIN(($S31-SUM($T31:V31))*$D31,($S31-SUM($T31:V31)-(($H31*0.05))),(($S31-SUM($T31:V31))*$D31))))</f>
        <v>0</v>
      </c>
      <c r="X31" s="158">
        <f>IF(COUNT($T31:W31)&gt;=$F31,0,IF((1&gt;($F31-1)&gt;0),MIN(($S31-SUM($T31:W31))*$D31,($S31-SUM($T31:W31)-(($H31*0.05))),(($S31-SUM($T31:W31))*$D31))))</f>
        <v>0</v>
      </c>
      <c r="Y31" s="158">
        <f>IF(COUNT($T31:X31)&gt;=$F31,0,IF((1&gt;($F31-1)&gt;0),MIN(($S31-SUM($T31:X31))*$D31,($S31-SUM($T31:X31)-(($H31*0.05))),(($S31-SUM($T31:X31))*$D31))))</f>
        <v>0</v>
      </c>
      <c r="Z31" s="158">
        <f>IF(COUNT($T31:Y31)&gt;=$F31,0,IF((1&gt;($F31-1)&gt;0),MIN(($S31-SUM($T31:Y31))*$D31,($S31-SUM($T31:Y31)-(($H31*0.05))),(($S31-SUM($T31:Y31))*$D31))))</f>
        <v>0</v>
      </c>
      <c r="AA31" s="158">
        <f>IF(COUNT($T31:Z31)&gt;=$F31,0,IF((1&gt;($F31-1)&gt;0),MIN(($S31-SUM($T31:Z31))*$D31,($S31-SUM($T31:Z31)-(($H31*0.05))),(($S31-SUM($T31:Z31))*$D31))))</f>
        <v>0</v>
      </c>
      <c r="AB31" s="158">
        <f>IF(COUNT($T31:AA31)&gt;=$F31,0,IF((1&gt;($F31-1)&gt;0),MIN(($S31-SUM($T31:AA31))*$D31,($S31-SUM($T31:AA31)-(($H31*0.05))),(($S31-SUM($T31:AA31))*$D31))))</f>
        <v>0</v>
      </c>
      <c r="AC31" s="158">
        <f>IF(COUNT($T31:AB31)&gt;=$F31,0,IF((1&gt;($F31-1)&gt;0),MIN(($S31-SUM($T31:AB31))*$D31,($S31-SUM($T31:AB31)-(($H31*0.05))),(($S31-SUM($T31:AB31))*$D31))))</f>
        <v>0</v>
      </c>
      <c r="AD31" s="158">
        <f>IF(COUNT($T31:AC31)&gt;=$F31,0,IF((1&gt;($F31-1)&gt;0),MIN(($S31-SUM($T31:AC31))*$D31,($S31-SUM($T31:AC31)-(($H31*0.05))),(($S31-SUM($T31:AC31))*$D31))))</f>
        <v>0</v>
      </c>
      <c r="AE31" s="158">
        <f>IF(COUNT($T31:AD31)&gt;=$F31,0,IF((1&gt;($F31-1)&gt;0),MIN(($S31-SUM($T31:AD31))*$D31,($S31-SUM($T31:AD31)-(($H31*0.05))),(($S31-SUM($T31:AD31))*$D31))))</f>
        <v>0</v>
      </c>
      <c r="AF31" s="158">
        <f>IF(COUNT($T31:AE31)&gt;=$F31,0,IF((1&gt;($F31-1)&gt;0),MIN(($S31-SUM($T31:AE31))*$D31,($S31-SUM($T31:AE31)-(($H31*0.05))),(($S31-SUM($T31:AE31))*$D31))))</f>
        <v>0</v>
      </c>
      <c r="AG31" s="158">
        <f>IF(COUNT($T31:AF31)&gt;=$F31,0,IF((1&gt;($F31-1)&gt;0),MIN(($S31-SUM($T31:AF31))*$D31,($S31-SUM($T31:AF31)-(($H31*0.05))),(($S31-SUM($T31:AF31))*$D31))))</f>
        <v>0</v>
      </c>
      <c r="AH31" s="158">
        <f>IF(COUNT($T31:AG31)&gt;=$F31,0,IF((1&gt;($F31-1)&gt;0),MIN(($S31-SUM($T31:AG31))*$D31,($S31-SUM($T31:AG31)-(($H31*0.05))),(($S31-SUM($T31:AG31))*$D31))))</f>
        <v>0</v>
      </c>
      <c r="AI31" s="158">
        <f>IF(COUNT($T31:AH31)&gt;=$F31,0,IF((1&gt;($F31-1)&gt;0),MIN(($S31-SUM($T31:AH31))*$D31,($S31-SUM($T31:AH31)-(($H31*0.05))),(($S31-SUM($T31:AH31))*$D31))))</f>
        <v>0</v>
      </c>
      <c r="AJ31" s="159">
        <f t="shared" si="14"/>
        <v>0</v>
      </c>
      <c r="AK31" s="159">
        <f t="shared" si="15"/>
        <v>0</v>
      </c>
    </row>
    <row r="32" spans="1:37">
      <c r="A32" s="160"/>
      <c r="B32" s="152">
        <v>0</v>
      </c>
      <c r="C32" s="153">
        <v>0</v>
      </c>
      <c r="D32" s="154">
        <f t="shared" si="1"/>
        <v>0</v>
      </c>
      <c r="E32" s="155">
        <v>0</v>
      </c>
      <c r="F32" s="156">
        <f t="shared" si="2"/>
        <v>0</v>
      </c>
      <c r="G32" s="157">
        <f t="shared" si="3"/>
        <v>0</v>
      </c>
      <c r="H32" s="155">
        <v>0</v>
      </c>
      <c r="I32" s="158" t="str">
        <f>IFERROR((IF(I$8&gt;$B32,$H32-($H32*$C32*(#REF!-$B32+1)/365),0)),"-")</f>
        <v>-</v>
      </c>
      <c r="J32" s="158" t="str">
        <f t="shared" si="4"/>
        <v>-</v>
      </c>
      <c r="K32" s="158" t="str">
        <f t="shared" si="5"/>
        <v>-</v>
      </c>
      <c r="L32" s="158" t="str">
        <f t="shared" si="6"/>
        <v>-</v>
      </c>
      <c r="M32" s="158" t="str">
        <f t="shared" si="7"/>
        <v>-</v>
      </c>
      <c r="N32" s="158" t="str">
        <f t="shared" si="8"/>
        <v>-</v>
      </c>
      <c r="O32" s="158" t="str">
        <f t="shared" si="9"/>
        <v>-</v>
      </c>
      <c r="P32" s="158" t="str">
        <f t="shared" si="10"/>
        <v>-</v>
      </c>
      <c r="Q32" s="158" t="str">
        <f t="shared" si="11"/>
        <v>-</v>
      </c>
      <c r="R32" s="155">
        <v>0</v>
      </c>
      <c r="S32" s="191">
        <f t="shared" si="12"/>
        <v>0</v>
      </c>
      <c r="T32" s="158">
        <f t="shared" si="13"/>
        <v>0</v>
      </c>
      <c r="U32" s="158">
        <f>IF(COUNT($T32:T32)&gt;=$F32,0,IF((1&gt;($F32-1)&gt;0),MIN(($S32-SUM($T32:T32))*$D32,($S32-SUM($T32:T32)-(($H32*0.05))),(($S32-SUM($T32:T32))*$D32))))</f>
        <v>0</v>
      </c>
      <c r="V32" s="158">
        <f>IF(COUNT($T32:U32)&gt;=$F32,0,IF((1&gt;($F32-1)&gt;0),MIN(($S32-SUM($T32:U32))*$D32,($S32-SUM($T32:U32)-(($H32*0.05))),(($S32-SUM($T32:U32))*$D32))))</f>
        <v>0</v>
      </c>
      <c r="W32" s="158">
        <f>IF(COUNT($T32:V32)&gt;=$F32,0,IF((1&gt;($F32-1)&gt;0),MIN(($S32-SUM($T32:V32))*$D32,($S32-SUM($T32:V32)-(($H32*0.05))),(($S32-SUM($T32:V32))*$D32))))</f>
        <v>0</v>
      </c>
      <c r="X32" s="158">
        <f>IF(COUNT($T32:W32)&gt;=$F32,0,IF((1&gt;($F32-1)&gt;0),MIN(($S32-SUM($T32:W32))*$D32,($S32-SUM($T32:W32)-(($H32*0.05))),(($S32-SUM($T32:W32))*$D32))))</f>
        <v>0</v>
      </c>
      <c r="Y32" s="158">
        <f>IF(COUNT($T32:X32)&gt;=$F32,0,IF((1&gt;($F32-1)&gt;0),MIN(($S32-SUM($T32:X32))*$D32,($S32-SUM($T32:X32)-(($H32*0.05))),(($S32-SUM($T32:X32))*$D32))))</f>
        <v>0</v>
      </c>
      <c r="Z32" s="158">
        <f>IF(COUNT($T32:Y32)&gt;=$F32,0,IF((1&gt;($F32-1)&gt;0),MIN(($S32-SUM($T32:Y32))*$D32,($S32-SUM($T32:Y32)-(($H32*0.05))),(($S32-SUM($T32:Y32))*$D32))))</f>
        <v>0</v>
      </c>
      <c r="AA32" s="158">
        <f>IF(COUNT($T32:Z32)&gt;=$F32,0,IF((1&gt;($F32-1)&gt;0),MIN(($S32-SUM($T32:Z32))*$D32,($S32-SUM($T32:Z32)-(($H32*0.05))),(($S32-SUM($T32:Z32))*$D32))))</f>
        <v>0</v>
      </c>
      <c r="AB32" s="158">
        <f>IF(COUNT($T32:AA32)&gt;=$F32,0,IF((1&gt;($F32-1)&gt;0),MIN(($S32-SUM($T32:AA32))*$D32,($S32-SUM($T32:AA32)-(($H32*0.05))),(($S32-SUM($T32:AA32))*$D32))))</f>
        <v>0</v>
      </c>
      <c r="AC32" s="158">
        <f>IF(COUNT($T32:AB32)&gt;=$F32,0,IF((1&gt;($F32-1)&gt;0),MIN(($S32-SUM($T32:AB32))*$D32,($S32-SUM($T32:AB32)-(($H32*0.05))),(($S32-SUM($T32:AB32))*$D32))))</f>
        <v>0</v>
      </c>
      <c r="AD32" s="158">
        <f>IF(COUNT($T32:AC32)&gt;=$F32,0,IF((1&gt;($F32-1)&gt;0),MIN(($S32-SUM($T32:AC32))*$D32,($S32-SUM($T32:AC32)-(($H32*0.05))),(($S32-SUM($T32:AC32))*$D32))))</f>
        <v>0</v>
      </c>
      <c r="AE32" s="158">
        <f>IF(COUNT($T32:AD32)&gt;=$F32,0,IF((1&gt;($F32-1)&gt;0),MIN(($S32-SUM($T32:AD32))*$D32,($S32-SUM($T32:AD32)-(($H32*0.05))),(($S32-SUM($T32:AD32))*$D32))))</f>
        <v>0</v>
      </c>
      <c r="AF32" s="158">
        <f>IF(COUNT($T32:AE32)&gt;=$F32,0,IF((1&gt;($F32-1)&gt;0),MIN(($S32-SUM($T32:AE32))*$D32,($S32-SUM($T32:AE32)-(($H32*0.05))),(($S32-SUM($T32:AE32))*$D32))))</f>
        <v>0</v>
      </c>
      <c r="AG32" s="158">
        <f>IF(COUNT($T32:AF32)&gt;=$F32,0,IF((1&gt;($F32-1)&gt;0),MIN(($S32-SUM($T32:AF32))*$D32,($S32-SUM($T32:AF32)-(($H32*0.05))),(($S32-SUM($T32:AF32))*$D32))))</f>
        <v>0</v>
      </c>
      <c r="AH32" s="158">
        <f>IF(COUNT($T32:AG32)&gt;=$F32,0,IF((1&gt;($F32-1)&gt;0),MIN(($S32-SUM($T32:AG32))*$D32,($S32-SUM($T32:AG32)-(($H32*0.05))),(($S32-SUM($T32:AG32))*$D32))))</f>
        <v>0</v>
      </c>
      <c r="AI32" s="158">
        <f>IF(COUNT($T32:AH32)&gt;=$F32,0,IF((1&gt;($F32-1)&gt;0),MIN(($S32-SUM($T32:AH32))*$D32,($S32-SUM($T32:AH32)-(($H32*0.05))),(($S32-SUM($T32:AH32))*$D32))))</f>
        <v>0</v>
      </c>
      <c r="AJ32" s="159">
        <f t="shared" si="14"/>
        <v>0</v>
      </c>
      <c r="AK32" s="159">
        <f t="shared" si="15"/>
        <v>0</v>
      </c>
    </row>
    <row r="33" spans="1:37">
      <c r="A33" s="160"/>
      <c r="B33" s="152">
        <v>0</v>
      </c>
      <c r="C33" s="153">
        <v>0</v>
      </c>
      <c r="D33" s="154">
        <f t="shared" si="1"/>
        <v>0</v>
      </c>
      <c r="E33" s="155">
        <v>0</v>
      </c>
      <c r="F33" s="156">
        <f t="shared" si="2"/>
        <v>0</v>
      </c>
      <c r="G33" s="157">
        <f t="shared" si="3"/>
        <v>0</v>
      </c>
      <c r="H33" s="155">
        <v>0</v>
      </c>
      <c r="I33" s="158" t="str">
        <f>IFERROR((IF(I$8&gt;$B33,$H33-($H33*$C33*(#REF!-$B33+1)/365),0)),"-")</f>
        <v>-</v>
      </c>
      <c r="J33" s="158" t="str">
        <f t="shared" si="4"/>
        <v>-</v>
      </c>
      <c r="K33" s="158" t="str">
        <f t="shared" si="5"/>
        <v>-</v>
      </c>
      <c r="L33" s="158" t="str">
        <f t="shared" si="6"/>
        <v>-</v>
      </c>
      <c r="M33" s="158" t="str">
        <f t="shared" si="7"/>
        <v>-</v>
      </c>
      <c r="N33" s="158" t="str">
        <f t="shared" si="8"/>
        <v>-</v>
      </c>
      <c r="O33" s="158" t="str">
        <f t="shared" si="9"/>
        <v>-</v>
      </c>
      <c r="P33" s="158" t="str">
        <f t="shared" si="10"/>
        <v>-</v>
      </c>
      <c r="Q33" s="158" t="str">
        <f t="shared" si="11"/>
        <v>-</v>
      </c>
      <c r="R33" s="155">
        <v>0</v>
      </c>
      <c r="S33" s="191">
        <f t="shared" si="12"/>
        <v>0</v>
      </c>
      <c r="T33" s="158">
        <f t="shared" si="13"/>
        <v>0</v>
      </c>
      <c r="U33" s="158">
        <f>IF(COUNT($T33:T33)&gt;=$F33,0,IF((1&gt;($F33-1)&gt;0),MIN(($S33-SUM($T33:T33))*$D33,($S33-SUM($T33:T33)-(($H33*0.05))),(($S33-SUM($T33:T33))*$D33))))</f>
        <v>0</v>
      </c>
      <c r="V33" s="158">
        <f>IF(COUNT($T33:U33)&gt;=$F33,0,IF((1&gt;($F33-1)&gt;0),MIN(($S33-SUM($T33:U33))*$D33,($S33-SUM($T33:U33)-(($H33*0.05))),(($S33-SUM($T33:U33))*$D33))))</f>
        <v>0</v>
      </c>
      <c r="W33" s="158">
        <f>IF(COUNT($T33:V33)&gt;=$F33,0,IF((1&gt;($F33-1)&gt;0),MIN(($S33-SUM($T33:V33))*$D33,($S33-SUM($T33:V33)-(($H33*0.05))),(($S33-SUM($T33:V33))*$D33))))</f>
        <v>0</v>
      </c>
      <c r="X33" s="158">
        <f>IF(COUNT($T33:W33)&gt;=$F33,0,IF((1&gt;($F33-1)&gt;0),MIN(($S33-SUM($T33:W33))*$D33,($S33-SUM($T33:W33)-(($H33*0.05))),(($S33-SUM($T33:W33))*$D33))))</f>
        <v>0</v>
      </c>
      <c r="Y33" s="158">
        <f>IF(COUNT($T33:X33)&gt;=$F33,0,IF((1&gt;($F33-1)&gt;0),MIN(($S33-SUM($T33:X33))*$D33,($S33-SUM($T33:X33)-(($H33*0.05))),(($S33-SUM($T33:X33))*$D33))))</f>
        <v>0</v>
      </c>
      <c r="Z33" s="158">
        <f>IF(COUNT($T33:Y33)&gt;=$F33,0,IF((1&gt;($F33-1)&gt;0),MIN(($S33-SUM($T33:Y33))*$D33,($S33-SUM($T33:Y33)-(($H33*0.05))),(($S33-SUM($T33:Y33))*$D33))))</f>
        <v>0</v>
      </c>
      <c r="AA33" s="158">
        <f>IF(COUNT($T33:Z33)&gt;=$F33,0,IF((1&gt;($F33-1)&gt;0),MIN(($S33-SUM($T33:Z33))*$D33,($S33-SUM($T33:Z33)-(($H33*0.05))),(($S33-SUM($T33:Z33))*$D33))))</f>
        <v>0</v>
      </c>
      <c r="AB33" s="158">
        <f>IF(COUNT($T33:AA33)&gt;=$F33,0,IF((1&gt;($F33-1)&gt;0),MIN(($S33-SUM($T33:AA33))*$D33,($S33-SUM($T33:AA33)-(($H33*0.05))),(($S33-SUM($T33:AA33))*$D33))))</f>
        <v>0</v>
      </c>
      <c r="AC33" s="158">
        <f>IF(COUNT($T33:AB33)&gt;=$F33,0,IF((1&gt;($F33-1)&gt;0),MIN(($S33-SUM($T33:AB33))*$D33,($S33-SUM($T33:AB33)-(($H33*0.05))),(($S33-SUM($T33:AB33))*$D33))))</f>
        <v>0</v>
      </c>
      <c r="AD33" s="158">
        <f>IF(COUNT($T33:AC33)&gt;=$F33,0,IF((1&gt;($F33-1)&gt;0),MIN(($S33-SUM($T33:AC33))*$D33,($S33-SUM($T33:AC33)-(($H33*0.05))),(($S33-SUM($T33:AC33))*$D33))))</f>
        <v>0</v>
      </c>
      <c r="AE33" s="158">
        <f>IF(COUNT($T33:AD33)&gt;=$F33,0,IF((1&gt;($F33-1)&gt;0),MIN(($S33-SUM($T33:AD33))*$D33,($S33-SUM($T33:AD33)-(($H33*0.05))),(($S33-SUM($T33:AD33))*$D33))))</f>
        <v>0</v>
      </c>
      <c r="AF33" s="158">
        <f>IF(COUNT($T33:AE33)&gt;=$F33,0,IF((1&gt;($F33-1)&gt;0),MIN(($S33-SUM($T33:AE33))*$D33,($S33-SUM($T33:AE33)-(($H33*0.05))),(($S33-SUM($T33:AE33))*$D33))))</f>
        <v>0</v>
      </c>
      <c r="AG33" s="158">
        <f>IF(COUNT($T33:AF33)&gt;=$F33,0,IF((1&gt;($F33-1)&gt;0),MIN(($S33-SUM($T33:AF33))*$D33,($S33-SUM($T33:AF33)-(($H33*0.05))),(($S33-SUM($T33:AF33))*$D33))))</f>
        <v>0</v>
      </c>
      <c r="AH33" s="158">
        <f>IF(COUNT($T33:AG33)&gt;=$F33,0,IF((1&gt;($F33-1)&gt;0),MIN(($S33-SUM($T33:AG33))*$D33,($S33-SUM($T33:AG33)-(($H33*0.05))),(($S33-SUM($T33:AG33))*$D33))))</f>
        <v>0</v>
      </c>
      <c r="AI33" s="158">
        <f>IF(COUNT($T33:AH33)&gt;=$F33,0,IF((1&gt;($F33-1)&gt;0),MIN(($S33-SUM($T33:AH33))*$D33,($S33-SUM($T33:AH33)-(($H33*0.05))),(($S33-SUM($T33:AH33))*$D33))))</f>
        <v>0</v>
      </c>
      <c r="AJ33" s="159">
        <f t="shared" si="14"/>
        <v>0</v>
      </c>
      <c r="AK33" s="159">
        <f t="shared" si="15"/>
        <v>0</v>
      </c>
    </row>
    <row r="34" spans="1:37">
      <c r="A34" s="160"/>
      <c r="B34" s="152">
        <v>0</v>
      </c>
      <c r="C34" s="153">
        <v>0</v>
      </c>
      <c r="D34" s="154">
        <f t="shared" si="1"/>
        <v>0</v>
      </c>
      <c r="E34" s="155">
        <v>0</v>
      </c>
      <c r="F34" s="156">
        <f t="shared" si="2"/>
        <v>0</v>
      </c>
      <c r="G34" s="157">
        <f t="shared" si="3"/>
        <v>0</v>
      </c>
      <c r="H34" s="155">
        <v>0</v>
      </c>
      <c r="I34" s="158" t="str">
        <f>IFERROR((IF(I$8&gt;$B34,$H34-($H34*$C34*(#REF!-$B34+1)/365),0)),"-")</f>
        <v>-</v>
      </c>
      <c r="J34" s="158" t="str">
        <f t="shared" si="4"/>
        <v>-</v>
      </c>
      <c r="K34" s="158" t="str">
        <f t="shared" si="5"/>
        <v>-</v>
      </c>
      <c r="L34" s="158" t="str">
        <f t="shared" si="6"/>
        <v>-</v>
      </c>
      <c r="M34" s="158" t="str">
        <f t="shared" si="7"/>
        <v>-</v>
      </c>
      <c r="N34" s="158" t="str">
        <f t="shared" si="8"/>
        <v>-</v>
      </c>
      <c r="O34" s="158" t="str">
        <f t="shared" si="9"/>
        <v>-</v>
      </c>
      <c r="P34" s="158" t="str">
        <f t="shared" si="10"/>
        <v>-</v>
      </c>
      <c r="Q34" s="158" t="str">
        <f t="shared" si="11"/>
        <v>-</v>
      </c>
      <c r="R34" s="155">
        <v>0</v>
      </c>
      <c r="S34" s="191">
        <f t="shared" si="12"/>
        <v>0</v>
      </c>
      <c r="T34" s="158">
        <f t="shared" si="13"/>
        <v>0</v>
      </c>
      <c r="U34" s="158">
        <f>IF(COUNT($T34:T34)&gt;=$F34,0,IF((1&gt;($F34-1)&gt;0),MIN(($S34-SUM($T34:T34))*$D34,($S34-SUM($T34:T34)-(($H34*0.05))),(($S34-SUM($T34:T34))*$D34))))</f>
        <v>0</v>
      </c>
      <c r="V34" s="158">
        <f>IF(COUNT($T34:U34)&gt;=$F34,0,IF((1&gt;($F34-1)&gt;0),MIN(($S34-SUM($T34:U34))*$D34,($S34-SUM($T34:U34)-(($H34*0.05))),(($S34-SUM($T34:U34))*$D34))))</f>
        <v>0</v>
      </c>
      <c r="W34" s="158">
        <f>IF(COUNT($T34:V34)&gt;=$F34,0,IF((1&gt;($F34-1)&gt;0),MIN(($S34-SUM($T34:V34))*$D34,($S34-SUM($T34:V34)-(($H34*0.05))),(($S34-SUM($T34:V34))*$D34))))</f>
        <v>0</v>
      </c>
      <c r="X34" s="158">
        <f>IF(COUNT($T34:W34)&gt;=$F34,0,IF((1&gt;($F34-1)&gt;0),MIN(($S34-SUM($T34:W34))*$D34,($S34-SUM($T34:W34)-(($H34*0.05))),(($S34-SUM($T34:W34))*$D34))))</f>
        <v>0</v>
      </c>
      <c r="Y34" s="158">
        <f>IF(COUNT($T34:X34)&gt;=$F34,0,IF((1&gt;($F34-1)&gt;0),MIN(($S34-SUM($T34:X34))*$D34,($S34-SUM($T34:X34)-(($H34*0.05))),(($S34-SUM($T34:X34))*$D34))))</f>
        <v>0</v>
      </c>
      <c r="Z34" s="158">
        <f>IF(COUNT($T34:Y34)&gt;=$F34,0,IF((1&gt;($F34-1)&gt;0),MIN(($S34-SUM($T34:Y34))*$D34,($S34-SUM($T34:Y34)-(($H34*0.05))),(($S34-SUM($T34:Y34))*$D34))))</f>
        <v>0</v>
      </c>
      <c r="AA34" s="158">
        <f>IF(COUNT($T34:Z34)&gt;=$F34,0,IF((1&gt;($F34-1)&gt;0),MIN(($S34-SUM($T34:Z34))*$D34,($S34-SUM($T34:Z34)-(($H34*0.05))),(($S34-SUM($T34:Z34))*$D34))))</f>
        <v>0</v>
      </c>
      <c r="AB34" s="158">
        <f>IF(COUNT($T34:AA34)&gt;=$F34,0,IF((1&gt;($F34-1)&gt;0),MIN(($S34-SUM($T34:AA34))*$D34,($S34-SUM($T34:AA34)-(($H34*0.05))),(($S34-SUM($T34:AA34))*$D34))))</f>
        <v>0</v>
      </c>
      <c r="AC34" s="158">
        <f>IF(COUNT($T34:AB34)&gt;=$F34,0,IF((1&gt;($F34-1)&gt;0),MIN(($S34-SUM($T34:AB34))*$D34,($S34-SUM($T34:AB34)-(($H34*0.05))),(($S34-SUM($T34:AB34))*$D34))))</f>
        <v>0</v>
      </c>
      <c r="AD34" s="158">
        <f>IF(COUNT($T34:AC34)&gt;=$F34,0,IF((1&gt;($F34-1)&gt;0),MIN(($S34-SUM($T34:AC34))*$D34,($S34-SUM($T34:AC34)-(($H34*0.05))),(($S34-SUM($T34:AC34))*$D34))))</f>
        <v>0</v>
      </c>
      <c r="AE34" s="158">
        <f>IF(COUNT($T34:AD34)&gt;=$F34,0,IF((1&gt;($F34-1)&gt;0),MIN(($S34-SUM($T34:AD34))*$D34,($S34-SUM($T34:AD34)-(($H34*0.05))),(($S34-SUM($T34:AD34))*$D34))))</f>
        <v>0</v>
      </c>
      <c r="AF34" s="158">
        <f>IF(COUNT($T34:AE34)&gt;=$F34,0,IF((1&gt;($F34-1)&gt;0),MIN(($S34-SUM($T34:AE34))*$D34,($S34-SUM($T34:AE34)-(($H34*0.05))),(($S34-SUM($T34:AE34))*$D34))))</f>
        <v>0</v>
      </c>
      <c r="AG34" s="158">
        <f>IF(COUNT($T34:AF34)&gt;=$F34,0,IF((1&gt;($F34-1)&gt;0),MIN(($S34-SUM($T34:AF34))*$D34,($S34-SUM($T34:AF34)-(($H34*0.05))),(($S34-SUM($T34:AF34))*$D34))))</f>
        <v>0</v>
      </c>
      <c r="AH34" s="158">
        <f>IF(COUNT($T34:AG34)&gt;=$F34,0,IF((1&gt;($F34-1)&gt;0),MIN(($S34-SUM($T34:AG34))*$D34,($S34-SUM($T34:AG34)-(($H34*0.05))),(($S34-SUM($T34:AG34))*$D34))))</f>
        <v>0</v>
      </c>
      <c r="AI34" s="158">
        <f>IF(COUNT($T34:AH34)&gt;=$F34,0,IF((1&gt;($F34-1)&gt;0),MIN(($S34-SUM($T34:AH34))*$D34,($S34-SUM($T34:AH34)-(($H34*0.05))),(($S34-SUM($T34:AH34))*$D34))))</f>
        <v>0</v>
      </c>
      <c r="AJ34" s="159">
        <f t="shared" si="14"/>
        <v>0</v>
      </c>
      <c r="AK34" s="159">
        <f t="shared" si="15"/>
        <v>0</v>
      </c>
    </row>
    <row r="35" spans="1:37">
      <c r="A35" s="160"/>
      <c r="B35" s="152">
        <v>0</v>
      </c>
      <c r="C35" s="153">
        <v>0</v>
      </c>
      <c r="D35" s="154">
        <f t="shared" si="1"/>
        <v>0</v>
      </c>
      <c r="E35" s="155">
        <v>0</v>
      </c>
      <c r="F35" s="156">
        <f t="shared" si="2"/>
        <v>0</v>
      </c>
      <c r="G35" s="157">
        <f t="shared" si="3"/>
        <v>0</v>
      </c>
      <c r="H35" s="155">
        <v>0</v>
      </c>
      <c r="I35" s="158" t="str">
        <f>IFERROR((IF(I$8&gt;$B35,$H35-($H35*$C35*(#REF!-$B35+1)/365),0)),"-")</f>
        <v>-</v>
      </c>
      <c r="J35" s="158" t="str">
        <f t="shared" si="4"/>
        <v>-</v>
      </c>
      <c r="K35" s="158" t="str">
        <f t="shared" si="5"/>
        <v>-</v>
      </c>
      <c r="L35" s="158" t="str">
        <f t="shared" si="6"/>
        <v>-</v>
      </c>
      <c r="M35" s="158" t="str">
        <f t="shared" si="7"/>
        <v>-</v>
      </c>
      <c r="N35" s="158" t="str">
        <f t="shared" si="8"/>
        <v>-</v>
      </c>
      <c r="O35" s="158" t="str">
        <f t="shared" si="9"/>
        <v>-</v>
      </c>
      <c r="P35" s="158" t="str">
        <f t="shared" si="10"/>
        <v>-</v>
      </c>
      <c r="Q35" s="158" t="str">
        <f t="shared" si="11"/>
        <v>-</v>
      </c>
      <c r="R35" s="155">
        <v>0</v>
      </c>
      <c r="S35" s="191">
        <f t="shared" si="12"/>
        <v>0</v>
      </c>
      <c r="T35" s="158">
        <f t="shared" si="13"/>
        <v>0</v>
      </c>
      <c r="U35" s="158">
        <f>IF(COUNT($T35:T35)&gt;=$F35,0,IF((1&gt;($F35-1)&gt;0),MIN(($S35-SUM($T35:T35))*$D35,($S35-SUM($T35:T35)-(($H35*0.05))),(($S35-SUM($T35:T35))*$D35))))</f>
        <v>0</v>
      </c>
      <c r="V35" s="158">
        <f>IF(COUNT($T35:U35)&gt;=$F35,0,IF((1&gt;($F35-1)&gt;0),MIN(($S35-SUM($T35:U35))*$D35,($S35-SUM($T35:U35)-(($H35*0.05))),(($S35-SUM($T35:U35))*$D35))))</f>
        <v>0</v>
      </c>
      <c r="W35" s="158">
        <f>IF(COUNT($T35:V35)&gt;=$F35,0,IF((1&gt;($F35-1)&gt;0),MIN(($S35-SUM($T35:V35))*$D35,($S35-SUM($T35:V35)-(($H35*0.05))),(($S35-SUM($T35:V35))*$D35))))</f>
        <v>0</v>
      </c>
      <c r="X35" s="158">
        <f>IF(COUNT($T35:W35)&gt;=$F35,0,IF((1&gt;($F35-1)&gt;0),MIN(($S35-SUM($T35:W35))*$D35,($S35-SUM($T35:W35)-(($H35*0.05))),(($S35-SUM($T35:W35))*$D35))))</f>
        <v>0</v>
      </c>
      <c r="Y35" s="158">
        <f>IF(COUNT($T35:X35)&gt;=$F35,0,IF((1&gt;($F35-1)&gt;0),MIN(($S35-SUM($T35:X35))*$D35,($S35-SUM($T35:X35)-(($H35*0.05))),(($S35-SUM($T35:X35))*$D35))))</f>
        <v>0</v>
      </c>
      <c r="Z35" s="158">
        <f>IF(COUNT($T35:Y35)&gt;=$F35,0,IF((1&gt;($F35-1)&gt;0),MIN(($S35-SUM($T35:Y35))*$D35,($S35-SUM($T35:Y35)-(($H35*0.05))),(($S35-SUM($T35:Y35))*$D35))))</f>
        <v>0</v>
      </c>
      <c r="AA35" s="158">
        <f>IF(COUNT($T35:Z35)&gt;=$F35,0,IF((1&gt;($F35-1)&gt;0),MIN(($S35-SUM($T35:Z35))*$D35,($S35-SUM($T35:Z35)-(($H35*0.05))),(($S35-SUM($T35:Z35))*$D35))))</f>
        <v>0</v>
      </c>
      <c r="AB35" s="158">
        <f>IF(COUNT($T35:AA35)&gt;=$F35,0,IF((1&gt;($F35-1)&gt;0),MIN(($S35-SUM($T35:AA35))*$D35,($S35-SUM($T35:AA35)-(($H35*0.05))),(($S35-SUM($T35:AA35))*$D35))))</f>
        <v>0</v>
      </c>
      <c r="AC35" s="158">
        <f>IF(COUNT($T35:AB35)&gt;=$F35,0,IF((1&gt;($F35-1)&gt;0),MIN(($S35-SUM($T35:AB35))*$D35,($S35-SUM($T35:AB35)-(($H35*0.05))),(($S35-SUM($T35:AB35))*$D35))))</f>
        <v>0</v>
      </c>
      <c r="AD35" s="158">
        <f>IF(COUNT($T35:AC35)&gt;=$F35,0,IF((1&gt;($F35-1)&gt;0),MIN(($S35-SUM($T35:AC35))*$D35,($S35-SUM($T35:AC35)-(($H35*0.05))),(($S35-SUM($T35:AC35))*$D35))))</f>
        <v>0</v>
      </c>
      <c r="AE35" s="158">
        <f>IF(COUNT($T35:AD35)&gt;=$F35,0,IF((1&gt;($F35-1)&gt;0),MIN(($S35-SUM($T35:AD35))*$D35,($S35-SUM($T35:AD35)-(($H35*0.05))),(($S35-SUM($T35:AD35))*$D35))))</f>
        <v>0</v>
      </c>
      <c r="AF35" s="158">
        <f>IF(COUNT($T35:AE35)&gt;=$F35,0,IF((1&gt;($F35-1)&gt;0),MIN(($S35-SUM($T35:AE35))*$D35,($S35-SUM($T35:AE35)-(($H35*0.05))),(($S35-SUM($T35:AE35))*$D35))))</f>
        <v>0</v>
      </c>
      <c r="AG35" s="158">
        <f>IF(COUNT($T35:AF35)&gt;=$F35,0,IF((1&gt;($F35-1)&gt;0),MIN(($S35-SUM($T35:AF35))*$D35,($S35-SUM($T35:AF35)-(($H35*0.05))),(($S35-SUM($T35:AF35))*$D35))))</f>
        <v>0</v>
      </c>
      <c r="AH35" s="158">
        <f>IF(COUNT($T35:AG35)&gt;=$F35,0,IF((1&gt;($F35-1)&gt;0),MIN(($S35-SUM($T35:AG35))*$D35,($S35-SUM($T35:AG35)-(($H35*0.05))),(($S35-SUM($T35:AG35))*$D35))))</f>
        <v>0</v>
      </c>
      <c r="AI35" s="158">
        <f>IF(COUNT($T35:AH35)&gt;=$F35,0,IF((1&gt;($F35-1)&gt;0),MIN(($S35-SUM($T35:AH35))*$D35,($S35-SUM($T35:AH35)-(($H35*0.05))),(($S35-SUM($T35:AH35))*$D35))))</f>
        <v>0</v>
      </c>
      <c r="AJ35" s="159">
        <f t="shared" si="14"/>
        <v>0</v>
      </c>
      <c r="AK35" s="159">
        <f t="shared" si="15"/>
        <v>0</v>
      </c>
    </row>
    <row r="36" spans="1:37">
      <c r="A36" s="160"/>
      <c r="B36" s="152">
        <v>0</v>
      </c>
      <c r="C36" s="153">
        <v>0</v>
      </c>
      <c r="D36" s="154">
        <f t="shared" si="1"/>
        <v>0</v>
      </c>
      <c r="E36" s="155">
        <v>0</v>
      </c>
      <c r="F36" s="156">
        <f t="shared" si="2"/>
        <v>0</v>
      </c>
      <c r="G36" s="157">
        <f t="shared" si="3"/>
        <v>0</v>
      </c>
      <c r="H36" s="155">
        <v>0</v>
      </c>
      <c r="I36" s="158" t="str">
        <f>IFERROR((IF(I$8&gt;$B36,$H36-($H36*$C36*(#REF!-$B36+1)/365),0)),"-")</f>
        <v>-</v>
      </c>
      <c r="J36" s="158" t="str">
        <f t="shared" si="4"/>
        <v>-</v>
      </c>
      <c r="K36" s="158" t="str">
        <f t="shared" si="5"/>
        <v>-</v>
      </c>
      <c r="L36" s="158" t="str">
        <f t="shared" si="6"/>
        <v>-</v>
      </c>
      <c r="M36" s="158" t="str">
        <f t="shared" si="7"/>
        <v>-</v>
      </c>
      <c r="N36" s="158" t="str">
        <f t="shared" si="8"/>
        <v>-</v>
      </c>
      <c r="O36" s="158" t="str">
        <f t="shared" si="9"/>
        <v>-</v>
      </c>
      <c r="P36" s="158" t="str">
        <f t="shared" si="10"/>
        <v>-</v>
      </c>
      <c r="Q36" s="158" t="str">
        <f t="shared" si="11"/>
        <v>-</v>
      </c>
      <c r="R36" s="155">
        <v>0</v>
      </c>
      <c r="S36" s="191">
        <f t="shared" si="12"/>
        <v>0</v>
      </c>
      <c r="T36" s="158">
        <f t="shared" si="13"/>
        <v>0</v>
      </c>
      <c r="U36" s="158">
        <f>IF(COUNT($T36:T36)&gt;=$F36,0,IF((1&gt;($F36-1)&gt;0),MIN(($S36-SUM($T36:T36))*$D36,($S36-SUM($T36:T36)-(($H36*0.05))),(($S36-SUM($T36:T36))*$D36))))</f>
        <v>0</v>
      </c>
      <c r="V36" s="158">
        <f>IF(COUNT($T36:U36)&gt;=$F36,0,IF((1&gt;($F36-1)&gt;0),MIN(($S36-SUM($T36:U36))*$D36,($S36-SUM($T36:U36)-(($H36*0.05))),(($S36-SUM($T36:U36))*$D36))))</f>
        <v>0</v>
      </c>
      <c r="W36" s="158">
        <f>IF(COUNT($T36:V36)&gt;=$F36,0,IF((1&gt;($F36-1)&gt;0),MIN(($S36-SUM($T36:V36))*$D36,($S36-SUM($T36:V36)-(($H36*0.05))),(($S36-SUM($T36:V36))*$D36))))</f>
        <v>0</v>
      </c>
      <c r="X36" s="158">
        <f>IF(COUNT($T36:W36)&gt;=$F36,0,IF((1&gt;($F36-1)&gt;0),MIN(($S36-SUM($T36:W36))*$D36,($S36-SUM($T36:W36)-(($H36*0.05))),(($S36-SUM($T36:W36))*$D36))))</f>
        <v>0</v>
      </c>
      <c r="Y36" s="158">
        <f>IF(COUNT($T36:X36)&gt;=$F36,0,IF((1&gt;($F36-1)&gt;0),MIN(($S36-SUM($T36:X36))*$D36,($S36-SUM($T36:X36)-(($H36*0.05))),(($S36-SUM($T36:X36))*$D36))))</f>
        <v>0</v>
      </c>
      <c r="Z36" s="158">
        <f>IF(COUNT($T36:Y36)&gt;=$F36,0,IF((1&gt;($F36-1)&gt;0),MIN(($S36-SUM($T36:Y36))*$D36,($S36-SUM($T36:Y36)-(($H36*0.05))),(($S36-SUM($T36:Y36))*$D36))))</f>
        <v>0</v>
      </c>
      <c r="AA36" s="158">
        <f>IF(COUNT($T36:Z36)&gt;=$F36,0,IF((1&gt;($F36-1)&gt;0),MIN(($S36-SUM($T36:Z36))*$D36,($S36-SUM($T36:Z36)-(($H36*0.05))),(($S36-SUM($T36:Z36))*$D36))))</f>
        <v>0</v>
      </c>
      <c r="AB36" s="158">
        <f>IF(COUNT($T36:AA36)&gt;=$F36,0,IF((1&gt;($F36-1)&gt;0),MIN(($S36-SUM($T36:AA36))*$D36,($S36-SUM($T36:AA36)-(($H36*0.05))),(($S36-SUM($T36:AA36))*$D36))))</f>
        <v>0</v>
      </c>
      <c r="AC36" s="158">
        <f>IF(COUNT($T36:AB36)&gt;=$F36,0,IF((1&gt;($F36-1)&gt;0),MIN(($S36-SUM($T36:AB36))*$D36,($S36-SUM($T36:AB36)-(($H36*0.05))),(($S36-SUM($T36:AB36))*$D36))))</f>
        <v>0</v>
      </c>
      <c r="AD36" s="158">
        <f>IF(COUNT($T36:AC36)&gt;=$F36,0,IF((1&gt;($F36-1)&gt;0),MIN(($S36-SUM($T36:AC36))*$D36,($S36-SUM($T36:AC36)-(($H36*0.05))),(($S36-SUM($T36:AC36))*$D36))))</f>
        <v>0</v>
      </c>
      <c r="AE36" s="158">
        <f>IF(COUNT($T36:AD36)&gt;=$F36,0,IF((1&gt;($F36-1)&gt;0),MIN(($S36-SUM($T36:AD36))*$D36,($S36-SUM($T36:AD36)-(($H36*0.05))),(($S36-SUM($T36:AD36))*$D36))))</f>
        <v>0</v>
      </c>
      <c r="AF36" s="158">
        <f>IF(COUNT($T36:AE36)&gt;=$F36,0,IF((1&gt;($F36-1)&gt;0),MIN(($S36-SUM($T36:AE36))*$D36,($S36-SUM($T36:AE36)-(($H36*0.05))),(($S36-SUM($T36:AE36))*$D36))))</f>
        <v>0</v>
      </c>
      <c r="AG36" s="158">
        <f>IF(COUNT($T36:AF36)&gt;=$F36,0,IF((1&gt;($F36-1)&gt;0),MIN(($S36-SUM($T36:AF36))*$D36,($S36-SUM($T36:AF36)-(($H36*0.05))),(($S36-SUM($T36:AF36))*$D36))))</f>
        <v>0</v>
      </c>
      <c r="AH36" s="158">
        <f>IF(COUNT($T36:AG36)&gt;=$F36,0,IF((1&gt;($F36-1)&gt;0),MIN(($S36-SUM($T36:AG36))*$D36,($S36-SUM($T36:AG36)-(($H36*0.05))),(($S36-SUM($T36:AG36))*$D36))))</f>
        <v>0</v>
      </c>
      <c r="AI36" s="158">
        <f>IF(COUNT($T36:AH36)&gt;=$F36,0,IF((1&gt;($F36-1)&gt;0),MIN(($S36-SUM($T36:AH36))*$D36,($S36-SUM($T36:AH36)-(($H36*0.05))),(($S36-SUM($T36:AH36))*$D36))))</f>
        <v>0</v>
      </c>
      <c r="AJ36" s="159">
        <f t="shared" si="14"/>
        <v>0</v>
      </c>
      <c r="AK36" s="159">
        <f t="shared" si="15"/>
        <v>0</v>
      </c>
    </row>
    <row r="37" spans="1:37">
      <c r="A37" s="160"/>
      <c r="B37" s="152">
        <v>0</v>
      </c>
      <c r="C37" s="153">
        <v>0</v>
      </c>
      <c r="D37" s="154">
        <f t="shared" si="1"/>
        <v>0</v>
      </c>
      <c r="E37" s="155">
        <v>0</v>
      </c>
      <c r="F37" s="156">
        <f t="shared" si="2"/>
        <v>0</v>
      </c>
      <c r="G37" s="157">
        <f t="shared" si="3"/>
        <v>0</v>
      </c>
      <c r="H37" s="155">
        <v>0</v>
      </c>
      <c r="I37" s="158" t="str">
        <f>IFERROR((IF(I$8&gt;$B37,$H37-($H37*$C37*(#REF!-$B37+1)/365),0)),"-")</f>
        <v>-</v>
      </c>
      <c r="J37" s="158" t="str">
        <f t="shared" si="4"/>
        <v>-</v>
      </c>
      <c r="K37" s="158" t="str">
        <f t="shared" si="5"/>
        <v>-</v>
      </c>
      <c r="L37" s="158" t="str">
        <f t="shared" si="6"/>
        <v>-</v>
      </c>
      <c r="M37" s="158" t="str">
        <f t="shared" si="7"/>
        <v>-</v>
      </c>
      <c r="N37" s="158" t="str">
        <f t="shared" si="8"/>
        <v>-</v>
      </c>
      <c r="O37" s="158" t="str">
        <f t="shared" si="9"/>
        <v>-</v>
      </c>
      <c r="P37" s="158" t="str">
        <f t="shared" si="10"/>
        <v>-</v>
      </c>
      <c r="Q37" s="158" t="str">
        <f t="shared" si="11"/>
        <v>-</v>
      </c>
      <c r="R37" s="155">
        <v>0</v>
      </c>
      <c r="S37" s="191">
        <f t="shared" si="12"/>
        <v>0</v>
      </c>
      <c r="T37" s="158">
        <f t="shared" si="13"/>
        <v>0</v>
      </c>
      <c r="U37" s="158">
        <f>IF(COUNT($T37:T37)&gt;=$F37,0,IF((1&gt;($F37-1)&gt;0),MIN(($S37-SUM($T37:T37))*$D37,($S37-SUM($T37:T37)-(($H37*0.05))),(($S37-SUM($T37:T37))*$D37))))</f>
        <v>0</v>
      </c>
      <c r="V37" s="158">
        <f>IF(COUNT($T37:U37)&gt;=$F37,0,IF((1&gt;($F37-1)&gt;0),MIN(($S37-SUM($T37:U37))*$D37,($S37-SUM($T37:U37)-(($H37*0.05))),(($S37-SUM($T37:U37))*$D37))))</f>
        <v>0</v>
      </c>
      <c r="W37" s="158">
        <f>IF(COUNT($T37:V37)&gt;=$F37,0,IF((1&gt;($F37-1)&gt;0),MIN(($S37-SUM($T37:V37))*$D37,($S37-SUM($T37:V37)-(($H37*0.05))),(($S37-SUM($T37:V37))*$D37))))</f>
        <v>0</v>
      </c>
      <c r="X37" s="158">
        <f>IF(COUNT($T37:W37)&gt;=$F37,0,IF((1&gt;($F37-1)&gt;0),MIN(($S37-SUM($T37:W37))*$D37,($S37-SUM($T37:W37)-(($H37*0.05))),(($S37-SUM($T37:W37))*$D37))))</f>
        <v>0</v>
      </c>
      <c r="Y37" s="158">
        <f>IF(COUNT($T37:X37)&gt;=$F37,0,IF((1&gt;($F37-1)&gt;0),MIN(($S37-SUM($T37:X37))*$D37,($S37-SUM($T37:X37)-(($H37*0.05))),(($S37-SUM($T37:X37))*$D37))))</f>
        <v>0</v>
      </c>
      <c r="Z37" s="158">
        <f>IF(COUNT($T37:Y37)&gt;=$F37,0,IF((1&gt;($F37-1)&gt;0),MIN(($S37-SUM($T37:Y37))*$D37,($S37-SUM($T37:Y37)-(($H37*0.05))),(($S37-SUM($T37:Y37))*$D37))))</f>
        <v>0</v>
      </c>
      <c r="AA37" s="158">
        <f>IF(COUNT($T37:Z37)&gt;=$F37,0,IF((1&gt;($F37-1)&gt;0),MIN(($S37-SUM($T37:Z37))*$D37,($S37-SUM($T37:Z37)-(($H37*0.05))),(($S37-SUM($T37:Z37))*$D37))))</f>
        <v>0</v>
      </c>
      <c r="AB37" s="158">
        <f>IF(COUNT($T37:AA37)&gt;=$F37,0,IF((1&gt;($F37-1)&gt;0),MIN(($S37-SUM($T37:AA37))*$D37,($S37-SUM($T37:AA37)-(($H37*0.05))),(($S37-SUM($T37:AA37))*$D37))))</f>
        <v>0</v>
      </c>
      <c r="AC37" s="158">
        <f>IF(COUNT($T37:AB37)&gt;=$F37,0,IF((1&gt;($F37-1)&gt;0),MIN(($S37-SUM($T37:AB37))*$D37,($S37-SUM($T37:AB37)-(($H37*0.05))),(($S37-SUM($T37:AB37))*$D37))))</f>
        <v>0</v>
      </c>
      <c r="AD37" s="158">
        <f>IF(COUNT($T37:AC37)&gt;=$F37,0,IF((1&gt;($F37-1)&gt;0),MIN(($S37-SUM($T37:AC37))*$D37,($S37-SUM($T37:AC37)-(($H37*0.05))),(($S37-SUM($T37:AC37))*$D37))))</f>
        <v>0</v>
      </c>
      <c r="AE37" s="158">
        <f>IF(COUNT($T37:AD37)&gt;=$F37,0,IF((1&gt;($F37-1)&gt;0),MIN(($S37-SUM($T37:AD37))*$D37,($S37-SUM($T37:AD37)-(($H37*0.05))),(($S37-SUM($T37:AD37))*$D37))))</f>
        <v>0</v>
      </c>
      <c r="AF37" s="158">
        <f>IF(COUNT($T37:AE37)&gt;=$F37,0,IF((1&gt;($F37-1)&gt;0),MIN(($S37-SUM($T37:AE37))*$D37,($S37-SUM($T37:AE37)-(($H37*0.05))),(($S37-SUM($T37:AE37))*$D37))))</f>
        <v>0</v>
      </c>
      <c r="AG37" s="158">
        <f>IF(COUNT($T37:AF37)&gt;=$F37,0,IF((1&gt;($F37-1)&gt;0),MIN(($S37-SUM($T37:AF37))*$D37,($S37-SUM($T37:AF37)-(($H37*0.05))),(($S37-SUM($T37:AF37))*$D37))))</f>
        <v>0</v>
      </c>
      <c r="AH37" s="158">
        <f>IF(COUNT($T37:AG37)&gt;=$F37,0,IF((1&gt;($F37-1)&gt;0),MIN(($S37-SUM($T37:AG37))*$D37,($S37-SUM($T37:AG37)-(($H37*0.05))),(($S37-SUM($T37:AG37))*$D37))))</f>
        <v>0</v>
      </c>
      <c r="AI37" s="158">
        <f>IF(COUNT($T37:AH37)&gt;=$F37,0,IF((1&gt;($F37-1)&gt;0),MIN(($S37-SUM($T37:AH37))*$D37,($S37-SUM($T37:AH37)-(($H37*0.05))),(($S37-SUM($T37:AH37))*$D37))))</f>
        <v>0</v>
      </c>
      <c r="AJ37" s="159">
        <f t="shared" si="14"/>
        <v>0</v>
      </c>
      <c r="AK37" s="159">
        <f t="shared" si="15"/>
        <v>0</v>
      </c>
    </row>
    <row r="38" spans="1:37">
      <c r="A38" s="160"/>
      <c r="B38" s="152">
        <v>0</v>
      </c>
      <c r="C38" s="153">
        <v>0</v>
      </c>
      <c r="D38" s="154">
        <f t="shared" si="1"/>
        <v>0</v>
      </c>
      <c r="E38" s="155">
        <v>0</v>
      </c>
      <c r="F38" s="156">
        <f t="shared" si="2"/>
        <v>0</v>
      </c>
      <c r="G38" s="157">
        <f t="shared" si="3"/>
        <v>0</v>
      </c>
      <c r="H38" s="155">
        <v>0</v>
      </c>
      <c r="I38" s="158" t="str">
        <f>IFERROR((IF(I$8&gt;$B38,$H38-($H38*$C38*(#REF!-$B38+1)/365),0)),"-")</f>
        <v>-</v>
      </c>
      <c r="J38" s="158" t="str">
        <f t="shared" si="4"/>
        <v>-</v>
      </c>
      <c r="K38" s="158" t="str">
        <f t="shared" si="5"/>
        <v>-</v>
      </c>
      <c r="L38" s="158" t="str">
        <f t="shared" si="6"/>
        <v>-</v>
      </c>
      <c r="M38" s="158" t="str">
        <f t="shared" si="7"/>
        <v>-</v>
      </c>
      <c r="N38" s="158" t="str">
        <f t="shared" si="8"/>
        <v>-</v>
      </c>
      <c r="O38" s="158" t="str">
        <f t="shared" si="9"/>
        <v>-</v>
      </c>
      <c r="P38" s="158" t="str">
        <f t="shared" si="10"/>
        <v>-</v>
      </c>
      <c r="Q38" s="158" t="str">
        <f t="shared" si="11"/>
        <v>-</v>
      </c>
      <c r="R38" s="155">
        <v>0</v>
      </c>
      <c r="S38" s="191">
        <f t="shared" si="12"/>
        <v>0</v>
      </c>
      <c r="T38" s="158">
        <f t="shared" si="13"/>
        <v>0</v>
      </c>
      <c r="U38" s="158">
        <f>IF(COUNT($T38:T38)&gt;=$F38,0,IF((1&gt;($F38-1)&gt;0),MIN(($S38-SUM($T38:T38))*$D38,($S38-SUM($T38:T38)-(($H38*0.05))),(($S38-SUM($T38:T38))*$D38))))</f>
        <v>0</v>
      </c>
      <c r="V38" s="158">
        <f>IF(COUNT($T38:U38)&gt;=$F38,0,IF((1&gt;($F38-1)&gt;0),MIN(($S38-SUM($T38:U38))*$D38,($S38-SUM($T38:U38)-(($H38*0.05))),(($S38-SUM($T38:U38))*$D38))))</f>
        <v>0</v>
      </c>
      <c r="W38" s="158">
        <f>IF(COUNT($T38:V38)&gt;=$F38,0,IF((1&gt;($F38-1)&gt;0),MIN(($S38-SUM($T38:V38))*$D38,($S38-SUM($T38:V38)-(($H38*0.05))),(($S38-SUM($T38:V38))*$D38))))</f>
        <v>0</v>
      </c>
      <c r="X38" s="158">
        <f>IF(COUNT($T38:W38)&gt;=$F38,0,IF((1&gt;($F38-1)&gt;0),MIN(($S38-SUM($T38:W38))*$D38,($S38-SUM($T38:W38)-(($H38*0.05))),(($S38-SUM($T38:W38))*$D38))))</f>
        <v>0</v>
      </c>
      <c r="Y38" s="158">
        <f>IF(COUNT($T38:X38)&gt;=$F38,0,IF((1&gt;($F38-1)&gt;0),MIN(($S38-SUM($T38:X38))*$D38,($S38-SUM($T38:X38)-(($H38*0.05))),(($S38-SUM($T38:X38))*$D38))))</f>
        <v>0</v>
      </c>
      <c r="Z38" s="158">
        <f>IF(COUNT($T38:Y38)&gt;=$F38,0,IF((1&gt;($F38-1)&gt;0),MIN(($S38-SUM($T38:Y38))*$D38,($S38-SUM($T38:Y38)-(($H38*0.05))),(($S38-SUM($T38:Y38))*$D38))))</f>
        <v>0</v>
      </c>
      <c r="AA38" s="158">
        <f>IF(COUNT($T38:Z38)&gt;=$F38,0,IF((1&gt;($F38-1)&gt;0),MIN(($S38-SUM($T38:Z38))*$D38,($S38-SUM($T38:Z38)-(($H38*0.05))),(($S38-SUM($T38:Z38))*$D38))))</f>
        <v>0</v>
      </c>
      <c r="AB38" s="158">
        <f>IF(COUNT($T38:AA38)&gt;=$F38,0,IF((1&gt;($F38-1)&gt;0),MIN(($S38-SUM($T38:AA38))*$D38,($S38-SUM($T38:AA38)-(($H38*0.05))),(($S38-SUM($T38:AA38))*$D38))))</f>
        <v>0</v>
      </c>
      <c r="AC38" s="158">
        <f>IF(COUNT($T38:AB38)&gt;=$F38,0,IF((1&gt;($F38-1)&gt;0),MIN(($S38-SUM($T38:AB38))*$D38,($S38-SUM($T38:AB38)-(($H38*0.05))),(($S38-SUM($T38:AB38))*$D38))))</f>
        <v>0</v>
      </c>
      <c r="AD38" s="158">
        <f>IF(COUNT($T38:AC38)&gt;=$F38,0,IF((1&gt;($F38-1)&gt;0),MIN(($S38-SUM($T38:AC38))*$D38,($S38-SUM($T38:AC38)-(($H38*0.05))),(($S38-SUM($T38:AC38))*$D38))))</f>
        <v>0</v>
      </c>
      <c r="AE38" s="158">
        <f>IF(COUNT($T38:AD38)&gt;=$F38,0,IF((1&gt;($F38-1)&gt;0),MIN(($S38-SUM($T38:AD38))*$D38,($S38-SUM($T38:AD38)-(($H38*0.05))),(($S38-SUM($T38:AD38))*$D38))))</f>
        <v>0</v>
      </c>
      <c r="AF38" s="158">
        <f>IF(COUNT($T38:AE38)&gt;=$F38,0,IF((1&gt;($F38-1)&gt;0),MIN(($S38-SUM($T38:AE38))*$D38,($S38-SUM($T38:AE38)-(($H38*0.05))),(($S38-SUM($T38:AE38))*$D38))))</f>
        <v>0</v>
      </c>
      <c r="AG38" s="158">
        <f>IF(COUNT($T38:AF38)&gt;=$F38,0,IF((1&gt;($F38-1)&gt;0),MIN(($S38-SUM($T38:AF38))*$D38,($S38-SUM($T38:AF38)-(($H38*0.05))),(($S38-SUM($T38:AF38))*$D38))))</f>
        <v>0</v>
      </c>
      <c r="AH38" s="158">
        <f>IF(COUNT($T38:AG38)&gt;=$F38,0,IF((1&gt;($F38-1)&gt;0),MIN(($S38-SUM($T38:AG38))*$D38,($S38-SUM($T38:AG38)-(($H38*0.05))),(($S38-SUM($T38:AG38))*$D38))))</f>
        <v>0</v>
      </c>
      <c r="AI38" s="158">
        <f>IF(COUNT($T38:AH38)&gt;=$F38,0,IF((1&gt;($F38-1)&gt;0),MIN(($S38-SUM($T38:AH38))*$D38,($S38-SUM($T38:AH38)-(($H38*0.05))),(($S38-SUM($T38:AH38))*$D38))))</f>
        <v>0</v>
      </c>
      <c r="AJ38" s="159">
        <f t="shared" si="14"/>
        <v>0</v>
      </c>
      <c r="AK38" s="159">
        <f t="shared" si="15"/>
        <v>0</v>
      </c>
    </row>
    <row r="39" spans="1:37">
      <c r="A39" s="160"/>
      <c r="B39" s="152">
        <v>0</v>
      </c>
      <c r="C39" s="153">
        <v>0</v>
      </c>
      <c r="D39" s="154">
        <f t="shared" si="1"/>
        <v>0</v>
      </c>
      <c r="E39" s="155">
        <v>0</v>
      </c>
      <c r="F39" s="156">
        <f t="shared" si="2"/>
        <v>0</v>
      </c>
      <c r="G39" s="157">
        <f t="shared" si="3"/>
        <v>0</v>
      </c>
      <c r="H39" s="155">
        <v>0</v>
      </c>
      <c r="I39" s="158" t="str">
        <f>IFERROR((IF(I$8&gt;$B39,$H39-($H39*$C39*(#REF!-$B39+1)/365),0)),"-")</f>
        <v>-</v>
      </c>
      <c r="J39" s="158" t="str">
        <f t="shared" si="4"/>
        <v>-</v>
      </c>
      <c r="K39" s="158" t="str">
        <f t="shared" si="5"/>
        <v>-</v>
      </c>
      <c r="L39" s="158" t="str">
        <f t="shared" si="6"/>
        <v>-</v>
      </c>
      <c r="M39" s="158" t="str">
        <f t="shared" si="7"/>
        <v>-</v>
      </c>
      <c r="N39" s="158" t="str">
        <f t="shared" si="8"/>
        <v>-</v>
      </c>
      <c r="O39" s="158" t="str">
        <f t="shared" si="9"/>
        <v>-</v>
      </c>
      <c r="P39" s="158" t="str">
        <f t="shared" si="10"/>
        <v>-</v>
      </c>
      <c r="Q39" s="158" t="str">
        <f t="shared" si="11"/>
        <v>-</v>
      </c>
      <c r="R39" s="155">
        <v>0</v>
      </c>
      <c r="S39" s="191">
        <f t="shared" si="12"/>
        <v>0</v>
      </c>
      <c r="T39" s="158">
        <f t="shared" si="13"/>
        <v>0</v>
      </c>
      <c r="U39" s="158">
        <f>IF(COUNT($T39:T39)&gt;=$F39,0,IF((1&gt;($F39-1)&gt;0),MIN(($S39-SUM($T39:T39))*$D39,($S39-SUM($T39:T39)-(($H39*0.05))),(($S39-SUM($T39:T39))*$D39))))</f>
        <v>0</v>
      </c>
      <c r="V39" s="158">
        <f>IF(COUNT($T39:U39)&gt;=$F39,0,IF((1&gt;($F39-1)&gt;0),MIN(($S39-SUM($T39:U39))*$D39,($S39-SUM($T39:U39)-(($H39*0.05))),(($S39-SUM($T39:U39))*$D39))))</f>
        <v>0</v>
      </c>
      <c r="W39" s="158">
        <f>IF(COUNT($T39:V39)&gt;=$F39,0,IF((1&gt;($F39-1)&gt;0),MIN(($S39-SUM($T39:V39))*$D39,($S39-SUM($T39:V39)-(($H39*0.05))),(($S39-SUM($T39:V39))*$D39))))</f>
        <v>0</v>
      </c>
      <c r="X39" s="158">
        <f>IF(COUNT($T39:W39)&gt;=$F39,0,IF((1&gt;($F39-1)&gt;0),MIN(($S39-SUM($T39:W39))*$D39,($S39-SUM($T39:W39)-(($H39*0.05))),(($S39-SUM($T39:W39))*$D39))))</f>
        <v>0</v>
      </c>
      <c r="Y39" s="158">
        <f>IF(COUNT($T39:X39)&gt;=$F39,0,IF((1&gt;($F39-1)&gt;0),MIN(($S39-SUM($T39:X39))*$D39,($S39-SUM($T39:X39)-(($H39*0.05))),(($S39-SUM($T39:X39))*$D39))))</f>
        <v>0</v>
      </c>
      <c r="Z39" s="158">
        <f>IF(COUNT($T39:Y39)&gt;=$F39,0,IF((1&gt;($F39-1)&gt;0),MIN(($S39-SUM($T39:Y39))*$D39,($S39-SUM($T39:Y39)-(($H39*0.05))),(($S39-SUM($T39:Y39))*$D39))))</f>
        <v>0</v>
      </c>
      <c r="AA39" s="158">
        <f>IF(COUNT($T39:Z39)&gt;=$F39,0,IF((1&gt;($F39-1)&gt;0),MIN(($S39-SUM($T39:Z39))*$D39,($S39-SUM($T39:Z39)-(($H39*0.05))),(($S39-SUM($T39:Z39))*$D39))))</f>
        <v>0</v>
      </c>
      <c r="AB39" s="158">
        <f>IF(COUNT($T39:AA39)&gt;=$F39,0,IF((1&gt;($F39-1)&gt;0),MIN(($S39-SUM($T39:AA39))*$D39,($S39-SUM($T39:AA39)-(($H39*0.05))),(($S39-SUM($T39:AA39))*$D39))))</f>
        <v>0</v>
      </c>
      <c r="AC39" s="158">
        <f>IF(COUNT($T39:AB39)&gt;=$F39,0,IF((1&gt;($F39-1)&gt;0),MIN(($S39-SUM($T39:AB39))*$D39,($S39-SUM($T39:AB39)-(($H39*0.05))),(($S39-SUM($T39:AB39))*$D39))))</f>
        <v>0</v>
      </c>
      <c r="AD39" s="158">
        <f>IF(COUNT($T39:AC39)&gt;=$F39,0,IF((1&gt;($F39-1)&gt;0),MIN(($S39-SUM($T39:AC39))*$D39,($S39-SUM($T39:AC39)-(($H39*0.05))),(($S39-SUM($T39:AC39))*$D39))))</f>
        <v>0</v>
      </c>
      <c r="AE39" s="158">
        <f>IF(COUNT($T39:AD39)&gt;=$F39,0,IF((1&gt;($F39-1)&gt;0),MIN(($S39-SUM($T39:AD39))*$D39,($S39-SUM($T39:AD39)-(($H39*0.05))),(($S39-SUM($T39:AD39))*$D39))))</f>
        <v>0</v>
      </c>
      <c r="AF39" s="158">
        <f>IF(COUNT($T39:AE39)&gt;=$F39,0,IF((1&gt;($F39-1)&gt;0),MIN(($S39-SUM($T39:AE39))*$D39,($S39-SUM($T39:AE39)-(($H39*0.05))),(($S39-SUM($T39:AE39))*$D39))))</f>
        <v>0</v>
      </c>
      <c r="AG39" s="158">
        <f>IF(COUNT($T39:AF39)&gt;=$F39,0,IF((1&gt;($F39-1)&gt;0),MIN(($S39-SUM($T39:AF39))*$D39,($S39-SUM($T39:AF39)-(($H39*0.05))),(($S39-SUM($T39:AF39))*$D39))))</f>
        <v>0</v>
      </c>
      <c r="AH39" s="158">
        <f>IF(COUNT($T39:AG39)&gt;=$F39,0,IF((1&gt;($F39-1)&gt;0),MIN(($S39-SUM($T39:AG39))*$D39,($S39-SUM($T39:AG39)-(($H39*0.05))),(($S39-SUM($T39:AG39))*$D39))))</f>
        <v>0</v>
      </c>
      <c r="AI39" s="158">
        <f>IF(COUNT($T39:AH39)&gt;=$F39,0,IF((1&gt;($F39-1)&gt;0),MIN(($S39-SUM($T39:AH39))*$D39,($S39-SUM($T39:AH39)-(($H39*0.05))),(($S39-SUM($T39:AH39))*$D39))))</f>
        <v>0</v>
      </c>
      <c r="AJ39" s="159">
        <f t="shared" si="14"/>
        <v>0</v>
      </c>
      <c r="AK39" s="159">
        <f t="shared" si="15"/>
        <v>0</v>
      </c>
    </row>
    <row r="40" spans="1:37">
      <c r="A40" s="160"/>
      <c r="B40" s="152">
        <v>0</v>
      </c>
      <c r="C40" s="153">
        <v>0</v>
      </c>
      <c r="D40" s="154">
        <f t="shared" si="1"/>
        <v>0</v>
      </c>
      <c r="E40" s="155">
        <v>0</v>
      </c>
      <c r="F40" s="156">
        <f t="shared" si="2"/>
        <v>0</v>
      </c>
      <c r="G40" s="157">
        <f t="shared" si="3"/>
        <v>0</v>
      </c>
      <c r="H40" s="155">
        <v>0</v>
      </c>
      <c r="I40" s="158" t="str">
        <f>IFERROR((IF(I$8&gt;$B40,$H40-($H40*$C40*(#REF!-$B40+1)/365),0)),"-")</f>
        <v>-</v>
      </c>
      <c r="J40" s="158" t="str">
        <f t="shared" si="4"/>
        <v>-</v>
      </c>
      <c r="K40" s="158" t="str">
        <f t="shared" si="5"/>
        <v>-</v>
      </c>
      <c r="L40" s="158" t="str">
        <f t="shared" si="6"/>
        <v>-</v>
      </c>
      <c r="M40" s="158" t="str">
        <f t="shared" si="7"/>
        <v>-</v>
      </c>
      <c r="N40" s="158" t="str">
        <f t="shared" si="8"/>
        <v>-</v>
      </c>
      <c r="O40" s="158" t="str">
        <f t="shared" si="9"/>
        <v>-</v>
      </c>
      <c r="P40" s="158" t="str">
        <f t="shared" si="10"/>
        <v>-</v>
      </c>
      <c r="Q40" s="158" t="str">
        <f t="shared" si="11"/>
        <v>-</v>
      </c>
      <c r="R40" s="155">
        <v>0</v>
      </c>
      <c r="S40" s="191">
        <f t="shared" si="12"/>
        <v>0</v>
      </c>
      <c r="T40" s="158">
        <f t="shared" si="13"/>
        <v>0</v>
      </c>
      <c r="U40" s="158">
        <f>IF(COUNT($T40:T40)&gt;=$F40,0,IF((1&gt;($F40-1)&gt;0),MIN(($S40-SUM($T40:T40))*$D40,($S40-SUM($T40:T40)-(($H40*0.05))),(($S40-SUM($T40:T40))*$D40))))</f>
        <v>0</v>
      </c>
      <c r="V40" s="158">
        <f>IF(COUNT($T40:U40)&gt;=$F40,0,IF((1&gt;($F40-1)&gt;0),MIN(($S40-SUM($T40:U40))*$D40,($S40-SUM($T40:U40)-(($H40*0.05))),(($S40-SUM($T40:U40))*$D40))))</f>
        <v>0</v>
      </c>
      <c r="W40" s="158">
        <f>IF(COUNT($T40:V40)&gt;=$F40,0,IF((1&gt;($F40-1)&gt;0),MIN(($S40-SUM($T40:V40))*$D40,($S40-SUM($T40:V40)-(($H40*0.05))),(($S40-SUM($T40:V40))*$D40))))</f>
        <v>0</v>
      </c>
      <c r="X40" s="158">
        <f>IF(COUNT($T40:W40)&gt;=$F40,0,IF((1&gt;($F40-1)&gt;0),MIN(($S40-SUM($T40:W40))*$D40,($S40-SUM($T40:W40)-(($H40*0.05))),(($S40-SUM($T40:W40))*$D40))))</f>
        <v>0</v>
      </c>
      <c r="Y40" s="158">
        <f>IF(COUNT($T40:X40)&gt;=$F40,0,IF((1&gt;($F40-1)&gt;0),MIN(($S40-SUM($T40:X40))*$D40,($S40-SUM($T40:X40)-(($H40*0.05))),(($S40-SUM($T40:X40))*$D40))))</f>
        <v>0</v>
      </c>
      <c r="Z40" s="158">
        <f>IF(COUNT($T40:Y40)&gt;=$F40,0,IF((1&gt;($F40-1)&gt;0),MIN(($S40-SUM($T40:Y40))*$D40,($S40-SUM($T40:Y40)-(($H40*0.05))),(($S40-SUM($T40:Y40))*$D40))))</f>
        <v>0</v>
      </c>
      <c r="AA40" s="158">
        <f>IF(COUNT($T40:Z40)&gt;=$F40,0,IF((1&gt;($F40-1)&gt;0),MIN(($S40-SUM($T40:Z40))*$D40,($S40-SUM($T40:Z40)-(($H40*0.05))),(($S40-SUM($T40:Z40))*$D40))))</f>
        <v>0</v>
      </c>
      <c r="AB40" s="158">
        <f>IF(COUNT($T40:AA40)&gt;=$F40,0,IF((1&gt;($F40-1)&gt;0),MIN(($S40-SUM($T40:AA40))*$D40,($S40-SUM($T40:AA40)-(($H40*0.05))),(($S40-SUM($T40:AA40))*$D40))))</f>
        <v>0</v>
      </c>
      <c r="AC40" s="158">
        <f>IF(COUNT($T40:AB40)&gt;=$F40,0,IF((1&gt;($F40-1)&gt;0),MIN(($S40-SUM($T40:AB40))*$D40,($S40-SUM($T40:AB40)-(($H40*0.05))),(($S40-SUM($T40:AB40))*$D40))))</f>
        <v>0</v>
      </c>
      <c r="AD40" s="158">
        <f>IF(COUNT($T40:AC40)&gt;=$F40,0,IF((1&gt;($F40-1)&gt;0),MIN(($S40-SUM($T40:AC40))*$D40,($S40-SUM($T40:AC40)-(($H40*0.05))),(($S40-SUM($T40:AC40))*$D40))))</f>
        <v>0</v>
      </c>
      <c r="AE40" s="158">
        <f>IF(COUNT($T40:AD40)&gt;=$F40,0,IF((1&gt;($F40-1)&gt;0),MIN(($S40-SUM($T40:AD40))*$D40,($S40-SUM($T40:AD40)-(($H40*0.05))),(($S40-SUM($T40:AD40))*$D40))))</f>
        <v>0</v>
      </c>
      <c r="AF40" s="158">
        <f>IF(COUNT($T40:AE40)&gt;=$F40,0,IF((1&gt;($F40-1)&gt;0),MIN(($S40-SUM($T40:AE40))*$D40,($S40-SUM($T40:AE40)-(($H40*0.05))),(($S40-SUM($T40:AE40))*$D40))))</f>
        <v>0</v>
      </c>
      <c r="AG40" s="158">
        <f>IF(COUNT($T40:AF40)&gt;=$F40,0,IF((1&gt;($F40-1)&gt;0),MIN(($S40-SUM($T40:AF40))*$D40,($S40-SUM($T40:AF40)-(($H40*0.05))),(($S40-SUM($T40:AF40))*$D40))))</f>
        <v>0</v>
      </c>
      <c r="AH40" s="158">
        <f>IF(COUNT($T40:AG40)&gt;=$F40,0,IF((1&gt;($F40-1)&gt;0),MIN(($S40-SUM($T40:AG40))*$D40,($S40-SUM($T40:AG40)-(($H40*0.05))),(($S40-SUM($T40:AG40))*$D40))))</f>
        <v>0</v>
      </c>
      <c r="AI40" s="158">
        <f>IF(COUNT($T40:AH40)&gt;=$F40,0,IF((1&gt;($F40-1)&gt;0),MIN(($S40-SUM($T40:AH40))*$D40,($S40-SUM($T40:AH40)-(($H40*0.05))),(($S40-SUM($T40:AH40))*$D40))))</f>
        <v>0</v>
      </c>
      <c r="AJ40" s="159">
        <f t="shared" si="14"/>
        <v>0</v>
      </c>
      <c r="AK40" s="159">
        <f t="shared" si="15"/>
        <v>0</v>
      </c>
    </row>
    <row r="41" spans="1:37">
      <c r="A41" s="160"/>
      <c r="B41" s="152">
        <v>0</v>
      </c>
      <c r="C41" s="153">
        <v>0</v>
      </c>
      <c r="D41" s="154">
        <f t="shared" si="1"/>
        <v>0</v>
      </c>
      <c r="E41" s="155">
        <v>0</v>
      </c>
      <c r="F41" s="156">
        <f t="shared" si="2"/>
        <v>0</v>
      </c>
      <c r="G41" s="157">
        <f t="shared" si="3"/>
        <v>0</v>
      </c>
      <c r="H41" s="155">
        <v>0</v>
      </c>
      <c r="I41" s="158" t="str">
        <f>IFERROR((IF(I$8&gt;$B41,$H41-($H41*$C41*(#REF!-$B41+1)/365),0)),"-")</f>
        <v>-</v>
      </c>
      <c r="J41" s="158" t="str">
        <f t="shared" si="4"/>
        <v>-</v>
      </c>
      <c r="K41" s="158" t="str">
        <f t="shared" si="5"/>
        <v>-</v>
      </c>
      <c r="L41" s="158" t="str">
        <f t="shared" si="6"/>
        <v>-</v>
      </c>
      <c r="M41" s="158" t="str">
        <f t="shared" si="7"/>
        <v>-</v>
      </c>
      <c r="N41" s="158" t="str">
        <f t="shared" si="8"/>
        <v>-</v>
      </c>
      <c r="O41" s="158" t="str">
        <f t="shared" si="9"/>
        <v>-</v>
      </c>
      <c r="P41" s="158" t="str">
        <f t="shared" si="10"/>
        <v>-</v>
      </c>
      <c r="Q41" s="158" t="str">
        <f t="shared" si="11"/>
        <v>-</v>
      </c>
      <c r="R41" s="155">
        <v>0</v>
      </c>
      <c r="S41" s="191">
        <f t="shared" si="12"/>
        <v>0</v>
      </c>
      <c r="T41" s="158">
        <f t="shared" si="13"/>
        <v>0</v>
      </c>
      <c r="U41" s="158">
        <f>IF(COUNT($T41:T41)&gt;=$F41,0,IF((1&gt;($F41-1)&gt;0),MIN(($S41-SUM($T41:T41))*$D41,($S41-SUM($T41:T41)-(($H41*0.05))),(($S41-SUM($T41:T41))*$D41))))</f>
        <v>0</v>
      </c>
      <c r="V41" s="158">
        <f>IF(COUNT($T41:U41)&gt;=$F41,0,IF((1&gt;($F41-1)&gt;0),MIN(($S41-SUM($T41:U41))*$D41,($S41-SUM($T41:U41)-(($H41*0.05))),(($S41-SUM($T41:U41))*$D41))))</f>
        <v>0</v>
      </c>
      <c r="W41" s="158">
        <f>IF(COUNT($T41:V41)&gt;=$F41,0,IF((1&gt;($F41-1)&gt;0),MIN(($S41-SUM($T41:V41))*$D41,($S41-SUM($T41:V41)-(($H41*0.05))),(($S41-SUM($T41:V41))*$D41))))</f>
        <v>0</v>
      </c>
      <c r="X41" s="158">
        <f>IF(COUNT($T41:W41)&gt;=$F41,0,IF((1&gt;($F41-1)&gt;0),MIN(($S41-SUM($T41:W41))*$D41,($S41-SUM($T41:W41)-(($H41*0.05))),(($S41-SUM($T41:W41))*$D41))))</f>
        <v>0</v>
      </c>
      <c r="Y41" s="158">
        <f>IF(COUNT($T41:X41)&gt;=$F41,0,IF((1&gt;($F41-1)&gt;0),MIN(($S41-SUM($T41:X41))*$D41,($S41-SUM($T41:X41)-(($H41*0.05))),(($S41-SUM($T41:X41))*$D41))))</f>
        <v>0</v>
      </c>
      <c r="Z41" s="158">
        <f>IF(COUNT($T41:Y41)&gt;=$F41,0,IF((1&gt;($F41-1)&gt;0),MIN(($S41-SUM($T41:Y41))*$D41,($S41-SUM($T41:Y41)-(($H41*0.05))),(($S41-SUM($T41:Y41))*$D41))))</f>
        <v>0</v>
      </c>
      <c r="AA41" s="158">
        <f>IF(COUNT($T41:Z41)&gt;=$F41,0,IF((1&gt;($F41-1)&gt;0),MIN(($S41-SUM($T41:Z41))*$D41,($S41-SUM($T41:Z41)-(($H41*0.05))),(($S41-SUM($T41:Z41))*$D41))))</f>
        <v>0</v>
      </c>
      <c r="AB41" s="158">
        <f>IF(COUNT($T41:AA41)&gt;=$F41,0,IF((1&gt;($F41-1)&gt;0),MIN(($S41-SUM($T41:AA41))*$D41,($S41-SUM($T41:AA41)-(($H41*0.05))),(($S41-SUM($T41:AA41))*$D41))))</f>
        <v>0</v>
      </c>
      <c r="AC41" s="158">
        <f>IF(COUNT($T41:AB41)&gt;=$F41,0,IF((1&gt;($F41-1)&gt;0),MIN(($S41-SUM($T41:AB41))*$D41,($S41-SUM($T41:AB41)-(($H41*0.05))),(($S41-SUM($T41:AB41))*$D41))))</f>
        <v>0</v>
      </c>
      <c r="AD41" s="158">
        <f>IF(COUNT($T41:AC41)&gt;=$F41,0,IF((1&gt;($F41-1)&gt;0),MIN(($S41-SUM($T41:AC41))*$D41,($S41-SUM($T41:AC41)-(($H41*0.05))),(($S41-SUM($T41:AC41))*$D41))))</f>
        <v>0</v>
      </c>
      <c r="AE41" s="158">
        <f>IF(COUNT($T41:AD41)&gt;=$F41,0,IF((1&gt;($F41-1)&gt;0),MIN(($S41-SUM($T41:AD41))*$D41,($S41-SUM($T41:AD41)-(($H41*0.05))),(($S41-SUM($T41:AD41))*$D41))))</f>
        <v>0</v>
      </c>
      <c r="AF41" s="158">
        <f>IF(COUNT($T41:AE41)&gt;=$F41,0,IF((1&gt;($F41-1)&gt;0),MIN(($S41-SUM($T41:AE41))*$D41,($S41-SUM($T41:AE41)-(($H41*0.05))),(($S41-SUM($T41:AE41))*$D41))))</f>
        <v>0</v>
      </c>
      <c r="AG41" s="158">
        <f>IF(COUNT($T41:AF41)&gt;=$F41,0,IF((1&gt;($F41-1)&gt;0),MIN(($S41-SUM($T41:AF41))*$D41,($S41-SUM($T41:AF41)-(($H41*0.05))),(($S41-SUM($T41:AF41))*$D41))))</f>
        <v>0</v>
      </c>
      <c r="AH41" s="158">
        <f>IF(COUNT($T41:AG41)&gt;=$F41,0,IF((1&gt;($F41-1)&gt;0),MIN(($S41-SUM($T41:AG41))*$D41,($S41-SUM($T41:AG41)-(($H41*0.05))),(($S41-SUM($T41:AG41))*$D41))))</f>
        <v>0</v>
      </c>
      <c r="AI41" s="158">
        <f>IF(COUNT($T41:AH41)&gt;=$F41,0,IF((1&gt;($F41-1)&gt;0),MIN(($S41-SUM($T41:AH41))*$D41,($S41-SUM($T41:AH41)-(($H41*0.05))),(($S41-SUM($T41:AH41))*$D41))))</f>
        <v>0</v>
      </c>
      <c r="AJ41" s="159">
        <f t="shared" si="14"/>
        <v>0</v>
      </c>
      <c r="AK41" s="159">
        <f t="shared" si="15"/>
        <v>0</v>
      </c>
    </row>
    <row r="42" spans="1:37">
      <c r="A42" s="160"/>
      <c r="B42" s="152">
        <v>0</v>
      </c>
      <c r="C42" s="153">
        <v>0</v>
      </c>
      <c r="D42" s="154">
        <f t="shared" si="1"/>
        <v>0</v>
      </c>
      <c r="E42" s="155">
        <v>0</v>
      </c>
      <c r="F42" s="156">
        <f t="shared" si="2"/>
        <v>0</v>
      </c>
      <c r="G42" s="157">
        <f t="shared" si="3"/>
        <v>0</v>
      </c>
      <c r="H42" s="155">
        <v>0</v>
      </c>
      <c r="I42" s="158" t="str">
        <f>IFERROR((IF(I$8&gt;$B42,$H42-($H42*$C42*(#REF!-$B42+1)/365),0)),"-")</f>
        <v>-</v>
      </c>
      <c r="J42" s="158" t="str">
        <f t="shared" si="4"/>
        <v>-</v>
      </c>
      <c r="K42" s="158" t="str">
        <f t="shared" si="5"/>
        <v>-</v>
      </c>
      <c r="L42" s="158" t="str">
        <f t="shared" si="6"/>
        <v>-</v>
      </c>
      <c r="M42" s="158" t="str">
        <f t="shared" si="7"/>
        <v>-</v>
      </c>
      <c r="N42" s="158" t="str">
        <f t="shared" si="8"/>
        <v>-</v>
      </c>
      <c r="O42" s="158" t="str">
        <f t="shared" si="9"/>
        <v>-</v>
      </c>
      <c r="P42" s="158" t="str">
        <f t="shared" si="10"/>
        <v>-</v>
      </c>
      <c r="Q42" s="158" t="str">
        <f t="shared" si="11"/>
        <v>-</v>
      </c>
      <c r="R42" s="155">
        <v>0</v>
      </c>
      <c r="S42" s="191">
        <f t="shared" si="12"/>
        <v>0</v>
      </c>
      <c r="T42" s="158">
        <f t="shared" si="13"/>
        <v>0</v>
      </c>
      <c r="U42" s="158">
        <f>IF(COUNT($T42:T42)&gt;=$F42,0,IF((1&gt;($F42-1)&gt;0),MIN(($S42-SUM($T42:T42))*$D42,($S42-SUM($T42:T42)-(($H42*0.05))),(($S42-SUM($T42:T42))*$D42))))</f>
        <v>0</v>
      </c>
      <c r="V42" s="158">
        <f>IF(COUNT($T42:U42)&gt;=$F42,0,IF((1&gt;($F42-1)&gt;0),MIN(($S42-SUM($T42:U42))*$D42,($S42-SUM($T42:U42)-(($H42*0.05))),(($S42-SUM($T42:U42))*$D42))))</f>
        <v>0</v>
      </c>
      <c r="W42" s="158">
        <f>IF(COUNT($T42:V42)&gt;=$F42,0,IF((1&gt;($F42-1)&gt;0),MIN(($S42-SUM($T42:V42))*$D42,($S42-SUM($T42:V42)-(($H42*0.05))),(($S42-SUM($T42:V42))*$D42))))</f>
        <v>0</v>
      </c>
      <c r="X42" s="158">
        <f>IF(COUNT($T42:W42)&gt;=$F42,0,IF((1&gt;($F42-1)&gt;0),MIN(($S42-SUM($T42:W42))*$D42,($S42-SUM($T42:W42)-(($H42*0.05))),(($S42-SUM($T42:W42))*$D42))))</f>
        <v>0</v>
      </c>
      <c r="Y42" s="158">
        <f>IF(COUNT($T42:X42)&gt;=$F42,0,IF((1&gt;($F42-1)&gt;0),MIN(($S42-SUM($T42:X42))*$D42,($S42-SUM($T42:X42)-(($H42*0.05))),(($S42-SUM($T42:X42))*$D42))))</f>
        <v>0</v>
      </c>
      <c r="Z42" s="158">
        <f>IF(COUNT($T42:Y42)&gt;=$F42,0,IF((1&gt;($F42-1)&gt;0),MIN(($S42-SUM($T42:Y42))*$D42,($S42-SUM($T42:Y42)-(($H42*0.05))),(($S42-SUM($T42:Y42))*$D42))))</f>
        <v>0</v>
      </c>
      <c r="AA42" s="158">
        <f>IF(COUNT($T42:Z42)&gt;=$F42,0,IF((1&gt;($F42-1)&gt;0),MIN(($S42-SUM($T42:Z42))*$D42,($S42-SUM($T42:Z42)-(($H42*0.05))),(($S42-SUM($T42:Z42))*$D42))))</f>
        <v>0</v>
      </c>
      <c r="AB42" s="158">
        <f>IF(COUNT($T42:AA42)&gt;=$F42,0,IF((1&gt;($F42-1)&gt;0),MIN(($S42-SUM($T42:AA42))*$D42,($S42-SUM($T42:AA42)-(($H42*0.05))),(($S42-SUM($T42:AA42))*$D42))))</f>
        <v>0</v>
      </c>
      <c r="AC42" s="158">
        <f>IF(COUNT($T42:AB42)&gt;=$F42,0,IF((1&gt;($F42-1)&gt;0),MIN(($S42-SUM($T42:AB42))*$D42,($S42-SUM($T42:AB42)-(($H42*0.05))),(($S42-SUM($T42:AB42))*$D42))))</f>
        <v>0</v>
      </c>
      <c r="AD42" s="158">
        <f>IF(COUNT($T42:AC42)&gt;=$F42,0,IF((1&gt;($F42-1)&gt;0),MIN(($S42-SUM($T42:AC42))*$D42,($S42-SUM($T42:AC42)-(($H42*0.05))),(($S42-SUM($T42:AC42))*$D42))))</f>
        <v>0</v>
      </c>
      <c r="AE42" s="158">
        <f>IF(COUNT($T42:AD42)&gt;=$F42,0,IF((1&gt;($F42-1)&gt;0),MIN(($S42-SUM($T42:AD42))*$D42,($S42-SUM($T42:AD42)-(($H42*0.05))),(($S42-SUM($T42:AD42))*$D42))))</f>
        <v>0</v>
      </c>
      <c r="AF42" s="158">
        <f>IF(COUNT($T42:AE42)&gt;=$F42,0,IF((1&gt;($F42-1)&gt;0),MIN(($S42-SUM($T42:AE42))*$D42,($S42-SUM($T42:AE42)-(($H42*0.05))),(($S42-SUM($T42:AE42))*$D42))))</f>
        <v>0</v>
      </c>
      <c r="AG42" s="158">
        <f>IF(COUNT($T42:AF42)&gt;=$F42,0,IF((1&gt;($F42-1)&gt;0),MIN(($S42-SUM($T42:AF42))*$D42,($S42-SUM($T42:AF42)-(($H42*0.05))),(($S42-SUM($T42:AF42))*$D42))))</f>
        <v>0</v>
      </c>
      <c r="AH42" s="158">
        <f>IF(COUNT($T42:AG42)&gt;=$F42,0,IF((1&gt;($F42-1)&gt;0),MIN(($S42-SUM($T42:AG42))*$D42,($S42-SUM($T42:AG42)-(($H42*0.05))),(($S42-SUM($T42:AG42))*$D42))))</f>
        <v>0</v>
      </c>
      <c r="AI42" s="158">
        <f>IF(COUNT($T42:AH42)&gt;=$F42,0,IF((1&gt;($F42-1)&gt;0),MIN(($S42-SUM($T42:AH42))*$D42,($S42-SUM($T42:AH42)-(($H42*0.05))),(($S42-SUM($T42:AH42))*$D42))))</f>
        <v>0</v>
      </c>
      <c r="AJ42" s="159">
        <f t="shared" si="14"/>
        <v>0</v>
      </c>
      <c r="AK42" s="159">
        <f t="shared" si="15"/>
        <v>0</v>
      </c>
    </row>
    <row r="43" spans="1:37">
      <c r="A43" s="160"/>
      <c r="B43" s="152">
        <v>0</v>
      </c>
      <c r="C43" s="153">
        <v>0</v>
      </c>
      <c r="D43" s="154">
        <f t="shared" si="1"/>
        <v>0</v>
      </c>
      <c r="E43" s="155">
        <v>0</v>
      </c>
      <c r="F43" s="156">
        <f t="shared" si="2"/>
        <v>0</v>
      </c>
      <c r="G43" s="157">
        <f t="shared" si="3"/>
        <v>0</v>
      </c>
      <c r="H43" s="155">
        <v>0</v>
      </c>
      <c r="I43" s="158" t="str">
        <f>IFERROR((IF(I$8&gt;$B43,$H43-($H43*$C43*(#REF!-$B43+1)/365),0)),"-")</f>
        <v>-</v>
      </c>
      <c r="J43" s="158" t="str">
        <f t="shared" si="4"/>
        <v>-</v>
      </c>
      <c r="K43" s="158" t="str">
        <f t="shared" si="5"/>
        <v>-</v>
      </c>
      <c r="L43" s="158" t="str">
        <f t="shared" si="6"/>
        <v>-</v>
      </c>
      <c r="M43" s="158" t="str">
        <f t="shared" si="7"/>
        <v>-</v>
      </c>
      <c r="N43" s="158" t="str">
        <f t="shared" si="8"/>
        <v>-</v>
      </c>
      <c r="O43" s="158" t="str">
        <f t="shared" si="9"/>
        <v>-</v>
      </c>
      <c r="P43" s="158" t="str">
        <f t="shared" si="10"/>
        <v>-</v>
      </c>
      <c r="Q43" s="158" t="str">
        <f t="shared" si="11"/>
        <v>-</v>
      </c>
      <c r="R43" s="155">
        <v>0</v>
      </c>
      <c r="S43" s="191">
        <f t="shared" si="12"/>
        <v>0</v>
      </c>
      <c r="T43" s="158">
        <f t="shared" si="13"/>
        <v>0</v>
      </c>
      <c r="U43" s="158">
        <f>IF(COUNT($T43:T43)&gt;=$F43,0,IF((1&gt;($F43-1)&gt;0),MIN(($S43-SUM($T43:T43))*$D43,($S43-SUM($T43:T43)-(($H43*0.05))),(($S43-SUM($T43:T43))*$D43))))</f>
        <v>0</v>
      </c>
      <c r="V43" s="158">
        <f>IF(COUNT($T43:U43)&gt;=$F43,0,IF((1&gt;($F43-1)&gt;0),MIN(($S43-SUM($T43:U43))*$D43,($S43-SUM($T43:U43)-(($H43*0.05))),(($S43-SUM($T43:U43))*$D43))))</f>
        <v>0</v>
      </c>
      <c r="W43" s="158">
        <f>IF(COUNT($T43:V43)&gt;=$F43,0,IF((1&gt;($F43-1)&gt;0),MIN(($S43-SUM($T43:V43))*$D43,($S43-SUM($T43:V43)-(($H43*0.05))),(($S43-SUM($T43:V43))*$D43))))</f>
        <v>0</v>
      </c>
      <c r="X43" s="158">
        <f>IF(COUNT($T43:W43)&gt;=$F43,0,IF((1&gt;($F43-1)&gt;0),MIN(($S43-SUM($T43:W43))*$D43,($S43-SUM($T43:W43)-(($H43*0.05))),(($S43-SUM($T43:W43))*$D43))))</f>
        <v>0</v>
      </c>
      <c r="Y43" s="158">
        <f>IF(COUNT($T43:X43)&gt;=$F43,0,IF((1&gt;($F43-1)&gt;0),MIN(($S43-SUM($T43:X43))*$D43,($S43-SUM($T43:X43)-(($H43*0.05))),(($S43-SUM($T43:X43))*$D43))))</f>
        <v>0</v>
      </c>
      <c r="Z43" s="158">
        <f>IF(COUNT($T43:Y43)&gt;=$F43,0,IF((1&gt;($F43-1)&gt;0),MIN(($S43-SUM($T43:Y43))*$D43,($S43-SUM($T43:Y43)-(($H43*0.05))),(($S43-SUM($T43:Y43))*$D43))))</f>
        <v>0</v>
      </c>
      <c r="AA43" s="158">
        <f>IF(COUNT($T43:Z43)&gt;=$F43,0,IF((1&gt;($F43-1)&gt;0),MIN(($S43-SUM($T43:Z43))*$D43,($S43-SUM($T43:Z43)-(($H43*0.05))),(($S43-SUM($T43:Z43))*$D43))))</f>
        <v>0</v>
      </c>
      <c r="AB43" s="158">
        <f>IF(COUNT($T43:AA43)&gt;=$F43,0,IF((1&gt;($F43-1)&gt;0),MIN(($S43-SUM($T43:AA43))*$D43,($S43-SUM($T43:AA43)-(($H43*0.05))),(($S43-SUM($T43:AA43))*$D43))))</f>
        <v>0</v>
      </c>
      <c r="AC43" s="158">
        <f>IF(COUNT($T43:AB43)&gt;=$F43,0,IF((1&gt;($F43-1)&gt;0),MIN(($S43-SUM($T43:AB43))*$D43,($S43-SUM($T43:AB43)-(($H43*0.05))),(($S43-SUM($T43:AB43))*$D43))))</f>
        <v>0</v>
      </c>
      <c r="AD43" s="158">
        <f>IF(COUNT($T43:AC43)&gt;=$F43,0,IF((1&gt;($F43-1)&gt;0),MIN(($S43-SUM($T43:AC43))*$D43,($S43-SUM($T43:AC43)-(($H43*0.05))),(($S43-SUM($T43:AC43))*$D43))))</f>
        <v>0</v>
      </c>
      <c r="AE43" s="158">
        <f>IF(COUNT($T43:AD43)&gt;=$F43,0,IF((1&gt;($F43-1)&gt;0),MIN(($S43-SUM($T43:AD43))*$D43,($S43-SUM($T43:AD43)-(($H43*0.05))),(($S43-SUM($T43:AD43))*$D43))))</f>
        <v>0</v>
      </c>
      <c r="AF43" s="158">
        <f>IF(COUNT($T43:AE43)&gt;=$F43,0,IF((1&gt;($F43-1)&gt;0),MIN(($S43-SUM($T43:AE43))*$D43,($S43-SUM($T43:AE43)-(($H43*0.05))),(($S43-SUM($T43:AE43))*$D43))))</f>
        <v>0</v>
      </c>
      <c r="AG43" s="158">
        <f>IF(COUNT($T43:AF43)&gt;=$F43,0,IF((1&gt;($F43-1)&gt;0),MIN(($S43-SUM($T43:AF43))*$D43,($S43-SUM($T43:AF43)-(($H43*0.05))),(($S43-SUM($T43:AF43))*$D43))))</f>
        <v>0</v>
      </c>
      <c r="AH43" s="158">
        <f>IF(COUNT($T43:AG43)&gt;=$F43,0,IF((1&gt;($F43-1)&gt;0),MIN(($S43-SUM($T43:AG43))*$D43,($S43-SUM($T43:AG43)-(($H43*0.05))),(($S43-SUM($T43:AG43))*$D43))))</f>
        <v>0</v>
      </c>
      <c r="AI43" s="158">
        <f>IF(COUNT($T43:AH43)&gt;=$F43,0,IF((1&gt;($F43-1)&gt;0),MIN(($S43-SUM($T43:AH43))*$D43,($S43-SUM($T43:AH43)-(($H43*0.05))),(($S43-SUM($T43:AH43))*$D43))))</f>
        <v>0</v>
      </c>
      <c r="AJ43" s="159">
        <f t="shared" si="14"/>
        <v>0</v>
      </c>
      <c r="AK43" s="159">
        <f t="shared" si="15"/>
        <v>0</v>
      </c>
    </row>
    <row r="44" spans="1:37">
      <c r="A44" s="160"/>
      <c r="B44" s="152">
        <v>0</v>
      </c>
      <c r="C44" s="153">
        <v>0</v>
      </c>
      <c r="D44" s="154">
        <f t="shared" si="1"/>
        <v>0</v>
      </c>
      <c r="E44" s="155">
        <v>0</v>
      </c>
      <c r="F44" s="156">
        <f t="shared" si="2"/>
        <v>0</v>
      </c>
      <c r="G44" s="157">
        <f t="shared" si="3"/>
        <v>0</v>
      </c>
      <c r="H44" s="155">
        <v>0</v>
      </c>
      <c r="I44" s="158" t="str">
        <f>IFERROR((IF(I$8&gt;$B44,$H44-($H44*$C44*(#REF!-$B44+1)/365),0)),"-")</f>
        <v>-</v>
      </c>
      <c r="J44" s="158" t="str">
        <f t="shared" si="4"/>
        <v>-</v>
      </c>
      <c r="K44" s="158" t="str">
        <f t="shared" si="5"/>
        <v>-</v>
      </c>
      <c r="L44" s="158" t="str">
        <f t="shared" si="6"/>
        <v>-</v>
      </c>
      <c r="M44" s="158" t="str">
        <f t="shared" si="7"/>
        <v>-</v>
      </c>
      <c r="N44" s="158" t="str">
        <f t="shared" si="8"/>
        <v>-</v>
      </c>
      <c r="O44" s="158" t="str">
        <f t="shared" si="9"/>
        <v>-</v>
      </c>
      <c r="P44" s="158" t="str">
        <f t="shared" si="10"/>
        <v>-</v>
      </c>
      <c r="Q44" s="158" t="str">
        <f t="shared" si="11"/>
        <v>-</v>
      </c>
      <c r="R44" s="155">
        <v>0</v>
      </c>
      <c r="S44" s="191">
        <f t="shared" si="12"/>
        <v>0</v>
      </c>
      <c r="T44" s="158">
        <f t="shared" si="13"/>
        <v>0</v>
      </c>
      <c r="U44" s="158">
        <f>IF(COUNT($T44:T44)&gt;=$F44,0,IF((1&gt;($F44-1)&gt;0),MIN(($S44-SUM($T44:T44))*$D44,($S44-SUM($T44:T44)-(($H44*0.05))),(($S44-SUM($T44:T44))*$D44))))</f>
        <v>0</v>
      </c>
      <c r="V44" s="158">
        <f>IF(COUNT($T44:U44)&gt;=$F44,0,IF((1&gt;($F44-1)&gt;0),MIN(($S44-SUM($T44:U44))*$D44,($S44-SUM($T44:U44)-(($H44*0.05))),(($S44-SUM($T44:U44))*$D44))))</f>
        <v>0</v>
      </c>
      <c r="W44" s="158">
        <f>IF(COUNT($T44:V44)&gt;=$F44,0,IF((1&gt;($F44-1)&gt;0),MIN(($S44-SUM($T44:V44))*$D44,($S44-SUM($T44:V44)-(($H44*0.05))),(($S44-SUM($T44:V44))*$D44))))</f>
        <v>0</v>
      </c>
      <c r="X44" s="158">
        <f>IF(COUNT($T44:W44)&gt;=$F44,0,IF((1&gt;($F44-1)&gt;0),MIN(($S44-SUM($T44:W44))*$D44,($S44-SUM($T44:W44)-(($H44*0.05))),(($S44-SUM($T44:W44))*$D44))))</f>
        <v>0</v>
      </c>
      <c r="Y44" s="158">
        <f>IF(COUNT($T44:X44)&gt;=$F44,0,IF((1&gt;($F44-1)&gt;0),MIN(($S44-SUM($T44:X44))*$D44,($S44-SUM($T44:X44)-(($H44*0.05))),(($S44-SUM($T44:X44))*$D44))))</f>
        <v>0</v>
      </c>
      <c r="Z44" s="158">
        <f>IF(COUNT($T44:Y44)&gt;=$F44,0,IF((1&gt;($F44-1)&gt;0),MIN(($S44-SUM($T44:Y44))*$D44,($S44-SUM($T44:Y44)-(($H44*0.05))),(($S44-SUM($T44:Y44))*$D44))))</f>
        <v>0</v>
      </c>
      <c r="AA44" s="158">
        <f>IF(COUNT($T44:Z44)&gt;=$F44,0,IF((1&gt;($F44-1)&gt;0),MIN(($S44-SUM($T44:Z44))*$D44,($S44-SUM($T44:Z44)-(($H44*0.05))),(($S44-SUM($T44:Z44))*$D44))))</f>
        <v>0</v>
      </c>
      <c r="AB44" s="158">
        <f>IF(COUNT($T44:AA44)&gt;=$F44,0,IF((1&gt;($F44-1)&gt;0),MIN(($S44-SUM($T44:AA44))*$D44,($S44-SUM($T44:AA44)-(($H44*0.05))),(($S44-SUM($T44:AA44))*$D44))))</f>
        <v>0</v>
      </c>
      <c r="AC44" s="158">
        <f>IF(COUNT($T44:AB44)&gt;=$F44,0,IF((1&gt;($F44-1)&gt;0),MIN(($S44-SUM($T44:AB44))*$D44,($S44-SUM($T44:AB44)-(($H44*0.05))),(($S44-SUM($T44:AB44))*$D44))))</f>
        <v>0</v>
      </c>
      <c r="AD44" s="158">
        <f>IF(COUNT($T44:AC44)&gt;=$F44,0,IF((1&gt;($F44-1)&gt;0),MIN(($S44-SUM($T44:AC44))*$D44,($S44-SUM($T44:AC44)-(($H44*0.05))),(($S44-SUM($T44:AC44))*$D44))))</f>
        <v>0</v>
      </c>
      <c r="AE44" s="158">
        <f>IF(COUNT($T44:AD44)&gt;=$F44,0,IF((1&gt;($F44-1)&gt;0),MIN(($S44-SUM($T44:AD44))*$D44,($S44-SUM($T44:AD44)-(($H44*0.05))),(($S44-SUM($T44:AD44))*$D44))))</f>
        <v>0</v>
      </c>
      <c r="AF44" s="158">
        <f>IF(COUNT($T44:AE44)&gt;=$F44,0,IF((1&gt;($F44-1)&gt;0),MIN(($S44-SUM($T44:AE44))*$D44,($S44-SUM($T44:AE44)-(($H44*0.05))),(($S44-SUM($T44:AE44))*$D44))))</f>
        <v>0</v>
      </c>
      <c r="AG44" s="158">
        <f>IF(COUNT($T44:AF44)&gt;=$F44,0,IF((1&gt;($F44-1)&gt;0),MIN(($S44-SUM($T44:AF44))*$D44,($S44-SUM($T44:AF44)-(($H44*0.05))),(($S44-SUM($T44:AF44))*$D44))))</f>
        <v>0</v>
      </c>
      <c r="AH44" s="158">
        <f>IF(COUNT($T44:AG44)&gt;=$F44,0,IF((1&gt;($F44-1)&gt;0),MIN(($S44-SUM($T44:AG44))*$D44,($S44-SUM($T44:AG44)-(($H44*0.05))),(($S44-SUM($T44:AG44))*$D44))))</f>
        <v>0</v>
      </c>
      <c r="AI44" s="158">
        <f>IF(COUNT($T44:AH44)&gt;=$F44,0,IF((1&gt;($F44-1)&gt;0),MIN(($S44-SUM($T44:AH44))*$D44,($S44-SUM($T44:AH44)-(($H44*0.05))),(($S44-SUM($T44:AH44))*$D44))))</f>
        <v>0</v>
      </c>
      <c r="AJ44" s="159">
        <f t="shared" si="14"/>
        <v>0</v>
      </c>
      <c r="AK44" s="159">
        <f t="shared" si="15"/>
        <v>0</v>
      </c>
    </row>
    <row r="45" spans="1:37">
      <c r="A45" s="160"/>
      <c r="B45" s="152">
        <v>0</v>
      </c>
      <c r="C45" s="153">
        <v>0</v>
      </c>
      <c r="D45" s="154">
        <f t="shared" si="1"/>
        <v>0</v>
      </c>
      <c r="E45" s="155">
        <v>0</v>
      </c>
      <c r="F45" s="156">
        <f t="shared" si="2"/>
        <v>0</v>
      </c>
      <c r="G45" s="157">
        <f t="shared" si="3"/>
        <v>0</v>
      </c>
      <c r="H45" s="155">
        <v>0</v>
      </c>
      <c r="I45" s="158" t="str">
        <f>IFERROR((IF(I$8&gt;$B45,$H45-($H45*$C45*(#REF!-$B45+1)/365),0)),"-")</f>
        <v>-</v>
      </c>
      <c r="J45" s="158" t="str">
        <f t="shared" si="4"/>
        <v>-</v>
      </c>
      <c r="K45" s="158" t="str">
        <f t="shared" si="5"/>
        <v>-</v>
      </c>
      <c r="L45" s="158" t="str">
        <f t="shared" si="6"/>
        <v>-</v>
      </c>
      <c r="M45" s="158" t="str">
        <f t="shared" si="7"/>
        <v>-</v>
      </c>
      <c r="N45" s="158" t="str">
        <f t="shared" si="8"/>
        <v>-</v>
      </c>
      <c r="O45" s="158" t="str">
        <f t="shared" si="9"/>
        <v>-</v>
      </c>
      <c r="P45" s="158" t="str">
        <f t="shared" si="10"/>
        <v>-</v>
      </c>
      <c r="Q45" s="158" t="str">
        <f t="shared" si="11"/>
        <v>-</v>
      </c>
      <c r="R45" s="155">
        <v>0</v>
      </c>
      <c r="S45" s="191">
        <f t="shared" si="12"/>
        <v>0</v>
      </c>
      <c r="T45" s="158">
        <f t="shared" si="13"/>
        <v>0</v>
      </c>
      <c r="U45" s="158">
        <f>IF(COUNT($T45:T45)&gt;=$F45,0,IF((1&gt;($F45-1)&gt;0),MIN(($S45-SUM($T45:T45))*$D45,($S45-SUM($T45:T45)-(($H45*0.05))),(($S45-SUM($T45:T45))*$D45))))</f>
        <v>0</v>
      </c>
      <c r="V45" s="158">
        <f>IF(COUNT($T45:U45)&gt;=$F45,0,IF((1&gt;($F45-1)&gt;0),MIN(($S45-SUM($T45:U45))*$D45,($S45-SUM($T45:U45)-(($H45*0.05))),(($S45-SUM($T45:U45))*$D45))))</f>
        <v>0</v>
      </c>
      <c r="W45" s="158">
        <f>IF(COUNT($T45:V45)&gt;=$F45,0,IF((1&gt;($F45-1)&gt;0),MIN(($S45-SUM($T45:V45))*$D45,($S45-SUM($T45:V45)-(($H45*0.05))),(($S45-SUM($T45:V45))*$D45))))</f>
        <v>0</v>
      </c>
      <c r="X45" s="158">
        <f>IF(COUNT($T45:W45)&gt;=$F45,0,IF((1&gt;($F45-1)&gt;0),MIN(($S45-SUM($T45:W45))*$D45,($S45-SUM($T45:W45)-(($H45*0.05))),(($S45-SUM($T45:W45))*$D45))))</f>
        <v>0</v>
      </c>
      <c r="Y45" s="158">
        <f>IF(COUNT($T45:X45)&gt;=$F45,0,IF((1&gt;($F45-1)&gt;0),MIN(($S45-SUM($T45:X45))*$D45,($S45-SUM($T45:X45)-(($H45*0.05))),(($S45-SUM($T45:X45))*$D45))))</f>
        <v>0</v>
      </c>
      <c r="Z45" s="158">
        <f>IF(COUNT($T45:Y45)&gt;=$F45,0,IF((1&gt;($F45-1)&gt;0),MIN(($S45-SUM($T45:Y45))*$D45,($S45-SUM($T45:Y45)-(($H45*0.05))),(($S45-SUM($T45:Y45))*$D45))))</f>
        <v>0</v>
      </c>
      <c r="AA45" s="158">
        <f>IF(COUNT($T45:Z45)&gt;=$F45,0,IF((1&gt;($F45-1)&gt;0),MIN(($S45-SUM($T45:Z45))*$D45,($S45-SUM($T45:Z45)-(($H45*0.05))),(($S45-SUM($T45:Z45))*$D45))))</f>
        <v>0</v>
      </c>
      <c r="AB45" s="158">
        <f>IF(COUNT($T45:AA45)&gt;=$F45,0,IF((1&gt;($F45-1)&gt;0),MIN(($S45-SUM($T45:AA45))*$D45,($S45-SUM($T45:AA45)-(($H45*0.05))),(($S45-SUM($T45:AA45))*$D45))))</f>
        <v>0</v>
      </c>
      <c r="AC45" s="158">
        <f>IF(COUNT($T45:AB45)&gt;=$F45,0,IF((1&gt;($F45-1)&gt;0),MIN(($S45-SUM($T45:AB45))*$D45,($S45-SUM($T45:AB45)-(($H45*0.05))),(($S45-SUM($T45:AB45))*$D45))))</f>
        <v>0</v>
      </c>
      <c r="AD45" s="158">
        <f>IF(COUNT($T45:AC45)&gt;=$F45,0,IF((1&gt;($F45-1)&gt;0),MIN(($S45-SUM($T45:AC45))*$D45,($S45-SUM($T45:AC45)-(($H45*0.05))),(($S45-SUM($T45:AC45))*$D45))))</f>
        <v>0</v>
      </c>
      <c r="AE45" s="158">
        <f>IF(COUNT($T45:AD45)&gt;=$F45,0,IF((1&gt;($F45-1)&gt;0),MIN(($S45-SUM($T45:AD45))*$D45,($S45-SUM($T45:AD45)-(($H45*0.05))),(($S45-SUM($T45:AD45))*$D45))))</f>
        <v>0</v>
      </c>
      <c r="AF45" s="158">
        <f>IF(COUNT($T45:AE45)&gt;=$F45,0,IF((1&gt;($F45-1)&gt;0),MIN(($S45-SUM($T45:AE45))*$D45,($S45-SUM($T45:AE45)-(($H45*0.05))),(($S45-SUM($T45:AE45))*$D45))))</f>
        <v>0</v>
      </c>
      <c r="AG45" s="158">
        <f>IF(COUNT($T45:AF45)&gt;=$F45,0,IF((1&gt;($F45-1)&gt;0),MIN(($S45-SUM($T45:AF45))*$D45,($S45-SUM($T45:AF45)-(($H45*0.05))),(($S45-SUM($T45:AF45))*$D45))))</f>
        <v>0</v>
      </c>
      <c r="AH45" s="158">
        <f>IF(COUNT($T45:AG45)&gt;=$F45,0,IF((1&gt;($F45-1)&gt;0),MIN(($S45-SUM($T45:AG45))*$D45,($S45-SUM($T45:AG45)-(($H45*0.05))),(($S45-SUM($T45:AG45))*$D45))))</f>
        <v>0</v>
      </c>
      <c r="AI45" s="158">
        <f>IF(COUNT($T45:AH45)&gt;=$F45,0,IF((1&gt;($F45-1)&gt;0),MIN(($S45-SUM($T45:AH45))*$D45,($S45-SUM($T45:AH45)-(($H45*0.05))),(($S45-SUM($T45:AH45))*$D45))))</f>
        <v>0</v>
      </c>
      <c r="AJ45" s="159">
        <f t="shared" si="14"/>
        <v>0</v>
      </c>
      <c r="AK45" s="159">
        <f t="shared" si="15"/>
        <v>0</v>
      </c>
    </row>
    <row r="46" spans="1:37">
      <c r="A46" s="160"/>
      <c r="B46" s="152">
        <v>0</v>
      </c>
      <c r="C46" s="153">
        <v>0</v>
      </c>
      <c r="D46" s="154">
        <f t="shared" si="1"/>
        <v>0</v>
      </c>
      <c r="E46" s="155">
        <v>0</v>
      </c>
      <c r="F46" s="156">
        <f t="shared" si="2"/>
        <v>0</v>
      </c>
      <c r="G46" s="157">
        <f t="shared" si="3"/>
        <v>0</v>
      </c>
      <c r="H46" s="155">
        <v>0</v>
      </c>
      <c r="I46" s="158" t="str">
        <f>IFERROR((IF(I$8&gt;$B46,$H46-($H46*$C46*(#REF!-$B46+1)/365),0)),"-")</f>
        <v>-</v>
      </c>
      <c r="J46" s="158" t="str">
        <f t="shared" si="4"/>
        <v>-</v>
      </c>
      <c r="K46" s="158" t="str">
        <f t="shared" si="5"/>
        <v>-</v>
      </c>
      <c r="L46" s="158" t="str">
        <f t="shared" si="6"/>
        <v>-</v>
      </c>
      <c r="M46" s="158" t="str">
        <f t="shared" si="7"/>
        <v>-</v>
      </c>
      <c r="N46" s="158" t="str">
        <f t="shared" si="8"/>
        <v>-</v>
      </c>
      <c r="O46" s="158" t="str">
        <f t="shared" si="9"/>
        <v>-</v>
      </c>
      <c r="P46" s="158" t="str">
        <f t="shared" si="10"/>
        <v>-</v>
      </c>
      <c r="Q46" s="158" t="str">
        <f t="shared" si="11"/>
        <v>-</v>
      </c>
      <c r="R46" s="155">
        <v>0</v>
      </c>
      <c r="S46" s="191">
        <f t="shared" si="12"/>
        <v>0</v>
      </c>
      <c r="T46" s="158">
        <f t="shared" si="13"/>
        <v>0</v>
      </c>
      <c r="U46" s="158">
        <f>IF(COUNT($T46:T46)&gt;=$F46,0,IF((1&gt;($F46-1)&gt;0),MIN(($S46-SUM($T46:T46))*$D46,($S46-SUM($T46:T46)-(($H46*0.05))),(($S46-SUM($T46:T46))*$D46))))</f>
        <v>0</v>
      </c>
      <c r="V46" s="158">
        <f>IF(COUNT($T46:U46)&gt;=$F46,0,IF((1&gt;($F46-1)&gt;0),MIN(($S46-SUM($T46:U46))*$D46,($S46-SUM($T46:U46)-(($H46*0.05))),(($S46-SUM($T46:U46))*$D46))))</f>
        <v>0</v>
      </c>
      <c r="W46" s="158">
        <f>IF(COUNT($T46:V46)&gt;=$F46,0,IF((1&gt;($F46-1)&gt;0),MIN(($S46-SUM($T46:V46))*$D46,($S46-SUM($T46:V46)-(($H46*0.05))),(($S46-SUM($T46:V46))*$D46))))</f>
        <v>0</v>
      </c>
      <c r="X46" s="158">
        <f>IF(COUNT($T46:W46)&gt;=$F46,0,IF((1&gt;($F46-1)&gt;0),MIN(($S46-SUM($T46:W46))*$D46,($S46-SUM($T46:W46)-(($H46*0.05))),(($S46-SUM($T46:W46))*$D46))))</f>
        <v>0</v>
      </c>
      <c r="Y46" s="158">
        <f>IF(COUNT($T46:X46)&gt;=$F46,0,IF((1&gt;($F46-1)&gt;0),MIN(($S46-SUM($T46:X46))*$D46,($S46-SUM($T46:X46)-(($H46*0.05))),(($S46-SUM($T46:X46))*$D46))))</f>
        <v>0</v>
      </c>
      <c r="Z46" s="158">
        <f>IF(COUNT($T46:Y46)&gt;=$F46,0,IF((1&gt;($F46-1)&gt;0),MIN(($S46-SUM($T46:Y46))*$D46,($S46-SUM($T46:Y46)-(($H46*0.05))),(($S46-SUM($T46:Y46))*$D46))))</f>
        <v>0</v>
      </c>
      <c r="AA46" s="158">
        <f>IF(COUNT($T46:Z46)&gt;=$F46,0,IF((1&gt;($F46-1)&gt;0),MIN(($S46-SUM($T46:Z46))*$D46,($S46-SUM($T46:Z46)-(($H46*0.05))),(($S46-SUM($T46:Z46))*$D46))))</f>
        <v>0</v>
      </c>
      <c r="AB46" s="158">
        <f>IF(COUNT($T46:AA46)&gt;=$F46,0,IF((1&gt;($F46-1)&gt;0),MIN(($S46-SUM($T46:AA46))*$D46,($S46-SUM($T46:AA46)-(($H46*0.05))),(($S46-SUM($T46:AA46))*$D46))))</f>
        <v>0</v>
      </c>
      <c r="AC46" s="158">
        <f>IF(COUNT($T46:AB46)&gt;=$F46,0,IF((1&gt;($F46-1)&gt;0),MIN(($S46-SUM($T46:AB46))*$D46,($S46-SUM($T46:AB46)-(($H46*0.05))),(($S46-SUM($T46:AB46))*$D46))))</f>
        <v>0</v>
      </c>
      <c r="AD46" s="158">
        <f>IF(COUNT($T46:AC46)&gt;=$F46,0,IF((1&gt;($F46-1)&gt;0),MIN(($S46-SUM($T46:AC46))*$D46,($S46-SUM($T46:AC46)-(($H46*0.05))),(($S46-SUM($T46:AC46))*$D46))))</f>
        <v>0</v>
      </c>
      <c r="AE46" s="158">
        <f>IF(COUNT($T46:AD46)&gt;=$F46,0,IF((1&gt;($F46-1)&gt;0),MIN(($S46-SUM($T46:AD46))*$D46,($S46-SUM($T46:AD46)-(($H46*0.05))),(($S46-SUM($T46:AD46))*$D46))))</f>
        <v>0</v>
      </c>
      <c r="AF46" s="158">
        <f>IF(COUNT($T46:AE46)&gt;=$F46,0,IF((1&gt;($F46-1)&gt;0),MIN(($S46-SUM($T46:AE46))*$D46,($S46-SUM($T46:AE46)-(($H46*0.05))),(($S46-SUM($T46:AE46))*$D46))))</f>
        <v>0</v>
      </c>
      <c r="AG46" s="158">
        <f>IF(COUNT($T46:AF46)&gt;=$F46,0,IF((1&gt;($F46-1)&gt;0),MIN(($S46-SUM($T46:AF46))*$D46,($S46-SUM($T46:AF46)-(($H46*0.05))),(($S46-SUM($T46:AF46))*$D46))))</f>
        <v>0</v>
      </c>
      <c r="AH46" s="158">
        <f>IF(COUNT($T46:AG46)&gt;=$F46,0,IF((1&gt;($F46-1)&gt;0),MIN(($S46-SUM($T46:AG46))*$D46,($S46-SUM($T46:AG46)-(($H46*0.05))),(($S46-SUM($T46:AG46))*$D46))))</f>
        <v>0</v>
      </c>
      <c r="AI46" s="158">
        <f>IF(COUNT($T46:AH46)&gt;=$F46,0,IF((1&gt;($F46-1)&gt;0),MIN(($S46-SUM($T46:AH46))*$D46,($S46-SUM($T46:AH46)-(($H46*0.05))),(($S46-SUM($T46:AH46))*$D46))))</f>
        <v>0</v>
      </c>
      <c r="AJ46" s="159">
        <f t="shared" si="14"/>
        <v>0</v>
      </c>
      <c r="AK46" s="159">
        <f t="shared" si="15"/>
        <v>0</v>
      </c>
    </row>
    <row r="47" spans="1:37">
      <c r="A47" s="160"/>
      <c r="B47" s="152">
        <v>0</v>
      </c>
      <c r="C47" s="153">
        <v>0</v>
      </c>
      <c r="D47" s="154">
        <f t="shared" si="1"/>
        <v>0</v>
      </c>
      <c r="E47" s="155">
        <v>0</v>
      </c>
      <c r="F47" s="156">
        <f t="shared" si="2"/>
        <v>0</v>
      </c>
      <c r="G47" s="157">
        <f t="shared" si="3"/>
        <v>0</v>
      </c>
      <c r="H47" s="155">
        <v>0</v>
      </c>
      <c r="I47" s="158" t="str">
        <f>IFERROR((IF(I$8&gt;$B47,$H47-($H47*$C47*(#REF!-$B47+1)/365),0)),"-")</f>
        <v>-</v>
      </c>
      <c r="J47" s="158" t="str">
        <f t="shared" si="4"/>
        <v>-</v>
      </c>
      <c r="K47" s="158" t="str">
        <f t="shared" si="5"/>
        <v>-</v>
      </c>
      <c r="L47" s="158" t="str">
        <f t="shared" si="6"/>
        <v>-</v>
      </c>
      <c r="M47" s="158" t="str">
        <f t="shared" si="7"/>
        <v>-</v>
      </c>
      <c r="N47" s="158" t="str">
        <f t="shared" si="8"/>
        <v>-</v>
      </c>
      <c r="O47" s="158" t="str">
        <f t="shared" si="9"/>
        <v>-</v>
      </c>
      <c r="P47" s="158" t="str">
        <f t="shared" si="10"/>
        <v>-</v>
      </c>
      <c r="Q47" s="158" t="str">
        <f t="shared" si="11"/>
        <v>-</v>
      </c>
      <c r="R47" s="155">
        <v>0</v>
      </c>
      <c r="S47" s="191">
        <f t="shared" si="12"/>
        <v>0</v>
      </c>
      <c r="T47" s="158">
        <f t="shared" si="13"/>
        <v>0</v>
      </c>
      <c r="U47" s="158">
        <f>IF(COUNT($T47:T47)&gt;=$F47,0,IF((1&gt;($F47-1)&gt;0),MIN(($S47-SUM($T47:T47))*$D47,($S47-SUM($T47:T47)-(($H47*0.05))),(($S47-SUM($T47:T47))*$D47))))</f>
        <v>0</v>
      </c>
      <c r="V47" s="158">
        <f>IF(COUNT($T47:U47)&gt;=$F47,0,IF((1&gt;($F47-1)&gt;0),MIN(($S47-SUM($T47:U47))*$D47,($S47-SUM($T47:U47)-(($H47*0.05))),(($S47-SUM($T47:U47))*$D47))))</f>
        <v>0</v>
      </c>
      <c r="W47" s="158">
        <f>IF(COUNT($T47:V47)&gt;=$F47,0,IF((1&gt;($F47-1)&gt;0),MIN(($S47-SUM($T47:V47))*$D47,($S47-SUM($T47:V47)-(($H47*0.05))),(($S47-SUM($T47:V47))*$D47))))</f>
        <v>0</v>
      </c>
      <c r="X47" s="158">
        <f>IF(COUNT($T47:W47)&gt;=$F47,0,IF((1&gt;($F47-1)&gt;0),MIN(($S47-SUM($T47:W47))*$D47,($S47-SUM($T47:W47)-(($H47*0.05))),(($S47-SUM($T47:W47))*$D47))))</f>
        <v>0</v>
      </c>
      <c r="Y47" s="158">
        <f>IF(COUNT($T47:X47)&gt;=$F47,0,IF((1&gt;($F47-1)&gt;0),MIN(($S47-SUM($T47:X47))*$D47,($S47-SUM($T47:X47)-(($H47*0.05))),(($S47-SUM($T47:X47))*$D47))))</f>
        <v>0</v>
      </c>
      <c r="Z47" s="158">
        <f>IF(COUNT($T47:Y47)&gt;=$F47,0,IF((1&gt;($F47-1)&gt;0),MIN(($S47-SUM($T47:Y47))*$D47,($S47-SUM($T47:Y47)-(($H47*0.05))),(($S47-SUM($T47:Y47))*$D47))))</f>
        <v>0</v>
      </c>
      <c r="AA47" s="158">
        <f>IF(COUNT($T47:Z47)&gt;=$F47,0,IF((1&gt;($F47-1)&gt;0),MIN(($S47-SUM($T47:Z47))*$D47,($S47-SUM($T47:Z47)-(($H47*0.05))),(($S47-SUM($T47:Z47))*$D47))))</f>
        <v>0</v>
      </c>
      <c r="AB47" s="158">
        <f>IF(COUNT($T47:AA47)&gt;=$F47,0,IF((1&gt;($F47-1)&gt;0),MIN(($S47-SUM($T47:AA47))*$D47,($S47-SUM($T47:AA47)-(($H47*0.05))),(($S47-SUM($T47:AA47))*$D47))))</f>
        <v>0</v>
      </c>
      <c r="AC47" s="158">
        <f>IF(COUNT($T47:AB47)&gt;=$F47,0,IF((1&gt;($F47-1)&gt;0),MIN(($S47-SUM($T47:AB47))*$D47,($S47-SUM($T47:AB47)-(($H47*0.05))),(($S47-SUM($T47:AB47))*$D47))))</f>
        <v>0</v>
      </c>
      <c r="AD47" s="158">
        <f>IF(COUNT($T47:AC47)&gt;=$F47,0,IF((1&gt;($F47-1)&gt;0),MIN(($S47-SUM($T47:AC47))*$D47,($S47-SUM($T47:AC47)-(($H47*0.05))),(($S47-SUM($T47:AC47))*$D47))))</f>
        <v>0</v>
      </c>
      <c r="AE47" s="158">
        <f>IF(COUNT($T47:AD47)&gt;=$F47,0,IF((1&gt;($F47-1)&gt;0),MIN(($S47-SUM($T47:AD47))*$D47,($S47-SUM($T47:AD47)-(($H47*0.05))),(($S47-SUM($T47:AD47))*$D47))))</f>
        <v>0</v>
      </c>
      <c r="AF47" s="158">
        <f>IF(COUNT($T47:AE47)&gt;=$F47,0,IF((1&gt;($F47-1)&gt;0),MIN(($S47-SUM($T47:AE47))*$D47,($S47-SUM($T47:AE47)-(($H47*0.05))),(($S47-SUM($T47:AE47))*$D47))))</f>
        <v>0</v>
      </c>
      <c r="AG47" s="158">
        <f>IF(COUNT($T47:AF47)&gt;=$F47,0,IF((1&gt;($F47-1)&gt;0),MIN(($S47-SUM($T47:AF47))*$D47,($S47-SUM($T47:AF47)-(($H47*0.05))),(($S47-SUM($T47:AF47))*$D47))))</f>
        <v>0</v>
      </c>
      <c r="AH47" s="158">
        <f>IF(COUNT($T47:AG47)&gt;=$F47,0,IF((1&gt;($F47-1)&gt;0),MIN(($S47-SUM($T47:AG47))*$D47,($S47-SUM($T47:AG47)-(($H47*0.05))),(($S47-SUM($T47:AG47))*$D47))))</f>
        <v>0</v>
      </c>
      <c r="AI47" s="158">
        <f>IF(COUNT($T47:AH47)&gt;=$F47,0,IF((1&gt;($F47-1)&gt;0),MIN(($S47-SUM($T47:AH47))*$D47,($S47-SUM($T47:AH47)-(($H47*0.05))),(($S47-SUM($T47:AH47))*$D47))))</f>
        <v>0</v>
      </c>
      <c r="AJ47" s="159">
        <f t="shared" si="14"/>
        <v>0</v>
      </c>
      <c r="AK47" s="159">
        <f t="shared" si="15"/>
        <v>0</v>
      </c>
    </row>
    <row r="48" spans="1:37">
      <c r="A48" s="160"/>
      <c r="B48" s="152">
        <v>0</v>
      </c>
      <c r="C48" s="153">
        <v>0</v>
      </c>
      <c r="D48" s="154">
        <f t="shared" si="1"/>
        <v>0</v>
      </c>
      <c r="E48" s="155">
        <v>0</v>
      </c>
      <c r="F48" s="156">
        <f t="shared" si="2"/>
        <v>0</v>
      </c>
      <c r="G48" s="157">
        <f t="shared" si="3"/>
        <v>0</v>
      </c>
      <c r="H48" s="155">
        <v>0</v>
      </c>
      <c r="I48" s="158" t="str">
        <f>IFERROR((IF(I$8&gt;$B48,$H48-($H48*$C48*(#REF!-$B48+1)/365),0)),"-")</f>
        <v>-</v>
      </c>
      <c r="J48" s="158" t="str">
        <f t="shared" si="4"/>
        <v>-</v>
      </c>
      <c r="K48" s="158" t="str">
        <f t="shared" si="5"/>
        <v>-</v>
      </c>
      <c r="L48" s="158" t="str">
        <f t="shared" si="6"/>
        <v>-</v>
      </c>
      <c r="M48" s="158" t="str">
        <f t="shared" si="7"/>
        <v>-</v>
      </c>
      <c r="N48" s="158" t="str">
        <f t="shared" si="8"/>
        <v>-</v>
      </c>
      <c r="O48" s="158" t="str">
        <f t="shared" si="9"/>
        <v>-</v>
      </c>
      <c r="P48" s="158" t="str">
        <f t="shared" si="10"/>
        <v>-</v>
      </c>
      <c r="Q48" s="158" t="str">
        <f t="shared" si="11"/>
        <v>-</v>
      </c>
      <c r="R48" s="155">
        <v>0</v>
      </c>
      <c r="S48" s="191">
        <f t="shared" si="12"/>
        <v>0</v>
      </c>
      <c r="T48" s="158">
        <f t="shared" si="13"/>
        <v>0</v>
      </c>
      <c r="U48" s="158">
        <f>IF(COUNT($T48:T48)&gt;=$F48,0,IF((1&gt;($F48-1)&gt;0),MIN(($S48-SUM($T48:T48))*$D48,($S48-SUM($T48:T48)-(($H48*0.05))),(($S48-SUM($T48:T48))*$D48))))</f>
        <v>0</v>
      </c>
      <c r="V48" s="158">
        <f>IF(COUNT($T48:U48)&gt;=$F48,0,IF((1&gt;($F48-1)&gt;0),MIN(($S48-SUM($T48:U48))*$D48,($S48-SUM($T48:U48)-(($H48*0.05))),(($S48-SUM($T48:U48))*$D48))))</f>
        <v>0</v>
      </c>
      <c r="W48" s="158">
        <f>IF(COUNT($T48:V48)&gt;=$F48,0,IF((1&gt;($F48-1)&gt;0),MIN(($S48-SUM($T48:V48))*$D48,($S48-SUM($T48:V48)-(($H48*0.05))),(($S48-SUM($T48:V48))*$D48))))</f>
        <v>0</v>
      </c>
      <c r="X48" s="158">
        <f>IF(COUNT($T48:W48)&gt;=$F48,0,IF((1&gt;($F48-1)&gt;0),MIN(($S48-SUM($T48:W48))*$D48,($S48-SUM($T48:W48)-(($H48*0.05))),(($S48-SUM($T48:W48))*$D48))))</f>
        <v>0</v>
      </c>
      <c r="Y48" s="158">
        <f>IF(COUNT($T48:X48)&gt;=$F48,0,IF((1&gt;($F48-1)&gt;0),MIN(($S48-SUM($T48:X48))*$D48,($S48-SUM($T48:X48)-(($H48*0.05))),(($S48-SUM($T48:X48))*$D48))))</f>
        <v>0</v>
      </c>
      <c r="Z48" s="158">
        <f>IF(COUNT($T48:Y48)&gt;=$F48,0,IF((1&gt;($F48-1)&gt;0),MIN(($S48-SUM($T48:Y48))*$D48,($S48-SUM($T48:Y48)-(($H48*0.05))),(($S48-SUM($T48:Y48))*$D48))))</f>
        <v>0</v>
      </c>
      <c r="AA48" s="158">
        <f>IF(COUNT($T48:Z48)&gt;=$F48,0,IF((1&gt;($F48-1)&gt;0),MIN(($S48-SUM($T48:Z48))*$D48,($S48-SUM($T48:Z48)-(($H48*0.05))),(($S48-SUM($T48:Z48))*$D48))))</f>
        <v>0</v>
      </c>
      <c r="AB48" s="158">
        <f>IF(COUNT($T48:AA48)&gt;=$F48,0,IF((1&gt;($F48-1)&gt;0),MIN(($S48-SUM($T48:AA48))*$D48,($S48-SUM($T48:AA48)-(($H48*0.05))),(($S48-SUM($T48:AA48))*$D48))))</f>
        <v>0</v>
      </c>
      <c r="AC48" s="158">
        <f>IF(COUNT($T48:AB48)&gt;=$F48,0,IF((1&gt;($F48-1)&gt;0),MIN(($S48-SUM($T48:AB48))*$D48,($S48-SUM($T48:AB48)-(($H48*0.05))),(($S48-SUM($T48:AB48))*$D48))))</f>
        <v>0</v>
      </c>
      <c r="AD48" s="158">
        <f>IF(COUNT($T48:AC48)&gt;=$F48,0,IF((1&gt;($F48-1)&gt;0),MIN(($S48-SUM($T48:AC48))*$D48,($S48-SUM($T48:AC48)-(($H48*0.05))),(($S48-SUM($T48:AC48))*$D48))))</f>
        <v>0</v>
      </c>
      <c r="AE48" s="158">
        <f>IF(COUNT($T48:AD48)&gt;=$F48,0,IF((1&gt;($F48-1)&gt;0),MIN(($S48-SUM($T48:AD48))*$D48,($S48-SUM($T48:AD48)-(($H48*0.05))),(($S48-SUM($T48:AD48))*$D48))))</f>
        <v>0</v>
      </c>
      <c r="AF48" s="158">
        <f>IF(COUNT($T48:AE48)&gt;=$F48,0,IF((1&gt;($F48-1)&gt;0),MIN(($S48-SUM($T48:AE48))*$D48,($S48-SUM($T48:AE48)-(($H48*0.05))),(($S48-SUM($T48:AE48))*$D48))))</f>
        <v>0</v>
      </c>
      <c r="AG48" s="158">
        <f>IF(COUNT($T48:AF48)&gt;=$F48,0,IF((1&gt;($F48-1)&gt;0),MIN(($S48-SUM($T48:AF48))*$D48,($S48-SUM($T48:AF48)-(($H48*0.05))),(($S48-SUM($T48:AF48))*$D48))))</f>
        <v>0</v>
      </c>
      <c r="AH48" s="158">
        <f>IF(COUNT($T48:AG48)&gt;=$F48,0,IF((1&gt;($F48-1)&gt;0),MIN(($S48-SUM($T48:AG48))*$D48,($S48-SUM($T48:AG48)-(($H48*0.05))),(($S48-SUM($T48:AG48))*$D48))))</f>
        <v>0</v>
      </c>
      <c r="AI48" s="158">
        <f>IF(COUNT($T48:AH48)&gt;=$F48,0,IF((1&gt;($F48-1)&gt;0),MIN(($S48-SUM($T48:AH48))*$D48,($S48-SUM($T48:AH48)-(($H48*0.05))),(($S48-SUM($T48:AH48))*$D48))))</f>
        <v>0</v>
      </c>
      <c r="AJ48" s="159">
        <f t="shared" si="14"/>
        <v>0</v>
      </c>
      <c r="AK48" s="159">
        <f t="shared" si="15"/>
        <v>0</v>
      </c>
    </row>
    <row r="49" spans="1:37">
      <c r="A49" s="160"/>
      <c r="B49" s="152">
        <v>0</v>
      </c>
      <c r="C49" s="153">
        <v>0</v>
      </c>
      <c r="D49" s="154">
        <f t="shared" si="1"/>
        <v>0</v>
      </c>
      <c r="E49" s="155">
        <v>0</v>
      </c>
      <c r="F49" s="156">
        <f t="shared" si="2"/>
        <v>0</v>
      </c>
      <c r="G49" s="157">
        <f t="shared" si="3"/>
        <v>0</v>
      </c>
      <c r="H49" s="155">
        <v>0</v>
      </c>
      <c r="I49" s="158" t="str">
        <f>IFERROR((IF(I$8&gt;$B49,$H49-($H49*$C49*(#REF!-$B49+1)/365),0)),"-")</f>
        <v>-</v>
      </c>
      <c r="J49" s="158" t="str">
        <f t="shared" si="4"/>
        <v>-</v>
      </c>
      <c r="K49" s="158" t="str">
        <f t="shared" si="5"/>
        <v>-</v>
      </c>
      <c r="L49" s="158" t="str">
        <f t="shared" si="6"/>
        <v>-</v>
      </c>
      <c r="M49" s="158" t="str">
        <f t="shared" si="7"/>
        <v>-</v>
      </c>
      <c r="N49" s="158" t="str">
        <f t="shared" si="8"/>
        <v>-</v>
      </c>
      <c r="O49" s="158" t="str">
        <f t="shared" si="9"/>
        <v>-</v>
      </c>
      <c r="P49" s="158" t="str">
        <f t="shared" si="10"/>
        <v>-</v>
      </c>
      <c r="Q49" s="158" t="str">
        <f t="shared" si="11"/>
        <v>-</v>
      </c>
      <c r="R49" s="155">
        <v>0</v>
      </c>
      <c r="S49" s="191">
        <f t="shared" si="12"/>
        <v>0</v>
      </c>
      <c r="T49" s="158">
        <f t="shared" si="13"/>
        <v>0</v>
      </c>
      <c r="U49" s="158">
        <f>IF(COUNT($T49:T49)&gt;=$F49,0,IF((1&gt;($F49-1)&gt;0),MIN(($S49-SUM($T49:T49))*$D49,($S49-SUM($T49:T49)-(($H49*0.05))),(($S49-SUM($T49:T49))*$D49))))</f>
        <v>0</v>
      </c>
      <c r="V49" s="158">
        <f>IF(COUNT($T49:U49)&gt;=$F49,0,IF((1&gt;($F49-1)&gt;0),MIN(($S49-SUM($T49:U49))*$D49,($S49-SUM($T49:U49)-(($H49*0.05))),(($S49-SUM($T49:U49))*$D49))))</f>
        <v>0</v>
      </c>
      <c r="W49" s="158">
        <f>IF(COUNT($T49:V49)&gt;=$F49,0,IF((1&gt;($F49-1)&gt;0),MIN(($S49-SUM($T49:V49))*$D49,($S49-SUM($T49:V49)-(($H49*0.05))),(($S49-SUM($T49:V49))*$D49))))</f>
        <v>0</v>
      </c>
      <c r="X49" s="158">
        <f>IF(COUNT($T49:W49)&gt;=$F49,0,IF((1&gt;($F49-1)&gt;0),MIN(($S49-SUM($T49:W49))*$D49,($S49-SUM($T49:W49)-(($H49*0.05))),(($S49-SUM($T49:W49))*$D49))))</f>
        <v>0</v>
      </c>
      <c r="Y49" s="158">
        <f>IF(COUNT($T49:X49)&gt;=$F49,0,IF((1&gt;($F49-1)&gt;0),MIN(($S49-SUM($T49:X49))*$D49,($S49-SUM($T49:X49)-(($H49*0.05))),(($S49-SUM($T49:X49))*$D49))))</f>
        <v>0</v>
      </c>
      <c r="Z49" s="158">
        <f>IF(COUNT($T49:Y49)&gt;=$F49,0,IF((1&gt;($F49-1)&gt;0),MIN(($S49-SUM($T49:Y49))*$D49,($S49-SUM($T49:Y49)-(($H49*0.05))),(($S49-SUM($T49:Y49))*$D49))))</f>
        <v>0</v>
      </c>
      <c r="AA49" s="158">
        <f>IF(COUNT($T49:Z49)&gt;=$F49,0,IF((1&gt;($F49-1)&gt;0),MIN(($S49-SUM($T49:Z49))*$D49,($S49-SUM($T49:Z49)-(($H49*0.05))),(($S49-SUM($T49:Z49))*$D49))))</f>
        <v>0</v>
      </c>
      <c r="AB49" s="158">
        <f>IF(COUNT($T49:AA49)&gt;=$F49,0,IF((1&gt;($F49-1)&gt;0),MIN(($S49-SUM($T49:AA49))*$D49,($S49-SUM($T49:AA49)-(($H49*0.05))),(($S49-SUM($T49:AA49))*$D49))))</f>
        <v>0</v>
      </c>
      <c r="AC49" s="158">
        <f>IF(COUNT($T49:AB49)&gt;=$F49,0,IF((1&gt;($F49-1)&gt;0),MIN(($S49-SUM($T49:AB49))*$D49,($S49-SUM($T49:AB49)-(($H49*0.05))),(($S49-SUM($T49:AB49))*$D49))))</f>
        <v>0</v>
      </c>
      <c r="AD49" s="158">
        <f>IF(COUNT($T49:AC49)&gt;=$F49,0,IF((1&gt;($F49-1)&gt;0),MIN(($S49-SUM($T49:AC49))*$D49,($S49-SUM($T49:AC49)-(($H49*0.05))),(($S49-SUM($T49:AC49))*$D49))))</f>
        <v>0</v>
      </c>
      <c r="AE49" s="158">
        <f>IF(COUNT($T49:AD49)&gt;=$F49,0,IF((1&gt;($F49-1)&gt;0),MIN(($S49-SUM($T49:AD49))*$D49,($S49-SUM($T49:AD49)-(($H49*0.05))),(($S49-SUM($T49:AD49))*$D49))))</f>
        <v>0</v>
      </c>
      <c r="AF49" s="158">
        <f>IF(COUNT($T49:AE49)&gt;=$F49,0,IF((1&gt;($F49-1)&gt;0),MIN(($S49-SUM($T49:AE49))*$D49,($S49-SUM($T49:AE49)-(($H49*0.05))),(($S49-SUM($T49:AE49))*$D49))))</f>
        <v>0</v>
      </c>
      <c r="AG49" s="158">
        <f>IF(COUNT($T49:AF49)&gt;=$F49,0,IF((1&gt;($F49-1)&gt;0),MIN(($S49-SUM($T49:AF49))*$D49,($S49-SUM($T49:AF49)-(($H49*0.05))),(($S49-SUM($T49:AF49))*$D49))))</f>
        <v>0</v>
      </c>
      <c r="AH49" s="158">
        <f>IF(COUNT($T49:AG49)&gt;=$F49,0,IF((1&gt;($F49-1)&gt;0),MIN(($S49-SUM($T49:AG49))*$D49,($S49-SUM($T49:AG49)-(($H49*0.05))),(($S49-SUM($T49:AG49))*$D49))))</f>
        <v>0</v>
      </c>
      <c r="AI49" s="158">
        <f>IF(COUNT($T49:AH49)&gt;=$F49,0,IF((1&gt;($F49-1)&gt;0),MIN(($S49-SUM($T49:AH49))*$D49,($S49-SUM($T49:AH49)-(($H49*0.05))),(($S49-SUM($T49:AH49))*$D49))))</f>
        <v>0</v>
      </c>
      <c r="AJ49" s="159">
        <f t="shared" si="14"/>
        <v>0</v>
      </c>
      <c r="AK49" s="159">
        <f t="shared" si="15"/>
        <v>0</v>
      </c>
    </row>
    <row r="50" spans="1:37">
      <c r="A50" s="160"/>
      <c r="B50" s="152">
        <v>0</v>
      </c>
      <c r="C50" s="153">
        <v>0</v>
      </c>
      <c r="D50" s="154">
        <f t="shared" si="1"/>
        <v>0</v>
      </c>
      <c r="E50" s="155">
        <v>0</v>
      </c>
      <c r="F50" s="156">
        <f t="shared" si="2"/>
        <v>0</v>
      </c>
      <c r="G50" s="157">
        <f t="shared" si="3"/>
        <v>0</v>
      </c>
      <c r="H50" s="155">
        <v>0</v>
      </c>
      <c r="I50" s="158" t="str">
        <f>IFERROR((IF(I$8&gt;$B50,$H50-($H50*$C50*(#REF!-$B50+1)/365),0)),"-")</f>
        <v>-</v>
      </c>
      <c r="J50" s="158" t="str">
        <f t="shared" si="4"/>
        <v>-</v>
      </c>
      <c r="K50" s="158" t="str">
        <f t="shared" si="5"/>
        <v>-</v>
      </c>
      <c r="L50" s="158" t="str">
        <f t="shared" si="6"/>
        <v>-</v>
      </c>
      <c r="M50" s="158" t="str">
        <f t="shared" si="7"/>
        <v>-</v>
      </c>
      <c r="N50" s="158" t="str">
        <f t="shared" si="8"/>
        <v>-</v>
      </c>
      <c r="O50" s="158" t="str">
        <f t="shared" si="9"/>
        <v>-</v>
      </c>
      <c r="P50" s="158" t="str">
        <f t="shared" si="10"/>
        <v>-</v>
      </c>
      <c r="Q50" s="158" t="str">
        <f t="shared" si="11"/>
        <v>-</v>
      </c>
      <c r="R50" s="155">
        <v>0</v>
      </c>
      <c r="S50" s="191">
        <f t="shared" si="12"/>
        <v>0</v>
      </c>
      <c r="T50" s="158">
        <f t="shared" si="13"/>
        <v>0</v>
      </c>
      <c r="U50" s="158">
        <f>IF(COUNT($T50:T50)&gt;=$F50,0,IF((1&gt;($F50-1)&gt;0),MIN(($S50-SUM($T50:T50))*$D50,($S50-SUM($T50:T50)-(($H50*0.05))),(($S50-SUM($T50:T50))*$D50))))</f>
        <v>0</v>
      </c>
      <c r="V50" s="158">
        <f>IF(COUNT($T50:U50)&gt;=$F50,0,IF((1&gt;($F50-1)&gt;0),MIN(($S50-SUM($T50:U50))*$D50,($S50-SUM($T50:U50)-(($H50*0.05))),(($S50-SUM($T50:U50))*$D50))))</f>
        <v>0</v>
      </c>
      <c r="W50" s="158">
        <f>IF(COUNT($T50:V50)&gt;=$F50,0,IF((1&gt;($F50-1)&gt;0),MIN(($S50-SUM($T50:V50))*$D50,($S50-SUM($T50:V50)-(($H50*0.05))),(($S50-SUM($T50:V50))*$D50))))</f>
        <v>0</v>
      </c>
      <c r="X50" s="158">
        <f>IF(COUNT($T50:W50)&gt;=$F50,0,IF((1&gt;($F50-1)&gt;0),MIN(($S50-SUM($T50:W50))*$D50,($S50-SUM($T50:W50)-(($H50*0.05))),(($S50-SUM($T50:W50))*$D50))))</f>
        <v>0</v>
      </c>
      <c r="Y50" s="158">
        <f>IF(COUNT($T50:X50)&gt;=$F50,0,IF((1&gt;($F50-1)&gt;0),MIN(($S50-SUM($T50:X50))*$D50,($S50-SUM($T50:X50)-(($H50*0.05))),(($S50-SUM($T50:X50))*$D50))))</f>
        <v>0</v>
      </c>
      <c r="Z50" s="158">
        <f>IF(COUNT($T50:Y50)&gt;=$F50,0,IF((1&gt;($F50-1)&gt;0),MIN(($S50-SUM($T50:Y50))*$D50,($S50-SUM($T50:Y50)-(($H50*0.05))),(($S50-SUM($T50:Y50))*$D50))))</f>
        <v>0</v>
      </c>
      <c r="AA50" s="158">
        <f>IF(COUNT($T50:Z50)&gt;=$F50,0,IF((1&gt;($F50-1)&gt;0),MIN(($S50-SUM($T50:Z50))*$D50,($S50-SUM($T50:Z50)-(($H50*0.05))),(($S50-SUM($T50:Z50))*$D50))))</f>
        <v>0</v>
      </c>
      <c r="AB50" s="158">
        <f>IF(COUNT($T50:AA50)&gt;=$F50,0,IF((1&gt;($F50-1)&gt;0),MIN(($S50-SUM($T50:AA50))*$D50,($S50-SUM($T50:AA50)-(($H50*0.05))),(($S50-SUM($T50:AA50))*$D50))))</f>
        <v>0</v>
      </c>
      <c r="AC50" s="158">
        <f>IF(COUNT($T50:AB50)&gt;=$F50,0,IF((1&gt;($F50-1)&gt;0),MIN(($S50-SUM($T50:AB50))*$D50,($S50-SUM($T50:AB50)-(($H50*0.05))),(($S50-SUM($T50:AB50))*$D50))))</f>
        <v>0</v>
      </c>
      <c r="AD50" s="158">
        <f>IF(COUNT($T50:AC50)&gt;=$F50,0,IF((1&gt;($F50-1)&gt;0),MIN(($S50-SUM($T50:AC50))*$D50,($S50-SUM($T50:AC50)-(($H50*0.05))),(($S50-SUM($T50:AC50))*$D50))))</f>
        <v>0</v>
      </c>
      <c r="AE50" s="158">
        <f>IF(COUNT($T50:AD50)&gt;=$F50,0,IF((1&gt;($F50-1)&gt;0),MIN(($S50-SUM($T50:AD50))*$D50,($S50-SUM($T50:AD50)-(($H50*0.05))),(($S50-SUM($T50:AD50))*$D50))))</f>
        <v>0</v>
      </c>
      <c r="AF50" s="158">
        <f>IF(COUNT($T50:AE50)&gt;=$F50,0,IF((1&gt;($F50-1)&gt;0),MIN(($S50-SUM($T50:AE50))*$D50,($S50-SUM($T50:AE50)-(($H50*0.05))),(($S50-SUM($T50:AE50))*$D50))))</f>
        <v>0</v>
      </c>
      <c r="AG50" s="158">
        <f>IF(COUNT($T50:AF50)&gt;=$F50,0,IF((1&gt;($F50-1)&gt;0),MIN(($S50-SUM($T50:AF50))*$D50,($S50-SUM($T50:AF50)-(($H50*0.05))),(($S50-SUM($T50:AF50))*$D50))))</f>
        <v>0</v>
      </c>
      <c r="AH50" s="158">
        <f>IF(COUNT($T50:AG50)&gt;=$F50,0,IF((1&gt;($F50-1)&gt;0),MIN(($S50-SUM($T50:AG50))*$D50,($S50-SUM($T50:AG50)-(($H50*0.05))),(($S50-SUM($T50:AG50))*$D50))))</f>
        <v>0</v>
      </c>
      <c r="AI50" s="158">
        <f>IF(COUNT($T50:AH50)&gt;=$F50,0,IF((1&gt;($F50-1)&gt;0),MIN(($S50-SUM($T50:AH50))*$D50,($S50-SUM($T50:AH50)-(($H50*0.05))),(($S50-SUM($T50:AH50))*$D50))))</f>
        <v>0</v>
      </c>
      <c r="AJ50" s="159">
        <f t="shared" si="14"/>
        <v>0</v>
      </c>
      <c r="AK50" s="159">
        <f t="shared" si="15"/>
        <v>0</v>
      </c>
    </row>
    <row r="51" spans="1:37">
      <c r="A51" s="160"/>
      <c r="B51" s="152">
        <v>0</v>
      </c>
      <c r="C51" s="153">
        <v>0</v>
      </c>
      <c r="D51" s="154">
        <f t="shared" si="1"/>
        <v>0</v>
      </c>
      <c r="E51" s="155">
        <v>0</v>
      </c>
      <c r="F51" s="156">
        <f t="shared" si="2"/>
        <v>0</v>
      </c>
      <c r="G51" s="157">
        <f t="shared" si="3"/>
        <v>0</v>
      </c>
      <c r="H51" s="155">
        <v>0</v>
      </c>
      <c r="I51" s="158" t="str">
        <f>IFERROR((IF(I$8&gt;$B51,$H51-($H51*$C51*(#REF!-$B51+1)/365),0)),"-")</f>
        <v>-</v>
      </c>
      <c r="J51" s="158" t="str">
        <f t="shared" si="4"/>
        <v>-</v>
      </c>
      <c r="K51" s="158" t="str">
        <f t="shared" si="5"/>
        <v>-</v>
      </c>
      <c r="L51" s="158" t="str">
        <f t="shared" si="6"/>
        <v>-</v>
      </c>
      <c r="M51" s="158" t="str">
        <f t="shared" si="7"/>
        <v>-</v>
      </c>
      <c r="N51" s="158" t="str">
        <f t="shared" si="8"/>
        <v>-</v>
      </c>
      <c r="O51" s="158" t="str">
        <f t="shared" si="9"/>
        <v>-</v>
      </c>
      <c r="P51" s="158" t="str">
        <f t="shared" si="10"/>
        <v>-</v>
      </c>
      <c r="Q51" s="158" t="str">
        <f t="shared" si="11"/>
        <v>-</v>
      </c>
      <c r="R51" s="155">
        <v>0</v>
      </c>
      <c r="S51" s="191">
        <f t="shared" si="12"/>
        <v>0</v>
      </c>
      <c r="T51" s="158">
        <f t="shared" si="13"/>
        <v>0</v>
      </c>
      <c r="U51" s="158">
        <f>IF(COUNT($T51:T51)&gt;=$F51,0,IF((1&gt;($F51-1)&gt;0),MIN(($S51-SUM($T51:T51))*$D51,($S51-SUM($T51:T51)-(($H51*0.05))),(($S51-SUM($T51:T51))*$D51))))</f>
        <v>0</v>
      </c>
      <c r="V51" s="158">
        <f>IF(COUNT($T51:U51)&gt;=$F51,0,IF((1&gt;($F51-1)&gt;0),MIN(($S51-SUM($T51:U51))*$D51,($S51-SUM($T51:U51)-(($H51*0.05))),(($S51-SUM($T51:U51))*$D51))))</f>
        <v>0</v>
      </c>
      <c r="W51" s="158">
        <f>IF(COUNT($T51:V51)&gt;=$F51,0,IF((1&gt;($F51-1)&gt;0),MIN(($S51-SUM($T51:V51))*$D51,($S51-SUM($T51:V51)-(($H51*0.05))),(($S51-SUM($T51:V51))*$D51))))</f>
        <v>0</v>
      </c>
      <c r="X51" s="158">
        <f>IF(COUNT($T51:W51)&gt;=$F51,0,IF((1&gt;($F51-1)&gt;0),MIN(($S51-SUM($T51:W51))*$D51,($S51-SUM($T51:W51)-(($H51*0.05))),(($S51-SUM($T51:W51))*$D51))))</f>
        <v>0</v>
      </c>
      <c r="Y51" s="158">
        <f>IF(COUNT($T51:X51)&gt;=$F51,0,IF((1&gt;($F51-1)&gt;0),MIN(($S51-SUM($T51:X51))*$D51,($S51-SUM($T51:X51)-(($H51*0.05))),(($S51-SUM($T51:X51))*$D51))))</f>
        <v>0</v>
      </c>
      <c r="Z51" s="158">
        <f>IF(COUNT($T51:Y51)&gt;=$F51,0,IF((1&gt;($F51-1)&gt;0),MIN(($S51-SUM($T51:Y51))*$D51,($S51-SUM($T51:Y51)-(($H51*0.05))),(($S51-SUM($T51:Y51))*$D51))))</f>
        <v>0</v>
      </c>
      <c r="AA51" s="158">
        <f>IF(COUNT($T51:Z51)&gt;=$F51,0,IF((1&gt;($F51-1)&gt;0),MIN(($S51-SUM($T51:Z51))*$D51,($S51-SUM($T51:Z51)-(($H51*0.05))),(($S51-SUM($T51:Z51))*$D51))))</f>
        <v>0</v>
      </c>
      <c r="AB51" s="158">
        <f>IF(COUNT($T51:AA51)&gt;=$F51,0,IF((1&gt;($F51-1)&gt;0),MIN(($S51-SUM($T51:AA51))*$D51,($S51-SUM($T51:AA51)-(($H51*0.05))),(($S51-SUM($T51:AA51))*$D51))))</f>
        <v>0</v>
      </c>
      <c r="AC51" s="158">
        <f>IF(COUNT($T51:AB51)&gt;=$F51,0,IF((1&gt;($F51-1)&gt;0),MIN(($S51-SUM($T51:AB51))*$D51,($S51-SUM($T51:AB51)-(($H51*0.05))),(($S51-SUM($T51:AB51))*$D51))))</f>
        <v>0</v>
      </c>
      <c r="AD51" s="158">
        <f>IF(COUNT($T51:AC51)&gt;=$F51,0,IF((1&gt;($F51-1)&gt;0),MIN(($S51-SUM($T51:AC51))*$D51,($S51-SUM($T51:AC51)-(($H51*0.05))),(($S51-SUM($T51:AC51))*$D51))))</f>
        <v>0</v>
      </c>
      <c r="AE51" s="158">
        <f>IF(COUNT($T51:AD51)&gt;=$F51,0,IF((1&gt;($F51-1)&gt;0),MIN(($S51-SUM($T51:AD51))*$D51,($S51-SUM($T51:AD51)-(($H51*0.05))),(($S51-SUM($T51:AD51))*$D51))))</f>
        <v>0</v>
      </c>
      <c r="AF51" s="158">
        <f>IF(COUNT($T51:AE51)&gt;=$F51,0,IF((1&gt;($F51-1)&gt;0),MIN(($S51-SUM($T51:AE51))*$D51,($S51-SUM($T51:AE51)-(($H51*0.05))),(($S51-SUM($T51:AE51))*$D51))))</f>
        <v>0</v>
      </c>
      <c r="AG51" s="158">
        <f>IF(COUNT($T51:AF51)&gt;=$F51,0,IF((1&gt;($F51-1)&gt;0),MIN(($S51-SUM($T51:AF51))*$D51,($S51-SUM($T51:AF51)-(($H51*0.05))),(($S51-SUM($T51:AF51))*$D51))))</f>
        <v>0</v>
      </c>
      <c r="AH51" s="158">
        <f>IF(COUNT($T51:AG51)&gt;=$F51,0,IF((1&gt;($F51-1)&gt;0),MIN(($S51-SUM($T51:AG51))*$D51,($S51-SUM($T51:AG51)-(($H51*0.05))),(($S51-SUM($T51:AG51))*$D51))))</f>
        <v>0</v>
      </c>
      <c r="AI51" s="158">
        <f>IF(COUNT($T51:AH51)&gt;=$F51,0,IF((1&gt;($F51-1)&gt;0),MIN(($S51-SUM($T51:AH51))*$D51,($S51-SUM($T51:AH51)-(($H51*0.05))),(($S51-SUM($T51:AH51))*$D51))))</f>
        <v>0</v>
      </c>
      <c r="AJ51" s="159">
        <f t="shared" si="14"/>
        <v>0</v>
      </c>
      <c r="AK51" s="159">
        <f t="shared" si="15"/>
        <v>0</v>
      </c>
    </row>
    <row r="52" spans="1:37">
      <c r="A52" s="160"/>
      <c r="B52" s="152">
        <v>0</v>
      </c>
      <c r="C52" s="153">
        <v>0</v>
      </c>
      <c r="D52" s="154">
        <f t="shared" si="1"/>
        <v>0</v>
      </c>
      <c r="E52" s="155">
        <v>0</v>
      </c>
      <c r="F52" s="156">
        <f t="shared" si="2"/>
        <v>0</v>
      </c>
      <c r="G52" s="157">
        <f t="shared" si="3"/>
        <v>0</v>
      </c>
      <c r="H52" s="155">
        <v>0</v>
      </c>
      <c r="I52" s="158" t="str">
        <f>IFERROR((IF(I$8&gt;$B52,$H52-($H52*$C52*(#REF!-$B52+1)/365),0)),"-")</f>
        <v>-</v>
      </c>
      <c r="J52" s="158" t="str">
        <f t="shared" si="4"/>
        <v>-</v>
      </c>
      <c r="K52" s="158" t="str">
        <f t="shared" si="5"/>
        <v>-</v>
      </c>
      <c r="L52" s="158" t="str">
        <f t="shared" si="6"/>
        <v>-</v>
      </c>
      <c r="M52" s="158" t="str">
        <f t="shared" si="7"/>
        <v>-</v>
      </c>
      <c r="N52" s="158" t="str">
        <f t="shared" si="8"/>
        <v>-</v>
      </c>
      <c r="O52" s="158" t="str">
        <f t="shared" si="9"/>
        <v>-</v>
      </c>
      <c r="P52" s="158" t="str">
        <f t="shared" si="10"/>
        <v>-</v>
      </c>
      <c r="Q52" s="158" t="str">
        <f t="shared" si="11"/>
        <v>-</v>
      </c>
      <c r="R52" s="155">
        <v>0</v>
      </c>
      <c r="S52" s="191">
        <f t="shared" si="12"/>
        <v>0</v>
      </c>
      <c r="T52" s="158">
        <f t="shared" si="13"/>
        <v>0</v>
      </c>
      <c r="U52" s="158">
        <f>IF(COUNT($T52:T52)&gt;=$F52,0,IF((1&gt;($F52-1)&gt;0),MIN(($S52-SUM($T52:T52))*$D52,($S52-SUM($T52:T52)-(($H52*0.05))),(($S52-SUM($T52:T52))*$D52))))</f>
        <v>0</v>
      </c>
      <c r="V52" s="158">
        <f>IF(COUNT($T52:U52)&gt;=$F52,0,IF((1&gt;($F52-1)&gt;0),MIN(($S52-SUM($T52:U52))*$D52,($S52-SUM($T52:U52)-(($H52*0.05))),(($S52-SUM($T52:U52))*$D52))))</f>
        <v>0</v>
      </c>
      <c r="W52" s="158">
        <f>IF(COUNT($T52:V52)&gt;=$F52,0,IF((1&gt;($F52-1)&gt;0),MIN(($S52-SUM($T52:V52))*$D52,($S52-SUM($T52:V52)-(($H52*0.05))),(($S52-SUM($T52:V52))*$D52))))</f>
        <v>0</v>
      </c>
      <c r="X52" s="158">
        <f>IF(COUNT($T52:W52)&gt;=$F52,0,IF((1&gt;($F52-1)&gt;0),MIN(($S52-SUM($T52:W52))*$D52,($S52-SUM($T52:W52)-(($H52*0.05))),(($S52-SUM($T52:W52))*$D52))))</f>
        <v>0</v>
      </c>
      <c r="Y52" s="158">
        <f>IF(COUNT($T52:X52)&gt;=$F52,0,IF((1&gt;($F52-1)&gt;0),MIN(($S52-SUM($T52:X52))*$D52,($S52-SUM($T52:X52)-(($H52*0.05))),(($S52-SUM($T52:X52))*$D52))))</f>
        <v>0</v>
      </c>
      <c r="Z52" s="158">
        <f>IF(COUNT($T52:Y52)&gt;=$F52,0,IF((1&gt;($F52-1)&gt;0),MIN(($S52-SUM($T52:Y52))*$D52,($S52-SUM($T52:Y52)-(($H52*0.05))),(($S52-SUM($T52:Y52))*$D52))))</f>
        <v>0</v>
      </c>
      <c r="AA52" s="158">
        <f>IF(COUNT($T52:Z52)&gt;=$F52,0,IF((1&gt;($F52-1)&gt;0),MIN(($S52-SUM($T52:Z52))*$D52,($S52-SUM($T52:Z52)-(($H52*0.05))),(($S52-SUM($T52:Z52))*$D52))))</f>
        <v>0</v>
      </c>
      <c r="AB52" s="158">
        <f>IF(COUNT($T52:AA52)&gt;=$F52,0,IF((1&gt;($F52-1)&gt;0),MIN(($S52-SUM($T52:AA52))*$D52,($S52-SUM($T52:AA52)-(($H52*0.05))),(($S52-SUM($T52:AA52))*$D52))))</f>
        <v>0</v>
      </c>
      <c r="AC52" s="158">
        <f>IF(COUNT($T52:AB52)&gt;=$F52,0,IF((1&gt;($F52-1)&gt;0),MIN(($S52-SUM($T52:AB52))*$D52,($S52-SUM($T52:AB52)-(($H52*0.05))),(($S52-SUM($T52:AB52))*$D52))))</f>
        <v>0</v>
      </c>
      <c r="AD52" s="158">
        <f>IF(COUNT($T52:AC52)&gt;=$F52,0,IF((1&gt;($F52-1)&gt;0),MIN(($S52-SUM($T52:AC52))*$D52,($S52-SUM($T52:AC52)-(($H52*0.05))),(($S52-SUM($T52:AC52))*$D52))))</f>
        <v>0</v>
      </c>
      <c r="AE52" s="158">
        <f>IF(COUNT($T52:AD52)&gt;=$F52,0,IF((1&gt;($F52-1)&gt;0),MIN(($S52-SUM($T52:AD52))*$D52,($S52-SUM($T52:AD52)-(($H52*0.05))),(($S52-SUM($T52:AD52))*$D52))))</f>
        <v>0</v>
      </c>
      <c r="AF52" s="158">
        <f>IF(COUNT($T52:AE52)&gt;=$F52,0,IF((1&gt;($F52-1)&gt;0),MIN(($S52-SUM($T52:AE52))*$D52,($S52-SUM($T52:AE52)-(($H52*0.05))),(($S52-SUM($T52:AE52))*$D52))))</f>
        <v>0</v>
      </c>
      <c r="AG52" s="158">
        <f>IF(COUNT($T52:AF52)&gt;=$F52,0,IF((1&gt;($F52-1)&gt;0),MIN(($S52-SUM($T52:AF52))*$D52,($S52-SUM($T52:AF52)-(($H52*0.05))),(($S52-SUM($T52:AF52))*$D52))))</f>
        <v>0</v>
      </c>
      <c r="AH52" s="158">
        <f>IF(COUNT($T52:AG52)&gt;=$F52,0,IF((1&gt;($F52-1)&gt;0),MIN(($S52-SUM($T52:AG52))*$D52,($S52-SUM($T52:AG52)-(($H52*0.05))),(($S52-SUM($T52:AG52))*$D52))))</f>
        <v>0</v>
      </c>
      <c r="AI52" s="158">
        <f>IF(COUNT($T52:AH52)&gt;=$F52,0,IF((1&gt;($F52-1)&gt;0),MIN(($S52-SUM($T52:AH52))*$D52,($S52-SUM($T52:AH52)-(($H52*0.05))),(($S52-SUM($T52:AH52))*$D52))))</f>
        <v>0</v>
      </c>
      <c r="AJ52" s="159">
        <f t="shared" si="14"/>
        <v>0</v>
      </c>
      <c r="AK52" s="159">
        <f t="shared" si="15"/>
        <v>0</v>
      </c>
    </row>
    <row r="53" spans="1:37">
      <c r="A53" s="160"/>
      <c r="B53" s="152">
        <v>0</v>
      </c>
      <c r="C53" s="153">
        <v>0</v>
      </c>
      <c r="D53" s="154">
        <f t="shared" si="1"/>
        <v>0</v>
      </c>
      <c r="E53" s="155">
        <v>0</v>
      </c>
      <c r="F53" s="156">
        <f t="shared" si="2"/>
        <v>0</v>
      </c>
      <c r="G53" s="157">
        <f t="shared" si="3"/>
        <v>0</v>
      </c>
      <c r="H53" s="155">
        <v>0</v>
      </c>
      <c r="I53" s="158" t="str">
        <f>IFERROR((IF(I$8&gt;$B53,$H53-($H53*$C53*(#REF!-$B53+1)/365),0)),"-")</f>
        <v>-</v>
      </c>
      <c r="J53" s="158" t="str">
        <f t="shared" si="4"/>
        <v>-</v>
      </c>
      <c r="K53" s="158" t="str">
        <f t="shared" si="5"/>
        <v>-</v>
      </c>
      <c r="L53" s="158" t="str">
        <f t="shared" si="6"/>
        <v>-</v>
      </c>
      <c r="M53" s="158" t="str">
        <f t="shared" si="7"/>
        <v>-</v>
      </c>
      <c r="N53" s="158" t="str">
        <f t="shared" si="8"/>
        <v>-</v>
      </c>
      <c r="O53" s="158" t="str">
        <f t="shared" si="9"/>
        <v>-</v>
      </c>
      <c r="P53" s="158" t="str">
        <f t="shared" si="10"/>
        <v>-</v>
      </c>
      <c r="Q53" s="158" t="str">
        <f t="shared" si="11"/>
        <v>-</v>
      </c>
      <c r="R53" s="155">
        <v>0</v>
      </c>
      <c r="S53" s="191">
        <f t="shared" si="12"/>
        <v>0</v>
      </c>
      <c r="T53" s="158">
        <f t="shared" si="13"/>
        <v>0</v>
      </c>
      <c r="U53" s="158">
        <f>IF(COUNT($T53:T53)&gt;=$F53,0,IF((1&gt;($F53-1)&gt;0),MIN(($S53-SUM($T53:T53))*$D53,($S53-SUM($T53:T53)-(($H53*0.05))),(($S53-SUM($T53:T53))*$D53))))</f>
        <v>0</v>
      </c>
      <c r="V53" s="158">
        <f>IF(COUNT($T53:U53)&gt;=$F53,0,IF((1&gt;($F53-1)&gt;0),MIN(($S53-SUM($T53:U53))*$D53,($S53-SUM($T53:U53)-(($H53*0.05))),(($S53-SUM($T53:U53))*$D53))))</f>
        <v>0</v>
      </c>
      <c r="W53" s="158">
        <f>IF(COUNT($T53:V53)&gt;=$F53,0,IF((1&gt;($F53-1)&gt;0),MIN(($S53-SUM($T53:V53))*$D53,($S53-SUM($T53:V53)-(($H53*0.05))),(($S53-SUM($T53:V53))*$D53))))</f>
        <v>0</v>
      </c>
      <c r="X53" s="158">
        <f>IF(COUNT($T53:W53)&gt;=$F53,0,IF((1&gt;($F53-1)&gt;0),MIN(($S53-SUM($T53:W53))*$D53,($S53-SUM($T53:W53)-(($H53*0.05))),(($S53-SUM($T53:W53))*$D53))))</f>
        <v>0</v>
      </c>
      <c r="Y53" s="158">
        <f>IF(COUNT($T53:X53)&gt;=$F53,0,IF((1&gt;($F53-1)&gt;0),MIN(($S53-SUM($T53:X53))*$D53,($S53-SUM($T53:X53)-(($H53*0.05))),(($S53-SUM($T53:X53))*$D53))))</f>
        <v>0</v>
      </c>
      <c r="Z53" s="158">
        <f>IF(COUNT($T53:Y53)&gt;=$F53,0,IF((1&gt;($F53-1)&gt;0),MIN(($S53-SUM($T53:Y53))*$D53,($S53-SUM($T53:Y53)-(($H53*0.05))),(($S53-SUM($T53:Y53))*$D53))))</f>
        <v>0</v>
      </c>
      <c r="AA53" s="158">
        <f>IF(COUNT($T53:Z53)&gt;=$F53,0,IF((1&gt;($F53-1)&gt;0),MIN(($S53-SUM($T53:Z53))*$D53,($S53-SUM($T53:Z53)-(($H53*0.05))),(($S53-SUM($T53:Z53))*$D53))))</f>
        <v>0</v>
      </c>
      <c r="AB53" s="158">
        <f>IF(COUNT($T53:AA53)&gt;=$F53,0,IF((1&gt;($F53-1)&gt;0),MIN(($S53-SUM($T53:AA53))*$D53,($S53-SUM($T53:AA53)-(($H53*0.05))),(($S53-SUM($T53:AA53))*$D53))))</f>
        <v>0</v>
      </c>
      <c r="AC53" s="158">
        <f>IF(COUNT($T53:AB53)&gt;=$F53,0,IF((1&gt;($F53-1)&gt;0),MIN(($S53-SUM($T53:AB53))*$D53,($S53-SUM($T53:AB53)-(($H53*0.05))),(($S53-SUM($T53:AB53))*$D53))))</f>
        <v>0</v>
      </c>
      <c r="AD53" s="158">
        <f>IF(COUNT($T53:AC53)&gt;=$F53,0,IF((1&gt;($F53-1)&gt;0),MIN(($S53-SUM($T53:AC53))*$D53,($S53-SUM($T53:AC53)-(($H53*0.05))),(($S53-SUM($T53:AC53))*$D53))))</f>
        <v>0</v>
      </c>
      <c r="AE53" s="158">
        <f>IF(COUNT($T53:AD53)&gt;=$F53,0,IF((1&gt;($F53-1)&gt;0),MIN(($S53-SUM($T53:AD53))*$D53,($S53-SUM($T53:AD53)-(($H53*0.05))),(($S53-SUM($T53:AD53))*$D53))))</f>
        <v>0</v>
      </c>
      <c r="AF53" s="158">
        <f>IF(COUNT($T53:AE53)&gt;=$F53,0,IF((1&gt;($F53-1)&gt;0),MIN(($S53-SUM($T53:AE53))*$D53,($S53-SUM($T53:AE53)-(($H53*0.05))),(($S53-SUM($T53:AE53))*$D53))))</f>
        <v>0</v>
      </c>
      <c r="AG53" s="158">
        <f>IF(COUNT($T53:AF53)&gt;=$F53,0,IF((1&gt;($F53-1)&gt;0),MIN(($S53-SUM($T53:AF53))*$D53,($S53-SUM($T53:AF53)-(($H53*0.05))),(($S53-SUM($T53:AF53))*$D53))))</f>
        <v>0</v>
      </c>
      <c r="AH53" s="158">
        <f>IF(COUNT($T53:AG53)&gt;=$F53,0,IF((1&gt;($F53-1)&gt;0),MIN(($S53-SUM($T53:AG53))*$D53,($S53-SUM($T53:AG53)-(($H53*0.05))),(($S53-SUM($T53:AG53))*$D53))))</f>
        <v>0</v>
      </c>
      <c r="AI53" s="158">
        <f>IF(COUNT($T53:AH53)&gt;=$F53,0,IF((1&gt;($F53-1)&gt;0),MIN(($S53-SUM($T53:AH53))*$D53,($S53-SUM($T53:AH53)-(($H53*0.05))),(($S53-SUM($T53:AH53))*$D53))))</f>
        <v>0</v>
      </c>
      <c r="AJ53" s="159">
        <f t="shared" si="14"/>
        <v>0</v>
      </c>
      <c r="AK53" s="159">
        <f t="shared" si="15"/>
        <v>0</v>
      </c>
    </row>
    <row r="54" spans="1:37">
      <c r="A54" s="160"/>
      <c r="B54" s="152">
        <v>0</v>
      </c>
      <c r="C54" s="153">
        <v>0</v>
      </c>
      <c r="D54" s="154">
        <f t="shared" si="1"/>
        <v>0</v>
      </c>
      <c r="E54" s="155">
        <v>0</v>
      </c>
      <c r="F54" s="156">
        <f t="shared" si="2"/>
        <v>0</v>
      </c>
      <c r="G54" s="157">
        <f t="shared" si="3"/>
        <v>0</v>
      </c>
      <c r="H54" s="155">
        <v>0</v>
      </c>
      <c r="I54" s="158" t="str">
        <f>IFERROR((IF(I$8&gt;$B54,$H54-($H54*$C54*(#REF!-$B54+1)/365),0)),"-")</f>
        <v>-</v>
      </c>
      <c r="J54" s="158" t="str">
        <f t="shared" si="4"/>
        <v>-</v>
      </c>
      <c r="K54" s="158" t="str">
        <f t="shared" si="5"/>
        <v>-</v>
      </c>
      <c r="L54" s="158" t="str">
        <f t="shared" si="6"/>
        <v>-</v>
      </c>
      <c r="M54" s="158" t="str">
        <f t="shared" si="7"/>
        <v>-</v>
      </c>
      <c r="N54" s="158" t="str">
        <f t="shared" si="8"/>
        <v>-</v>
      </c>
      <c r="O54" s="158" t="str">
        <f t="shared" si="9"/>
        <v>-</v>
      </c>
      <c r="P54" s="158" t="str">
        <f t="shared" si="10"/>
        <v>-</v>
      </c>
      <c r="Q54" s="158" t="str">
        <f t="shared" si="11"/>
        <v>-</v>
      </c>
      <c r="R54" s="155">
        <v>0</v>
      </c>
      <c r="S54" s="191">
        <f t="shared" si="12"/>
        <v>0</v>
      </c>
      <c r="T54" s="158">
        <f t="shared" si="13"/>
        <v>0</v>
      </c>
      <c r="U54" s="158">
        <f>IF(COUNT($T54:T54)&gt;=$F54,0,IF((1&gt;($F54-1)&gt;0),MIN(($S54-SUM($T54:T54))*$D54,($S54-SUM($T54:T54)-(($H54*0.05))),(($S54-SUM($T54:T54))*$D54))))</f>
        <v>0</v>
      </c>
      <c r="V54" s="158">
        <f>IF(COUNT($T54:U54)&gt;=$F54,0,IF((1&gt;($F54-1)&gt;0),MIN(($S54-SUM($T54:U54))*$D54,($S54-SUM($T54:U54)-(($H54*0.05))),(($S54-SUM($T54:U54))*$D54))))</f>
        <v>0</v>
      </c>
      <c r="W54" s="158">
        <f>IF(COUNT($T54:V54)&gt;=$F54,0,IF((1&gt;($F54-1)&gt;0),MIN(($S54-SUM($T54:V54))*$D54,($S54-SUM($T54:V54)-(($H54*0.05))),(($S54-SUM($T54:V54))*$D54))))</f>
        <v>0</v>
      </c>
      <c r="X54" s="158">
        <f>IF(COUNT($T54:W54)&gt;=$F54,0,IF((1&gt;($F54-1)&gt;0),MIN(($S54-SUM($T54:W54))*$D54,($S54-SUM($T54:W54)-(($H54*0.05))),(($S54-SUM($T54:W54))*$D54))))</f>
        <v>0</v>
      </c>
      <c r="Y54" s="158">
        <f>IF(COUNT($T54:X54)&gt;=$F54,0,IF((1&gt;($F54-1)&gt;0),MIN(($S54-SUM($T54:X54))*$D54,($S54-SUM($T54:X54)-(($H54*0.05))),(($S54-SUM($T54:X54))*$D54))))</f>
        <v>0</v>
      </c>
      <c r="Z54" s="158">
        <f>IF(COUNT($T54:Y54)&gt;=$F54,0,IF((1&gt;($F54-1)&gt;0),MIN(($S54-SUM($T54:Y54))*$D54,($S54-SUM($T54:Y54)-(($H54*0.05))),(($S54-SUM($T54:Y54))*$D54))))</f>
        <v>0</v>
      </c>
      <c r="AA54" s="158">
        <f>IF(COUNT($T54:Z54)&gt;=$F54,0,IF((1&gt;($F54-1)&gt;0),MIN(($S54-SUM($T54:Z54))*$D54,($S54-SUM($T54:Z54)-(($H54*0.05))),(($S54-SUM($T54:Z54))*$D54))))</f>
        <v>0</v>
      </c>
      <c r="AB54" s="158">
        <f>IF(COUNT($T54:AA54)&gt;=$F54,0,IF((1&gt;($F54-1)&gt;0),MIN(($S54-SUM($T54:AA54))*$D54,($S54-SUM($T54:AA54)-(($H54*0.05))),(($S54-SUM($T54:AA54))*$D54))))</f>
        <v>0</v>
      </c>
      <c r="AC54" s="158">
        <f>IF(COUNT($T54:AB54)&gt;=$F54,0,IF((1&gt;($F54-1)&gt;0),MIN(($S54-SUM($T54:AB54))*$D54,($S54-SUM($T54:AB54)-(($H54*0.05))),(($S54-SUM($T54:AB54))*$D54))))</f>
        <v>0</v>
      </c>
      <c r="AD54" s="158">
        <f>IF(COUNT($T54:AC54)&gt;=$F54,0,IF((1&gt;($F54-1)&gt;0),MIN(($S54-SUM($T54:AC54))*$D54,($S54-SUM($T54:AC54)-(($H54*0.05))),(($S54-SUM($T54:AC54))*$D54))))</f>
        <v>0</v>
      </c>
      <c r="AE54" s="158">
        <f>IF(COUNT($T54:AD54)&gt;=$F54,0,IF((1&gt;($F54-1)&gt;0),MIN(($S54-SUM($T54:AD54))*$D54,($S54-SUM($T54:AD54)-(($H54*0.05))),(($S54-SUM($T54:AD54))*$D54))))</f>
        <v>0</v>
      </c>
      <c r="AF54" s="158">
        <f>IF(COUNT($T54:AE54)&gt;=$F54,0,IF((1&gt;($F54-1)&gt;0),MIN(($S54-SUM($T54:AE54))*$D54,($S54-SUM($T54:AE54)-(($H54*0.05))),(($S54-SUM($T54:AE54))*$D54))))</f>
        <v>0</v>
      </c>
      <c r="AG54" s="158">
        <f>IF(COUNT($T54:AF54)&gt;=$F54,0,IF((1&gt;($F54-1)&gt;0),MIN(($S54-SUM($T54:AF54))*$D54,($S54-SUM($T54:AF54)-(($H54*0.05))),(($S54-SUM($T54:AF54))*$D54))))</f>
        <v>0</v>
      </c>
      <c r="AH54" s="158">
        <f>IF(COUNT($T54:AG54)&gt;=$F54,0,IF((1&gt;($F54-1)&gt;0),MIN(($S54-SUM($T54:AG54))*$D54,($S54-SUM($T54:AG54)-(($H54*0.05))),(($S54-SUM($T54:AG54))*$D54))))</f>
        <v>0</v>
      </c>
      <c r="AI54" s="158">
        <f>IF(COUNT($T54:AH54)&gt;=$F54,0,IF((1&gt;($F54-1)&gt;0),MIN(($S54-SUM($T54:AH54))*$D54,($S54-SUM($T54:AH54)-(($H54*0.05))),(($S54-SUM($T54:AH54))*$D54))))</f>
        <v>0</v>
      </c>
      <c r="AJ54" s="159">
        <f t="shared" si="14"/>
        <v>0</v>
      </c>
      <c r="AK54" s="159">
        <f t="shared" si="15"/>
        <v>0</v>
      </c>
    </row>
    <row r="55" spans="1:37">
      <c r="A55" s="160"/>
      <c r="B55" s="152">
        <v>0</v>
      </c>
      <c r="C55" s="153">
        <v>0</v>
      </c>
      <c r="D55" s="154">
        <f t="shared" si="1"/>
        <v>0</v>
      </c>
      <c r="E55" s="155">
        <v>0</v>
      </c>
      <c r="F55" s="156">
        <f t="shared" si="2"/>
        <v>0</v>
      </c>
      <c r="G55" s="157">
        <f t="shared" si="3"/>
        <v>0</v>
      </c>
      <c r="H55" s="155">
        <v>0</v>
      </c>
      <c r="I55" s="158" t="str">
        <f>IFERROR((IF(I$8&gt;$B55,$H55-($H55*$C55*(#REF!-$B55+1)/365),0)),"-")</f>
        <v>-</v>
      </c>
      <c r="J55" s="158" t="str">
        <f t="shared" si="4"/>
        <v>-</v>
      </c>
      <c r="K55" s="158" t="str">
        <f t="shared" si="5"/>
        <v>-</v>
      </c>
      <c r="L55" s="158" t="str">
        <f t="shared" si="6"/>
        <v>-</v>
      </c>
      <c r="M55" s="158" t="str">
        <f t="shared" si="7"/>
        <v>-</v>
      </c>
      <c r="N55" s="158" t="str">
        <f t="shared" si="8"/>
        <v>-</v>
      </c>
      <c r="O55" s="158" t="str">
        <f t="shared" si="9"/>
        <v>-</v>
      </c>
      <c r="P55" s="158" t="str">
        <f t="shared" si="10"/>
        <v>-</v>
      </c>
      <c r="Q55" s="158" t="str">
        <f t="shared" si="11"/>
        <v>-</v>
      </c>
      <c r="R55" s="155">
        <v>0</v>
      </c>
      <c r="S55" s="191">
        <f t="shared" si="12"/>
        <v>0</v>
      </c>
      <c r="T55" s="158">
        <f t="shared" si="13"/>
        <v>0</v>
      </c>
      <c r="U55" s="158">
        <f>IF(COUNT($T55:T55)&gt;=$F55,0,IF((1&gt;($F55-1)&gt;0),MIN(($S55-SUM($T55:T55))*$D55,($S55-SUM($T55:T55)-(($H55*0.05))),(($S55-SUM($T55:T55))*$D55))))</f>
        <v>0</v>
      </c>
      <c r="V55" s="158">
        <f>IF(COUNT($T55:U55)&gt;=$F55,0,IF((1&gt;($F55-1)&gt;0),MIN(($S55-SUM($T55:U55))*$D55,($S55-SUM($T55:U55)-(($H55*0.05))),(($S55-SUM($T55:U55))*$D55))))</f>
        <v>0</v>
      </c>
      <c r="W55" s="158">
        <f>IF(COUNT($T55:V55)&gt;=$F55,0,IF((1&gt;($F55-1)&gt;0),MIN(($S55-SUM($T55:V55))*$D55,($S55-SUM($T55:V55)-(($H55*0.05))),(($S55-SUM($T55:V55))*$D55))))</f>
        <v>0</v>
      </c>
      <c r="X55" s="158">
        <f>IF(COUNT($T55:W55)&gt;=$F55,0,IF((1&gt;($F55-1)&gt;0),MIN(($S55-SUM($T55:W55))*$D55,($S55-SUM($T55:W55)-(($H55*0.05))),(($S55-SUM($T55:W55))*$D55))))</f>
        <v>0</v>
      </c>
      <c r="Y55" s="158">
        <f>IF(COUNT($T55:X55)&gt;=$F55,0,IF((1&gt;($F55-1)&gt;0),MIN(($S55-SUM($T55:X55))*$D55,($S55-SUM($T55:X55)-(($H55*0.05))),(($S55-SUM($T55:X55))*$D55))))</f>
        <v>0</v>
      </c>
      <c r="Z55" s="158">
        <f>IF(COUNT($T55:Y55)&gt;=$F55,0,IF((1&gt;($F55-1)&gt;0),MIN(($S55-SUM($T55:Y55))*$D55,($S55-SUM($T55:Y55)-(($H55*0.05))),(($S55-SUM($T55:Y55))*$D55))))</f>
        <v>0</v>
      </c>
      <c r="AA55" s="158">
        <f>IF(COUNT($T55:Z55)&gt;=$F55,0,IF((1&gt;($F55-1)&gt;0),MIN(($S55-SUM($T55:Z55))*$D55,($S55-SUM($T55:Z55)-(($H55*0.05))),(($S55-SUM($T55:Z55))*$D55))))</f>
        <v>0</v>
      </c>
      <c r="AB55" s="158">
        <f>IF(COUNT($T55:AA55)&gt;=$F55,0,IF((1&gt;($F55-1)&gt;0),MIN(($S55-SUM($T55:AA55))*$D55,($S55-SUM($T55:AA55)-(($H55*0.05))),(($S55-SUM($T55:AA55))*$D55))))</f>
        <v>0</v>
      </c>
      <c r="AC55" s="158">
        <f>IF(COUNT($T55:AB55)&gt;=$F55,0,IF((1&gt;($F55-1)&gt;0),MIN(($S55-SUM($T55:AB55))*$D55,($S55-SUM($T55:AB55)-(($H55*0.05))),(($S55-SUM($T55:AB55))*$D55))))</f>
        <v>0</v>
      </c>
      <c r="AD55" s="158">
        <f>IF(COUNT($T55:AC55)&gt;=$F55,0,IF((1&gt;($F55-1)&gt;0),MIN(($S55-SUM($T55:AC55))*$D55,($S55-SUM($T55:AC55)-(($H55*0.05))),(($S55-SUM($T55:AC55))*$D55))))</f>
        <v>0</v>
      </c>
      <c r="AE55" s="158">
        <f>IF(COUNT($T55:AD55)&gt;=$F55,0,IF((1&gt;($F55-1)&gt;0),MIN(($S55-SUM($T55:AD55))*$D55,($S55-SUM($T55:AD55)-(($H55*0.05))),(($S55-SUM($T55:AD55))*$D55))))</f>
        <v>0</v>
      </c>
      <c r="AF55" s="158">
        <f>IF(COUNT($T55:AE55)&gt;=$F55,0,IF((1&gt;($F55-1)&gt;0),MIN(($S55-SUM($T55:AE55))*$D55,($S55-SUM($T55:AE55)-(($H55*0.05))),(($S55-SUM($T55:AE55))*$D55))))</f>
        <v>0</v>
      </c>
      <c r="AG55" s="158">
        <f>IF(COUNT($T55:AF55)&gt;=$F55,0,IF((1&gt;($F55-1)&gt;0),MIN(($S55-SUM($T55:AF55))*$D55,($S55-SUM($T55:AF55)-(($H55*0.05))),(($S55-SUM($T55:AF55))*$D55))))</f>
        <v>0</v>
      </c>
      <c r="AH55" s="158">
        <f>IF(COUNT($T55:AG55)&gt;=$F55,0,IF((1&gt;($F55-1)&gt;0),MIN(($S55-SUM($T55:AG55))*$D55,($S55-SUM($T55:AG55)-(($H55*0.05))),(($S55-SUM($T55:AG55))*$D55))))</f>
        <v>0</v>
      </c>
      <c r="AI55" s="158">
        <f>IF(COUNT($T55:AH55)&gt;=$F55,0,IF((1&gt;($F55-1)&gt;0),MIN(($S55-SUM($T55:AH55))*$D55,($S55-SUM($T55:AH55)-(($H55*0.05))),(($S55-SUM($T55:AH55))*$D55))))</f>
        <v>0</v>
      </c>
      <c r="AJ55" s="159">
        <f t="shared" si="14"/>
        <v>0</v>
      </c>
      <c r="AK55" s="159">
        <f t="shared" si="15"/>
        <v>0</v>
      </c>
    </row>
    <row r="56" spans="1:37">
      <c r="A56" s="160"/>
      <c r="B56" s="152">
        <v>0</v>
      </c>
      <c r="C56" s="153">
        <v>0</v>
      </c>
      <c r="D56" s="154">
        <f t="shared" si="1"/>
        <v>0</v>
      </c>
      <c r="E56" s="155">
        <v>0</v>
      </c>
      <c r="F56" s="156">
        <f t="shared" si="2"/>
        <v>0</v>
      </c>
      <c r="G56" s="157">
        <f t="shared" si="3"/>
        <v>0</v>
      </c>
      <c r="H56" s="155">
        <v>0</v>
      </c>
      <c r="I56" s="158" t="str">
        <f>IFERROR((IF(I$8&gt;$B56,$H56-($H56*$C56*(#REF!-$B56+1)/365),0)),"-")</f>
        <v>-</v>
      </c>
      <c r="J56" s="158" t="str">
        <f t="shared" si="4"/>
        <v>-</v>
      </c>
      <c r="K56" s="158" t="str">
        <f t="shared" si="5"/>
        <v>-</v>
      </c>
      <c r="L56" s="158" t="str">
        <f t="shared" si="6"/>
        <v>-</v>
      </c>
      <c r="M56" s="158" t="str">
        <f t="shared" si="7"/>
        <v>-</v>
      </c>
      <c r="N56" s="158" t="str">
        <f t="shared" si="8"/>
        <v>-</v>
      </c>
      <c r="O56" s="158" t="str">
        <f t="shared" si="9"/>
        <v>-</v>
      </c>
      <c r="P56" s="158" t="str">
        <f t="shared" si="10"/>
        <v>-</v>
      </c>
      <c r="Q56" s="158" t="str">
        <f t="shared" si="11"/>
        <v>-</v>
      </c>
      <c r="R56" s="155">
        <v>0</v>
      </c>
      <c r="S56" s="191">
        <f t="shared" si="12"/>
        <v>0</v>
      </c>
      <c r="T56" s="158">
        <f t="shared" si="13"/>
        <v>0</v>
      </c>
      <c r="U56" s="158">
        <f>IF(COUNT($T56:T56)&gt;=$F56,0,IF((1&gt;($F56-1)&gt;0),MIN(($S56-SUM($T56:T56))*$D56,($S56-SUM($T56:T56)-(($H56*0.05))),(($S56-SUM($T56:T56))*$D56))))</f>
        <v>0</v>
      </c>
      <c r="V56" s="158">
        <f>IF(COUNT($T56:U56)&gt;=$F56,0,IF((1&gt;($F56-1)&gt;0),MIN(($S56-SUM($T56:U56))*$D56,($S56-SUM($T56:U56)-(($H56*0.05))),(($S56-SUM($T56:U56))*$D56))))</f>
        <v>0</v>
      </c>
      <c r="W56" s="158">
        <f>IF(COUNT($T56:V56)&gt;=$F56,0,IF((1&gt;($F56-1)&gt;0),MIN(($S56-SUM($T56:V56))*$D56,($S56-SUM($T56:V56)-(($H56*0.05))),(($S56-SUM($T56:V56))*$D56))))</f>
        <v>0</v>
      </c>
      <c r="X56" s="158">
        <f>IF(COUNT($T56:W56)&gt;=$F56,0,IF((1&gt;($F56-1)&gt;0),MIN(($S56-SUM($T56:W56))*$D56,($S56-SUM($T56:W56)-(($H56*0.05))),(($S56-SUM($T56:W56))*$D56))))</f>
        <v>0</v>
      </c>
      <c r="Y56" s="158">
        <f>IF(COUNT($T56:X56)&gt;=$F56,0,IF((1&gt;($F56-1)&gt;0),MIN(($S56-SUM($T56:X56))*$D56,($S56-SUM($T56:X56)-(($H56*0.05))),(($S56-SUM($T56:X56))*$D56))))</f>
        <v>0</v>
      </c>
      <c r="Z56" s="158">
        <f>IF(COUNT($T56:Y56)&gt;=$F56,0,IF((1&gt;($F56-1)&gt;0),MIN(($S56-SUM($T56:Y56))*$D56,($S56-SUM($T56:Y56)-(($H56*0.05))),(($S56-SUM($T56:Y56))*$D56))))</f>
        <v>0</v>
      </c>
      <c r="AA56" s="158">
        <f>IF(COUNT($T56:Z56)&gt;=$F56,0,IF((1&gt;($F56-1)&gt;0),MIN(($S56-SUM($T56:Z56))*$D56,($S56-SUM($T56:Z56)-(($H56*0.05))),(($S56-SUM($T56:Z56))*$D56))))</f>
        <v>0</v>
      </c>
      <c r="AB56" s="158">
        <f>IF(COUNT($T56:AA56)&gt;=$F56,0,IF((1&gt;($F56-1)&gt;0),MIN(($S56-SUM($T56:AA56))*$D56,($S56-SUM($T56:AA56)-(($H56*0.05))),(($S56-SUM($T56:AA56))*$D56))))</f>
        <v>0</v>
      </c>
      <c r="AC56" s="158">
        <f>IF(COUNT($T56:AB56)&gt;=$F56,0,IF((1&gt;($F56-1)&gt;0),MIN(($S56-SUM($T56:AB56))*$D56,($S56-SUM($T56:AB56)-(($H56*0.05))),(($S56-SUM($T56:AB56))*$D56))))</f>
        <v>0</v>
      </c>
      <c r="AD56" s="158">
        <f>IF(COUNT($T56:AC56)&gt;=$F56,0,IF((1&gt;($F56-1)&gt;0),MIN(($S56-SUM($T56:AC56))*$D56,($S56-SUM($T56:AC56)-(($H56*0.05))),(($S56-SUM($T56:AC56))*$D56))))</f>
        <v>0</v>
      </c>
      <c r="AE56" s="158">
        <f>IF(COUNT($T56:AD56)&gt;=$F56,0,IF((1&gt;($F56-1)&gt;0),MIN(($S56-SUM($T56:AD56))*$D56,($S56-SUM($T56:AD56)-(($H56*0.05))),(($S56-SUM($T56:AD56))*$D56))))</f>
        <v>0</v>
      </c>
      <c r="AF56" s="158">
        <f>IF(COUNT($T56:AE56)&gt;=$F56,0,IF((1&gt;($F56-1)&gt;0),MIN(($S56-SUM($T56:AE56))*$D56,($S56-SUM($T56:AE56)-(($H56*0.05))),(($S56-SUM($T56:AE56))*$D56))))</f>
        <v>0</v>
      </c>
      <c r="AG56" s="158">
        <f>IF(COUNT($T56:AF56)&gt;=$F56,0,IF((1&gt;($F56-1)&gt;0),MIN(($S56-SUM($T56:AF56))*$D56,($S56-SUM($T56:AF56)-(($H56*0.05))),(($S56-SUM($T56:AF56))*$D56))))</f>
        <v>0</v>
      </c>
      <c r="AH56" s="158">
        <f>IF(COUNT($T56:AG56)&gt;=$F56,0,IF((1&gt;($F56-1)&gt;0),MIN(($S56-SUM($T56:AG56))*$D56,($S56-SUM($T56:AG56)-(($H56*0.05))),(($S56-SUM($T56:AG56))*$D56))))</f>
        <v>0</v>
      </c>
      <c r="AI56" s="158">
        <f>IF(COUNT($T56:AH56)&gt;=$F56,0,IF((1&gt;($F56-1)&gt;0),MIN(($S56-SUM($T56:AH56))*$D56,($S56-SUM($T56:AH56)-(($H56*0.05))),(($S56-SUM($T56:AH56))*$D56))))</f>
        <v>0</v>
      </c>
      <c r="AJ56" s="159">
        <f t="shared" si="14"/>
        <v>0</v>
      </c>
      <c r="AK56" s="159">
        <f t="shared" si="15"/>
        <v>0</v>
      </c>
    </row>
    <row r="57" spans="1:37">
      <c r="A57" s="160"/>
      <c r="B57" s="152">
        <v>0</v>
      </c>
      <c r="C57" s="153">
        <v>0</v>
      </c>
      <c r="D57" s="154">
        <f t="shared" si="1"/>
        <v>0</v>
      </c>
      <c r="E57" s="155">
        <v>0</v>
      </c>
      <c r="F57" s="156">
        <f t="shared" si="2"/>
        <v>0</v>
      </c>
      <c r="G57" s="157">
        <f t="shared" si="3"/>
        <v>0</v>
      </c>
      <c r="H57" s="155">
        <v>0</v>
      </c>
      <c r="I57" s="158" t="str">
        <f>IFERROR((IF(I$8&gt;$B57,$H57-($H57*$C57*(#REF!-$B57+1)/365),0)),"-")</f>
        <v>-</v>
      </c>
      <c r="J57" s="158" t="str">
        <f t="shared" si="4"/>
        <v>-</v>
      </c>
      <c r="K57" s="158" t="str">
        <f t="shared" si="5"/>
        <v>-</v>
      </c>
      <c r="L57" s="158" t="str">
        <f t="shared" si="6"/>
        <v>-</v>
      </c>
      <c r="M57" s="158" t="str">
        <f t="shared" si="7"/>
        <v>-</v>
      </c>
      <c r="N57" s="158" t="str">
        <f t="shared" si="8"/>
        <v>-</v>
      </c>
      <c r="O57" s="158" t="str">
        <f t="shared" si="9"/>
        <v>-</v>
      </c>
      <c r="P57" s="158" t="str">
        <f t="shared" si="10"/>
        <v>-</v>
      </c>
      <c r="Q57" s="158" t="str">
        <f t="shared" si="11"/>
        <v>-</v>
      </c>
      <c r="R57" s="155">
        <v>0</v>
      </c>
      <c r="S57" s="191">
        <f t="shared" si="12"/>
        <v>0</v>
      </c>
      <c r="T57" s="158">
        <f t="shared" si="13"/>
        <v>0</v>
      </c>
      <c r="U57" s="158">
        <f>IF(COUNT($T57:T57)&gt;=$F57,0,IF((1&gt;($F57-1)&gt;0),MIN(($S57-SUM($T57:T57))*$D57,($S57-SUM($T57:T57)-(($H57*0.05))),(($S57-SUM($T57:T57))*$D57))))</f>
        <v>0</v>
      </c>
      <c r="V57" s="158">
        <f>IF(COUNT($T57:U57)&gt;=$F57,0,IF((1&gt;($F57-1)&gt;0),MIN(($S57-SUM($T57:U57))*$D57,($S57-SUM($T57:U57)-(($H57*0.05))),(($S57-SUM($T57:U57))*$D57))))</f>
        <v>0</v>
      </c>
      <c r="W57" s="158">
        <f>IF(COUNT($T57:V57)&gt;=$F57,0,IF((1&gt;($F57-1)&gt;0),MIN(($S57-SUM($T57:V57))*$D57,($S57-SUM($T57:V57)-(($H57*0.05))),(($S57-SUM($T57:V57))*$D57))))</f>
        <v>0</v>
      </c>
      <c r="X57" s="158">
        <f>IF(COUNT($T57:W57)&gt;=$F57,0,IF((1&gt;($F57-1)&gt;0),MIN(($S57-SUM($T57:W57))*$D57,($S57-SUM($T57:W57)-(($H57*0.05))),(($S57-SUM($T57:W57))*$D57))))</f>
        <v>0</v>
      </c>
      <c r="Y57" s="158">
        <f>IF(COUNT($T57:X57)&gt;=$F57,0,IF((1&gt;($F57-1)&gt;0),MIN(($S57-SUM($T57:X57))*$D57,($S57-SUM($T57:X57)-(($H57*0.05))),(($S57-SUM($T57:X57))*$D57))))</f>
        <v>0</v>
      </c>
      <c r="Z57" s="158">
        <f>IF(COUNT($T57:Y57)&gt;=$F57,0,IF((1&gt;($F57-1)&gt;0),MIN(($S57-SUM($T57:Y57))*$D57,($S57-SUM($T57:Y57)-(($H57*0.05))),(($S57-SUM($T57:Y57))*$D57))))</f>
        <v>0</v>
      </c>
      <c r="AA57" s="158">
        <f>IF(COUNT($T57:Z57)&gt;=$F57,0,IF((1&gt;($F57-1)&gt;0),MIN(($S57-SUM($T57:Z57))*$D57,($S57-SUM($T57:Z57)-(($H57*0.05))),(($S57-SUM($T57:Z57))*$D57))))</f>
        <v>0</v>
      </c>
      <c r="AB57" s="158">
        <f>IF(COUNT($T57:AA57)&gt;=$F57,0,IF((1&gt;($F57-1)&gt;0),MIN(($S57-SUM($T57:AA57))*$D57,($S57-SUM($T57:AA57)-(($H57*0.05))),(($S57-SUM($T57:AA57))*$D57))))</f>
        <v>0</v>
      </c>
      <c r="AC57" s="158">
        <f>IF(COUNT($T57:AB57)&gt;=$F57,0,IF((1&gt;($F57-1)&gt;0),MIN(($S57-SUM($T57:AB57))*$D57,($S57-SUM($T57:AB57)-(($H57*0.05))),(($S57-SUM($T57:AB57))*$D57))))</f>
        <v>0</v>
      </c>
      <c r="AD57" s="158">
        <f>IF(COUNT($T57:AC57)&gt;=$F57,0,IF((1&gt;($F57-1)&gt;0),MIN(($S57-SUM($T57:AC57))*$D57,($S57-SUM($T57:AC57)-(($H57*0.05))),(($S57-SUM($T57:AC57))*$D57))))</f>
        <v>0</v>
      </c>
      <c r="AE57" s="158">
        <f>IF(COUNT($T57:AD57)&gt;=$F57,0,IF((1&gt;($F57-1)&gt;0),MIN(($S57-SUM($T57:AD57))*$D57,($S57-SUM($T57:AD57)-(($H57*0.05))),(($S57-SUM($T57:AD57))*$D57))))</f>
        <v>0</v>
      </c>
      <c r="AF57" s="158">
        <f>IF(COUNT($T57:AE57)&gt;=$F57,0,IF((1&gt;($F57-1)&gt;0),MIN(($S57-SUM($T57:AE57))*$D57,($S57-SUM($T57:AE57)-(($H57*0.05))),(($S57-SUM($T57:AE57))*$D57))))</f>
        <v>0</v>
      </c>
      <c r="AG57" s="158">
        <f>IF(COUNT($T57:AF57)&gt;=$F57,0,IF((1&gt;($F57-1)&gt;0),MIN(($S57-SUM($T57:AF57))*$D57,($S57-SUM($T57:AF57)-(($H57*0.05))),(($S57-SUM($T57:AF57))*$D57))))</f>
        <v>0</v>
      </c>
      <c r="AH57" s="158">
        <f>IF(COUNT($T57:AG57)&gt;=$F57,0,IF((1&gt;($F57-1)&gt;0),MIN(($S57-SUM($T57:AG57))*$D57,($S57-SUM($T57:AG57)-(($H57*0.05))),(($S57-SUM($T57:AG57))*$D57))))</f>
        <v>0</v>
      </c>
      <c r="AI57" s="158">
        <f>IF(COUNT($T57:AH57)&gt;=$F57,0,IF((1&gt;($F57-1)&gt;0),MIN(($S57-SUM($T57:AH57))*$D57,($S57-SUM($T57:AH57)-(($H57*0.05))),(($S57-SUM($T57:AH57))*$D57))))</f>
        <v>0</v>
      </c>
      <c r="AJ57" s="159">
        <f t="shared" si="14"/>
        <v>0</v>
      </c>
      <c r="AK57" s="159">
        <f t="shared" si="15"/>
        <v>0</v>
      </c>
    </row>
    <row r="58" spans="1:37">
      <c r="A58" s="160"/>
      <c r="B58" s="152">
        <v>0</v>
      </c>
      <c r="C58" s="153">
        <v>0</v>
      </c>
      <c r="D58" s="154">
        <f t="shared" si="1"/>
        <v>0</v>
      </c>
      <c r="E58" s="155">
        <v>0</v>
      </c>
      <c r="F58" s="156">
        <f t="shared" si="2"/>
        <v>0</v>
      </c>
      <c r="G58" s="157">
        <f t="shared" si="3"/>
        <v>0</v>
      </c>
      <c r="H58" s="155">
        <v>0</v>
      </c>
      <c r="I58" s="158" t="str">
        <f>IFERROR((IF(I$8&gt;$B58,$H58-($H58*$C58*(#REF!-$B58+1)/365),0)),"-")</f>
        <v>-</v>
      </c>
      <c r="J58" s="158" t="str">
        <f t="shared" si="4"/>
        <v>-</v>
      </c>
      <c r="K58" s="158" t="str">
        <f t="shared" si="5"/>
        <v>-</v>
      </c>
      <c r="L58" s="158" t="str">
        <f t="shared" si="6"/>
        <v>-</v>
      </c>
      <c r="M58" s="158" t="str">
        <f t="shared" si="7"/>
        <v>-</v>
      </c>
      <c r="N58" s="158" t="str">
        <f t="shared" si="8"/>
        <v>-</v>
      </c>
      <c r="O58" s="158" t="str">
        <f t="shared" si="9"/>
        <v>-</v>
      </c>
      <c r="P58" s="158" t="str">
        <f t="shared" si="10"/>
        <v>-</v>
      </c>
      <c r="Q58" s="158" t="str">
        <f t="shared" si="11"/>
        <v>-</v>
      </c>
      <c r="R58" s="155">
        <v>0</v>
      </c>
      <c r="S58" s="191">
        <f t="shared" si="12"/>
        <v>0</v>
      </c>
      <c r="T58" s="158">
        <f t="shared" si="13"/>
        <v>0</v>
      </c>
      <c r="U58" s="158">
        <f>IF(COUNT($T58:T58)&gt;=$F58,0,IF((1&gt;($F58-1)&gt;0),MIN(($S58-SUM($T58:T58))*$D58,($S58-SUM($T58:T58)-(($H58*0.05))),(($S58-SUM($T58:T58))*$D58))))</f>
        <v>0</v>
      </c>
      <c r="V58" s="158">
        <f>IF(COUNT($T58:U58)&gt;=$F58,0,IF((1&gt;($F58-1)&gt;0),MIN(($S58-SUM($T58:U58))*$D58,($S58-SUM($T58:U58)-(($H58*0.05))),(($S58-SUM($T58:U58))*$D58))))</f>
        <v>0</v>
      </c>
      <c r="W58" s="158">
        <f>IF(COUNT($T58:V58)&gt;=$F58,0,IF((1&gt;($F58-1)&gt;0),MIN(($S58-SUM($T58:V58))*$D58,($S58-SUM($T58:V58)-(($H58*0.05))),(($S58-SUM($T58:V58))*$D58))))</f>
        <v>0</v>
      </c>
      <c r="X58" s="158">
        <f>IF(COUNT($T58:W58)&gt;=$F58,0,IF((1&gt;($F58-1)&gt;0),MIN(($S58-SUM($T58:W58))*$D58,($S58-SUM($T58:W58)-(($H58*0.05))),(($S58-SUM($T58:W58))*$D58))))</f>
        <v>0</v>
      </c>
      <c r="Y58" s="158">
        <f>IF(COUNT($T58:X58)&gt;=$F58,0,IF((1&gt;($F58-1)&gt;0),MIN(($S58-SUM($T58:X58))*$D58,($S58-SUM($T58:X58)-(($H58*0.05))),(($S58-SUM($T58:X58))*$D58))))</f>
        <v>0</v>
      </c>
      <c r="Z58" s="158">
        <f>IF(COUNT($T58:Y58)&gt;=$F58,0,IF((1&gt;($F58-1)&gt;0),MIN(($S58-SUM($T58:Y58))*$D58,($S58-SUM($T58:Y58)-(($H58*0.05))),(($S58-SUM($T58:Y58))*$D58))))</f>
        <v>0</v>
      </c>
      <c r="AA58" s="158">
        <f>IF(COUNT($T58:Z58)&gt;=$F58,0,IF((1&gt;($F58-1)&gt;0),MIN(($S58-SUM($T58:Z58))*$D58,($S58-SUM($T58:Z58)-(($H58*0.05))),(($S58-SUM($T58:Z58))*$D58))))</f>
        <v>0</v>
      </c>
      <c r="AB58" s="158">
        <f>IF(COUNT($T58:AA58)&gt;=$F58,0,IF((1&gt;($F58-1)&gt;0),MIN(($S58-SUM($T58:AA58))*$D58,($S58-SUM($T58:AA58)-(($H58*0.05))),(($S58-SUM($T58:AA58))*$D58))))</f>
        <v>0</v>
      </c>
      <c r="AC58" s="158">
        <f>IF(COUNT($T58:AB58)&gt;=$F58,0,IF((1&gt;($F58-1)&gt;0),MIN(($S58-SUM($T58:AB58))*$D58,($S58-SUM($T58:AB58)-(($H58*0.05))),(($S58-SUM($T58:AB58))*$D58))))</f>
        <v>0</v>
      </c>
      <c r="AD58" s="158">
        <f>IF(COUNT($T58:AC58)&gt;=$F58,0,IF((1&gt;($F58-1)&gt;0),MIN(($S58-SUM($T58:AC58))*$D58,($S58-SUM($T58:AC58)-(($H58*0.05))),(($S58-SUM($T58:AC58))*$D58))))</f>
        <v>0</v>
      </c>
      <c r="AE58" s="158">
        <f>IF(COUNT($T58:AD58)&gt;=$F58,0,IF((1&gt;($F58-1)&gt;0),MIN(($S58-SUM($T58:AD58))*$D58,($S58-SUM($T58:AD58)-(($H58*0.05))),(($S58-SUM($T58:AD58))*$D58))))</f>
        <v>0</v>
      </c>
      <c r="AF58" s="158">
        <f>IF(COUNT($T58:AE58)&gt;=$F58,0,IF((1&gt;($F58-1)&gt;0),MIN(($S58-SUM($T58:AE58))*$D58,($S58-SUM($T58:AE58)-(($H58*0.05))),(($S58-SUM($T58:AE58))*$D58))))</f>
        <v>0</v>
      </c>
      <c r="AG58" s="158">
        <f>IF(COUNT($T58:AF58)&gt;=$F58,0,IF((1&gt;($F58-1)&gt;0),MIN(($S58-SUM($T58:AF58))*$D58,($S58-SUM($T58:AF58)-(($H58*0.05))),(($S58-SUM($T58:AF58))*$D58))))</f>
        <v>0</v>
      </c>
      <c r="AH58" s="158">
        <f>IF(COUNT($T58:AG58)&gt;=$F58,0,IF((1&gt;($F58-1)&gt;0),MIN(($S58-SUM($T58:AG58))*$D58,($S58-SUM($T58:AG58)-(($H58*0.05))),(($S58-SUM($T58:AG58))*$D58))))</f>
        <v>0</v>
      </c>
      <c r="AI58" s="158">
        <f>IF(COUNT($T58:AH58)&gt;=$F58,0,IF((1&gt;($F58-1)&gt;0),MIN(($S58-SUM($T58:AH58))*$D58,($S58-SUM($T58:AH58)-(($H58*0.05))),(($S58-SUM($T58:AH58))*$D58))))</f>
        <v>0</v>
      </c>
      <c r="AJ58" s="159">
        <f t="shared" si="14"/>
        <v>0</v>
      </c>
      <c r="AK58" s="159">
        <f t="shared" si="15"/>
        <v>0</v>
      </c>
    </row>
    <row r="59" spans="1:37">
      <c r="A59" s="160"/>
      <c r="B59" s="152">
        <v>0</v>
      </c>
      <c r="C59" s="153">
        <v>0</v>
      </c>
      <c r="D59" s="154">
        <f t="shared" si="1"/>
        <v>0</v>
      </c>
      <c r="E59" s="155">
        <v>0</v>
      </c>
      <c r="F59" s="156">
        <f t="shared" si="2"/>
        <v>0</v>
      </c>
      <c r="G59" s="157">
        <f t="shared" si="3"/>
        <v>0</v>
      </c>
      <c r="H59" s="155">
        <v>0</v>
      </c>
      <c r="I59" s="158" t="str">
        <f>IFERROR((IF(I$8&gt;$B59,$H59-($H59*$C59*(#REF!-$B59+1)/365),0)),"-")</f>
        <v>-</v>
      </c>
      <c r="J59" s="158" t="str">
        <f t="shared" si="4"/>
        <v>-</v>
      </c>
      <c r="K59" s="158" t="str">
        <f t="shared" si="5"/>
        <v>-</v>
      </c>
      <c r="L59" s="158" t="str">
        <f t="shared" si="6"/>
        <v>-</v>
      </c>
      <c r="M59" s="158" t="str">
        <f t="shared" si="7"/>
        <v>-</v>
      </c>
      <c r="N59" s="158" t="str">
        <f t="shared" si="8"/>
        <v>-</v>
      </c>
      <c r="O59" s="158" t="str">
        <f t="shared" si="9"/>
        <v>-</v>
      </c>
      <c r="P59" s="158" t="str">
        <f t="shared" si="10"/>
        <v>-</v>
      </c>
      <c r="Q59" s="158" t="str">
        <f t="shared" si="11"/>
        <v>-</v>
      </c>
      <c r="R59" s="155">
        <v>0</v>
      </c>
      <c r="S59" s="191">
        <f t="shared" si="12"/>
        <v>0</v>
      </c>
      <c r="T59" s="158">
        <f t="shared" si="13"/>
        <v>0</v>
      </c>
      <c r="U59" s="158">
        <f>IF(COUNT($T59:T59)&gt;=$F59,0,IF((1&gt;($F59-1)&gt;0),MIN(($S59-SUM($T59:T59))*$D59,($S59-SUM($T59:T59)-(($H59*0.05))),(($S59-SUM($T59:T59))*$D59))))</f>
        <v>0</v>
      </c>
      <c r="V59" s="158">
        <f>IF(COUNT($T59:U59)&gt;=$F59,0,IF((1&gt;($F59-1)&gt;0),MIN(($S59-SUM($T59:U59))*$D59,($S59-SUM($T59:U59)-(($H59*0.05))),(($S59-SUM($T59:U59))*$D59))))</f>
        <v>0</v>
      </c>
      <c r="W59" s="158">
        <f>IF(COUNT($T59:V59)&gt;=$F59,0,IF((1&gt;($F59-1)&gt;0),MIN(($S59-SUM($T59:V59))*$D59,($S59-SUM($T59:V59)-(($H59*0.05))),(($S59-SUM($T59:V59))*$D59))))</f>
        <v>0</v>
      </c>
      <c r="X59" s="158">
        <f>IF(COUNT($T59:W59)&gt;=$F59,0,IF((1&gt;($F59-1)&gt;0),MIN(($S59-SUM($T59:W59))*$D59,($S59-SUM($T59:W59)-(($H59*0.05))),(($S59-SUM($T59:W59))*$D59))))</f>
        <v>0</v>
      </c>
      <c r="Y59" s="158">
        <f>IF(COUNT($T59:X59)&gt;=$F59,0,IF((1&gt;($F59-1)&gt;0),MIN(($S59-SUM($T59:X59))*$D59,($S59-SUM($T59:X59)-(($H59*0.05))),(($S59-SUM($T59:X59))*$D59))))</f>
        <v>0</v>
      </c>
      <c r="Z59" s="158">
        <f>IF(COUNT($T59:Y59)&gt;=$F59,0,IF((1&gt;($F59-1)&gt;0),MIN(($S59-SUM($T59:Y59))*$D59,($S59-SUM($T59:Y59)-(($H59*0.05))),(($S59-SUM($T59:Y59))*$D59))))</f>
        <v>0</v>
      </c>
      <c r="AA59" s="158">
        <f>IF(COUNT($T59:Z59)&gt;=$F59,0,IF((1&gt;($F59-1)&gt;0),MIN(($S59-SUM($T59:Z59))*$D59,($S59-SUM($T59:Z59)-(($H59*0.05))),(($S59-SUM($T59:Z59))*$D59))))</f>
        <v>0</v>
      </c>
      <c r="AB59" s="158">
        <f>IF(COUNT($T59:AA59)&gt;=$F59,0,IF((1&gt;($F59-1)&gt;0),MIN(($S59-SUM($T59:AA59))*$D59,($S59-SUM($T59:AA59)-(($H59*0.05))),(($S59-SUM($T59:AA59))*$D59))))</f>
        <v>0</v>
      </c>
      <c r="AC59" s="158">
        <f>IF(COUNT($T59:AB59)&gt;=$F59,0,IF((1&gt;($F59-1)&gt;0),MIN(($S59-SUM($T59:AB59))*$D59,($S59-SUM($T59:AB59)-(($H59*0.05))),(($S59-SUM($T59:AB59))*$D59))))</f>
        <v>0</v>
      </c>
      <c r="AD59" s="158">
        <f>IF(COUNT($T59:AC59)&gt;=$F59,0,IF((1&gt;($F59-1)&gt;0),MIN(($S59-SUM($T59:AC59))*$D59,($S59-SUM($T59:AC59)-(($H59*0.05))),(($S59-SUM($T59:AC59))*$D59))))</f>
        <v>0</v>
      </c>
      <c r="AE59" s="158">
        <f>IF(COUNT($T59:AD59)&gt;=$F59,0,IF((1&gt;($F59-1)&gt;0),MIN(($S59-SUM($T59:AD59))*$D59,($S59-SUM($T59:AD59)-(($H59*0.05))),(($S59-SUM($T59:AD59))*$D59))))</f>
        <v>0</v>
      </c>
      <c r="AF59" s="158">
        <f>IF(COUNT($T59:AE59)&gt;=$F59,0,IF((1&gt;($F59-1)&gt;0),MIN(($S59-SUM($T59:AE59))*$D59,($S59-SUM($T59:AE59)-(($H59*0.05))),(($S59-SUM($T59:AE59))*$D59))))</f>
        <v>0</v>
      </c>
      <c r="AG59" s="158">
        <f>IF(COUNT($T59:AF59)&gt;=$F59,0,IF((1&gt;($F59-1)&gt;0),MIN(($S59-SUM($T59:AF59))*$D59,($S59-SUM($T59:AF59)-(($H59*0.05))),(($S59-SUM($T59:AF59))*$D59))))</f>
        <v>0</v>
      </c>
      <c r="AH59" s="158">
        <f>IF(COUNT($T59:AG59)&gt;=$F59,0,IF((1&gt;($F59-1)&gt;0),MIN(($S59-SUM($T59:AG59))*$D59,($S59-SUM($T59:AG59)-(($H59*0.05))),(($S59-SUM($T59:AG59))*$D59))))</f>
        <v>0</v>
      </c>
      <c r="AI59" s="158">
        <f>IF(COUNT($T59:AH59)&gt;=$F59,0,IF((1&gt;($F59-1)&gt;0),MIN(($S59-SUM($T59:AH59))*$D59,($S59-SUM($T59:AH59)-(($H59*0.05))),(($S59-SUM($T59:AH59))*$D59))))</f>
        <v>0</v>
      </c>
      <c r="AJ59" s="159">
        <f t="shared" si="14"/>
        <v>0</v>
      </c>
      <c r="AK59" s="159">
        <f t="shared" si="15"/>
        <v>0</v>
      </c>
    </row>
    <row r="60" spans="1:37">
      <c r="A60" s="160"/>
      <c r="B60" s="152">
        <v>0</v>
      </c>
      <c r="C60" s="153">
        <v>0</v>
      </c>
      <c r="D60" s="154">
        <f t="shared" si="1"/>
        <v>0</v>
      </c>
      <c r="E60" s="155">
        <v>0</v>
      </c>
      <c r="F60" s="156">
        <f t="shared" si="2"/>
        <v>0</v>
      </c>
      <c r="G60" s="157">
        <f t="shared" si="3"/>
        <v>0</v>
      </c>
      <c r="H60" s="155">
        <v>0</v>
      </c>
      <c r="I60" s="158" t="str">
        <f>IFERROR((IF(I$8&gt;$B60,$H60-($H60*$C60*(#REF!-$B60+1)/365),0)),"-")</f>
        <v>-</v>
      </c>
      <c r="J60" s="158" t="str">
        <f t="shared" si="4"/>
        <v>-</v>
      </c>
      <c r="K60" s="158" t="str">
        <f t="shared" si="5"/>
        <v>-</v>
      </c>
      <c r="L60" s="158" t="str">
        <f t="shared" si="6"/>
        <v>-</v>
      </c>
      <c r="M60" s="158" t="str">
        <f t="shared" si="7"/>
        <v>-</v>
      </c>
      <c r="N60" s="158" t="str">
        <f t="shared" si="8"/>
        <v>-</v>
      </c>
      <c r="O60" s="158" t="str">
        <f t="shared" si="9"/>
        <v>-</v>
      </c>
      <c r="P60" s="158" t="str">
        <f t="shared" si="10"/>
        <v>-</v>
      </c>
      <c r="Q60" s="158" t="str">
        <f t="shared" si="11"/>
        <v>-</v>
      </c>
      <c r="R60" s="155">
        <v>0</v>
      </c>
      <c r="S60" s="191">
        <f t="shared" si="12"/>
        <v>0</v>
      </c>
      <c r="T60" s="158">
        <f t="shared" si="13"/>
        <v>0</v>
      </c>
      <c r="U60" s="158">
        <f>IF(COUNT($T60:T60)&gt;=$F60,0,IF((1&gt;($F60-1)&gt;0),MIN(($S60-SUM($T60:T60))*$D60,($S60-SUM($T60:T60)-(($H60*0.05))),(($S60-SUM($T60:T60))*$D60))))</f>
        <v>0</v>
      </c>
      <c r="V60" s="158">
        <f>IF(COUNT($T60:U60)&gt;=$F60,0,IF((1&gt;($F60-1)&gt;0),MIN(($S60-SUM($T60:U60))*$D60,($S60-SUM($T60:U60)-(($H60*0.05))),(($S60-SUM($T60:U60))*$D60))))</f>
        <v>0</v>
      </c>
      <c r="W60" s="158">
        <f>IF(COUNT($T60:V60)&gt;=$F60,0,IF((1&gt;($F60-1)&gt;0),MIN(($S60-SUM($T60:V60))*$D60,($S60-SUM($T60:V60)-(($H60*0.05))),(($S60-SUM($T60:V60))*$D60))))</f>
        <v>0</v>
      </c>
      <c r="X60" s="158">
        <f>IF(COUNT($T60:W60)&gt;=$F60,0,IF((1&gt;($F60-1)&gt;0),MIN(($S60-SUM($T60:W60))*$D60,($S60-SUM($T60:W60)-(($H60*0.05))),(($S60-SUM($T60:W60))*$D60))))</f>
        <v>0</v>
      </c>
      <c r="Y60" s="158">
        <f>IF(COUNT($T60:X60)&gt;=$F60,0,IF((1&gt;($F60-1)&gt;0),MIN(($S60-SUM($T60:X60))*$D60,($S60-SUM($T60:X60)-(($H60*0.05))),(($S60-SUM($T60:X60))*$D60))))</f>
        <v>0</v>
      </c>
      <c r="Z60" s="158">
        <f>IF(COUNT($T60:Y60)&gt;=$F60,0,IF((1&gt;($F60-1)&gt;0),MIN(($S60-SUM($T60:Y60))*$D60,($S60-SUM($T60:Y60)-(($H60*0.05))),(($S60-SUM($T60:Y60))*$D60))))</f>
        <v>0</v>
      </c>
      <c r="AA60" s="158">
        <f>IF(COUNT($T60:Z60)&gt;=$F60,0,IF((1&gt;($F60-1)&gt;0),MIN(($S60-SUM($T60:Z60))*$D60,($S60-SUM($T60:Z60)-(($H60*0.05))),(($S60-SUM($T60:Z60))*$D60))))</f>
        <v>0</v>
      </c>
      <c r="AB60" s="158">
        <f>IF(COUNT($T60:AA60)&gt;=$F60,0,IF((1&gt;($F60-1)&gt;0),MIN(($S60-SUM($T60:AA60))*$D60,($S60-SUM($T60:AA60)-(($H60*0.05))),(($S60-SUM($T60:AA60))*$D60))))</f>
        <v>0</v>
      </c>
      <c r="AC60" s="158">
        <f>IF(COUNT($T60:AB60)&gt;=$F60,0,IF((1&gt;($F60-1)&gt;0),MIN(($S60-SUM($T60:AB60))*$D60,($S60-SUM($T60:AB60)-(($H60*0.05))),(($S60-SUM($T60:AB60))*$D60))))</f>
        <v>0</v>
      </c>
      <c r="AD60" s="158">
        <f>IF(COUNT($T60:AC60)&gt;=$F60,0,IF((1&gt;($F60-1)&gt;0),MIN(($S60-SUM($T60:AC60))*$D60,($S60-SUM($T60:AC60)-(($H60*0.05))),(($S60-SUM($T60:AC60))*$D60))))</f>
        <v>0</v>
      </c>
      <c r="AE60" s="158">
        <f>IF(COUNT($T60:AD60)&gt;=$F60,0,IF((1&gt;($F60-1)&gt;0),MIN(($S60-SUM($T60:AD60))*$D60,($S60-SUM($T60:AD60)-(($H60*0.05))),(($S60-SUM($T60:AD60))*$D60))))</f>
        <v>0</v>
      </c>
      <c r="AF60" s="158">
        <f>IF(COUNT($T60:AE60)&gt;=$F60,0,IF((1&gt;($F60-1)&gt;0),MIN(($S60-SUM($T60:AE60))*$D60,($S60-SUM($T60:AE60)-(($H60*0.05))),(($S60-SUM($T60:AE60))*$D60))))</f>
        <v>0</v>
      </c>
      <c r="AG60" s="158">
        <f>IF(COUNT($T60:AF60)&gt;=$F60,0,IF((1&gt;($F60-1)&gt;0),MIN(($S60-SUM($T60:AF60))*$D60,($S60-SUM($T60:AF60)-(($H60*0.05))),(($S60-SUM($T60:AF60))*$D60))))</f>
        <v>0</v>
      </c>
      <c r="AH60" s="158">
        <f>IF(COUNT($T60:AG60)&gt;=$F60,0,IF((1&gt;($F60-1)&gt;0),MIN(($S60-SUM($T60:AG60))*$D60,($S60-SUM($T60:AG60)-(($H60*0.05))),(($S60-SUM($T60:AG60))*$D60))))</f>
        <v>0</v>
      </c>
      <c r="AI60" s="158">
        <f>IF(COUNT($T60:AH60)&gt;=$F60,0,IF((1&gt;($F60-1)&gt;0),MIN(($S60-SUM($T60:AH60))*$D60,($S60-SUM($T60:AH60)-(($H60*0.05))),(($S60-SUM($T60:AH60))*$D60))))</f>
        <v>0</v>
      </c>
      <c r="AJ60" s="159">
        <f t="shared" si="14"/>
        <v>0</v>
      </c>
      <c r="AK60" s="159">
        <f t="shared" si="15"/>
        <v>0</v>
      </c>
    </row>
    <row r="61" spans="1:37">
      <c r="A61" s="160"/>
      <c r="B61" s="152">
        <v>0</v>
      </c>
      <c r="C61" s="153">
        <v>0</v>
      </c>
      <c r="D61" s="154">
        <f t="shared" si="1"/>
        <v>0</v>
      </c>
      <c r="E61" s="155">
        <v>0</v>
      </c>
      <c r="F61" s="156">
        <f t="shared" si="2"/>
        <v>0</v>
      </c>
      <c r="G61" s="157">
        <f t="shared" si="3"/>
        <v>0</v>
      </c>
      <c r="H61" s="155">
        <v>0</v>
      </c>
      <c r="I61" s="158" t="str">
        <f>IFERROR((IF(I$8&gt;$B61,$H61-($H61*$C61*(#REF!-$B61+1)/365),0)),"-")</f>
        <v>-</v>
      </c>
      <c r="J61" s="158" t="str">
        <f t="shared" si="4"/>
        <v>-</v>
      </c>
      <c r="K61" s="158" t="str">
        <f t="shared" si="5"/>
        <v>-</v>
      </c>
      <c r="L61" s="158" t="str">
        <f t="shared" si="6"/>
        <v>-</v>
      </c>
      <c r="M61" s="158" t="str">
        <f t="shared" si="7"/>
        <v>-</v>
      </c>
      <c r="N61" s="158" t="str">
        <f t="shared" si="8"/>
        <v>-</v>
      </c>
      <c r="O61" s="158" t="str">
        <f t="shared" si="9"/>
        <v>-</v>
      </c>
      <c r="P61" s="158" t="str">
        <f t="shared" si="10"/>
        <v>-</v>
      </c>
      <c r="Q61" s="158" t="str">
        <f t="shared" si="11"/>
        <v>-</v>
      </c>
      <c r="R61" s="155">
        <v>0</v>
      </c>
      <c r="S61" s="191">
        <f t="shared" si="12"/>
        <v>0</v>
      </c>
      <c r="T61" s="158">
        <f t="shared" si="13"/>
        <v>0</v>
      </c>
      <c r="U61" s="158">
        <f>IF(COUNT($T61:T61)&gt;=$F61,0,IF((1&gt;($F61-1)&gt;0),MIN(($S61-SUM($T61:T61))*$D61,($S61-SUM($T61:T61)-(($H61*0.05))),(($S61-SUM($T61:T61))*$D61))))</f>
        <v>0</v>
      </c>
      <c r="V61" s="158">
        <f>IF(COUNT($T61:U61)&gt;=$F61,0,IF((1&gt;($F61-1)&gt;0),MIN(($S61-SUM($T61:U61))*$D61,($S61-SUM($T61:U61)-(($H61*0.05))),(($S61-SUM($T61:U61))*$D61))))</f>
        <v>0</v>
      </c>
      <c r="W61" s="158">
        <f>IF(COUNT($T61:V61)&gt;=$F61,0,IF((1&gt;($F61-1)&gt;0),MIN(($S61-SUM($T61:V61))*$D61,($S61-SUM($T61:V61)-(($H61*0.05))),(($S61-SUM($T61:V61))*$D61))))</f>
        <v>0</v>
      </c>
      <c r="X61" s="158">
        <f>IF(COUNT($T61:W61)&gt;=$F61,0,IF((1&gt;($F61-1)&gt;0),MIN(($S61-SUM($T61:W61))*$D61,($S61-SUM($T61:W61)-(($H61*0.05))),(($S61-SUM($T61:W61))*$D61))))</f>
        <v>0</v>
      </c>
      <c r="Y61" s="158">
        <f>IF(COUNT($T61:X61)&gt;=$F61,0,IF((1&gt;($F61-1)&gt;0),MIN(($S61-SUM($T61:X61))*$D61,($S61-SUM($T61:X61)-(($H61*0.05))),(($S61-SUM($T61:X61))*$D61))))</f>
        <v>0</v>
      </c>
      <c r="Z61" s="158">
        <f>IF(COUNT($T61:Y61)&gt;=$F61,0,IF((1&gt;($F61-1)&gt;0),MIN(($S61-SUM($T61:Y61))*$D61,($S61-SUM($T61:Y61)-(($H61*0.05))),(($S61-SUM($T61:Y61))*$D61))))</f>
        <v>0</v>
      </c>
      <c r="AA61" s="158">
        <f>IF(COUNT($T61:Z61)&gt;=$F61,0,IF((1&gt;($F61-1)&gt;0),MIN(($S61-SUM($T61:Z61))*$D61,($S61-SUM($T61:Z61)-(($H61*0.05))),(($S61-SUM($T61:Z61))*$D61))))</f>
        <v>0</v>
      </c>
      <c r="AB61" s="158">
        <f>IF(COUNT($T61:AA61)&gt;=$F61,0,IF((1&gt;($F61-1)&gt;0),MIN(($S61-SUM($T61:AA61))*$D61,($S61-SUM($T61:AA61)-(($H61*0.05))),(($S61-SUM($T61:AA61))*$D61))))</f>
        <v>0</v>
      </c>
      <c r="AC61" s="158">
        <f>IF(COUNT($T61:AB61)&gt;=$F61,0,IF((1&gt;($F61-1)&gt;0),MIN(($S61-SUM($T61:AB61))*$D61,($S61-SUM($T61:AB61)-(($H61*0.05))),(($S61-SUM($T61:AB61))*$D61))))</f>
        <v>0</v>
      </c>
      <c r="AD61" s="158">
        <f>IF(COUNT($T61:AC61)&gt;=$F61,0,IF((1&gt;($F61-1)&gt;0),MIN(($S61-SUM($T61:AC61))*$D61,($S61-SUM($T61:AC61)-(($H61*0.05))),(($S61-SUM($T61:AC61))*$D61))))</f>
        <v>0</v>
      </c>
      <c r="AE61" s="158">
        <f>IF(COUNT($T61:AD61)&gt;=$F61,0,IF((1&gt;($F61-1)&gt;0),MIN(($S61-SUM($T61:AD61))*$D61,($S61-SUM($T61:AD61)-(($H61*0.05))),(($S61-SUM($T61:AD61))*$D61))))</f>
        <v>0</v>
      </c>
      <c r="AF61" s="158">
        <f>IF(COUNT($T61:AE61)&gt;=$F61,0,IF((1&gt;($F61-1)&gt;0),MIN(($S61-SUM($T61:AE61))*$D61,($S61-SUM($T61:AE61)-(($H61*0.05))),(($S61-SUM($T61:AE61))*$D61))))</f>
        <v>0</v>
      </c>
      <c r="AG61" s="158">
        <f>IF(COUNT($T61:AF61)&gt;=$F61,0,IF((1&gt;($F61-1)&gt;0),MIN(($S61-SUM($T61:AF61))*$D61,($S61-SUM($T61:AF61)-(($H61*0.05))),(($S61-SUM($T61:AF61))*$D61))))</f>
        <v>0</v>
      </c>
      <c r="AH61" s="158">
        <f>IF(COUNT($T61:AG61)&gt;=$F61,0,IF((1&gt;($F61-1)&gt;0),MIN(($S61-SUM($T61:AG61))*$D61,($S61-SUM($T61:AG61)-(($H61*0.05))),(($S61-SUM($T61:AG61))*$D61))))</f>
        <v>0</v>
      </c>
      <c r="AI61" s="158">
        <f>IF(COUNT($T61:AH61)&gt;=$F61,0,IF((1&gt;($F61-1)&gt;0),MIN(($S61-SUM($T61:AH61))*$D61,($S61-SUM($T61:AH61)-(($H61*0.05))),(($S61-SUM($T61:AH61))*$D61))))</f>
        <v>0</v>
      </c>
      <c r="AJ61" s="159">
        <f t="shared" si="14"/>
        <v>0</v>
      </c>
      <c r="AK61" s="159">
        <f t="shared" si="15"/>
        <v>0</v>
      </c>
    </row>
    <row r="62" spans="1:37">
      <c r="A62" s="160"/>
      <c r="B62" s="152">
        <v>0</v>
      </c>
      <c r="C62" s="153">
        <v>0</v>
      </c>
      <c r="D62" s="154">
        <f t="shared" si="1"/>
        <v>0</v>
      </c>
      <c r="E62" s="155">
        <v>0</v>
      </c>
      <c r="F62" s="156">
        <f t="shared" si="2"/>
        <v>0</v>
      </c>
      <c r="G62" s="157">
        <f t="shared" si="3"/>
        <v>0</v>
      </c>
      <c r="H62" s="155">
        <v>0</v>
      </c>
      <c r="I62" s="158" t="str">
        <f>IFERROR((IF(I$8&gt;$B62,$H62-($H62*$C62*(#REF!-$B62+1)/365),0)),"-")</f>
        <v>-</v>
      </c>
      <c r="J62" s="158" t="str">
        <f t="shared" si="4"/>
        <v>-</v>
      </c>
      <c r="K62" s="158" t="str">
        <f t="shared" si="5"/>
        <v>-</v>
      </c>
      <c r="L62" s="158" t="str">
        <f t="shared" si="6"/>
        <v>-</v>
      </c>
      <c r="M62" s="158" t="str">
        <f t="shared" si="7"/>
        <v>-</v>
      </c>
      <c r="N62" s="158" t="str">
        <f t="shared" si="8"/>
        <v>-</v>
      </c>
      <c r="O62" s="158" t="str">
        <f t="shared" si="9"/>
        <v>-</v>
      </c>
      <c r="P62" s="158" t="str">
        <f t="shared" si="10"/>
        <v>-</v>
      </c>
      <c r="Q62" s="158" t="str">
        <f t="shared" si="11"/>
        <v>-</v>
      </c>
      <c r="R62" s="155">
        <v>0</v>
      </c>
      <c r="S62" s="191">
        <f t="shared" si="12"/>
        <v>0</v>
      </c>
      <c r="T62" s="158">
        <f t="shared" si="13"/>
        <v>0</v>
      </c>
      <c r="U62" s="158">
        <f>IF(COUNT($T62:T62)&gt;=$F62,0,IF((1&gt;($F62-1)&gt;0),MIN(($S62-SUM($T62:T62))*$D62,($S62-SUM($T62:T62)-(($H62*0.05))),(($S62-SUM($T62:T62))*$D62))))</f>
        <v>0</v>
      </c>
      <c r="V62" s="158">
        <f>IF(COUNT($T62:U62)&gt;=$F62,0,IF((1&gt;($F62-1)&gt;0),MIN(($S62-SUM($T62:U62))*$D62,($S62-SUM($T62:U62)-(($H62*0.05))),(($S62-SUM($T62:U62))*$D62))))</f>
        <v>0</v>
      </c>
      <c r="W62" s="158">
        <f>IF(COUNT($T62:V62)&gt;=$F62,0,IF((1&gt;($F62-1)&gt;0),MIN(($S62-SUM($T62:V62))*$D62,($S62-SUM($T62:V62)-(($H62*0.05))),(($S62-SUM($T62:V62))*$D62))))</f>
        <v>0</v>
      </c>
      <c r="X62" s="158">
        <f>IF(COUNT($T62:W62)&gt;=$F62,0,IF((1&gt;($F62-1)&gt;0),MIN(($S62-SUM($T62:W62))*$D62,($S62-SUM($T62:W62)-(($H62*0.05))),(($S62-SUM($T62:W62))*$D62))))</f>
        <v>0</v>
      </c>
      <c r="Y62" s="158">
        <f>IF(COUNT($T62:X62)&gt;=$F62,0,IF((1&gt;($F62-1)&gt;0),MIN(($S62-SUM($T62:X62))*$D62,($S62-SUM($T62:X62)-(($H62*0.05))),(($S62-SUM($T62:X62))*$D62))))</f>
        <v>0</v>
      </c>
      <c r="Z62" s="158">
        <f>IF(COUNT($T62:Y62)&gt;=$F62,0,IF((1&gt;($F62-1)&gt;0),MIN(($S62-SUM($T62:Y62))*$D62,($S62-SUM($T62:Y62)-(($H62*0.05))),(($S62-SUM($T62:Y62))*$D62))))</f>
        <v>0</v>
      </c>
      <c r="AA62" s="158">
        <f>IF(COUNT($T62:Z62)&gt;=$F62,0,IF((1&gt;($F62-1)&gt;0),MIN(($S62-SUM($T62:Z62))*$D62,($S62-SUM($T62:Z62)-(($H62*0.05))),(($S62-SUM($T62:Z62))*$D62))))</f>
        <v>0</v>
      </c>
      <c r="AB62" s="158">
        <f>IF(COUNT($T62:AA62)&gt;=$F62,0,IF((1&gt;($F62-1)&gt;0),MIN(($S62-SUM($T62:AA62))*$D62,($S62-SUM($T62:AA62)-(($H62*0.05))),(($S62-SUM($T62:AA62))*$D62))))</f>
        <v>0</v>
      </c>
      <c r="AC62" s="158">
        <f>IF(COUNT($T62:AB62)&gt;=$F62,0,IF((1&gt;($F62-1)&gt;0),MIN(($S62-SUM($T62:AB62))*$D62,($S62-SUM($T62:AB62)-(($H62*0.05))),(($S62-SUM($T62:AB62))*$D62))))</f>
        <v>0</v>
      </c>
      <c r="AD62" s="158">
        <f>IF(COUNT($T62:AC62)&gt;=$F62,0,IF((1&gt;($F62-1)&gt;0),MIN(($S62-SUM($T62:AC62))*$D62,($S62-SUM($T62:AC62)-(($H62*0.05))),(($S62-SUM($T62:AC62))*$D62))))</f>
        <v>0</v>
      </c>
      <c r="AE62" s="158">
        <f>IF(COUNT($T62:AD62)&gt;=$F62,0,IF((1&gt;($F62-1)&gt;0),MIN(($S62-SUM($T62:AD62))*$D62,($S62-SUM($T62:AD62)-(($H62*0.05))),(($S62-SUM($T62:AD62))*$D62))))</f>
        <v>0</v>
      </c>
      <c r="AF62" s="158">
        <f>IF(COUNT($T62:AE62)&gt;=$F62,0,IF((1&gt;($F62-1)&gt;0),MIN(($S62-SUM($T62:AE62))*$D62,($S62-SUM($T62:AE62)-(($H62*0.05))),(($S62-SUM($T62:AE62))*$D62))))</f>
        <v>0</v>
      </c>
      <c r="AG62" s="158">
        <f>IF(COUNT($T62:AF62)&gt;=$F62,0,IF((1&gt;($F62-1)&gt;0),MIN(($S62-SUM($T62:AF62))*$D62,($S62-SUM($T62:AF62)-(($H62*0.05))),(($S62-SUM($T62:AF62))*$D62))))</f>
        <v>0</v>
      </c>
      <c r="AH62" s="158">
        <f>IF(COUNT($T62:AG62)&gt;=$F62,0,IF((1&gt;($F62-1)&gt;0),MIN(($S62-SUM($T62:AG62))*$D62,($S62-SUM($T62:AG62)-(($H62*0.05))),(($S62-SUM($T62:AG62))*$D62))))</f>
        <v>0</v>
      </c>
      <c r="AI62" s="158">
        <f>IF(COUNT($T62:AH62)&gt;=$F62,0,IF((1&gt;($F62-1)&gt;0),MIN(($S62-SUM($T62:AH62))*$D62,($S62-SUM($T62:AH62)-(($H62*0.05))),(($S62-SUM($T62:AH62))*$D62))))</f>
        <v>0</v>
      </c>
      <c r="AJ62" s="159">
        <f t="shared" si="14"/>
        <v>0</v>
      </c>
      <c r="AK62" s="159">
        <f t="shared" si="15"/>
        <v>0</v>
      </c>
    </row>
    <row r="63" spans="1:37">
      <c r="A63" s="160"/>
      <c r="B63" s="152">
        <v>0</v>
      </c>
      <c r="C63" s="153">
        <v>0</v>
      </c>
      <c r="D63" s="154">
        <f t="shared" si="1"/>
        <v>0</v>
      </c>
      <c r="E63" s="155">
        <v>0</v>
      </c>
      <c r="F63" s="156">
        <f t="shared" si="2"/>
        <v>0</v>
      </c>
      <c r="G63" s="157">
        <f t="shared" si="3"/>
        <v>0</v>
      </c>
      <c r="H63" s="155">
        <v>0</v>
      </c>
      <c r="I63" s="158" t="str">
        <f>IFERROR((IF(I$8&gt;$B63,$H63-($H63*$C63*(#REF!-$B63+1)/365),0)),"-")</f>
        <v>-</v>
      </c>
      <c r="J63" s="158" t="str">
        <f t="shared" si="4"/>
        <v>-</v>
      </c>
      <c r="K63" s="158" t="str">
        <f t="shared" si="5"/>
        <v>-</v>
      </c>
      <c r="L63" s="158" t="str">
        <f t="shared" si="6"/>
        <v>-</v>
      </c>
      <c r="M63" s="158" t="str">
        <f t="shared" si="7"/>
        <v>-</v>
      </c>
      <c r="N63" s="158" t="str">
        <f t="shared" si="8"/>
        <v>-</v>
      </c>
      <c r="O63" s="158" t="str">
        <f t="shared" si="9"/>
        <v>-</v>
      </c>
      <c r="P63" s="158" t="str">
        <f t="shared" si="10"/>
        <v>-</v>
      </c>
      <c r="Q63" s="158" t="str">
        <f t="shared" si="11"/>
        <v>-</v>
      </c>
      <c r="R63" s="155">
        <v>0</v>
      </c>
      <c r="S63" s="191">
        <f t="shared" si="12"/>
        <v>0</v>
      </c>
      <c r="T63" s="158">
        <f t="shared" si="13"/>
        <v>0</v>
      </c>
      <c r="U63" s="158">
        <f>IF(COUNT($T63:T63)&gt;=$F63,0,IF((1&gt;($F63-1)&gt;0),MIN(($S63-SUM($T63:T63))*$D63,($S63-SUM($T63:T63)-(($H63*0.05))),(($S63-SUM($T63:T63))*$D63))))</f>
        <v>0</v>
      </c>
      <c r="V63" s="158">
        <f>IF(COUNT($T63:U63)&gt;=$F63,0,IF((1&gt;($F63-1)&gt;0),MIN(($S63-SUM($T63:U63))*$D63,($S63-SUM($T63:U63)-(($H63*0.05))),(($S63-SUM($T63:U63))*$D63))))</f>
        <v>0</v>
      </c>
      <c r="W63" s="158">
        <f>IF(COUNT($T63:V63)&gt;=$F63,0,IF((1&gt;($F63-1)&gt;0),MIN(($S63-SUM($T63:V63))*$D63,($S63-SUM($T63:V63)-(($H63*0.05))),(($S63-SUM($T63:V63))*$D63))))</f>
        <v>0</v>
      </c>
      <c r="X63" s="158">
        <f>IF(COUNT($T63:W63)&gt;=$F63,0,IF((1&gt;($F63-1)&gt;0),MIN(($S63-SUM($T63:W63))*$D63,($S63-SUM($T63:W63)-(($H63*0.05))),(($S63-SUM($T63:W63))*$D63))))</f>
        <v>0</v>
      </c>
      <c r="Y63" s="158">
        <f>IF(COUNT($T63:X63)&gt;=$F63,0,IF((1&gt;($F63-1)&gt;0),MIN(($S63-SUM($T63:X63))*$D63,($S63-SUM($T63:X63)-(($H63*0.05))),(($S63-SUM($T63:X63))*$D63))))</f>
        <v>0</v>
      </c>
      <c r="Z63" s="158">
        <f>IF(COUNT($T63:Y63)&gt;=$F63,0,IF((1&gt;($F63-1)&gt;0),MIN(($S63-SUM($T63:Y63))*$D63,($S63-SUM($T63:Y63)-(($H63*0.05))),(($S63-SUM($T63:Y63))*$D63))))</f>
        <v>0</v>
      </c>
      <c r="AA63" s="158">
        <f>IF(COUNT($T63:Z63)&gt;=$F63,0,IF((1&gt;($F63-1)&gt;0),MIN(($S63-SUM($T63:Z63))*$D63,($S63-SUM($T63:Z63)-(($H63*0.05))),(($S63-SUM($T63:Z63))*$D63))))</f>
        <v>0</v>
      </c>
      <c r="AB63" s="158">
        <f>IF(COUNT($T63:AA63)&gt;=$F63,0,IF((1&gt;($F63-1)&gt;0),MIN(($S63-SUM($T63:AA63))*$D63,($S63-SUM($T63:AA63)-(($H63*0.05))),(($S63-SUM($T63:AA63))*$D63))))</f>
        <v>0</v>
      </c>
      <c r="AC63" s="158">
        <f>IF(COUNT($T63:AB63)&gt;=$F63,0,IF((1&gt;($F63-1)&gt;0),MIN(($S63-SUM($T63:AB63))*$D63,($S63-SUM($T63:AB63)-(($H63*0.05))),(($S63-SUM($T63:AB63))*$D63))))</f>
        <v>0</v>
      </c>
      <c r="AD63" s="158">
        <f>IF(COUNT($T63:AC63)&gt;=$F63,0,IF((1&gt;($F63-1)&gt;0),MIN(($S63-SUM($T63:AC63))*$D63,($S63-SUM($T63:AC63)-(($H63*0.05))),(($S63-SUM($T63:AC63))*$D63))))</f>
        <v>0</v>
      </c>
      <c r="AE63" s="158">
        <f>IF(COUNT($T63:AD63)&gt;=$F63,0,IF((1&gt;($F63-1)&gt;0),MIN(($S63-SUM($T63:AD63))*$D63,($S63-SUM($T63:AD63)-(($H63*0.05))),(($S63-SUM($T63:AD63))*$D63))))</f>
        <v>0</v>
      </c>
      <c r="AF63" s="158">
        <f>IF(COUNT($T63:AE63)&gt;=$F63,0,IF((1&gt;($F63-1)&gt;0),MIN(($S63-SUM($T63:AE63))*$D63,($S63-SUM($T63:AE63)-(($H63*0.05))),(($S63-SUM($T63:AE63))*$D63))))</f>
        <v>0</v>
      </c>
      <c r="AG63" s="158">
        <f>IF(COUNT($T63:AF63)&gt;=$F63,0,IF((1&gt;($F63-1)&gt;0),MIN(($S63-SUM($T63:AF63))*$D63,($S63-SUM($T63:AF63)-(($H63*0.05))),(($S63-SUM($T63:AF63))*$D63))))</f>
        <v>0</v>
      </c>
      <c r="AH63" s="158">
        <f>IF(COUNT($T63:AG63)&gt;=$F63,0,IF((1&gt;($F63-1)&gt;0),MIN(($S63-SUM($T63:AG63))*$D63,($S63-SUM($T63:AG63)-(($H63*0.05))),(($S63-SUM($T63:AG63))*$D63))))</f>
        <v>0</v>
      </c>
      <c r="AI63" s="158">
        <f>IF(COUNT($T63:AH63)&gt;=$F63,0,IF((1&gt;($F63-1)&gt;0),MIN(($S63-SUM($T63:AH63))*$D63,($S63-SUM($T63:AH63)-(($H63*0.05))),(($S63-SUM($T63:AH63))*$D63))))</f>
        <v>0</v>
      </c>
      <c r="AJ63" s="159">
        <f t="shared" si="14"/>
        <v>0</v>
      </c>
      <c r="AK63" s="159">
        <f t="shared" si="15"/>
        <v>0</v>
      </c>
    </row>
    <row r="64" spans="1:37">
      <c r="A64" s="160"/>
      <c r="B64" s="152">
        <v>0</v>
      </c>
      <c r="C64" s="153">
        <v>0</v>
      </c>
      <c r="D64" s="154">
        <f t="shared" si="1"/>
        <v>0</v>
      </c>
      <c r="E64" s="155">
        <v>0</v>
      </c>
      <c r="F64" s="156">
        <f t="shared" si="2"/>
        <v>0</v>
      </c>
      <c r="G64" s="157">
        <f t="shared" si="3"/>
        <v>0</v>
      </c>
      <c r="H64" s="155">
        <v>0</v>
      </c>
      <c r="I64" s="158" t="str">
        <f>IFERROR((IF(I$8&gt;$B64,$H64-($H64*$C64*(#REF!-$B64+1)/365),0)),"-")</f>
        <v>-</v>
      </c>
      <c r="J64" s="158" t="str">
        <f t="shared" si="4"/>
        <v>-</v>
      </c>
      <c r="K64" s="158" t="str">
        <f t="shared" si="5"/>
        <v>-</v>
      </c>
      <c r="L64" s="158" t="str">
        <f t="shared" si="6"/>
        <v>-</v>
      </c>
      <c r="M64" s="158" t="str">
        <f t="shared" si="7"/>
        <v>-</v>
      </c>
      <c r="N64" s="158" t="str">
        <f t="shared" si="8"/>
        <v>-</v>
      </c>
      <c r="O64" s="158" t="str">
        <f t="shared" si="9"/>
        <v>-</v>
      </c>
      <c r="P64" s="158" t="str">
        <f t="shared" si="10"/>
        <v>-</v>
      </c>
      <c r="Q64" s="158" t="str">
        <f t="shared" si="11"/>
        <v>-</v>
      </c>
      <c r="R64" s="155">
        <v>0</v>
      </c>
      <c r="S64" s="191">
        <f t="shared" si="12"/>
        <v>0</v>
      </c>
      <c r="T64" s="158">
        <f t="shared" si="13"/>
        <v>0</v>
      </c>
      <c r="U64" s="158">
        <f>IF(COUNT($T64:T64)&gt;=$F64,0,IF((1&gt;($F64-1)&gt;0),MIN(($S64-SUM($T64:T64))*$D64,($S64-SUM($T64:T64)-(($H64*0.05))),(($S64-SUM($T64:T64))*$D64))))</f>
        <v>0</v>
      </c>
      <c r="V64" s="158">
        <f>IF(COUNT($T64:U64)&gt;=$F64,0,IF((1&gt;($F64-1)&gt;0),MIN(($S64-SUM($T64:U64))*$D64,($S64-SUM($T64:U64)-(($H64*0.05))),(($S64-SUM($T64:U64))*$D64))))</f>
        <v>0</v>
      </c>
      <c r="W64" s="158">
        <f>IF(COUNT($T64:V64)&gt;=$F64,0,IF((1&gt;($F64-1)&gt;0),MIN(($S64-SUM($T64:V64))*$D64,($S64-SUM($T64:V64)-(($H64*0.05))),(($S64-SUM($T64:V64))*$D64))))</f>
        <v>0</v>
      </c>
      <c r="X64" s="158">
        <f>IF(COUNT($T64:W64)&gt;=$F64,0,IF((1&gt;($F64-1)&gt;0),MIN(($S64-SUM($T64:W64))*$D64,($S64-SUM($T64:W64)-(($H64*0.05))),(($S64-SUM($T64:W64))*$D64))))</f>
        <v>0</v>
      </c>
      <c r="Y64" s="158">
        <f>IF(COUNT($T64:X64)&gt;=$F64,0,IF((1&gt;($F64-1)&gt;0),MIN(($S64-SUM($T64:X64))*$D64,($S64-SUM($T64:X64)-(($H64*0.05))),(($S64-SUM($T64:X64))*$D64))))</f>
        <v>0</v>
      </c>
      <c r="Z64" s="158">
        <f>IF(COUNT($T64:Y64)&gt;=$F64,0,IF((1&gt;($F64-1)&gt;0),MIN(($S64-SUM($T64:Y64))*$D64,($S64-SUM($T64:Y64)-(($H64*0.05))),(($S64-SUM($T64:Y64))*$D64))))</f>
        <v>0</v>
      </c>
      <c r="AA64" s="158">
        <f>IF(COUNT($T64:Z64)&gt;=$F64,0,IF((1&gt;($F64-1)&gt;0),MIN(($S64-SUM($T64:Z64))*$D64,($S64-SUM($T64:Z64)-(($H64*0.05))),(($S64-SUM($T64:Z64))*$D64))))</f>
        <v>0</v>
      </c>
      <c r="AB64" s="158">
        <f>IF(COUNT($T64:AA64)&gt;=$F64,0,IF((1&gt;($F64-1)&gt;0),MIN(($S64-SUM($T64:AA64))*$D64,($S64-SUM($T64:AA64)-(($H64*0.05))),(($S64-SUM($T64:AA64))*$D64))))</f>
        <v>0</v>
      </c>
      <c r="AC64" s="158">
        <f>IF(COUNT($T64:AB64)&gt;=$F64,0,IF((1&gt;($F64-1)&gt;0),MIN(($S64-SUM($T64:AB64))*$D64,($S64-SUM($T64:AB64)-(($H64*0.05))),(($S64-SUM($T64:AB64))*$D64))))</f>
        <v>0</v>
      </c>
      <c r="AD64" s="158">
        <f>IF(COUNT($T64:AC64)&gt;=$F64,0,IF((1&gt;($F64-1)&gt;0),MIN(($S64-SUM($T64:AC64))*$D64,($S64-SUM($T64:AC64)-(($H64*0.05))),(($S64-SUM($T64:AC64))*$D64))))</f>
        <v>0</v>
      </c>
      <c r="AE64" s="158">
        <f>IF(COUNT($T64:AD64)&gt;=$F64,0,IF((1&gt;($F64-1)&gt;0),MIN(($S64-SUM($T64:AD64))*$D64,($S64-SUM($T64:AD64)-(($H64*0.05))),(($S64-SUM($T64:AD64))*$D64))))</f>
        <v>0</v>
      </c>
      <c r="AF64" s="158">
        <f>IF(COUNT($T64:AE64)&gt;=$F64,0,IF((1&gt;($F64-1)&gt;0),MIN(($S64-SUM($T64:AE64))*$D64,($S64-SUM($T64:AE64)-(($H64*0.05))),(($S64-SUM($T64:AE64))*$D64))))</f>
        <v>0</v>
      </c>
      <c r="AG64" s="158">
        <f>IF(COUNT($T64:AF64)&gt;=$F64,0,IF((1&gt;($F64-1)&gt;0),MIN(($S64-SUM($T64:AF64))*$D64,($S64-SUM($T64:AF64)-(($H64*0.05))),(($S64-SUM($T64:AF64))*$D64))))</f>
        <v>0</v>
      </c>
      <c r="AH64" s="158">
        <f>IF(COUNT($T64:AG64)&gt;=$F64,0,IF((1&gt;($F64-1)&gt;0),MIN(($S64-SUM($T64:AG64))*$D64,($S64-SUM($T64:AG64)-(($H64*0.05))),(($S64-SUM($T64:AG64))*$D64))))</f>
        <v>0</v>
      </c>
      <c r="AI64" s="158">
        <f>IF(COUNT($T64:AH64)&gt;=$F64,0,IF((1&gt;($F64-1)&gt;0),MIN(($S64-SUM($T64:AH64))*$D64,($S64-SUM($T64:AH64)-(($H64*0.05))),(($S64-SUM($T64:AH64))*$D64))))</f>
        <v>0</v>
      </c>
      <c r="AJ64" s="159">
        <f t="shared" si="14"/>
        <v>0</v>
      </c>
      <c r="AK64" s="159">
        <f t="shared" si="15"/>
        <v>0</v>
      </c>
    </row>
    <row r="65" spans="1:37">
      <c r="A65" s="160"/>
      <c r="B65" s="152">
        <v>0</v>
      </c>
      <c r="C65" s="153">
        <v>0</v>
      </c>
      <c r="D65" s="154">
        <f t="shared" si="1"/>
        <v>0</v>
      </c>
      <c r="E65" s="155">
        <v>0</v>
      </c>
      <c r="F65" s="156">
        <f t="shared" si="2"/>
        <v>0</v>
      </c>
      <c r="G65" s="157">
        <f t="shared" si="3"/>
        <v>0</v>
      </c>
      <c r="H65" s="155">
        <v>0</v>
      </c>
      <c r="I65" s="158" t="str">
        <f>IFERROR((IF(I$8&gt;$B65,$H65-($H65*$C65*(#REF!-$B65+1)/365),0)),"-")</f>
        <v>-</v>
      </c>
      <c r="J65" s="158" t="str">
        <f t="shared" si="4"/>
        <v>-</v>
      </c>
      <c r="K65" s="158" t="str">
        <f t="shared" si="5"/>
        <v>-</v>
      </c>
      <c r="L65" s="158" t="str">
        <f t="shared" si="6"/>
        <v>-</v>
      </c>
      <c r="M65" s="158" t="str">
        <f t="shared" si="7"/>
        <v>-</v>
      </c>
      <c r="N65" s="158" t="str">
        <f t="shared" si="8"/>
        <v>-</v>
      </c>
      <c r="O65" s="158" t="str">
        <f t="shared" si="9"/>
        <v>-</v>
      </c>
      <c r="P65" s="158" t="str">
        <f t="shared" si="10"/>
        <v>-</v>
      </c>
      <c r="Q65" s="158" t="str">
        <f t="shared" si="11"/>
        <v>-</v>
      </c>
      <c r="R65" s="155">
        <v>0</v>
      </c>
      <c r="S65" s="191">
        <f t="shared" si="12"/>
        <v>0</v>
      </c>
      <c r="T65" s="158">
        <f t="shared" si="13"/>
        <v>0</v>
      </c>
      <c r="U65" s="158">
        <f>IF(COUNT($T65:T65)&gt;=$F65,0,IF((1&gt;($F65-1)&gt;0),MIN(($S65-SUM($T65:T65))*$D65,($S65-SUM($T65:T65)-(($H65*0.05))),(($S65-SUM($T65:T65))*$D65))))</f>
        <v>0</v>
      </c>
      <c r="V65" s="158">
        <f>IF(COUNT($T65:U65)&gt;=$F65,0,IF((1&gt;($F65-1)&gt;0),MIN(($S65-SUM($T65:U65))*$D65,($S65-SUM($T65:U65)-(($H65*0.05))),(($S65-SUM($T65:U65))*$D65))))</f>
        <v>0</v>
      </c>
      <c r="W65" s="158">
        <f>IF(COUNT($T65:V65)&gt;=$F65,0,IF((1&gt;($F65-1)&gt;0),MIN(($S65-SUM($T65:V65))*$D65,($S65-SUM($T65:V65)-(($H65*0.05))),(($S65-SUM($T65:V65))*$D65))))</f>
        <v>0</v>
      </c>
      <c r="X65" s="158">
        <f>IF(COUNT($T65:W65)&gt;=$F65,0,IF((1&gt;($F65-1)&gt;0),MIN(($S65-SUM($T65:W65))*$D65,($S65-SUM($T65:W65)-(($H65*0.05))),(($S65-SUM($T65:W65))*$D65))))</f>
        <v>0</v>
      </c>
      <c r="Y65" s="158">
        <f>IF(COUNT($T65:X65)&gt;=$F65,0,IF((1&gt;($F65-1)&gt;0),MIN(($S65-SUM($T65:X65))*$D65,($S65-SUM($T65:X65)-(($H65*0.05))),(($S65-SUM($T65:X65))*$D65))))</f>
        <v>0</v>
      </c>
      <c r="Z65" s="158">
        <f>IF(COUNT($T65:Y65)&gt;=$F65,0,IF((1&gt;($F65-1)&gt;0),MIN(($S65-SUM($T65:Y65))*$D65,($S65-SUM($T65:Y65)-(($H65*0.05))),(($S65-SUM($T65:Y65))*$D65))))</f>
        <v>0</v>
      </c>
      <c r="AA65" s="158">
        <f>IF(COUNT($T65:Z65)&gt;=$F65,0,IF((1&gt;($F65-1)&gt;0),MIN(($S65-SUM($T65:Z65))*$D65,($S65-SUM($T65:Z65)-(($H65*0.05))),(($S65-SUM($T65:Z65))*$D65))))</f>
        <v>0</v>
      </c>
      <c r="AB65" s="158">
        <f>IF(COUNT($T65:AA65)&gt;=$F65,0,IF((1&gt;($F65-1)&gt;0),MIN(($S65-SUM($T65:AA65))*$D65,($S65-SUM($T65:AA65)-(($H65*0.05))),(($S65-SUM($T65:AA65))*$D65))))</f>
        <v>0</v>
      </c>
      <c r="AC65" s="158">
        <f>IF(COUNT($T65:AB65)&gt;=$F65,0,IF((1&gt;($F65-1)&gt;0),MIN(($S65-SUM($T65:AB65))*$D65,($S65-SUM($T65:AB65)-(($H65*0.05))),(($S65-SUM($T65:AB65))*$D65))))</f>
        <v>0</v>
      </c>
      <c r="AD65" s="158">
        <f>IF(COUNT($T65:AC65)&gt;=$F65,0,IF((1&gt;($F65-1)&gt;0),MIN(($S65-SUM($T65:AC65))*$D65,($S65-SUM($T65:AC65)-(($H65*0.05))),(($S65-SUM($T65:AC65))*$D65))))</f>
        <v>0</v>
      </c>
      <c r="AE65" s="158">
        <f>IF(COUNT($T65:AD65)&gt;=$F65,0,IF((1&gt;($F65-1)&gt;0),MIN(($S65-SUM($T65:AD65))*$D65,($S65-SUM($T65:AD65)-(($H65*0.05))),(($S65-SUM($T65:AD65))*$D65))))</f>
        <v>0</v>
      </c>
      <c r="AF65" s="158">
        <f>IF(COUNT($T65:AE65)&gt;=$F65,0,IF((1&gt;($F65-1)&gt;0),MIN(($S65-SUM($T65:AE65))*$D65,($S65-SUM($T65:AE65)-(($H65*0.05))),(($S65-SUM($T65:AE65))*$D65))))</f>
        <v>0</v>
      </c>
      <c r="AG65" s="158">
        <f>IF(COUNT($T65:AF65)&gt;=$F65,0,IF((1&gt;($F65-1)&gt;0),MIN(($S65-SUM($T65:AF65))*$D65,($S65-SUM($T65:AF65)-(($H65*0.05))),(($S65-SUM($T65:AF65))*$D65))))</f>
        <v>0</v>
      </c>
      <c r="AH65" s="158">
        <f>IF(COUNT($T65:AG65)&gt;=$F65,0,IF((1&gt;($F65-1)&gt;0),MIN(($S65-SUM($T65:AG65))*$D65,($S65-SUM($T65:AG65)-(($H65*0.05))),(($S65-SUM($T65:AG65))*$D65))))</f>
        <v>0</v>
      </c>
      <c r="AI65" s="158">
        <f>IF(COUNT($T65:AH65)&gt;=$F65,0,IF((1&gt;($F65-1)&gt;0),MIN(($S65-SUM($T65:AH65))*$D65,($S65-SUM($T65:AH65)-(($H65*0.05))),(($S65-SUM($T65:AH65))*$D65))))</f>
        <v>0</v>
      </c>
      <c r="AJ65" s="159">
        <f t="shared" si="14"/>
        <v>0</v>
      </c>
      <c r="AK65" s="159">
        <f t="shared" si="15"/>
        <v>0</v>
      </c>
    </row>
    <row r="66" spans="1:37">
      <c r="A66" s="160"/>
      <c r="B66" s="152">
        <v>0</v>
      </c>
      <c r="C66" s="153">
        <v>0</v>
      </c>
      <c r="D66" s="154">
        <f t="shared" si="1"/>
        <v>0</v>
      </c>
      <c r="E66" s="155">
        <v>0</v>
      </c>
      <c r="F66" s="156">
        <f t="shared" si="2"/>
        <v>0</v>
      </c>
      <c r="G66" s="157">
        <f t="shared" si="3"/>
        <v>0</v>
      </c>
      <c r="H66" s="155">
        <v>0</v>
      </c>
      <c r="I66" s="158" t="str">
        <f>IFERROR((IF(I$8&gt;$B66,$H66-($H66*$C66*(#REF!-$B66+1)/365),0)),"-")</f>
        <v>-</v>
      </c>
      <c r="J66" s="158" t="str">
        <f t="shared" si="4"/>
        <v>-</v>
      </c>
      <c r="K66" s="158" t="str">
        <f t="shared" si="5"/>
        <v>-</v>
      </c>
      <c r="L66" s="158" t="str">
        <f t="shared" si="6"/>
        <v>-</v>
      </c>
      <c r="M66" s="158" t="str">
        <f t="shared" si="7"/>
        <v>-</v>
      </c>
      <c r="N66" s="158" t="str">
        <f t="shared" si="8"/>
        <v>-</v>
      </c>
      <c r="O66" s="158" t="str">
        <f t="shared" si="9"/>
        <v>-</v>
      </c>
      <c r="P66" s="158" t="str">
        <f t="shared" si="10"/>
        <v>-</v>
      </c>
      <c r="Q66" s="158" t="str">
        <f t="shared" si="11"/>
        <v>-</v>
      </c>
      <c r="R66" s="155">
        <v>0</v>
      </c>
      <c r="S66" s="191">
        <f t="shared" si="12"/>
        <v>0</v>
      </c>
      <c r="T66" s="158">
        <f t="shared" si="13"/>
        <v>0</v>
      </c>
      <c r="U66" s="158">
        <f>IF(COUNT($T66:T66)&gt;=$F66,0,IF((1&gt;($F66-1)&gt;0),MIN(($S66-SUM($T66:T66))*$D66,($S66-SUM($T66:T66)-(($H66*0.05))),(($S66-SUM($T66:T66))*$D66))))</f>
        <v>0</v>
      </c>
      <c r="V66" s="158">
        <f>IF(COUNT($T66:U66)&gt;=$F66,0,IF((1&gt;($F66-1)&gt;0),MIN(($S66-SUM($T66:U66))*$D66,($S66-SUM($T66:U66)-(($H66*0.05))),(($S66-SUM($T66:U66))*$D66))))</f>
        <v>0</v>
      </c>
      <c r="W66" s="158">
        <f>IF(COUNT($T66:V66)&gt;=$F66,0,IF((1&gt;($F66-1)&gt;0),MIN(($S66-SUM($T66:V66))*$D66,($S66-SUM($T66:V66)-(($H66*0.05))),(($S66-SUM($T66:V66))*$D66))))</f>
        <v>0</v>
      </c>
      <c r="X66" s="158">
        <f>IF(COUNT($T66:W66)&gt;=$F66,0,IF((1&gt;($F66-1)&gt;0),MIN(($S66-SUM($T66:W66))*$D66,($S66-SUM($T66:W66)-(($H66*0.05))),(($S66-SUM($T66:W66))*$D66))))</f>
        <v>0</v>
      </c>
      <c r="Y66" s="158">
        <f>IF(COUNT($T66:X66)&gt;=$F66,0,IF((1&gt;($F66-1)&gt;0),MIN(($S66-SUM($T66:X66))*$D66,($S66-SUM($T66:X66)-(($H66*0.05))),(($S66-SUM($T66:X66))*$D66))))</f>
        <v>0</v>
      </c>
      <c r="Z66" s="158">
        <f>IF(COUNT($T66:Y66)&gt;=$F66,0,IF((1&gt;($F66-1)&gt;0),MIN(($S66-SUM($T66:Y66))*$D66,($S66-SUM($T66:Y66)-(($H66*0.05))),(($S66-SUM($T66:Y66))*$D66))))</f>
        <v>0</v>
      </c>
      <c r="AA66" s="158">
        <f>IF(COUNT($T66:Z66)&gt;=$F66,0,IF((1&gt;($F66-1)&gt;0),MIN(($S66-SUM($T66:Z66))*$D66,($S66-SUM($T66:Z66)-(($H66*0.05))),(($S66-SUM($T66:Z66))*$D66))))</f>
        <v>0</v>
      </c>
      <c r="AB66" s="158">
        <f>IF(COUNT($T66:AA66)&gt;=$F66,0,IF((1&gt;($F66-1)&gt;0),MIN(($S66-SUM($T66:AA66))*$D66,($S66-SUM($T66:AA66)-(($H66*0.05))),(($S66-SUM($T66:AA66))*$D66))))</f>
        <v>0</v>
      </c>
      <c r="AC66" s="158">
        <f>IF(COUNT($T66:AB66)&gt;=$F66,0,IF((1&gt;($F66-1)&gt;0),MIN(($S66-SUM($T66:AB66))*$D66,($S66-SUM($T66:AB66)-(($H66*0.05))),(($S66-SUM($T66:AB66))*$D66))))</f>
        <v>0</v>
      </c>
      <c r="AD66" s="158">
        <f>IF(COUNT($T66:AC66)&gt;=$F66,0,IF((1&gt;($F66-1)&gt;0),MIN(($S66-SUM($T66:AC66))*$D66,($S66-SUM($T66:AC66)-(($H66*0.05))),(($S66-SUM($T66:AC66))*$D66))))</f>
        <v>0</v>
      </c>
      <c r="AE66" s="158">
        <f>IF(COUNT($T66:AD66)&gt;=$F66,0,IF((1&gt;($F66-1)&gt;0),MIN(($S66-SUM($T66:AD66))*$D66,($S66-SUM($T66:AD66)-(($H66*0.05))),(($S66-SUM($T66:AD66))*$D66))))</f>
        <v>0</v>
      </c>
      <c r="AF66" s="158">
        <f>IF(COUNT($T66:AE66)&gt;=$F66,0,IF((1&gt;($F66-1)&gt;0),MIN(($S66-SUM($T66:AE66))*$D66,($S66-SUM($T66:AE66)-(($H66*0.05))),(($S66-SUM($T66:AE66))*$D66))))</f>
        <v>0</v>
      </c>
      <c r="AG66" s="158">
        <f>IF(COUNT($T66:AF66)&gt;=$F66,0,IF((1&gt;($F66-1)&gt;0),MIN(($S66-SUM($T66:AF66))*$D66,($S66-SUM($T66:AF66)-(($H66*0.05))),(($S66-SUM($T66:AF66))*$D66))))</f>
        <v>0</v>
      </c>
      <c r="AH66" s="158">
        <f>IF(COUNT($T66:AG66)&gt;=$F66,0,IF((1&gt;($F66-1)&gt;0),MIN(($S66-SUM($T66:AG66))*$D66,($S66-SUM($T66:AG66)-(($H66*0.05))),(($S66-SUM($T66:AG66))*$D66))))</f>
        <v>0</v>
      </c>
      <c r="AI66" s="158">
        <f>IF(COUNT($T66:AH66)&gt;=$F66,0,IF((1&gt;($F66-1)&gt;0),MIN(($S66-SUM($T66:AH66))*$D66,($S66-SUM($T66:AH66)-(($H66*0.05))),(($S66-SUM($T66:AH66))*$D66))))</f>
        <v>0</v>
      </c>
      <c r="AJ66" s="159">
        <f t="shared" si="14"/>
        <v>0</v>
      </c>
      <c r="AK66" s="159">
        <f t="shared" si="15"/>
        <v>0</v>
      </c>
    </row>
    <row r="67" spans="1:37">
      <c r="A67" s="160"/>
      <c r="B67" s="152">
        <v>0</v>
      </c>
      <c r="C67" s="153">
        <v>0</v>
      </c>
      <c r="D67" s="154">
        <f t="shared" si="1"/>
        <v>0</v>
      </c>
      <c r="E67" s="155">
        <v>0</v>
      </c>
      <c r="F67" s="156">
        <f t="shared" si="2"/>
        <v>0</v>
      </c>
      <c r="G67" s="157">
        <f t="shared" si="3"/>
        <v>0</v>
      </c>
      <c r="H67" s="155">
        <v>0</v>
      </c>
      <c r="I67" s="158" t="str">
        <f>IFERROR((IF(I$8&gt;$B67,$H67-($H67*$C67*(#REF!-$B67+1)/365),0)),"-")</f>
        <v>-</v>
      </c>
      <c r="J67" s="158" t="str">
        <f t="shared" si="4"/>
        <v>-</v>
      </c>
      <c r="K67" s="158" t="str">
        <f t="shared" si="5"/>
        <v>-</v>
      </c>
      <c r="L67" s="158" t="str">
        <f t="shared" si="6"/>
        <v>-</v>
      </c>
      <c r="M67" s="158" t="str">
        <f t="shared" si="7"/>
        <v>-</v>
      </c>
      <c r="N67" s="158" t="str">
        <f t="shared" si="8"/>
        <v>-</v>
      </c>
      <c r="O67" s="158" t="str">
        <f t="shared" si="9"/>
        <v>-</v>
      </c>
      <c r="P67" s="158" t="str">
        <f t="shared" si="10"/>
        <v>-</v>
      </c>
      <c r="Q67" s="158" t="str">
        <f t="shared" si="11"/>
        <v>-</v>
      </c>
      <c r="R67" s="155">
        <v>0</v>
      </c>
      <c r="S67" s="191">
        <f t="shared" si="12"/>
        <v>0</v>
      </c>
      <c r="T67" s="158">
        <f t="shared" si="13"/>
        <v>0</v>
      </c>
      <c r="U67" s="158">
        <f>IF(COUNT($T67:T67)&gt;=$F67,0,IF((1&gt;($F67-1)&gt;0),MIN(($S67-SUM($T67:T67))*$D67,($S67-SUM($T67:T67)-(($H67*0.05))),(($S67-SUM($T67:T67))*$D67))))</f>
        <v>0</v>
      </c>
      <c r="V67" s="158">
        <f>IF(COUNT($T67:U67)&gt;=$F67,0,IF((1&gt;($F67-1)&gt;0),MIN(($S67-SUM($T67:U67))*$D67,($S67-SUM($T67:U67)-(($H67*0.05))),(($S67-SUM($T67:U67))*$D67))))</f>
        <v>0</v>
      </c>
      <c r="W67" s="158">
        <f>IF(COUNT($T67:V67)&gt;=$F67,0,IF((1&gt;($F67-1)&gt;0),MIN(($S67-SUM($T67:V67))*$D67,($S67-SUM($T67:V67)-(($H67*0.05))),(($S67-SUM($T67:V67))*$D67))))</f>
        <v>0</v>
      </c>
      <c r="X67" s="158">
        <f>IF(COUNT($T67:W67)&gt;=$F67,0,IF((1&gt;($F67-1)&gt;0),MIN(($S67-SUM($T67:W67))*$D67,($S67-SUM($T67:W67)-(($H67*0.05))),(($S67-SUM($T67:W67))*$D67))))</f>
        <v>0</v>
      </c>
      <c r="Y67" s="158">
        <f>IF(COUNT($T67:X67)&gt;=$F67,0,IF((1&gt;($F67-1)&gt;0),MIN(($S67-SUM($T67:X67))*$D67,($S67-SUM($T67:X67)-(($H67*0.05))),(($S67-SUM($T67:X67))*$D67))))</f>
        <v>0</v>
      </c>
      <c r="Z67" s="158">
        <f>IF(COUNT($T67:Y67)&gt;=$F67,0,IF((1&gt;($F67-1)&gt;0),MIN(($S67-SUM($T67:Y67))*$D67,($S67-SUM($T67:Y67)-(($H67*0.05))),(($S67-SUM($T67:Y67))*$D67))))</f>
        <v>0</v>
      </c>
      <c r="AA67" s="158">
        <f>IF(COUNT($T67:Z67)&gt;=$F67,0,IF((1&gt;($F67-1)&gt;0),MIN(($S67-SUM($T67:Z67))*$D67,($S67-SUM($T67:Z67)-(($H67*0.05))),(($S67-SUM($T67:Z67))*$D67))))</f>
        <v>0</v>
      </c>
      <c r="AB67" s="158">
        <f>IF(COUNT($T67:AA67)&gt;=$F67,0,IF((1&gt;($F67-1)&gt;0),MIN(($S67-SUM($T67:AA67))*$D67,($S67-SUM($T67:AA67)-(($H67*0.05))),(($S67-SUM($T67:AA67))*$D67))))</f>
        <v>0</v>
      </c>
      <c r="AC67" s="158">
        <f>IF(COUNT($T67:AB67)&gt;=$F67,0,IF((1&gt;($F67-1)&gt;0),MIN(($S67-SUM($T67:AB67))*$D67,($S67-SUM($T67:AB67)-(($H67*0.05))),(($S67-SUM($T67:AB67))*$D67))))</f>
        <v>0</v>
      </c>
      <c r="AD67" s="158">
        <f>IF(COUNT($T67:AC67)&gt;=$F67,0,IF((1&gt;($F67-1)&gt;0),MIN(($S67-SUM($T67:AC67))*$D67,($S67-SUM($T67:AC67)-(($H67*0.05))),(($S67-SUM($T67:AC67))*$D67))))</f>
        <v>0</v>
      </c>
      <c r="AE67" s="158">
        <f>IF(COUNT($T67:AD67)&gt;=$F67,0,IF((1&gt;($F67-1)&gt;0),MIN(($S67-SUM($T67:AD67))*$D67,($S67-SUM($T67:AD67)-(($H67*0.05))),(($S67-SUM($T67:AD67))*$D67))))</f>
        <v>0</v>
      </c>
      <c r="AF67" s="158">
        <f>IF(COUNT($T67:AE67)&gt;=$F67,0,IF((1&gt;($F67-1)&gt;0),MIN(($S67-SUM($T67:AE67))*$D67,($S67-SUM($T67:AE67)-(($H67*0.05))),(($S67-SUM($T67:AE67))*$D67))))</f>
        <v>0</v>
      </c>
      <c r="AG67" s="158">
        <f>IF(COUNT($T67:AF67)&gt;=$F67,0,IF((1&gt;($F67-1)&gt;0),MIN(($S67-SUM($T67:AF67))*$D67,($S67-SUM($T67:AF67)-(($H67*0.05))),(($S67-SUM($T67:AF67))*$D67))))</f>
        <v>0</v>
      </c>
      <c r="AH67" s="158">
        <f>IF(COUNT($T67:AG67)&gt;=$F67,0,IF((1&gt;($F67-1)&gt;0),MIN(($S67-SUM($T67:AG67))*$D67,($S67-SUM($T67:AG67)-(($H67*0.05))),(($S67-SUM($T67:AG67))*$D67))))</f>
        <v>0</v>
      </c>
      <c r="AI67" s="158">
        <f>IF(COUNT($T67:AH67)&gt;=$F67,0,IF((1&gt;($F67-1)&gt;0),MIN(($S67-SUM($T67:AH67))*$D67,($S67-SUM($T67:AH67)-(($H67*0.05))),(($S67-SUM($T67:AH67))*$D67))))</f>
        <v>0</v>
      </c>
      <c r="AJ67" s="159">
        <f t="shared" si="14"/>
        <v>0</v>
      </c>
      <c r="AK67" s="159">
        <f t="shared" si="15"/>
        <v>0</v>
      </c>
    </row>
    <row r="68" spans="1:37">
      <c r="A68" s="160"/>
      <c r="B68" s="152">
        <v>0</v>
      </c>
      <c r="C68" s="153">
        <v>0</v>
      </c>
      <c r="D68" s="154">
        <f t="shared" si="1"/>
        <v>0</v>
      </c>
      <c r="E68" s="155">
        <v>0</v>
      </c>
      <c r="F68" s="156">
        <f t="shared" si="2"/>
        <v>0</v>
      </c>
      <c r="G68" s="157">
        <f t="shared" si="3"/>
        <v>0</v>
      </c>
      <c r="H68" s="155">
        <v>0</v>
      </c>
      <c r="I68" s="158" t="str">
        <f>IFERROR((IF(I$8&gt;$B68,$H68-($H68*$C68*(#REF!-$B68+1)/365),0)),"-")</f>
        <v>-</v>
      </c>
      <c r="J68" s="158" t="str">
        <f t="shared" si="4"/>
        <v>-</v>
      </c>
      <c r="K68" s="158" t="str">
        <f t="shared" si="5"/>
        <v>-</v>
      </c>
      <c r="L68" s="158" t="str">
        <f t="shared" si="6"/>
        <v>-</v>
      </c>
      <c r="M68" s="158" t="str">
        <f t="shared" si="7"/>
        <v>-</v>
      </c>
      <c r="N68" s="158" t="str">
        <f t="shared" si="8"/>
        <v>-</v>
      </c>
      <c r="O68" s="158" t="str">
        <f t="shared" si="9"/>
        <v>-</v>
      </c>
      <c r="P68" s="158" t="str">
        <f t="shared" si="10"/>
        <v>-</v>
      </c>
      <c r="Q68" s="158" t="str">
        <f t="shared" si="11"/>
        <v>-</v>
      </c>
      <c r="R68" s="155">
        <v>0</v>
      </c>
      <c r="S68" s="191">
        <f t="shared" si="12"/>
        <v>0</v>
      </c>
      <c r="T68" s="158">
        <f t="shared" si="13"/>
        <v>0</v>
      </c>
      <c r="U68" s="158">
        <f>IF(COUNT($T68:T68)&gt;=$F68,0,IF((1&gt;($F68-1)&gt;0),MIN(($S68-SUM($T68:T68))*$D68,($S68-SUM($T68:T68)-(($H68*0.05))),(($S68-SUM($T68:T68))*$D68))))</f>
        <v>0</v>
      </c>
      <c r="V68" s="158">
        <f>IF(COUNT($T68:U68)&gt;=$F68,0,IF((1&gt;($F68-1)&gt;0),MIN(($S68-SUM($T68:U68))*$D68,($S68-SUM($T68:U68)-(($H68*0.05))),(($S68-SUM($T68:U68))*$D68))))</f>
        <v>0</v>
      </c>
      <c r="W68" s="158">
        <f>IF(COUNT($T68:V68)&gt;=$F68,0,IF((1&gt;($F68-1)&gt;0),MIN(($S68-SUM($T68:V68))*$D68,($S68-SUM($T68:V68)-(($H68*0.05))),(($S68-SUM($T68:V68))*$D68))))</f>
        <v>0</v>
      </c>
      <c r="X68" s="158">
        <f>IF(COUNT($T68:W68)&gt;=$F68,0,IF((1&gt;($F68-1)&gt;0),MIN(($S68-SUM($T68:W68))*$D68,($S68-SUM($T68:W68)-(($H68*0.05))),(($S68-SUM($T68:W68))*$D68))))</f>
        <v>0</v>
      </c>
      <c r="Y68" s="158">
        <f>IF(COUNT($T68:X68)&gt;=$F68,0,IF((1&gt;($F68-1)&gt;0),MIN(($S68-SUM($T68:X68))*$D68,($S68-SUM($T68:X68)-(($H68*0.05))),(($S68-SUM($T68:X68))*$D68))))</f>
        <v>0</v>
      </c>
      <c r="Z68" s="158">
        <f>IF(COUNT($T68:Y68)&gt;=$F68,0,IF((1&gt;($F68-1)&gt;0),MIN(($S68-SUM($T68:Y68))*$D68,($S68-SUM($T68:Y68)-(($H68*0.05))),(($S68-SUM($T68:Y68))*$D68))))</f>
        <v>0</v>
      </c>
      <c r="AA68" s="158">
        <f>IF(COUNT($T68:Z68)&gt;=$F68,0,IF((1&gt;($F68-1)&gt;0),MIN(($S68-SUM($T68:Z68))*$D68,($S68-SUM($T68:Z68)-(($H68*0.05))),(($S68-SUM($T68:Z68))*$D68))))</f>
        <v>0</v>
      </c>
      <c r="AB68" s="158">
        <f>IF(COUNT($T68:AA68)&gt;=$F68,0,IF((1&gt;($F68-1)&gt;0),MIN(($S68-SUM($T68:AA68))*$D68,($S68-SUM($T68:AA68)-(($H68*0.05))),(($S68-SUM($T68:AA68))*$D68))))</f>
        <v>0</v>
      </c>
      <c r="AC68" s="158">
        <f>IF(COUNT($T68:AB68)&gt;=$F68,0,IF((1&gt;($F68-1)&gt;0),MIN(($S68-SUM($T68:AB68))*$D68,($S68-SUM($T68:AB68)-(($H68*0.05))),(($S68-SUM($T68:AB68))*$D68))))</f>
        <v>0</v>
      </c>
      <c r="AD68" s="158">
        <f>IF(COUNT($T68:AC68)&gt;=$F68,0,IF((1&gt;($F68-1)&gt;0),MIN(($S68-SUM($T68:AC68))*$D68,($S68-SUM($T68:AC68)-(($H68*0.05))),(($S68-SUM($T68:AC68))*$D68))))</f>
        <v>0</v>
      </c>
      <c r="AE68" s="158">
        <f>IF(COUNT($T68:AD68)&gt;=$F68,0,IF((1&gt;($F68-1)&gt;0),MIN(($S68-SUM($T68:AD68))*$D68,($S68-SUM($T68:AD68)-(($H68*0.05))),(($S68-SUM($T68:AD68))*$D68))))</f>
        <v>0</v>
      </c>
      <c r="AF68" s="158">
        <f>IF(COUNT($T68:AE68)&gt;=$F68,0,IF((1&gt;($F68-1)&gt;0),MIN(($S68-SUM($T68:AE68))*$D68,($S68-SUM($T68:AE68)-(($H68*0.05))),(($S68-SUM($T68:AE68))*$D68))))</f>
        <v>0</v>
      </c>
      <c r="AG68" s="158">
        <f>IF(COUNT($T68:AF68)&gt;=$F68,0,IF((1&gt;($F68-1)&gt;0),MIN(($S68-SUM($T68:AF68))*$D68,($S68-SUM($T68:AF68)-(($H68*0.05))),(($S68-SUM($T68:AF68))*$D68))))</f>
        <v>0</v>
      </c>
      <c r="AH68" s="158">
        <f>IF(COUNT($T68:AG68)&gt;=$F68,0,IF((1&gt;($F68-1)&gt;0),MIN(($S68-SUM($T68:AG68))*$D68,($S68-SUM($T68:AG68)-(($H68*0.05))),(($S68-SUM($T68:AG68))*$D68))))</f>
        <v>0</v>
      </c>
      <c r="AI68" s="158">
        <f>IF(COUNT($T68:AH68)&gt;=$F68,0,IF((1&gt;($F68-1)&gt;0),MIN(($S68-SUM($T68:AH68))*$D68,($S68-SUM($T68:AH68)-(($H68*0.05))),(($S68-SUM($T68:AH68))*$D68))))</f>
        <v>0</v>
      </c>
      <c r="AJ68" s="159">
        <f t="shared" si="14"/>
        <v>0</v>
      </c>
      <c r="AK68" s="159">
        <f t="shared" si="15"/>
        <v>0</v>
      </c>
    </row>
    <row r="69" spans="1:37">
      <c r="A69" s="160"/>
      <c r="B69" s="152">
        <v>0</v>
      </c>
      <c r="C69" s="153">
        <v>0</v>
      </c>
      <c r="D69" s="154">
        <f t="shared" si="1"/>
        <v>0</v>
      </c>
      <c r="E69" s="155">
        <v>0</v>
      </c>
      <c r="F69" s="156">
        <f t="shared" si="2"/>
        <v>0</v>
      </c>
      <c r="G69" s="157">
        <f t="shared" si="3"/>
        <v>0</v>
      </c>
      <c r="H69" s="155">
        <v>0</v>
      </c>
      <c r="I69" s="158" t="str">
        <f>IFERROR((IF(I$8&gt;$B69,$H69-($H69*$C69*(#REF!-$B69+1)/365),0)),"-")</f>
        <v>-</v>
      </c>
      <c r="J69" s="158" t="str">
        <f t="shared" si="4"/>
        <v>-</v>
      </c>
      <c r="K69" s="158" t="str">
        <f t="shared" si="5"/>
        <v>-</v>
      </c>
      <c r="L69" s="158" t="str">
        <f t="shared" si="6"/>
        <v>-</v>
      </c>
      <c r="M69" s="158" t="str">
        <f t="shared" si="7"/>
        <v>-</v>
      </c>
      <c r="N69" s="158" t="str">
        <f t="shared" si="8"/>
        <v>-</v>
      </c>
      <c r="O69" s="158" t="str">
        <f t="shared" si="9"/>
        <v>-</v>
      </c>
      <c r="P69" s="158" t="str">
        <f t="shared" si="10"/>
        <v>-</v>
      </c>
      <c r="Q69" s="158" t="str">
        <f t="shared" si="11"/>
        <v>-</v>
      </c>
      <c r="R69" s="155">
        <v>0</v>
      </c>
      <c r="S69" s="191">
        <f t="shared" si="12"/>
        <v>0</v>
      </c>
      <c r="T69" s="158">
        <f t="shared" si="13"/>
        <v>0</v>
      </c>
      <c r="U69" s="158">
        <f>IF(COUNT($T69:T69)&gt;=$F69,0,IF((1&gt;($F69-1)&gt;0),MIN(($S69-SUM($T69:T69))*$D69,($S69-SUM($T69:T69)-(($H69*0.05))),(($S69-SUM($T69:T69))*$D69))))</f>
        <v>0</v>
      </c>
      <c r="V69" s="158">
        <f>IF(COUNT($T69:U69)&gt;=$F69,0,IF((1&gt;($F69-1)&gt;0),MIN(($S69-SUM($T69:U69))*$D69,($S69-SUM($T69:U69)-(($H69*0.05))),(($S69-SUM($T69:U69))*$D69))))</f>
        <v>0</v>
      </c>
      <c r="W69" s="158">
        <f>IF(COUNT($T69:V69)&gt;=$F69,0,IF((1&gt;($F69-1)&gt;0),MIN(($S69-SUM($T69:V69))*$D69,($S69-SUM($T69:V69)-(($H69*0.05))),(($S69-SUM($T69:V69))*$D69))))</f>
        <v>0</v>
      </c>
      <c r="X69" s="158">
        <f>IF(COUNT($T69:W69)&gt;=$F69,0,IF((1&gt;($F69-1)&gt;0),MIN(($S69-SUM($T69:W69))*$D69,($S69-SUM($T69:W69)-(($H69*0.05))),(($S69-SUM($T69:W69))*$D69))))</f>
        <v>0</v>
      </c>
      <c r="Y69" s="158">
        <f>IF(COUNT($T69:X69)&gt;=$F69,0,IF((1&gt;($F69-1)&gt;0),MIN(($S69-SUM($T69:X69))*$D69,($S69-SUM($T69:X69)-(($H69*0.05))),(($S69-SUM($T69:X69))*$D69))))</f>
        <v>0</v>
      </c>
      <c r="Z69" s="158">
        <f>IF(COUNT($T69:Y69)&gt;=$F69,0,IF((1&gt;($F69-1)&gt;0),MIN(($S69-SUM($T69:Y69))*$D69,($S69-SUM($T69:Y69)-(($H69*0.05))),(($S69-SUM($T69:Y69))*$D69))))</f>
        <v>0</v>
      </c>
      <c r="AA69" s="158">
        <f>IF(COUNT($T69:Z69)&gt;=$F69,0,IF((1&gt;($F69-1)&gt;0),MIN(($S69-SUM($T69:Z69))*$D69,($S69-SUM($T69:Z69)-(($H69*0.05))),(($S69-SUM($T69:Z69))*$D69))))</f>
        <v>0</v>
      </c>
      <c r="AB69" s="158">
        <f>IF(COUNT($T69:AA69)&gt;=$F69,0,IF((1&gt;($F69-1)&gt;0),MIN(($S69-SUM($T69:AA69))*$D69,($S69-SUM($T69:AA69)-(($H69*0.05))),(($S69-SUM($T69:AA69))*$D69))))</f>
        <v>0</v>
      </c>
      <c r="AC69" s="158">
        <f>IF(COUNT($T69:AB69)&gt;=$F69,0,IF((1&gt;($F69-1)&gt;0),MIN(($S69-SUM($T69:AB69))*$D69,($S69-SUM($T69:AB69)-(($H69*0.05))),(($S69-SUM($T69:AB69))*$D69))))</f>
        <v>0</v>
      </c>
      <c r="AD69" s="158">
        <f>IF(COUNT($T69:AC69)&gt;=$F69,0,IF((1&gt;($F69-1)&gt;0),MIN(($S69-SUM($T69:AC69))*$D69,($S69-SUM($T69:AC69)-(($H69*0.05))),(($S69-SUM($T69:AC69))*$D69))))</f>
        <v>0</v>
      </c>
      <c r="AE69" s="158">
        <f>IF(COUNT($T69:AD69)&gt;=$F69,0,IF((1&gt;($F69-1)&gt;0),MIN(($S69-SUM($T69:AD69))*$D69,($S69-SUM($T69:AD69)-(($H69*0.05))),(($S69-SUM($T69:AD69))*$D69))))</f>
        <v>0</v>
      </c>
      <c r="AF69" s="158">
        <f>IF(COUNT($T69:AE69)&gt;=$F69,0,IF((1&gt;($F69-1)&gt;0),MIN(($S69-SUM($T69:AE69))*$D69,($S69-SUM($T69:AE69)-(($H69*0.05))),(($S69-SUM($T69:AE69))*$D69))))</f>
        <v>0</v>
      </c>
      <c r="AG69" s="158">
        <f>IF(COUNT($T69:AF69)&gt;=$F69,0,IF((1&gt;($F69-1)&gt;0),MIN(($S69-SUM($T69:AF69))*$D69,($S69-SUM($T69:AF69)-(($H69*0.05))),(($S69-SUM($T69:AF69))*$D69))))</f>
        <v>0</v>
      </c>
      <c r="AH69" s="158">
        <f>IF(COUNT($T69:AG69)&gt;=$F69,0,IF((1&gt;($F69-1)&gt;0),MIN(($S69-SUM($T69:AG69))*$D69,($S69-SUM($T69:AG69)-(($H69*0.05))),(($S69-SUM($T69:AG69))*$D69))))</f>
        <v>0</v>
      </c>
      <c r="AI69" s="158">
        <f>IF(COUNT($T69:AH69)&gt;=$F69,0,IF((1&gt;($F69-1)&gt;0),MIN(($S69-SUM($T69:AH69))*$D69,($S69-SUM($T69:AH69)-(($H69*0.05))),(($S69-SUM($T69:AH69))*$D69))))</f>
        <v>0</v>
      </c>
      <c r="AJ69" s="159">
        <f t="shared" si="14"/>
        <v>0</v>
      </c>
      <c r="AK69" s="159">
        <f t="shared" si="15"/>
        <v>0</v>
      </c>
    </row>
    <row r="70" spans="1:37">
      <c r="A70" s="160"/>
      <c r="B70" s="152">
        <v>0</v>
      </c>
      <c r="C70" s="153">
        <v>0</v>
      </c>
      <c r="D70" s="154">
        <f t="shared" si="1"/>
        <v>0</v>
      </c>
      <c r="E70" s="155">
        <v>0</v>
      </c>
      <c r="F70" s="156">
        <f t="shared" si="2"/>
        <v>0</v>
      </c>
      <c r="G70" s="157">
        <f t="shared" si="3"/>
        <v>0</v>
      </c>
      <c r="H70" s="155">
        <v>0</v>
      </c>
      <c r="I70" s="158" t="str">
        <f>IFERROR((IF(I$8&gt;$B70,$H70-($H70*$C70*(#REF!-$B70+1)/365),0)),"-")</f>
        <v>-</v>
      </c>
      <c r="J70" s="158" t="str">
        <f t="shared" si="4"/>
        <v>-</v>
      </c>
      <c r="K70" s="158" t="str">
        <f t="shared" si="5"/>
        <v>-</v>
      </c>
      <c r="L70" s="158" t="str">
        <f t="shared" si="6"/>
        <v>-</v>
      </c>
      <c r="M70" s="158" t="str">
        <f t="shared" si="7"/>
        <v>-</v>
      </c>
      <c r="N70" s="158" t="str">
        <f t="shared" si="8"/>
        <v>-</v>
      </c>
      <c r="O70" s="158" t="str">
        <f t="shared" si="9"/>
        <v>-</v>
      </c>
      <c r="P70" s="158" t="str">
        <f t="shared" si="10"/>
        <v>-</v>
      </c>
      <c r="Q70" s="158" t="str">
        <f t="shared" si="11"/>
        <v>-</v>
      </c>
      <c r="R70" s="155">
        <v>0</v>
      </c>
      <c r="S70" s="191">
        <f t="shared" si="12"/>
        <v>0</v>
      </c>
      <c r="T70" s="158">
        <f t="shared" si="13"/>
        <v>0</v>
      </c>
      <c r="U70" s="158">
        <f>IF(COUNT($T70:T70)&gt;=$F70,0,IF((1&gt;($F70-1)&gt;0),MIN(($S70-SUM($T70:T70))*$D70,($S70-SUM($T70:T70)-(($H70*0.05))),(($S70-SUM($T70:T70))*$D70))))</f>
        <v>0</v>
      </c>
      <c r="V70" s="158">
        <f>IF(COUNT($T70:U70)&gt;=$F70,0,IF((1&gt;($F70-1)&gt;0),MIN(($S70-SUM($T70:U70))*$D70,($S70-SUM($T70:U70)-(($H70*0.05))),(($S70-SUM($T70:U70))*$D70))))</f>
        <v>0</v>
      </c>
      <c r="W70" s="158">
        <f>IF(COUNT($T70:V70)&gt;=$F70,0,IF((1&gt;($F70-1)&gt;0),MIN(($S70-SUM($T70:V70))*$D70,($S70-SUM($T70:V70)-(($H70*0.05))),(($S70-SUM($T70:V70))*$D70))))</f>
        <v>0</v>
      </c>
      <c r="X70" s="158">
        <f>IF(COUNT($T70:W70)&gt;=$F70,0,IF((1&gt;($F70-1)&gt;0),MIN(($S70-SUM($T70:W70))*$D70,($S70-SUM($T70:W70)-(($H70*0.05))),(($S70-SUM($T70:W70))*$D70))))</f>
        <v>0</v>
      </c>
      <c r="Y70" s="158">
        <f>IF(COUNT($T70:X70)&gt;=$F70,0,IF((1&gt;($F70-1)&gt;0),MIN(($S70-SUM($T70:X70))*$D70,($S70-SUM($T70:X70)-(($H70*0.05))),(($S70-SUM($T70:X70))*$D70))))</f>
        <v>0</v>
      </c>
      <c r="Z70" s="158">
        <f>IF(COUNT($T70:Y70)&gt;=$F70,0,IF((1&gt;($F70-1)&gt;0),MIN(($S70-SUM($T70:Y70))*$D70,($S70-SUM($T70:Y70)-(($H70*0.05))),(($S70-SUM($T70:Y70))*$D70))))</f>
        <v>0</v>
      </c>
      <c r="AA70" s="158">
        <f>IF(COUNT($T70:Z70)&gt;=$F70,0,IF((1&gt;($F70-1)&gt;0),MIN(($S70-SUM($T70:Z70))*$D70,($S70-SUM($T70:Z70)-(($H70*0.05))),(($S70-SUM($T70:Z70))*$D70))))</f>
        <v>0</v>
      </c>
      <c r="AB70" s="158">
        <f>IF(COUNT($T70:AA70)&gt;=$F70,0,IF((1&gt;($F70-1)&gt;0),MIN(($S70-SUM($T70:AA70))*$D70,($S70-SUM($T70:AA70)-(($H70*0.05))),(($S70-SUM($T70:AA70))*$D70))))</f>
        <v>0</v>
      </c>
      <c r="AC70" s="158">
        <f>IF(COUNT($T70:AB70)&gt;=$F70,0,IF((1&gt;($F70-1)&gt;0),MIN(($S70-SUM($T70:AB70))*$D70,($S70-SUM($T70:AB70)-(($H70*0.05))),(($S70-SUM($T70:AB70))*$D70))))</f>
        <v>0</v>
      </c>
      <c r="AD70" s="158">
        <f>IF(COUNT($T70:AC70)&gt;=$F70,0,IF((1&gt;($F70-1)&gt;0),MIN(($S70-SUM($T70:AC70))*$D70,($S70-SUM($T70:AC70)-(($H70*0.05))),(($S70-SUM($T70:AC70))*$D70))))</f>
        <v>0</v>
      </c>
      <c r="AE70" s="158">
        <f>IF(COUNT($T70:AD70)&gt;=$F70,0,IF((1&gt;($F70-1)&gt;0),MIN(($S70-SUM($T70:AD70))*$D70,($S70-SUM($T70:AD70)-(($H70*0.05))),(($S70-SUM($T70:AD70))*$D70))))</f>
        <v>0</v>
      </c>
      <c r="AF70" s="158">
        <f>IF(COUNT($T70:AE70)&gt;=$F70,0,IF((1&gt;($F70-1)&gt;0),MIN(($S70-SUM($T70:AE70))*$D70,($S70-SUM($T70:AE70)-(($H70*0.05))),(($S70-SUM($T70:AE70))*$D70))))</f>
        <v>0</v>
      </c>
      <c r="AG70" s="158">
        <f>IF(COUNT($T70:AF70)&gt;=$F70,0,IF((1&gt;($F70-1)&gt;0),MIN(($S70-SUM($T70:AF70))*$D70,($S70-SUM($T70:AF70)-(($H70*0.05))),(($S70-SUM($T70:AF70))*$D70))))</f>
        <v>0</v>
      </c>
      <c r="AH70" s="158">
        <f>IF(COUNT($T70:AG70)&gt;=$F70,0,IF((1&gt;($F70-1)&gt;0),MIN(($S70-SUM($T70:AG70))*$D70,($S70-SUM($T70:AG70)-(($H70*0.05))),(($S70-SUM($T70:AG70))*$D70))))</f>
        <v>0</v>
      </c>
      <c r="AI70" s="158">
        <f>IF(COUNT($T70:AH70)&gt;=$F70,0,IF((1&gt;($F70-1)&gt;0),MIN(($S70-SUM($T70:AH70))*$D70,($S70-SUM($T70:AH70)-(($H70*0.05))),(($S70-SUM($T70:AH70))*$D70))))</f>
        <v>0</v>
      </c>
      <c r="AJ70" s="159">
        <f t="shared" si="14"/>
        <v>0</v>
      </c>
      <c r="AK70" s="159">
        <f t="shared" si="15"/>
        <v>0</v>
      </c>
    </row>
    <row r="71" spans="1:37">
      <c r="A71" s="160"/>
      <c r="B71" s="152">
        <v>0</v>
      </c>
      <c r="C71" s="153">
        <v>0</v>
      </c>
      <c r="D71" s="154">
        <f t="shared" si="1"/>
        <v>0</v>
      </c>
      <c r="E71" s="155">
        <v>0</v>
      </c>
      <c r="F71" s="156">
        <f t="shared" si="2"/>
        <v>0</v>
      </c>
      <c r="G71" s="157">
        <f t="shared" si="3"/>
        <v>0</v>
      </c>
      <c r="H71" s="155">
        <v>0</v>
      </c>
      <c r="I71" s="158" t="str">
        <f>IFERROR((IF(I$8&gt;$B71,$H71-($H71*$C71*(#REF!-$B71+1)/365),0)),"-")</f>
        <v>-</v>
      </c>
      <c r="J71" s="158" t="str">
        <f t="shared" si="4"/>
        <v>-</v>
      </c>
      <c r="K71" s="158" t="str">
        <f t="shared" si="5"/>
        <v>-</v>
      </c>
      <c r="L71" s="158" t="str">
        <f t="shared" si="6"/>
        <v>-</v>
      </c>
      <c r="M71" s="158" t="str">
        <f t="shared" si="7"/>
        <v>-</v>
      </c>
      <c r="N71" s="158" t="str">
        <f t="shared" si="8"/>
        <v>-</v>
      </c>
      <c r="O71" s="158" t="str">
        <f t="shared" si="9"/>
        <v>-</v>
      </c>
      <c r="P71" s="158" t="str">
        <f t="shared" si="10"/>
        <v>-</v>
      </c>
      <c r="Q71" s="158" t="str">
        <f t="shared" si="11"/>
        <v>-</v>
      </c>
      <c r="R71" s="155">
        <v>0</v>
      </c>
      <c r="S71" s="191">
        <f t="shared" si="12"/>
        <v>0</v>
      </c>
      <c r="T71" s="158">
        <f t="shared" si="13"/>
        <v>0</v>
      </c>
      <c r="U71" s="158">
        <f>IF(COUNT($T71:T71)&gt;=$F71,0,IF((1&gt;($F71-1)&gt;0),MIN(($S71-SUM($T71:T71))*$D71,($S71-SUM($T71:T71)-(($H71*0.05))),(($S71-SUM($T71:T71))*$D71))))</f>
        <v>0</v>
      </c>
      <c r="V71" s="158">
        <f>IF(COUNT($T71:U71)&gt;=$F71,0,IF((1&gt;($F71-1)&gt;0),MIN(($S71-SUM($T71:U71))*$D71,($S71-SUM($T71:U71)-(($H71*0.05))),(($S71-SUM($T71:U71))*$D71))))</f>
        <v>0</v>
      </c>
      <c r="W71" s="158">
        <f>IF(COUNT($T71:V71)&gt;=$F71,0,IF((1&gt;($F71-1)&gt;0),MIN(($S71-SUM($T71:V71))*$D71,($S71-SUM($T71:V71)-(($H71*0.05))),(($S71-SUM($T71:V71))*$D71))))</f>
        <v>0</v>
      </c>
      <c r="X71" s="158">
        <f>IF(COUNT($T71:W71)&gt;=$F71,0,IF((1&gt;($F71-1)&gt;0),MIN(($S71-SUM($T71:W71))*$D71,($S71-SUM($T71:W71)-(($H71*0.05))),(($S71-SUM($T71:W71))*$D71))))</f>
        <v>0</v>
      </c>
      <c r="Y71" s="158">
        <f>IF(COUNT($T71:X71)&gt;=$F71,0,IF((1&gt;($F71-1)&gt;0),MIN(($S71-SUM($T71:X71))*$D71,($S71-SUM($T71:X71)-(($H71*0.05))),(($S71-SUM($T71:X71))*$D71))))</f>
        <v>0</v>
      </c>
      <c r="Z71" s="158">
        <f>IF(COUNT($T71:Y71)&gt;=$F71,0,IF((1&gt;($F71-1)&gt;0),MIN(($S71-SUM($T71:Y71))*$D71,($S71-SUM($T71:Y71)-(($H71*0.05))),(($S71-SUM($T71:Y71))*$D71))))</f>
        <v>0</v>
      </c>
      <c r="AA71" s="158">
        <f>IF(COUNT($T71:Z71)&gt;=$F71,0,IF((1&gt;($F71-1)&gt;0),MIN(($S71-SUM($T71:Z71))*$D71,($S71-SUM($T71:Z71)-(($H71*0.05))),(($S71-SUM($T71:Z71))*$D71))))</f>
        <v>0</v>
      </c>
      <c r="AB71" s="158">
        <f>IF(COUNT($T71:AA71)&gt;=$F71,0,IF((1&gt;($F71-1)&gt;0),MIN(($S71-SUM($T71:AA71))*$D71,($S71-SUM($T71:AA71)-(($H71*0.05))),(($S71-SUM($T71:AA71))*$D71))))</f>
        <v>0</v>
      </c>
      <c r="AC71" s="158">
        <f>IF(COUNT($T71:AB71)&gt;=$F71,0,IF((1&gt;($F71-1)&gt;0),MIN(($S71-SUM($T71:AB71))*$D71,($S71-SUM($T71:AB71)-(($H71*0.05))),(($S71-SUM($T71:AB71))*$D71))))</f>
        <v>0</v>
      </c>
      <c r="AD71" s="158">
        <f>IF(COUNT($T71:AC71)&gt;=$F71,0,IF((1&gt;($F71-1)&gt;0),MIN(($S71-SUM($T71:AC71))*$D71,($S71-SUM($T71:AC71)-(($H71*0.05))),(($S71-SUM($T71:AC71))*$D71))))</f>
        <v>0</v>
      </c>
      <c r="AE71" s="158">
        <f>IF(COUNT($T71:AD71)&gt;=$F71,0,IF((1&gt;($F71-1)&gt;0),MIN(($S71-SUM($T71:AD71))*$D71,($S71-SUM($T71:AD71)-(($H71*0.05))),(($S71-SUM($T71:AD71))*$D71))))</f>
        <v>0</v>
      </c>
      <c r="AF71" s="158">
        <f>IF(COUNT($T71:AE71)&gt;=$F71,0,IF((1&gt;($F71-1)&gt;0),MIN(($S71-SUM($T71:AE71))*$D71,($S71-SUM($T71:AE71)-(($H71*0.05))),(($S71-SUM($T71:AE71))*$D71))))</f>
        <v>0</v>
      </c>
      <c r="AG71" s="158">
        <f>IF(COUNT($T71:AF71)&gt;=$F71,0,IF((1&gt;($F71-1)&gt;0),MIN(($S71-SUM($T71:AF71))*$D71,($S71-SUM($T71:AF71)-(($H71*0.05))),(($S71-SUM($T71:AF71))*$D71))))</f>
        <v>0</v>
      </c>
      <c r="AH71" s="158">
        <f>IF(COUNT($T71:AG71)&gt;=$F71,0,IF((1&gt;($F71-1)&gt;0),MIN(($S71-SUM($T71:AG71))*$D71,($S71-SUM($T71:AG71)-(($H71*0.05))),(($S71-SUM($T71:AG71))*$D71))))</f>
        <v>0</v>
      </c>
      <c r="AI71" s="158">
        <f>IF(COUNT($T71:AH71)&gt;=$F71,0,IF((1&gt;($F71-1)&gt;0),MIN(($S71-SUM($T71:AH71))*$D71,($S71-SUM($T71:AH71)-(($H71*0.05))),(($S71-SUM($T71:AH71))*$D71))))</f>
        <v>0</v>
      </c>
      <c r="AJ71" s="159">
        <f t="shared" si="14"/>
        <v>0</v>
      </c>
      <c r="AK71" s="159">
        <f t="shared" si="15"/>
        <v>0</v>
      </c>
    </row>
    <row r="72" spans="1:37">
      <c r="A72" s="160"/>
      <c r="B72" s="152">
        <v>0</v>
      </c>
      <c r="C72" s="153">
        <v>0</v>
      </c>
      <c r="D72" s="154">
        <f t="shared" si="1"/>
        <v>0</v>
      </c>
      <c r="E72" s="155">
        <v>0</v>
      </c>
      <c r="F72" s="156">
        <f t="shared" si="2"/>
        <v>0</v>
      </c>
      <c r="G72" s="157">
        <f t="shared" si="3"/>
        <v>0</v>
      </c>
      <c r="H72" s="155">
        <v>0</v>
      </c>
      <c r="I72" s="158" t="str">
        <f>IFERROR((IF(I$8&gt;$B72,$H72-($H72*$C72*(#REF!-$B72+1)/365),0)),"-")</f>
        <v>-</v>
      </c>
      <c r="J72" s="158" t="str">
        <f t="shared" si="4"/>
        <v>-</v>
      </c>
      <c r="K72" s="158" t="str">
        <f t="shared" si="5"/>
        <v>-</v>
      </c>
      <c r="L72" s="158" t="str">
        <f t="shared" si="6"/>
        <v>-</v>
      </c>
      <c r="M72" s="158" t="str">
        <f t="shared" si="7"/>
        <v>-</v>
      </c>
      <c r="N72" s="158" t="str">
        <f t="shared" si="8"/>
        <v>-</v>
      </c>
      <c r="O72" s="158" t="str">
        <f t="shared" si="9"/>
        <v>-</v>
      </c>
      <c r="P72" s="158" t="str">
        <f t="shared" si="10"/>
        <v>-</v>
      </c>
      <c r="Q72" s="158" t="str">
        <f t="shared" si="11"/>
        <v>-</v>
      </c>
      <c r="R72" s="155">
        <v>0</v>
      </c>
      <c r="S72" s="191">
        <f t="shared" si="12"/>
        <v>0</v>
      </c>
      <c r="T72" s="158">
        <f t="shared" si="13"/>
        <v>0</v>
      </c>
      <c r="U72" s="158">
        <f>IF(COUNT($T72:T72)&gt;=$F72,0,IF((1&gt;($F72-1)&gt;0),MIN(($S72-SUM($T72:T72))*$D72,($S72-SUM($T72:T72)-(($H72*0.05))),(($S72-SUM($T72:T72))*$D72))))</f>
        <v>0</v>
      </c>
      <c r="V72" s="158">
        <f>IF(COUNT($T72:U72)&gt;=$F72,0,IF((1&gt;($F72-1)&gt;0),MIN(($S72-SUM($T72:U72))*$D72,($S72-SUM($T72:U72)-(($H72*0.05))),(($S72-SUM($T72:U72))*$D72))))</f>
        <v>0</v>
      </c>
      <c r="W72" s="158">
        <f>IF(COUNT($T72:V72)&gt;=$F72,0,IF((1&gt;($F72-1)&gt;0),MIN(($S72-SUM($T72:V72))*$D72,($S72-SUM($T72:V72)-(($H72*0.05))),(($S72-SUM($T72:V72))*$D72))))</f>
        <v>0</v>
      </c>
      <c r="X72" s="158">
        <f>IF(COUNT($T72:W72)&gt;=$F72,0,IF((1&gt;($F72-1)&gt;0),MIN(($S72-SUM($T72:W72))*$D72,($S72-SUM($T72:W72)-(($H72*0.05))),(($S72-SUM($T72:W72))*$D72))))</f>
        <v>0</v>
      </c>
      <c r="Y72" s="158">
        <f>IF(COUNT($T72:X72)&gt;=$F72,0,IF((1&gt;($F72-1)&gt;0),MIN(($S72-SUM($T72:X72))*$D72,($S72-SUM($T72:X72)-(($H72*0.05))),(($S72-SUM($T72:X72))*$D72))))</f>
        <v>0</v>
      </c>
      <c r="Z72" s="158">
        <f>IF(COUNT($T72:Y72)&gt;=$F72,0,IF((1&gt;($F72-1)&gt;0),MIN(($S72-SUM($T72:Y72))*$D72,($S72-SUM($T72:Y72)-(($H72*0.05))),(($S72-SUM($T72:Y72))*$D72))))</f>
        <v>0</v>
      </c>
      <c r="AA72" s="158">
        <f>IF(COUNT($T72:Z72)&gt;=$F72,0,IF((1&gt;($F72-1)&gt;0),MIN(($S72-SUM($T72:Z72))*$D72,($S72-SUM($T72:Z72)-(($H72*0.05))),(($S72-SUM($T72:Z72))*$D72))))</f>
        <v>0</v>
      </c>
      <c r="AB72" s="158">
        <f>IF(COUNT($T72:AA72)&gt;=$F72,0,IF((1&gt;($F72-1)&gt;0),MIN(($S72-SUM($T72:AA72))*$D72,($S72-SUM($T72:AA72)-(($H72*0.05))),(($S72-SUM($T72:AA72))*$D72))))</f>
        <v>0</v>
      </c>
      <c r="AC72" s="158">
        <f>IF(COUNT($T72:AB72)&gt;=$F72,0,IF((1&gt;($F72-1)&gt;0),MIN(($S72-SUM($T72:AB72))*$D72,($S72-SUM($T72:AB72)-(($H72*0.05))),(($S72-SUM($T72:AB72))*$D72))))</f>
        <v>0</v>
      </c>
      <c r="AD72" s="158">
        <f>IF(COUNT($T72:AC72)&gt;=$F72,0,IF((1&gt;($F72-1)&gt;0),MIN(($S72-SUM($T72:AC72))*$D72,($S72-SUM($T72:AC72)-(($H72*0.05))),(($S72-SUM($T72:AC72))*$D72))))</f>
        <v>0</v>
      </c>
      <c r="AE72" s="158">
        <f>IF(COUNT($T72:AD72)&gt;=$F72,0,IF((1&gt;($F72-1)&gt;0),MIN(($S72-SUM($T72:AD72))*$D72,($S72-SUM($T72:AD72)-(($H72*0.05))),(($S72-SUM($T72:AD72))*$D72))))</f>
        <v>0</v>
      </c>
      <c r="AF72" s="158">
        <f>IF(COUNT($T72:AE72)&gt;=$F72,0,IF((1&gt;($F72-1)&gt;0),MIN(($S72-SUM($T72:AE72))*$D72,($S72-SUM($T72:AE72)-(($H72*0.05))),(($S72-SUM($T72:AE72))*$D72))))</f>
        <v>0</v>
      </c>
      <c r="AG72" s="158">
        <f>IF(COUNT($T72:AF72)&gt;=$F72,0,IF((1&gt;($F72-1)&gt;0),MIN(($S72-SUM($T72:AF72))*$D72,($S72-SUM($T72:AF72)-(($H72*0.05))),(($S72-SUM($T72:AF72))*$D72))))</f>
        <v>0</v>
      </c>
      <c r="AH72" s="158">
        <f>IF(COUNT($T72:AG72)&gt;=$F72,0,IF((1&gt;($F72-1)&gt;0),MIN(($S72-SUM($T72:AG72))*$D72,($S72-SUM($T72:AG72)-(($H72*0.05))),(($S72-SUM($T72:AG72))*$D72))))</f>
        <v>0</v>
      </c>
      <c r="AI72" s="158">
        <f>IF(COUNT($T72:AH72)&gt;=$F72,0,IF((1&gt;($F72-1)&gt;0),MIN(($S72-SUM($T72:AH72))*$D72,($S72-SUM($T72:AH72)-(($H72*0.05))),(($S72-SUM($T72:AH72))*$D72))))</f>
        <v>0</v>
      </c>
      <c r="AJ72" s="159">
        <f t="shared" si="14"/>
        <v>0</v>
      </c>
      <c r="AK72" s="159">
        <f t="shared" si="15"/>
        <v>0</v>
      </c>
    </row>
    <row r="73" spans="1:37">
      <c r="A73" s="160"/>
      <c r="B73" s="152">
        <v>0</v>
      </c>
      <c r="C73" s="153">
        <v>0</v>
      </c>
      <c r="D73" s="154">
        <f t="shared" si="1"/>
        <v>0</v>
      </c>
      <c r="E73" s="155">
        <v>0</v>
      </c>
      <c r="F73" s="156">
        <f t="shared" si="2"/>
        <v>0</v>
      </c>
      <c r="G73" s="157">
        <f t="shared" si="3"/>
        <v>0</v>
      </c>
      <c r="H73" s="155">
        <v>0</v>
      </c>
      <c r="I73" s="158" t="str">
        <f>IFERROR((IF(I$8&gt;$B73,$H73-($H73*$C73*(#REF!-$B73+1)/365),0)),"-")</f>
        <v>-</v>
      </c>
      <c r="J73" s="158" t="str">
        <f t="shared" si="4"/>
        <v>-</v>
      </c>
      <c r="K73" s="158" t="str">
        <f t="shared" si="5"/>
        <v>-</v>
      </c>
      <c r="L73" s="158" t="str">
        <f t="shared" si="6"/>
        <v>-</v>
      </c>
      <c r="M73" s="158" t="str">
        <f t="shared" si="7"/>
        <v>-</v>
      </c>
      <c r="N73" s="158" t="str">
        <f t="shared" si="8"/>
        <v>-</v>
      </c>
      <c r="O73" s="158" t="str">
        <f t="shared" si="9"/>
        <v>-</v>
      </c>
      <c r="P73" s="158" t="str">
        <f t="shared" si="10"/>
        <v>-</v>
      </c>
      <c r="Q73" s="158" t="str">
        <f t="shared" si="11"/>
        <v>-</v>
      </c>
      <c r="R73" s="155">
        <v>0</v>
      </c>
      <c r="S73" s="191">
        <f t="shared" si="12"/>
        <v>0</v>
      </c>
      <c r="T73" s="158">
        <f t="shared" si="13"/>
        <v>0</v>
      </c>
      <c r="U73" s="158">
        <f>IF(COUNT($T73:T73)&gt;=$F73,0,IF((1&gt;($F73-1)&gt;0),MIN(($S73-SUM($T73:T73))*$D73,($S73-SUM($T73:T73)-(($H73*0.05))),(($S73-SUM($T73:T73))*$D73))))</f>
        <v>0</v>
      </c>
      <c r="V73" s="158">
        <f>IF(COUNT($T73:U73)&gt;=$F73,0,IF((1&gt;($F73-1)&gt;0),MIN(($S73-SUM($T73:U73))*$D73,($S73-SUM($T73:U73)-(($H73*0.05))),(($S73-SUM($T73:U73))*$D73))))</f>
        <v>0</v>
      </c>
      <c r="W73" s="158">
        <f>IF(COUNT($T73:V73)&gt;=$F73,0,IF((1&gt;($F73-1)&gt;0),MIN(($S73-SUM($T73:V73))*$D73,($S73-SUM($T73:V73)-(($H73*0.05))),(($S73-SUM($T73:V73))*$D73))))</f>
        <v>0</v>
      </c>
      <c r="X73" s="158">
        <f>IF(COUNT($T73:W73)&gt;=$F73,0,IF((1&gt;($F73-1)&gt;0),MIN(($S73-SUM($T73:W73))*$D73,($S73-SUM($T73:W73)-(($H73*0.05))),(($S73-SUM($T73:W73))*$D73))))</f>
        <v>0</v>
      </c>
      <c r="Y73" s="158">
        <f>IF(COUNT($T73:X73)&gt;=$F73,0,IF((1&gt;($F73-1)&gt;0),MIN(($S73-SUM($T73:X73))*$D73,($S73-SUM($T73:X73)-(($H73*0.05))),(($S73-SUM($T73:X73))*$D73))))</f>
        <v>0</v>
      </c>
      <c r="Z73" s="158">
        <f>IF(COUNT($T73:Y73)&gt;=$F73,0,IF((1&gt;($F73-1)&gt;0),MIN(($S73-SUM($T73:Y73))*$D73,($S73-SUM($T73:Y73)-(($H73*0.05))),(($S73-SUM($T73:Y73))*$D73))))</f>
        <v>0</v>
      </c>
      <c r="AA73" s="158">
        <f>IF(COUNT($T73:Z73)&gt;=$F73,0,IF((1&gt;($F73-1)&gt;0),MIN(($S73-SUM($T73:Z73))*$D73,($S73-SUM($T73:Z73)-(($H73*0.05))),(($S73-SUM($T73:Z73))*$D73))))</f>
        <v>0</v>
      </c>
      <c r="AB73" s="158">
        <f>IF(COUNT($T73:AA73)&gt;=$F73,0,IF((1&gt;($F73-1)&gt;0),MIN(($S73-SUM($T73:AA73))*$D73,($S73-SUM($T73:AA73)-(($H73*0.05))),(($S73-SUM($T73:AA73))*$D73))))</f>
        <v>0</v>
      </c>
      <c r="AC73" s="158">
        <f>IF(COUNT($T73:AB73)&gt;=$F73,0,IF((1&gt;($F73-1)&gt;0),MIN(($S73-SUM($T73:AB73))*$D73,($S73-SUM($T73:AB73)-(($H73*0.05))),(($S73-SUM($T73:AB73))*$D73))))</f>
        <v>0</v>
      </c>
      <c r="AD73" s="158">
        <f>IF(COUNT($T73:AC73)&gt;=$F73,0,IF((1&gt;($F73-1)&gt;0),MIN(($S73-SUM($T73:AC73))*$D73,($S73-SUM($T73:AC73)-(($H73*0.05))),(($S73-SUM($T73:AC73))*$D73))))</f>
        <v>0</v>
      </c>
      <c r="AE73" s="158">
        <f>IF(COUNT($T73:AD73)&gt;=$F73,0,IF((1&gt;($F73-1)&gt;0),MIN(($S73-SUM($T73:AD73))*$D73,($S73-SUM($T73:AD73)-(($H73*0.05))),(($S73-SUM($T73:AD73))*$D73))))</f>
        <v>0</v>
      </c>
      <c r="AF73" s="158">
        <f>IF(COUNT($T73:AE73)&gt;=$F73,0,IF((1&gt;($F73-1)&gt;0),MIN(($S73-SUM($T73:AE73))*$D73,($S73-SUM($T73:AE73)-(($H73*0.05))),(($S73-SUM($T73:AE73))*$D73))))</f>
        <v>0</v>
      </c>
      <c r="AG73" s="158">
        <f>IF(COUNT($T73:AF73)&gt;=$F73,0,IF((1&gt;($F73-1)&gt;0),MIN(($S73-SUM($T73:AF73))*$D73,($S73-SUM($T73:AF73)-(($H73*0.05))),(($S73-SUM($T73:AF73))*$D73))))</f>
        <v>0</v>
      </c>
      <c r="AH73" s="158">
        <f>IF(COUNT($T73:AG73)&gt;=$F73,0,IF((1&gt;($F73-1)&gt;0),MIN(($S73-SUM($T73:AG73))*$D73,($S73-SUM($T73:AG73)-(($H73*0.05))),(($S73-SUM($T73:AG73))*$D73))))</f>
        <v>0</v>
      </c>
      <c r="AI73" s="158">
        <f>IF(COUNT($T73:AH73)&gt;=$F73,0,IF((1&gt;($F73-1)&gt;0),MIN(($S73-SUM($T73:AH73))*$D73,($S73-SUM($T73:AH73)-(($H73*0.05))),(($S73-SUM($T73:AH73))*$D73))))</f>
        <v>0</v>
      </c>
      <c r="AJ73" s="159">
        <f t="shared" si="14"/>
        <v>0</v>
      </c>
      <c r="AK73" s="159">
        <f t="shared" si="15"/>
        <v>0</v>
      </c>
    </row>
    <row r="74" spans="1:37">
      <c r="A74" s="160"/>
      <c r="B74" s="152">
        <v>0</v>
      </c>
      <c r="C74" s="153">
        <v>0</v>
      </c>
      <c r="D74" s="154">
        <f t="shared" ref="D74:D108" si="16">IF(F74=0,0,(1-(((H74*0.05)/S74)^(1/IF(F74&gt;E74,E74,F74)))))</f>
        <v>0</v>
      </c>
      <c r="E74" s="155">
        <v>0</v>
      </c>
      <c r="F74" s="156">
        <f t="shared" ref="F74:F108" si="17">MAX(ROUND((G74-$G$7-1)/365,3),0)</f>
        <v>0</v>
      </c>
      <c r="G74" s="157">
        <f t="shared" ref="G74:G108" si="18">B74+(E74*365)</f>
        <v>0</v>
      </c>
      <c r="H74" s="155">
        <v>0</v>
      </c>
      <c r="I74" s="158" t="str">
        <f>IFERROR((IF(I$8&gt;$B74,$H74-($H74*$C74*(#REF!-$B74+1)/365),0)),"-")</f>
        <v>-</v>
      </c>
      <c r="J74" s="158" t="str">
        <f t="shared" ref="J74:J108" si="19">IFERROR(((IF(I74&gt;0,I74-I74*$C74,IF(J$8&gt;$B74,$H74-($H74*$C74*(J$8-$B74+1)/365),0)))),"-")</f>
        <v>-</v>
      </c>
      <c r="K74" s="158" t="str">
        <f t="shared" ref="K74:K108" si="20">IFERROR(((IF(J74&gt;0,J74-J74*$C74,IF(K$8&gt;$B74,$H74-($H74*$C74*(K$8-$B74+1)/365),0)))),"-")</f>
        <v>-</v>
      </c>
      <c r="L74" s="158" t="str">
        <f t="shared" ref="L74:L108" si="21">IFERROR(((IF(K74&gt;0,K74-K74*$C74,IF(L$8&gt;$B74,$H74-($H74*$C74*(L$8-$B74+1)/365),0)))),"-")</f>
        <v>-</v>
      </c>
      <c r="M74" s="158" t="str">
        <f t="shared" ref="M74:M108" si="22">IFERROR(((IF(L74&gt;0,L74-L74*$C74,IF(M$8&gt;$B74,$H74-($H74*$C74*(M$8-$B74+1)/365),0)))),"-")</f>
        <v>-</v>
      </c>
      <c r="N74" s="158" t="str">
        <f t="shared" ref="N74:N108" si="23">IFERROR(((IF(M74&gt;0,M74-M74*$C74,IF(N$8&gt;$B74,$H74-($H74*$C74*(N$8-$B74+1)/365),0)))),"-")</f>
        <v>-</v>
      </c>
      <c r="O74" s="158" t="str">
        <f t="shared" ref="O74:O108" si="24">IFERROR(((IF(N74&gt;0,N74-N74*$C74,IF(O$8&gt;$B74,$H74-($H74*$C74*(O$8-$B74+1)/365),0)))),"-")</f>
        <v>-</v>
      </c>
      <c r="P74" s="158" t="str">
        <f t="shared" ref="P74:P108" si="25">IFERROR(((IF(O74&gt;0,O74-O74*$C74,IF(P$8&gt;$B74,$H74-($H74*$C74*(P$8-$B74+1)/365),0)))),"-")</f>
        <v>-</v>
      </c>
      <c r="Q74" s="158" t="str">
        <f t="shared" ref="Q74:Q108" si="26">IFERROR(((IF(P74&gt;0,P74-P74*$C74,IF(Q$8&gt;$B74,$H74-($H74*$C74*(Q$8-$B74+1)/365),0)))),"-")</f>
        <v>-</v>
      </c>
      <c r="R74" s="155">
        <v>0</v>
      </c>
      <c r="S74" s="191">
        <f t="shared" ref="S74:S108" si="27">IF(Q74&gt;0,R74,H74)</f>
        <v>0</v>
      </c>
      <c r="T74" s="158">
        <f t="shared" ref="T74:T108" si="28">IF(F74=0,0,IF((1&gt;$F74),($S74-($H74*0.05)),IF(($T$7-B74)&gt;365,($S74*$D74),($S74*$D74*($T$8-$B74+1)/365))))</f>
        <v>0</v>
      </c>
      <c r="U74" s="158">
        <f>IF(COUNT($T74:T74)&gt;=$F74,0,IF((1&gt;($F74-1)&gt;0),MIN(($S74-SUM($T74:T74))*$D74,($S74-SUM($T74:T74)-(($H74*0.05))),(($S74-SUM($T74:T74))*$D74))))</f>
        <v>0</v>
      </c>
      <c r="V74" s="158">
        <f>IF(COUNT($T74:U74)&gt;=$F74,0,IF((1&gt;($F74-1)&gt;0),MIN(($S74-SUM($T74:U74))*$D74,($S74-SUM($T74:U74)-(($H74*0.05))),(($S74-SUM($T74:U74))*$D74))))</f>
        <v>0</v>
      </c>
      <c r="W74" s="158">
        <f>IF(COUNT($T74:V74)&gt;=$F74,0,IF((1&gt;($F74-1)&gt;0),MIN(($S74-SUM($T74:V74))*$D74,($S74-SUM($T74:V74)-(($H74*0.05))),(($S74-SUM($T74:V74))*$D74))))</f>
        <v>0</v>
      </c>
      <c r="X74" s="158">
        <f>IF(COUNT($T74:W74)&gt;=$F74,0,IF((1&gt;($F74-1)&gt;0),MIN(($S74-SUM($T74:W74))*$D74,($S74-SUM($T74:W74)-(($H74*0.05))),(($S74-SUM($T74:W74))*$D74))))</f>
        <v>0</v>
      </c>
      <c r="Y74" s="158">
        <f>IF(COUNT($T74:X74)&gt;=$F74,0,IF((1&gt;($F74-1)&gt;0),MIN(($S74-SUM($T74:X74))*$D74,($S74-SUM($T74:X74)-(($H74*0.05))),(($S74-SUM($T74:X74))*$D74))))</f>
        <v>0</v>
      </c>
      <c r="Z74" s="158">
        <f>IF(COUNT($T74:Y74)&gt;=$F74,0,IF((1&gt;($F74-1)&gt;0),MIN(($S74-SUM($T74:Y74))*$D74,($S74-SUM($T74:Y74)-(($H74*0.05))),(($S74-SUM($T74:Y74))*$D74))))</f>
        <v>0</v>
      </c>
      <c r="AA74" s="158">
        <f>IF(COUNT($T74:Z74)&gt;=$F74,0,IF((1&gt;($F74-1)&gt;0),MIN(($S74-SUM($T74:Z74))*$D74,($S74-SUM($T74:Z74)-(($H74*0.05))),(($S74-SUM($T74:Z74))*$D74))))</f>
        <v>0</v>
      </c>
      <c r="AB74" s="158">
        <f>IF(COUNT($T74:AA74)&gt;=$F74,0,IF((1&gt;($F74-1)&gt;0),MIN(($S74-SUM($T74:AA74))*$D74,($S74-SUM($T74:AA74)-(($H74*0.05))),(($S74-SUM($T74:AA74))*$D74))))</f>
        <v>0</v>
      </c>
      <c r="AC74" s="158">
        <f>IF(COUNT($T74:AB74)&gt;=$F74,0,IF((1&gt;($F74-1)&gt;0),MIN(($S74-SUM($T74:AB74))*$D74,($S74-SUM($T74:AB74)-(($H74*0.05))),(($S74-SUM($T74:AB74))*$D74))))</f>
        <v>0</v>
      </c>
      <c r="AD74" s="158">
        <f>IF(COUNT($T74:AC74)&gt;=$F74,0,IF((1&gt;($F74-1)&gt;0),MIN(($S74-SUM($T74:AC74))*$D74,($S74-SUM($T74:AC74)-(($H74*0.05))),(($S74-SUM($T74:AC74))*$D74))))</f>
        <v>0</v>
      </c>
      <c r="AE74" s="158">
        <f>IF(COUNT($T74:AD74)&gt;=$F74,0,IF((1&gt;($F74-1)&gt;0),MIN(($S74-SUM($T74:AD74))*$D74,($S74-SUM($T74:AD74)-(($H74*0.05))),(($S74-SUM($T74:AD74))*$D74))))</f>
        <v>0</v>
      </c>
      <c r="AF74" s="158">
        <f>IF(COUNT($T74:AE74)&gt;=$F74,0,IF((1&gt;($F74-1)&gt;0),MIN(($S74-SUM($T74:AE74))*$D74,($S74-SUM($T74:AE74)-(($H74*0.05))),(($S74-SUM($T74:AE74))*$D74))))</f>
        <v>0</v>
      </c>
      <c r="AG74" s="158">
        <f>IF(COUNT($T74:AF74)&gt;=$F74,0,IF((1&gt;($F74-1)&gt;0),MIN(($S74-SUM($T74:AF74))*$D74,($S74-SUM($T74:AF74)-(($H74*0.05))),(($S74-SUM($T74:AF74))*$D74))))</f>
        <v>0</v>
      </c>
      <c r="AH74" s="158">
        <f>IF(COUNT($T74:AG74)&gt;=$F74,0,IF((1&gt;($F74-1)&gt;0),MIN(($S74-SUM($T74:AG74))*$D74,($S74-SUM($T74:AG74)-(($H74*0.05))),(($S74-SUM($T74:AG74))*$D74))))</f>
        <v>0</v>
      </c>
      <c r="AI74" s="158">
        <f>IF(COUNT($T74:AH74)&gt;=$F74,0,IF((1&gt;($F74-1)&gt;0),MIN(($S74-SUM($T74:AH74))*$D74,($S74-SUM($T74:AH74)-(($H74*0.05))),(($S74-SUM($T74:AH74))*$D74))))</f>
        <v>0</v>
      </c>
      <c r="AJ74" s="159">
        <f t="shared" ref="AJ74:AJ108" si="29">IFERROR((S74-SUM(T74:AI74)),"-")</f>
        <v>0</v>
      </c>
      <c r="AK74" s="159">
        <f t="shared" ref="AK74:AK108" si="30">IFERROR(((H74*0.05)-AJ74),"-")</f>
        <v>0</v>
      </c>
    </row>
    <row r="75" spans="1:37">
      <c r="A75" s="160"/>
      <c r="B75" s="152">
        <v>0</v>
      </c>
      <c r="C75" s="153">
        <v>0</v>
      </c>
      <c r="D75" s="154">
        <f t="shared" si="16"/>
        <v>0</v>
      </c>
      <c r="E75" s="155">
        <v>0</v>
      </c>
      <c r="F75" s="156">
        <f t="shared" si="17"/>
        <v>0</v>
      </c>
      <c r="G75" s="157">
        <f t="shared" si="18"/>
        <v>0</v>
      </c>
      <c r="H75" s="155">
        <v>0</v>
      </c>
      <c r="I75" s="158" t="str">
        <f>IFERROR((IF(I$8&gt;$B75,$H75-($H75*$C75*(#REF!-$B75+1)/365),0)),"-")</f>
        <v>-</v>
      </c>
      <c r="J75" s="158" t="str">
        <f t="shared" si="19"/>
        <v>-</v>
      </c>
      <c r="K75" s="158" t="str">
        <f t="shared" si="20"/>
        <v>-</v>
      </c>
      <c r="L75" s="158" t="str">
        <f t="shared" si="21"/>
        <v>-</v>
      </c>
      <c r="M75" s="158" t="str">
        <f t="shared" si="22"/>
        <v>-</v>
      </c>
      <c r="N75" s="158" t="str">
        <f t="shared" si="23"/>
        <v>-</v>
      </c>
      <c r="O75" s="158" t="str">
        <f t="shared" si="24"/>
        <v>-</v>
      </c>
      <c r="P75" s="158" t="str">
        <f t="shared" si="25"/>
        <v>-</v>
      </c>
      <c r="Q75" s="158" t="str">
        <f t="shared" si="26"/>
        <v>-</v>
      </c>
      <c r="R75" s="155">
        <v>0</v>
      </c>
      <c r="S75" s="191">
        <f t="shared" si="27"/>
        <v>0</v>
      </c>
      <c r="T75" s="158">
        <f t="shared" si="28"/>
        <v>0</v>
      </c>
      <c r="U75" s="158">
        <f>IF(COUNT($T75:T75)&gt;=$F75,0,IF((1&gt;($F75-1)&gt;0),MIN(($S75-SUM($T75:T75))*$D75,($S75-SUM($T75:T75)-(($H75*0.05))),(($S75-SUM($T75:T75))*$D75))))</f>
        <v>0</v>
      </c>
      <c r="V75" s="158">
        <f>IF(COUNT($T75:U75)&gt;=$F75,0,IF((1&gt;($F75-1)&gt;0),MIN(($S75-SUM($T75:U75))*$D75,($S75-SUM($T75:U75)-(($H75*0.05))),(($S75-SUM($T75:U75))*$D75))))</f>
        <v>0</v>
      </c>
      <c r="W75" s="158">
        <f>IF(COUNT($T75:V75)&gt;=$F75,0,IF((1&gt;($F75-1)&gt;0),MIN(($S75-SUM($T75:V75))*$D75,($S75-SUM($T75:V75)-(($H75*0.05))),(($S75-SUM($T75:V75))*$D75))))</f>
        <v>0</v>
      </c>
      <c r="X75" s="158">
        <f>IF(COUNT($T75:W75)&gt;=$F75,0,IF((1&gt;($F75-1)&gt;0),MIN(($S75-SUM($T75:W75))*$D75,($S75-SUM($T75:W75)-(($H75*0.05))),(($S75-SUM($T75:W75))*$D75))))</f>
        <v>0</v>
      </c>
      <c r="Y75" s="158">
        <f>IF(COUNT($T75:X75)&gt;=$F75,0,IF((1&gt;($F75-1)&gt;0),MIN(($S75-SUM($T75:X75))*$D75,($S75-SUM($T75:X75)-(($H75*0.05))),(($S75-SUM($T75:X75))*$D75))))</f>
        <v>0</v>
      </c>
      <c r="Z75" s="158">
        <f>IF(COUNT($T75:Y75)&gt;=$F75,0,IF((1&gt;($F75-1)&gt;0),MIN(($S75-SUM($T75:Y75))*$D75,($S75-SUM($T75:Y75)-(($H75*0.05))),(($S75-SUM($T75:Y75))*$D75))))</f>
        <v>0</v>
      </c>
      <c r="AA75" s="158">
        <f>IF(COUNT($T75:Z75)&gt;=$F75,0,IF((1&gt;($F75-1)&gt;0),MIN(($S75-SUM($T75:Z75))*$D75,($S75-SUM($T75:Z75)-(($H75*0.05))),(($S75-SUM($T75:Z75))*$D75))))</f>
        <v>0</v>
      </c>
      <c r="AB75" s="158">
        <f>IF(COUNT($T75:AA75)&gt;=$F75,0,IF((1&gt;($F75-1)&gt;0),MIN(($S75-SUM($T75:AA75))*$D75,($S75-SUM($T75:AA75)-(($H75*0.05))),(($S75-SUM($T75:AA75))*$D75))))</f>
        <v>0</v>
      </c>
      <c r="AC75" s="158">
        <f>IF(COUNT($T75:AB75)&gt;=$F75,0,IF((1&gt;($F75-1)&gt;0),MIN(($S75-SUM($T75:AB75))*$D75,($S75-SUM($T75:AB75)-(($H75*0.05))),(($S75-SUM($T75:AB75))*$D75))))</f>
        <v>0</v>
      </c>
      <c r="AD75" s="158">
        <f>IF(COUNT($T75:AC75)&gt;=$F75,0,IF((1&gt;($F75-1)&gt;0),MIN(($S75-SUM($T75:AC75))*$D75,($S75-SUM($T75:AC75)-(($H75*0.05))),(($S75-SUM($T75:AC75))*$D75))))</f>
        <v>0</v>
      </c>
      <c r="AE75" s="158">
        <f>IF(COUNT($T75:AD75)&gt;=$F75,0,IF((1&gt;($F75-1)&gt;0),MIN(($S75-SUM($T75:AD75))*$D75,($S75-SUM($T75:AD75)-(($H75*0.05))),(($S75-SUM($T75:AD75))*$D75))))</f>
        <v>0</v>
      </c>
      <c r="AF75" s="158">
        <f>IF(COUNT($T75:AE75)&gt;=$F75,0,IF((1&gt;($F75-1)&gt;0),MIN(($S75-SUM($T75:AE75))*$D75,($S75-SUM($T75:AE75)-(($H75*0.05))),(($S75-SUM($T75:AE75))*$D75))))</f>
        <v>0</v>
      </c>
      <c r="AG75" s="158">
        <f>IF(COUNT($T75:AF75)&gt;=$F75,0,IF((1&gt;($F75-1)&gt;0),MIN(($S75-SUM($T75:AF75))*$D75,($S75-SUM($T75:AF75)-(($H75*0.05))),(($S75-SUM($T75:AF75))*$D75))))</f>
        <v>0</v>
      </c>
      <c r="AH75" s="158">
        <f>IF(COUNT($T75:AG75)&gt;=$F75,0,IF((1&gt;($F75-1)&gt;0),MIN(($S75-SUM($T75:AG75))*$D75,($S75-SUM($T75:AG75)-(($H75*0.05))),(($S75-SUM($T75:AG75))*$D75))))</f>
        <v>0</v>
      </c>
      <c r="AI75" s="158">
        <f>IF(COUNT($T75:AH75)&gt;=$F75,0,IF((1&gt;($F75-1)&gt;0),MIN(($S75-SUM($T75:AH75))*$D75,($S75-SUM($T75:AH75)-(($H75*0.05))),(($S75-SUM($T75:AH75))*$D75))))</f>
        <v>0</v>
      </c>
      <c r="AJ75" s="159">
        <f t="shared" si="29"/>
        <v>0</v>
      </c>
      <c r="AK75" s="159">
        <f t="shared" si="30"/>
        <v>0</v>
      </c>
    </row>
    <row r="76" spans="1:37">
      <c r="A76" s="160"/>
      <c r="B76" s="152">
        <v>0</v>
      </c>
      <c r="C76" s="153">
        <v>0</v>
      </c>
      <c r="D76" s="154">
        <f t="shared" si="16"/>
        <v>0</v>
      </c>
      <c r="E76" s="155">
        <v>0</v>
      </c>
      <c r="F76" s="156">
        <f t="shared" si="17"/>
        <v>0</v>
      </c>
      <c r="G76" s="157">
        <f t="shared" si="18"/>
        <v>0</v>
      </c>
      <c r="H76" s="155">
        <v>0</v>
      </c>
      <c r="I76" s="158" t="str">
        <f>IFERROR((IF(I$8&gt;$B76,$H76-($H76*$C76*(#REF!-$B76+1)/365),0)),"-")</f>
        <v>-</v>
      </c>
      <c r="J76" s="158" t="str">
        <f t="shared" si="19"/>
        <v>-</v>
      </c>
      <c r="K76" s="158" t="str">
        <f t="shared" si="20"/>
        <v>-</v>
      </c>
      <c r="L76" s="158" t="str">
        <f t="shared" si="21"/>
        <v>-</v>
      </c>
      <c r="M76" s="158" t="str">
        <f t="shared" si="22"/>
        <v>-</v>
      </c>
      <c r="N76" s="158" t="str">
        <f t="shared" si="23"/>
        <v>-</v>
      </c>
      <c r="O76" s="158" t="str">
        <f t="shared" si="24"/>
        <v>-</v>
      </c>
      <c r="P76" s="158" t="str">
        <f t="shared" si="25"/>
        <v>-</v>
      </c>
      <c r="Q76" s="158" t="str">
        <f t="shared" si="26"/>
        <v>-</v>
      </c>
      <c r="R76" s="155">
        <v>0</v>
      </c>
      <c r="S76" s="191">
        <f t="shared" si="27"/>
        <v>0</v>
      </c>
      <c r="T76" s="158">
        <f t="shared" si="28"/>
        <v>0</v>
      </c>
      <c r="U76" s="158">
        <f>IF(COUNT($T76:T76)&gt;=$F76,0,IF((1&gt;($F76-1)&gt;0),MIN(($S76-SUM($T76:T76))*$D76,($S76-SUM($T76:T76)-(($H76*0.05))),(($S76-SUM($T76:T76))*$D76))))</f>
        <v>0</v>
      </c>
      <c r="V76" s="158">
        <f>IF(COUNT($T76:U76)&gt;=$F76,0,IF((1&gt;($F76-1)&gt;0),MIN(($S76-SUM($T76:U76))*$D76,($S76-SUM($T76:U76)-(($H76*0.05))),(($S76-SUM($T76:U76))*$D76))))</f>
        <v>0</v>
      </c>
      <c r="W76" s="158">
        <f>IF(COUNT($T76:V76)&gt;=$F76,0,IF((1&gt;($F76-1)&gt;0),MIN(($S76-SUM($T76:V76))*$D76,($S76-SUM($T76:V76)-(($H76*0.05))),(($S76-SUM($T76:V76))*$D76))))</f>
        <v>0</v>
      </c>
      <c r="X76" s="158">
        <f>IF(COUNT($T76:W76)&gt;=$F76,0,IF((1&gt;($F76-1)&gt;0),MIN(($S76-SUM($T76:W76))*$D76,($S76-SUM($T76:W76)-(($H76*0.05))),(($S76-SUM($T76:W76))*$D76))))</f>
        <v>0</v>
      </c>
      <c r="Y76" s="158">
        <f>IF(COUNT($T76:X76)&gt;=$F76,0,IF((1&gt;($F76-1)&gt;0),MIN(($S76-SUM($T76:X76))*$D76,($S76-SUM($T76:X76)-(($H76*0.05))),(($S76-SUM($T76:X76))*$D76))))</f>
        <v>0</v>
      </c>
      <c r="Z76" s="158">
        <f>IF(COUNT($T76:Y76)&gt;=$F76,0,IF((1&gt;($F76-1)&gt;0),MIN(($S76-SUM($T76:Y76))*$D76,($S76-SUM($T76:Y76)-(($H76*0.05))),(($S76-SUM($T76:Y76))*$D76))))</f>
        <v>0</v>
      </c>
      <c r="AA76" s="158">
        <f>IF(COUNT($T76:Z76)&gt;=$F76,0,IF((1&gt;($F76-1)&gt;0),MIN(($S76-SUM($T76:Z76))*$D76,($S76-SUM($T76:Z76)-(($H76*0.05))),(($S76-SUM($T76:Z76))*$D76))))</f>
        <v>0</v>
      </c>
      <c r="AB76" s="158">
        <f>IF(COUNT($T76:AA76)&gt;=$F76,0,IF((1&gt;($F76-1)&gt;0),MIN(($S76-SUM($T76:AA76))*$D76,($S76-SUM($T76:AA76)-(($H76*0.05))),(($S76-SUM($T76:AA76))*$D76))))</f>
        <v>0</v>
      </c>
      <c r="AC76" s="158">
        <f>IF(COUNT($T76:AB76)&gt;=$F76,0,IF((1&gt;($F76-1)&gt;0),MIN(($S76-SUM($T76:AB76))*$D76,($S76-SUM($T76:AB76)-(($H76*0.05))),(($S76-SUM($T76:AB76))*$D76))))</f>
        <v>0</v>
      </c>
      <c r="AD76" s="158">
        <f>IF(COUNT($T76:AC76)&gt;=$F76,0,IF((1&gt;($F76-1)&gt;0),MIN(($S76-SUM($T76:AC76))*$D76,($S76-SUM($T76:AC76)-(($H76*0.05))),(($S76-SUM($T76:AC76))*$D76))))</f>
        <v>0</v>
      </c>
      <c r="AE76" s="158">
        <f>IF(COUNT($T76:AD76)&gt;=$F76,0,IF((1&gt;($F76-1)&gt;0),MIN(($S76-SUM($T76:AD76))*$D76,($S76-SUM($T76:AD76)-(($H76*0.05))),(($S76-SUM($T76:AD76))*$D76))))</f>
        <v>0</v>
      </c>
      <c r="AF76" s="158">
        <f>IF(COUNT($T76:AE76)&gt;=$F76,0,IF((1&gt;($F76-1)&gt;0),MIN(($S76-SUM($T76:AE76))*$D76,($S76-SUM($T76:AE76)-(($H76*0.05))),(($S76-SUM($T76:AE76))*$D76))))</f>
        <v>0</v>
      </c>
      <c r="AG76" s="158">
        <f>IF(COUNT($T76:AF76)&gt;=$F76,0,IF((1&gt;($F76-1)&gt;0),MIN(($S76-SUM($T76:AF76))*$D76,($S76-SUM($T76:AF76)-(($H76*0.05))),(($S76-SUM($T76:AF76))*$D76))))</f>
        <v>0</v>
      </c>
      <c r="AH76" s="158">
        <f>IF(COUNT($T76:AG76)&gt;=$F76,0,IF((1&gt;($F76-1)&gt;0),MIN(($S76-SUM($T76:AG76))*$D76,($S76-SUM($T76:AG76)-(($H76*0.05))),(($S76-SUM($T76:AG76))*$D76))))</f>
        <v>0</v>
      </c>
      <c r="AI76" s="158">
        <f>IF(COUNT($T76:AH76)&gt;=$F76,0,IF((1&gt;($F76-1)&gt;0),MIN(($S76-SUM($T76:AH76))*$D76,($S76-SUM($T76:AH76)-(($H76*0.05))),(($S76-SUM($T76:AH76))*$D76))))</f>
        <v>0</v>
      </c>
      <c r="AJ76" s="159">
        <f t="shared" si="29"/>
        <v>0</v>
      </c>
      <c r="AK76" s="159">
        <f t="shared" si="30"/>
        <v>0</v>
      </c>
    </row>
    <row r="77" spans="1:37">
      <c r="A77" s="160"/>
      <c r="B77" s="152">
        <v>0</v>
      </c>
      <c r="C77" s="153">
        <v>0</v>
      </c>
      <c r="D77" s="154">
        <f t="shared" si="16"/>
        <v>0</v>
      </c>
      <c r="E77" s="155">
        <v>0</v>
      </c>
      <c r="F77" s="156">
        <f t="shared" si="17"/>
        <v>0</v>
      </c>
      <c r="G77" s="157">
        <f t="shared" si="18"/>
        <v>0</v>
      </c>
      <c r="H77" s="155">
        <v>0</v>
      </c>
      <c r="I77" s="158" t="str">
        <f>IFERROR((IF(I$8&gt;$B77,$H77-($H77*$C77*(#REF!-$B77+1)/365),0)),"-")</f>
        <v>-</v>
      </c>
      <c r="J77" s="158" t="str">
        <f t="shared" si="19"/>
        <v>-</v>
      </c>
      <c r="K77" s="158" t="str">
        <f t="shared" si="20"/>
        <v>-</v>
      </c>
      <c r="L77" s="158" t="str">
        <f t="shared" si="21"/>
        <v>-</v>
      </c>
      <c r="M77" s="158" t="str">
        <f t="shared" si="22"/>
        <v>-</v>
      </c>
      <c r="N77" s="158" t="str">
        <f t="shared" si="23"/>
        <v>-</v>
      </c>
      <c r="O77" s="158" t="str">
        <f t="shared" si="24"/>
        <v>-</v>
      </c>
      <c r="P77" s="158" t="str">
        <f t="shared" si="25"/>
        <v>-</v>
      </c>
      <c r="Q77" s="158" t="str">
        <f t="shared" si="26"/>
        <v>-</v>
      </c>
      <c r="R77" s="155">
        <v>0</v>
      </c>
      <c r="S77" s="191">
        <f t="shared" si="27"/>
        <v>0</v>
      </c>
      <c r="T77" s="158">
        <f t="shared" si="28"/>
        <v>0</v>
      </c>
      <c r="U77" s="158">
        <f>IF(COUNT($T77:T77)&gt;=$F77,0,IF((1&gt;($F77-1)&gt;0),MIN(($S77-SUM($T77:T77))*$D77,($S77-SUM($T77:T77)-(($H77*0.05))),(($S77-SUM($T77:T77))*$D77))))</f>
        <v>0</v>
      </c>
      <c r="V77" s="158">
        <f>IF(COUNT($T77:U77)&gt;=$F77,0,IF((1&gt;($F77-1)&gt;0),MIN(($S77-SUM($T77:U77))*$D77,($S77-SUM($T77:U77)-(($H77*0.05))),(($S77-SUM($T77:U77))*$D77))))</f>
        <v>0</v>
      </c>
      <c r="W77" s="158">
        <f>IF(COUNT($T77:V77)&gt;=$F77,0,IF((1&gt;($F77-1)&gt;0),MIN(($S77-SUM($T77:V77))*$D77,($S77-SUM($T77:V77)-(($H77*0.05))),(($S77-SUM($T77:V77))*$D77))))</f>
        <v>0</v>
      </c>
      <c r="X77" s="158">
        <f>IF(COUNT($T77:W77)&gt;=$F77,0,IF((1&gt;($F77-1)&gt;0),MIN(($S77-SUM($T77:W77))*$D77,($S77-SUM($T77:W77)-(($H77*0.05))),(($S77-SUM($T77:W77))*$D77))))</f>
        <v>0</v>
      </c>
      <c r="Y77" s="158">
        <f>IF(COUNT($T77:X77)&gt;=$F77,0,IF((1&gt;($F77-1)&gt;0),MIN(($S77-SUM($T77:X77))*$D77,($S77-SUM($T77:X77)-(($H77*0.05))),(($S77-SUM($T77:X77))*$D77))))</f>
        <v>0</v>
      </c>
      <c r="Z77" s="158">
        <f>IF(COUNT($T77:Y77)&gt;=$F77,0,IF((1&gt;($F77-1)&gt;0),MIN(($S77-SUM($T77:Y77))*$D77,($S77-SUM($T77:Y77)-(($H77*0.05))),(($S77-SUM($T77:Y77))*$D77))))</f>
        <v>0</v>
      </c>
      <c r="AA77" s="158">
        <f>IF(COUNT($T77:Z77)&gt;=$F77,0,IF((1&gt;($F77-1)&gt;0),MIN(($S77-SUM($T77:Z77))*$D77,($S77-SUM($T77:Z77)-(($H77*0.05))),(($S77-SUM($T77:Z77))*$D77))))</f>
        <v>0</v>
      </c>
      <c r="AB77" s="158">
        <f>IF(COUNT($T77:AA77)&gt;=$F77,0,IF((1&gt;($F77-1)&gt;0),MIN(($S77-SUM($T77:AA77))*$D77,($S77-SUM($T77:AA77)-(($H77*0.05))),(($S77-SUM($T77:AA77))*$D77))))</f>
        <v>0</v>
      </c>
      <c r="AC77" s="158">
        <f>IF(COUNT($T77:AB77)&gt;=$F77,0,IF((1&gt;($F77-1)&gt;0),MIN(($S77-SUM($T77:AB77))*$D77,($S77-SUM($T77:AB77)-(($H77*0.05))),(($S77-SUM($T77:AB77))*$D77))))</f>
        <v>0</v>
      </c>
      <c r="AD77" s="158">
        <f>IF(COUNT($T77:AC77)&gt;=$F77,0,IF((1&gt;($F77-1)&gt;0),MIN(($S77-SUM($T77:AC77))*$D77,($S77-SUM($T77:AC77)-(($H77*0.05))),(($S77-SUM($T77:AC77))*$D77))))</f>
        <v>0</v>
      </c>
      <c r="AE77" s="158">
        <f>IF(COUNT($T77:AD77)&gt;=$F77,0,IF((1&gt;($F77-1)&gt;0),MIN(($S77-SUM($T77:AD77))*$D77,($S77-SUM($T77:AD77)-(($H77*0.05))),(($S77-SUM($T77:AD77))*$D77))))</f>
        <v>0</v>
      </c>
      <c r="AF77" s="158">
        <f>IF(COUNT($T77:AE77)&gt;=$F77,0,IF((1&gt;($F77-1)&gt;0),MIN(($S77-SUM($T77:AE77))*$D77,($S77-SUM($T77:AE77)-(($H77*0.05))),(($S77-SUM($T77:AE77))*$D77))))</f>
        <v>0</v>
      </c>
      <c r="AG77" s="158">
        <f>IF(COUNT($T77:AF77)&gt;=$F77,0,IF((1&gt;($F77-1)&gt;0),MIN(($S77-SUM($T77:AF77))*$D77,($S77-SUM($T77:AF77)-(($H77*0.05))),(($S77-SUM($T77:AF77))*$D77))))</f>
        <v>0</v>
      </c>
      <c r="AH77" s="158">
        <f>IF(COUNT($T77:AG77)&gt;=$F77,0,IF((1&gt;($F77-1)&gt;0),MIN(($S77-SUM($T77:AG77))*$D77,($S77-SUM($T77:AG77)-(($H77*0.05))),(($S77-SUM($T77:AG77))*$D77))))</f>
        <v>0</v>
      </c>
      <c r="AI77" s="158">
        <f>IF(COUNT($T77:AH77)&gt;=$F77,0,IF((1&gt;($F77-1)&gt;0),MIN(($S77-SUM($T77:AH77))*$D77,($S77-SUM($T77:AH77)-(($H77*0.05))),(($S77-SUM($T77:AH77))*$D77))))</f>
        <v>0</v>
      </c>
      <c r="AJ77" s="159">
        <f t="shared" si="29"/>
        <v>0</v>
      </c>
      <c r="AK77" s="159">
        <f t="shared" si="30"/>
        <v>0</v>
      </c>
    </row>
    <row r="78" spans="1:37">
      <c r="A78" s="160"/>
      <c r="B78" s="152">
        <v>0</v>
      </c>
      <c r="C78" s="153">
        <v>0</v>
      </c>
      <c r="D78" s="154">
        <f t="shared" si="16"/>
        <v>0</v>
      </c>
      <c r="E78" s="155">
        <v>0</v>
      </c>
      <c r="F78" s="156">
        <f t="shared" si="17"/>
        <v>0</v>
      </c>
      <c r="G78" s="157">
        <f t="shared" si="18"/>
        <v>0</v>
      </c>
      <c r="H78" s="155">
        <v>0</v>
      </c>
      <c r="I78" s="158" t="str">
        <f>IFERROR((IF(I$8&gt;$B78,$H78-($H78*$C78*(#REF!-$B78+1)/365),0)),"-")</f>
        <v>-</v>
      </c>
      <c r="J78" s="158" t="str">
        <f t="shared" si="19"/>
        <v>-</v>
      </c>
      <c r="K78" s="158" t="str">
        <f t="shared" si="20"/>
        <v>-</v>
      </c>
      <c r="L78" s="158" t="str">
        <f t="shared" si="21"/>
        <v>-</v>
      </c>
      <c r="M78" s="158" t="str">
        <f t="shared" si="22"/>
        <v>-</v>
      </c>
      <c r="N78" s="158" t="str">
        <f t="shared" si="23"/>
        <v>-</v>
      </c>
      <c r="O78" s="158" t="str">
        <f t="shared" si="24"/>
        <v>-</v>
      </c>
      <c r="P78" s="158" t="str">
        <f t="shared" si="25"/>
        <v>-</v>
      </c>
      <c r="Q78" s="158" t="str">
        <f t="shared" si="26"/>
        <v>-</v>
      </c>
      <c r="R78" s="155">
        <v>0</v>
      </c>
      <c r="S78" s="191">
        <f t="shared" si="27"/>
        <v>0</v>
      </c>
      <c r="T78" s="158">
        <f t="shared" si="28"/>
        <v>0</v>
      </c>
      <c r="U78" s="158">
        <f>IF(COUNT($T78:T78)&gt;=$F78,0,IF((1&gt;($F78-1)&gt;0),MIN(($S78-SUM($T78:T78))*$D78,($S78-SUM($T78:T78)-(($H78*0.05))),(($S78-SUM($T78:T78))*$D78))))</f>
        <v>0</v>
      </c>
      <c r="V78" s="158">
        <f>IF(COUNT($T78:U78)&gt;=$F78,0,IF((1&gt;($F78-1)&gt;0),MIN(($S78-SUM($T78:U78))*$D78,($S78-SUM($T78:U78)-(($H78*0.05))),(($S78-SUM($T78:U78))*$D78))))</f>
        <v>0</v>
      </c>
      <c r="W78" s="158">
        <f>IF(COUNT($T78:V78)&gt;=$F78,0,IF((1&gt;($F78-1)&gt;0),MIN(($S78-SUM($T78:V78))*$D78,($S78-SUM($T78:V78)-(($H78*0.05))),(($S78-SUM($T78:V78))*$D78))))</f>
        <v>0</v>
      </c>
      <c r="X78" s="158">
        <f>IF(COUNT($T78:W78)&gt;=$F78,0,IF((1&gt;($F78-1)&gt;0),MIN(($S78-SUM($T78:W78))*$D78,($S78-SUM($T78:W78)-(($H78*0.05))),(($S78-SUM($T78:W78))*$D78))))</f>
        <v>0</v>
      </c>
      <c r="Y78" s="158">
        <f>IF(COUNT($T78:X78)&gt;=$F78,0,IF((1&gt;($F78-1)&gt;0),MIN(($S78-SUM($T78:X78))*$D78,($S78-SUM($T78:X78)-(($H78*0.05))),(($S78-SUM($T78:X78))*$D78))))</f>
        <v>0</v>
      </c>
      <c r="Z78" s="158">
        <f>IF(COUNT($T78:Y78)&gt;=$F78,0,IF((1&gt;($F78-1)&gt;0),MIN(($S78-SUM($T78:Y78))*$D78,($S78-SUM($T78:Y78)-(($H78*0.05))),(($S78-SUM($T78:Y78))*$D78))))</f>
        <v>0</v>
      </c>
      <c r="AA78" s="158">
        <f>IF(COUNT($T78:Z78)&gt;=$F78,0,IF((1&gt;($F78-1)&gt;0),MIN(($S78-SUM($T78:Z78))*$D78,($S78-SUM($T78:Z78)-(($H78*0.05))),(($S78-SUM($T78:Z78))*$D78))))</f>
        <v>0</v>
      </c>
      <c r="AB78" s="158">
        <f>IF(COUNT($T78:AA78)&gt;=$F78,0,IF((1&gt;($F78-1)&gt;0),MIN(($S78-SUM($T78:AA78))*$D78,($S78-SUM($T78:AA78)-(($H78*0.05))),(($S78-SUM($T78:AA78))*$D78))))</f>
        <v>0</v>
      </c>
      <c r="AC78" s="158">
        <f>IF(COUNT($T78:AB78)&gt;=$F78,0,IF((1&gt;($F78-1)&gt;0),MIN(($S78-SUM($T78:AB78))*$D78,($S78-SUM($T78:AB78)-(($H78*0.05))),(($S78-SUM($T78:AB78))*$D78))))</f>
        <v>0</v>
      </c>
      <c r="AD78" s="158">
        <f>IF(COUNT($T78:AC78)&gt;=$F78,0,IF((1&gt;($F78-1)&gt;0),MIN(($S78-SUM($T78:AC78))*$D78,($S78-SUM($T78:AC78)-(($H78*0.05))),(($S78-SUM($T78:AC78))*$D78))))</f>
        <v>0</v>
      </c>
      <c r="AE78" s="158">
        <f>IF(COUNT($T78:AD78)&gt;=$F78,0,IF((1&gt;($F78-1)&gt;0),MIN(($S78-SUM($T78:AD78))*$D78,($S78-SUM($T78:AD78)-(($H78*0.05))),(($S78-SUM($T78:AD78))*$D78))))</f>
        <v>0</v>
      </c>
      <c r="AF78" s="158">
        <f>IF(COUNT($T78:AE78)&gt;=$F78,0,IF((1&gt;($F78-1)&gt;0),MIN(($S78-SUM($T78:AE78))*$D78,($S78-SUM($T78:AE78)-(($H78*0.05))),(($S78-SUM($T78:AE78))*$D78))))</f>
        <v>0</v>
      </c>
      <c r="AG78" s="158">
        <f>IF(COUNT($T78:AF78)&gt;=$F78,0,IF((1&gt;($F78-1)&gt;0),MIN(($S78-SUM($T78:AF78))*$D78,($S78-SUM($T78:AF78)-(($H78*0.05))),(($S78-SUM($T78:AF78))*$D78))))</f>
        <v>0</v>
      </c>
      <c r="AH78" s="158">
        <f>IF(COUNT($T78:AG78)&gt;=$F78,0,IF((1&gt;($F78-1)&gt;0),MIN(($S78-SUM($T78:AG78))*$D78,($S78-SUM($T78:AG78)-(($H78*0.05))),(($S78-SUM($T78:AG78))*$D78))))</f>
        <v>0</v>
      </c>
      <c r="AI78" s="158">
        <f>IF(COUNT($T78:AH78)&gt;=$F78,0,IF((1&gt;($F78-1)&gt;0),MIN(($S78-SUM($T78:AH78))*$D78,($S78-SUM($T78:AH78)-(($H78*0.05))),(($S78-SUM($T78:AH78))*$D78))))</f>
        <v>0</v>
      </c>
      <c r="AJ78" s="159">
        <f t="shared" si="29"/>
        <v>0</v>
      </c>
      <c r="AK78" s="159">
        <f t="shared" si="30"/>
        <v>0</v>
      </c>
    </row>
    <row r="79" spans="1:37">
      <c r="A79" s="160"/>
      <c r="B79" s="152">
        <v>0</v>
      </c>
      <c r="C79" s="153">
        <v>0</v>
      </c>
      <c r="D79" s="154">
        <f t="shared" si="16"/>
        <v>0</v>
      </c>
      <c r="E79" s="155">
        <v>0</v>
      </c>
      <c r="F79" s="156">
        <f t="shared" si="17"/>
        <v>0</v>
      </c>
      <c r="G79" s="157">
        <f t="shared" si="18"/>
        <v>0</v>
      </c>
      <c r="H79" s="155">
        <v>0</v>
      </c>
      <c r="I79" s="158" t="str">
        <f>IFERROR((IF(I$8&gt;$B79,$H79-($H79*$C79*(#REF!-$B79+1)/365),0)),"-")</f>
        <v>-</v>
      </c>
      <c r="J79" s="158" t="str">
        <f t="shared" si="19"/>
        <v>-</v>
      </c>
      <c r="K79" s="158" t="str">
        <f t="shared" si="20"/>
        <v>-</v>
      </c>
      <c r="L79" s="158" t="str">
        <f t="shared" si="21"/>
        <v>-</v>
      </c>
      <c r="M79" s="158" t="str">
        <f t="shared" si="22"/>
        <v>-</v>
      </c>
      <c r="N79" s="158" t="str">
        <f t="shared" si="23"/>
        <v>-</v>
      </c>
      <c r="O79" s="158" t="str">
        <f t="shared" si="24"/>
        <v>-</v>
      </c>
      <c r="P79" s="158" t="str">
        <f t="shared" si="25"/>
        <v>-</v>
      </c>
      <c r="Q79" s="158" t="str">
        <f t="shared" si="26"/>
        <v>-</v>
      </c>
      <c r="R79" s="155">
        <v>0</v>
      </c>
      <c r="S79" s="191">
        <f t="shared" si="27"/>
        <v>0</v>
      </c>
      <c r="T79" s="158">
        <f t="shared" si="28"/>
        <v>0</v>
      </c>
      <c r="U79" s="158">
        <f>IF(COUNT($T79:T79)&gt;=$F79,0,IF((1&gt;($F79-1)&gt;0),MIN(($S79-SUM($T79:T79))*$D79,($S79-SUM($T79:T79)-(($H79*0.05))),(($S79-SUM($T79:T79))*$D79))))</f>
        <v>0</v>
      </c>
      <c r="V79" s="158">
        <f>IF(COUNT($T79:U79)&gt;=$F79,0,IF((1&gt;($F79-1)&gt;0),MIN(($S79-SUM($T79:U79))*$D79,($S79-SUM($T79:U79)-(($H79*0.05))),(($S79-SUM($T79:U79))*$D79))))</f>
        <v>0</v>
      </c>
      <c r="W79" s="158">
        <f>IF(COUNT($T79:V79)&gt;=$F79,0,IF((1&gt;($F79-1)&gt;0),MIN(($S79-SUM($T79:V79))*$D79,($S79-SUM($T79:V79)-(($H79*0.05))),(($S79-SUM($T79:V79))*$D79))))</f>
        <v>0</v>
      </c>
      <c r="X79" s="158">
        <f>IF(COUNT($T79:W79)&gt;=$F79,0,IF((1&gt;($F79-1)&gt;0),MIN(($S79-SUM($T79:W79))*$D79,($S79-SUM($T79:W79)-(($H79*0.05))),(($S79-SUM($T79:W79))*$D79))))</f>
        <v>0</v>
      </c>
      <c r="Y79" s="158">
        <f>IF(COUNT($T79:X79)&gt;=$F79,0,IF((1&gt;($F79-1)&gt;0),MIN(($S79-SUM($T79:X79))*$D79,($S79-SUM($T79:X79)-(($H79*0.05))),(($S79-SUM($T79:X79))*$D79))))</f>
        <v>0</v>
      </c>
      <c r="Z79" s="158">
        <f>IF(COUNT($T79:Y79)&gt;=$F79,0,IF((1&gt;($F79-1)&gt;0),MIN(($S79-SUM($T79:Y79))*$D79,($S79-SUM($T79:Y79)-(($H79*0.05))),(($S79-SUM($T79:Y79))*$D79))))</f>
        <v>0</v>
      </c>
      <c r="AA79" s="158">
        <f>IF(COUNT($T79:Z79)&gt;=$F79,0,IF((1&gt;($F79-1)&gt;0),MIN(($S79-SUM($T79:Z79))*$D79,($S79-SUM($T79:Z79)-(($H79*0.05))),(($S79-SUM($T79:Z79))*$D79))))</f>
        <v>0</v>
      </c>
      <c r="AB79" s="158">
        <f>IF(COUNT($T79:AA79)&gt;=$F79,0,IF((1&gt;($F79-1)&gt;0),MIN(($S79-SUM($T79:AA79))*$D79,($S79-SUM($T79:AA79)-(($H79*0.05))),(($S79-SUM($T79:AA79))*$D79))))</f>
        <v>0</v>
      </c>
      <c r="AC79" s="158">
        <f>IF(COUNT($T79:AB79)&gt;=$F79,0,IF((1&gt;($F79-1)&gt;0),MIN(($S79-SUM($T79:AB79))*$D79,($S79-SUM($T79:AB79)-(($H79*0.05))),(($S79-SUM($T79:AB79))*$D79))))</f>
        <v>0</v>
      </c>
      <c r="AD79" s="158">
        <f>IF(COUNT($T79:AC79)&gt;=$F79,0,IF((1&gt;($F79-1)&gt;0),MIN(($S79-SUM($T79:AC79))*$D79,($S79-SUM($T79:AC79)-(($H79*0.05))),(($S79-SUM($T79:AC79))*$D79))))</f>
        <v>0</v>
      </c>
      <c r="AE79" s="158">
        <f>IF(COUNT($T79:AD79)&gt;=$F79,0,IF((1&gt;($F79-1)&gt;0),MIN(($S79-SUM($T79:AD79))*$D79,($S79-SUM($T79:AD79)-(($H79*0.05))),(($S79-SUM($T79:AD79))*$D79))))</f>
        <v>0</v>
      </c>
      <c r="AF79" s="158">
        <f>IF(COUNT($T79:AE79)&gt;=$F79,0,IF((1&gt;($F79-1)&gt;0),MIN(($S79-SUM($T79:AE79))*$D79,($S79-SUM($T79:AE79)-(($H79*0.05))),(($S79-SUM($T79:AE79))*$D79))))</f>
        <v>0</v>
      </c>
      <c r="AG79" s="158">
        <f>IF(COUNT($T79:AF79)&gt;=$F79,0,IF((1&gt;($F79-1)&gt;0),MIN(($S79-SUM($T79:AF79))*$D79,($S79-SUM($T79:AF79)-(($H79*0.05))),(($S79-SUM($T79:AF79))*$D79))))</f>
        <v>0</v>
      </c>
      <c r="AH79" s="158">
        <f>IF(COUNT($T79:AG79)&gt;=$F79,0,IF((1&gt;($F79-1)&gt;0),MIN(($S79-SUM($T79:AG79))*$D79,($S79-SUM($T79:AG79)-(($H79*0.05))),(($S79-SUM($T79:AG79))*$D79))))</f>
        <v>0</v>
      </c>
      <c r="AI79" s="158">
        <f>IF(COUNT($T79:AH79)&gt;=$F79,0,IF((1&gt;($F79-1)&gt;0),MIN(($S79-SUM($T79:AH79))*$D79,($S79-SUM($T79:AH79)-(($H79*0.05))),(($S79-SUM($T79:AH79))*$D79))))</f>
        <v>0</v>
      </c>
      <c r="AJ79" s="159">
        <f t="shared" si="29"/>
        <v>0</v>
      </c>
      <c r="AK79" s="159">
        <f t="shared" si="30"/>
        <v>0</v>
      </c>
    </row>
    <row r="80" spans="1:37">
      <c r="A80" s="160"/>
      <c r="B80" s="152">
        <v>0</v>
      </c>
      <c r="C80" s="153">
        <v>0</v>
      </c>
      <c r="D80" s="154">
        <f t="shared" si="16"/>
        <v>0</v>
      </c>
      <c r="E80" s="155">
        <v>0</v>
      </c>
      <c r="F80" s="156">
        <f t="shared" si="17"/>
        <v>0</v>
      </c>
      <c r="G80" s="157">
        <f t="shared" si="18"/>
        <v>0</v>
      </c>
      <c r="H80" s="155">
        <v>0</v>
      </c>
      <c r="I80" s="158" t="str">
        <f>IFERROR((IF(I$8&gt;$B80,$H80-($H80*$C80*(#REF!-$B80+1)/365),0)),"-")</f>
        <v>-</v>
      </c>
      <c r="J80" s="158" t="str">
        <f t="shared" si="19"/>
        <v>-</v>
      </c>
      <c r="K80" s="158" t="str">
        <f t="shared" si="20"/>
        <v>-</v>
      </c>
      <c r="L80" s="158" t="str">
        <f t="shared" si="21"/>
        <v>-</v>
      </c>
      <c r="M80" s="158" t="str">
        <f t="shared" si="22"/>
        <v>-</v>
      </c>
      <c r="N80" s="158" t="str">
        <f t="shared" si="23"/>
        <v>-</v>
      </c>
      <c r="O80" s="158" t="str">
        <f t="shared" si="24"/>
        <v>-</v>
      </c>
      <c r="P80" s="158" t="str">
        <f t="shared" si="25"/>
        <v>-</v>
      </c>
      <c r="Q80" s="158" t="str">
        <f t="shared" si="26"/>
        <v>-</v>
      </c>
      <c r="R80" s="155">
        <v>0</v>
      </c>
      <c r="S80" s="191">
        <f t="shared" si="27"/>
        <v>0</v>
      </c>
      <c r="T80" s="158">
        <f t="shared" si="28"/>
        <v>0</v>
      </c>
      <c r="U80" s="158">
        <f>IF(COUNT($T80:T80)&gt;=$F80,0,IF((1&gt;($F80-1)&gt;0),MIN(($S80-SUM($T80:T80))*$D80,($S80-SUM($T80:T80)-(($H80*0.05))),(($S80-SUM($T80:T80))*$D80))))</f>
        <v>0</v>
      </c>
      <c r="V80" s="158">
        <f>IF(COUNT($T80:U80)&gt;=$F80,0,IF((1&gt;($F80-1)&gt;0),MIN(($S80-SUM($T80:U80))*$D80,($S80-SUM($T80:U80)-(($H80*0.05))),(($S80-SUM($T80:U80))*$D80))))</f>
        <v>0</v>
      </c>
      <c r="W80" s="158">
        <f>IF(COUNT($T80:V80)&gt;=$F80,0,IF((1&gt;($F80-1)&gt;0),MIN(($S80-SUM($T80:V80))*$D80,($S80-SUM($T80:V80)-(($H80*0.05))),(($S80-SUM($T80:V80))*$D80))))</f>
        <v>0</v>
      </c>
      <c r="X80" s="158">
        <f>IF(COUNT($T80:W80)&gt;=$F80,0,IF((1&gt;($F80-1)&gt;0),MIN(($S80-SUM($T80:W80))*$D80,($S80-SUM($T80:W80)-(($H80*0.05))),(($S80-SUM($T80:W80))*$D80))))</f>
        <v>0</v>
      </c>
      <c r="Y80" s="158">
        <f>IF(COUNT($T80:X80)&gt;=$F80,0,IF((1&gt;($F80-1)&gt;0),MIN(($S80-SUM($T80:X80))*$D80,($S80-SUM($T80:X80)-(($H80*0.05))),(($S80-SUM($T80:X80))*$D80))))</f>
        <v>0</v>
      </c>
      <c r="Z80" s="158">
        <f>IF(COUNT($T80:Y80)&gt;=$F80,0,IF((1&gt;($F80-1)&gt;0),MIN(($S80-SUM($T80:Y80))*$D80,($S80-SUM($T80:Y80)-(($H80*0.05))),(($S80-SUM($T80:Y80))*$D80))))</f>
        <v>0</v>
      </c>
      <c r="AA80" s="158">
        <f>IF(COUNT($T80:Z80)&gt;=$F80,0,IF((1&gt;($F80-1)&gt;0),MIN(($S80-SUM($T80:Z80))*$D80,($S80-SUM($T80:Z80)-(($H80*0.05))),(($S80-SUM($T80:Z80))*$D80))))</f>
        <v>0</v>
      </c>
      <c r="AB80" s="158">
        <f>IF(COUNT($T80:AA80)&gt;=$F80,0,IF((1&gt;($F80-1)&gt;0),MIN(($S80-SUM($T80:AA80))*$D80,($S80-SUM($T80:AA80)-(($H80*0.05))),(($S80-SUM($T80:AA80))*$D80))))</f>
        <v>0</v>
      </c>
      <c r="AC80" s="158">
        <f>IF(COUNT($T80:AB80)&gt;=$F80,0,IF((1&gt;($F80-1)&gt;0),MIN(($S80-SUM($T80:AB80))*$D80,($S80-SUM($T80:AB80)-(($H80*0.05))),(($S80-SUM($T80:AB80))*$D80))))</f>
        <v>0</v>
      </c>
      <c r="AD80" s="158">
        <f>IF(COUNT($T80:AC80)&gt;=$F80,0,IF((1&gt;($F80-1)&gt;0),MIN(($S80-SUM($T80:AC80))*$D80,($S80-SUM($T80:AC80)-(($H80*0.05))),(($S80-SUM($T80:AC80))*$D80))))</f>
        <v>0</v>
      </c>
      <c r="AE80" s="158">
        <f>IF(COUNT($T80:AD80)&gt;=$F80,0,IF((1&gt;($F80-1)&gt;0),MIN(($S80-SUM($T80:AD80))*$D80,($S80-SUM($T80:AD80)-(($H80*0.05))),(($S80-SUM($T80:AD80))*$D80))))</f>
        <v>0</v>
      </c>
      <c r="AF80" s="158">
        <f>IF(COUNT($T80:AE80)&gt;=$F80,0,IF((1&gt;($F80-1)&gt;0),MIN(($S80-SUM($T80:AE80))*$D80,($S80-SUM($T80:AE80)-(($H80*0.05))),(($S80-SUM($T80:AE80))*$D80))))</f>
        <v>0</v>
      </c>
      <c r="AG80" s="158">
        <f>IF(COUNT($T80:AF80)&gt;=$F80,0,IF((1&gt;($F80-1)&gt;0),MIN(($S80-SUM($T80:AF80))*$D80,($S80-SUM($T80:AF80)-(($H80*0.05))),(($S80-SUM($T80:AF80))*$D80))))</f>
        <v>0</v>
      </c>
      <c r="AH80" s="158">
        <f>IF(COUNT($T80:AG80)&gt;=$F80,0,IF((1&gt;($F80-1)&gt;0),MIN(($S80-SUM($T80:AG80))*$D80,($S80-SUM($T80:AG80)-(($H80*0.05))),(($S80-SUM($T80:AG80))*$D80))))</f>
        <v>0</v>
      </c>
      <c r="AI80" s="158">
        <f>IF(COUNT($T80:AH80)&gt;=$F80,0,IF((1&gt;($F80-1)&gt;0),MIN(($S80-SUM($T80:AH80))*$D80,($S80-SUM($T80:AH80)-(($H80*0.05))),(($S80-SUM($T80:AH80))*$D80))))</f>
        <v>0</v>
      </c>
      <c r="AJ80" s="159">
        <f t="shared" si="29"/>
        <v>0</v>
      </c>
      <c r="AK80" s="159">
        <f t="shared" si="30"/>
        <v>0</v>
      </c>
    </row>
    <row r="81" spans="1:37">
      <c r="A81" s="160"/>
      <c r="B81" s="152">
        <v>0</v>
      </c>
      <c r="C81" s="153">
        <v>0</v>
      </c>
      <c r="D81" s="154">
        <f t="shared" si="16"/>
        <v>0</v>
      </c>
      <c r="E81" s="155">
        <v>0</v>
      </c>
      <c r="F81" s="156">
        <f t="shared" si="17"/>
        <v>0</v>
      </c>
      <c r="G81" s="157">
        <f t="shared" si="18"/>
        <v>0</v>
      </c>
      <c r="H81" s="155">
        <v>0</v>
      </c>
      <c r="I81" s="158" t="str">
        <f>IFERROR((IF(I$8&gt;$B81,$H81-($H81*$C81*(#REF!-$B81+1)/365),0)),"-")</f>
        <v>-</v>
      </c>
      <c r="J81" s="158" t="str">
        <f t="shared" si="19"/>
        <v>-</v>
      </c>
      <c r="K81" s="158" t="str">
        <f t="shared" si="20"/>
        <v>-</v>
      </c>
      <c r="L81" s="158" t="str">
        <f t="shared" si="21"/>
        <v>-</v>
      </c>
      <c r="M81" s="158" t="str">
        <f t="shared" si="22"/>
        <v>-</v>
      </c>
      <c r="N81" s="158" t="str">
        <f t="shared" si="23"/>
        <v>-</v>
      </c>
      <c r="O81" s="158" t="str">
        <f t="shared" si="24"/>
        <v>-</v>
      </c>
      <c r="P81" s="158" t="str">
        <f t="shared" si="25"/>
        <v>-</v>
      </c>
      <c r="Q81" s="158" t="str">
        <f t="shared" si="26"/>
        <v>-</v>
      </c>
      <c r="R81" s="155">
        <v>0</v>
      </c>
      <c r="S81" s="191">
        <f t="shared" si="27"/>
        <v>0</v>
      </c>
      <c r="T81" s="158">
        <f t="shared" si="28"/>
        <v>0</v>
      </c>
      <c r="U81" s="158">
        <f>IF(COUNT($T81:T81)&gt;=$F81,0,IF((1&gt;($F81-1)&gt;0),MIN(($S81-SUM($T81:T81))*$D81,($S81-SUM($T81:T81)-(($H81*0.05))),(($S81-SUM($T81:T81))*$D81))))</f>
        <v>0</v>
      </c>
      <c r="V81" s="158">
        <f>IF(COUNT($T81:U81)&gt;=$F81,0,IF((1&gt;($F81-1)&gt;0),MIN(($S81-SUM($T81:U81))*$D81,($S81-SUM($T81:U81)-(($H81*0.05))),(($S81-SUM($T81:U81))*$D81))))</f>
        <v>0</v>
      </c>
      <c r="W81" s="158">
        <f>IF(COUNT($T81:V81)&gt;=$F81,0,IF((1&gt;($F81-1)&gt;0),MIN(($S81-SUM($T81:V81))*$D81,($S81-SUM($T81:V81)-(($H81*0.05))),(($S81-SUM($T81:V81))*$D81))))</f>
        <v>0</v>
      </c>
      <c r="X81" s="158">
        <f>IF(COUNT($T81:W81)&gt;=$F81,0,IF((1&gt;($F81-1)&gt;0),MIN(($S81-SUM($T81:W81))*$D81,($S81-SUM($T81:W81)-(($H81*0.05))),(($S81-SUM($T81:W81))*$D81))))</f>
        <v>0</v>
      </c>
      <c r="Y81" s="158">
        <f>IF(COUNT($T81:X81)&gt;=$F81,0,IF((1&gt;($F81-1)&gt;0),MIN(($S81-SUM($T81:X81))*$D81,($S81-SUM($T81:X81)-(($H81*0.05))),(($S81-SUM($T81:X81))*$D81))))</f>
        <v>0</v>
      </c>
      <c r="Z81" s="158">
        <f>IF(COUNT($T81:Y81)&gt;=$F81,0,IF((1&gt;($F81-1)&gt;0),MIN(($S81-SUM($T81:Y81))*$D81,($S81-SUM($T81:Y81)-(($H81*0.05))),(($S81-SUM($T81:Y81))*$D81))))</f>
        <v>0</v>
      </c>
      <c r="AA81" s="158">
        <f>IF(COUNT($T81:Z81)&gt;=$F81,0,IF((1&gt;($F81-1)&gt;0),MIN(($S81-SUM($T81:Z81))*$D81,($S81-SUM($T81:Z81)-(($H81*0.05))),(($S81-SUM($T81:Z81))*$D81))))</f>
        <v>0</v>
      </c>
      <c r="AB81" s="158">
        <f>IF(COUNT($T81:AA81)&gt;=$F81,0,IF((1&gt;($F81-1)&gt;0),MIN(($S81-SUM($T81:AA81))*$D81,($S81-SUM($T81:AA81)-(($H81*0.05))),(($S81-SUM($T81:AA81))*$D81))))</f>
        <v>0</v>
      </c>
      <c r="AC81" s="158">
        <f>IF(COUNT($T81:AB81)&gt;=$F81,0,IF((1&gt;($F81-1)&gt;0),MIN(($S81-SUM($T81:AB81))*$D81,($S81-SUM($T81:AB81)-(($H81*0.05))),(($S81-SUM($T81:AB81))*$D81))))</f>
        <v>0</v>
      </c>
      <c r="AD81" s="158">
        <f>IF(COUNT($T81:AC81)&gt;=$F81,0,IF((1&gt;($F81-1)&gt;0),MIN(($S81-SUM($T81:AC81))*$D81,($S81-SUM($T81:AC81)-(($H81*0.05))),(($S81-SUM($T81:AC81))*$D81))))</f>
        <v>0</v>
      </c>
      <c r="AE81" s="158">
        <f>IF(COUNT($T81:AD81)&gt;=$F81,0,IF((1&gt;($F81-1)&gt;0),MIN(($S81-SUM($T81:AD81))*$D81,($S81-SUM($T81:AD81)-(($H81*0.05))),(($S81-SUM($T81:AD81))*$D81))))</f>
        <v>0</v>
      </c>
      <c r="AF81" s="158">
        <f>IF(COUNT($T81:AE81)&gt;=$F81,0,IF((1&gt;($F81-1)&gt;0),MIN(($S81-SUM($T81:AE81))*$D81,($S81-SUM($T81:AE81)-(($H81*0.05))),(($S81-SUM($T81:AE81))*$D81))))</f>
        <v>0</v>
      </c>
      <c r="AG81" s="158">
        <f>IF(COUNT($T81:AF81)&gt;=$F81,0,IF((1&gt;($F81-1)&gt;0),MIN(($S81-SUM($T81:AF81))*$D81,($S81-SUM($T81:AF81)-(($H81*0.05))),(($S81-SUM($T81:AF81))*$D81))))</f>
        <v>0</v>
      </c>
      <c r="AH81" s="158">
        <f>IF(COUNT($T81:AG81)&gt;=$F81,0,IF((1&gt;($F81-1)&gt;0),MIN(($S81-SUM($T81:AG81))*$D81,($S81-SUM($T81:AG81)-(($H81*0.05))),(($S81-SUM($T81:AG81))*$D81))))</f>
        <v>0</v>
      </c>
      <c r="AI81" s="158">
        <f>IF(COUNT($T81:AH81)&gt;=$F81,0,IF((1&gt;($F81-1)&gt;0),MIN(($S81-SUM($T81:AH81))*$D81,($S81-SUM($T81:AH81)-(($H81*0.05))),(($S81-SUM($T81:AH81))*$D81))))</f>
        <v>0</v>
      </c>
      <c r="AJ81" s="159">
        <f t="shared" si="29"/>
        <v>0</v>
      </c>
      <c r="AK81" s="159">
        <f t="shared" si="30"/>
        <v>0</v>
      </c>
    </row>
    <row r="82" spans="1:37">
      <c r="A82" s="160"/>
      <c r="B82" s="152">
        <v>0</v>
      </c>
      <c r="C82" s="153">
        <v>0</v>
      </c>
      <c r="D82" s="154">
        <f t="shared" si="16"/>
        <v>0</v>
      </c>
      <c r="E82" s="155">
        <v>0</v>
      </c>
      <c r="F82" s="156">
        <f t="shared" si="17"/>
        <v>0</v>
      </c>
      <c r="G82" s="157">
        <f t="shared" si="18"/>
        <v>0</v>
      </c>
      <c r="H82" s="155">
        <v>0</v>
      </c>
      <c r="I82" s="158" t="str">
        <f>IFERROR((IF(I$8&gt;$B82,$H82-($H82*$C82*(#REF!-$B82+1)/365),0)),"-")</f>
        <v>-</v>
      </c>
      <c r="J82" s="158" t="str">
        <f t="shared" si="19"/>
        <v>-</v>
      </c>
      <c r="K82" s="158" t="str">
        <f t="shared" si="20"/>
        <v>-</v>
      </c>
      <c r="L82" s="158" t="str">
        <f t="shared" si="21"/>
        <v>-</v>
      </c>
      <c r="M82" s="158" t="str">
        <f t="shared" si="22"/>
        <v>-</v>
      </c>
      <c r="N82" s="158" t="str">
        <f t="shared" si="23"/>
        <v>-</v>
      </c>
      <c r="O82" s="158" t="str">
        <f t="shared" si="24"/>
        <v>-</v>
      </c>
      <c r="P82" s="158" t="str">
        <f t="shared" si="25"/>
        <v>-</v>
      </c>
      <c r="Q82" s="158" t="str">
        <f t="shared" si="26"/>
        <v>-</v>
      </c>
      <c r="R82" s="155">
        <v>0</v>
      </c>
      <c r="S82" s="191">
        <f t="shared" si="27"/>
        <v>0</v>
      </c>
      <c r="T82" s="158">
        <f t="shared" si="28"/>
        <v>0</v>
      </c>
      <c r="U82" s="158">
        <f>IF(COUNT($T82:T82)&gt;=$F82,0,IF((1&gt;($F82-1)&gt;0),MIN(($S82-SUM($T82:T82))*$D82,($S82-SUM($T82:T82)-(($H82*0.05))),(($S82-SUM($T82:T82))*$D82))))</f>
        <v>0</v>
      </c>
      <c r="V82" s="158">
        <f>IF(COUNT($T82:U82)&gt;=$F82,0,IF((1&gt;($F82-1)&gt;0),MIN(($S82-SUM($T82:U82))*$D82,($S82-SUM($T82:U82)-(($H82*0.05))),(($S82-SUM($T82:U82))*$D82))))</f>
        <v>0</v>
      </c>
      <c r="W82" s="158">
        <f>IF(COUNT($T82:V82)&gt;=$F82,0,IF((1&gt;($F82-1)&gt;0),MIN(($S82-SUM($T82:V82))*$D82,($S82-SUM($T82:V82)-(($H82*0.05))),(($S82-SUM($T82:V82))*$D82))))</f>
        <v>0</v>
      </c>
      <c r="X82" s="158">
        <f>IF(COUNT($T82:W82)&gt;=$F82,0,IF((1&gt;($F82-1)&gt;0),MIN(($S82-SUM($T82:W82))*$D82,($S82-SUM($T82:W82)-(($H82*0.05))),(($S82-SUM($T82:W82))*$D82))))</f>
        <v>0</v>
      </c>
      <c r="Y82" s="158">
        <f>IF(COUNT($T82:X82)&gt;=$F82,0,IF((1&gt;($F82-1)&gt;0),MIN(($S82-SUM($T82:X82))*$D82,($S82-SUM($T82:X82)-(($H82*0.05))),(($S82-SUM($T82:X82))*$D82))))</f>
        <v>0</v>
      </c>
      <c r="Z82" s="158">
        <f>IF(COUNT($T82:Y82)&gt;=$F82,0,IF((1&gt;($F82-1)&gt;0),MIN(($S82-SUM($T82:Y82))*$D82,($S82-SUM($T82:Y82)-(($H82*0.05))),(($S82-SUM($T82:Y82))*$D82))))</f>
        <v>0</v>
      </c>
      <c r="AA82" s="158">
        <f>IF(COUNT($T82:Z82)&gt;=$F82,0,IF((1&gt;($F82-1)&gt;0),MIN(($S82-SUM($T82:Z82))*$D82,($S82-SUM($T82:Z82)-(($H82*0.05))),(($S82-SUM($T82:Z82))*$D82))))</f>
        <v>0</v>
      </c>
      <c r="AB82" s="158">
        <f>IF(COUNT($T82:AA82)&gt;=$F82,0,IF((1&gt;($F82-1)&gt;0),MIN(($S82-SUM($T82:AA82))*$D82,($S82-SUM($T82:AA82)-(($H82*0.05))),(($S82-SUM($T82:AA82))*$D82))))</f>
        <v>0</v>
      </c>
      <c r="AC82" s="158">
        <f>IF(COUNT($T82:AB82)&gt;=$F82,0,IF((1&gt;($F82-1)&gt;0),MIN(($S82-SUM($T82:AB82))*$D82,($S82-SUM($T82:AB82)-(($H82*0.05))),(($S82-SUM($T82:AB82))*$D82))))</f>
        <v>0</v>
      </c>
      <c r="AD82" s="158">
        <f>IF(COUNT($T82:AC82)&gt;=$F82,0,IF((1&gt;($F82-1)&gt;0),MIN(($S82-SUM($T82:AC82))*$D82,($S82-SUM($T82:AC82)-(($H82*0.05))),(($S82-SUM($T82:AC82))*$D82))))</f>
        <v>0</v>
      </c>
      <c r="AE82" s="158">
        <f>IF(COUNT($T82:AD82)&gt;=$F82,0,IF((1&gt;($F82-1)&gt;0),MIN(($S82-SUM($T82:AD82))*$D82,($S82-SUM($T82:AD82)-(($H82*0.05))),(($S82-SUM($T82:AD82))*$D82))))</f>
        <v>0</v>
      </c>
      <c r="AF82" s="158">
        <f>IF(COUNT($T82:AE82)&gt;=$F82,0,IF((1&gt;($F82-1)&gt;0),MIN(($S82-SUM($T82:AE82))*$D82,($S82-SUM($T82:AE82)-(($H82*0.05))),(($S82-SUM($T82:AE82))*$D82))))</f>
        <v>0</v>
      </c>
      <c r="AG82" s="158">
        <f>IF(COUNT($T82:AF82)&gt;=$F82,0,IF((1&gt;($F82-1)&gt;0),MIN(($S82-SUM($T82:AF82))*$D82,($S82-SUM($T82:AF82)-(($H82*0.05))),(($S82-SUM($T82:AF82))*$D82))))</f>
        <v>0</v>
      </c>
      <c r="AH82" s="158">
        <f>IF(COUNT($T82:AG82)&gt;=$F82,0,IF((1&gt;($F82-1)&gt;0),MIN(($S82-SUM($T82:AG82))*$D82,($S82-SUM($T82:AG82)-(($H82*0.05))),(($S82-SUM($T82:AG82))*$D82))))</f>
        <v>0</v>
      </c>
      <c r="AI82" s="158">
        <f>IF(COUNT($T82:AH82)&gt;=$F82,0,IF((1&gt;($F82-1)&gt;0),MIN(($S82-SUM($T82:AH82))*$D82,($S82-SUM($T82:AH82)-(($H82*0.05))),(($S82-SUM($T82:AH82))*$D82))))</f>
        <v>0</v>
      </c>
      <c r="AJ82" s="159">
        <f t="shared" si="29"/>
        <v>0</v>
      </c>
      <c r="AK82" s="159">
        <f t="shared" si="30"/>
        <v>0</v>
      </c>
    </row>
    <row r="83" spans="1:37">
      <c r="A83" s="160"/>
      <c r="B83" s="152">
        <v>0</v>
      </c>
      <c r="C83" s="153">
        <v>0</v>
      </c>
      <c r="D83" s="154">
        <f t="shared" si="16"/>
        <v>0</v>
      </c>
      <c r="E83" s="155">
        <v>0</v>
      </c>
      <c r="F83" s="156">
        <f t="shared" si="17"/>
        <v>0</v>
      </c>
      <c r="G83" s="157">
        <f t="shared" si="18"/>
        <v>0</v>
      </c>
      <c r="H83" s="155">
        <v>0</v>
      </c>
      <c r="I83" s="158" t="str">
        <f>IFERROR((IF(I$8&gt;$B83,$H83-($H83*$C83*(#REF!-$B83+1)/365),0)),"-")</f>
        <v>-</v>
      </c>
      <c r="J83" s="158" t="str">
        <f t="shared" si="19"/>
        <v>-</v>
      </c>
      <c r="K83" s="158" t="str">
        <f t="shared" si="20"/>
        <v>-</v>
      </c>
      <c r="L83" s="158" t="str">
        <f t="shared" si="21"/>
        <v>-</v>
      </c>
      <c r="M83" s="158" t="str">
        <f t="shared" si="22"/>
        <v>-</v>
      </c>
      <c r="N83" s="158" t="str">
        <f t="shared" si="23"/>
        <v>-</v>
      </c>
      <c r="O83" s="158" t="str">
        <f t="shared" si="24"/>
        <v>-</v>
      </c>
      <c r="P83" s="158" t="str">
        <f t="shared" si="25"/>
        <v>-</v>
      </c>
      <c r="Q83" s="158" t="str">
        <f t="shared" si="26"/>
        <v>-</v>
      </c>
      <c r="R83" s="155">
        <v>0</v>
      </c>
      <c r="S83" s="191">
        <f t="shared" si="27"/>
        <v>0</v>
      </c>
      <c r="T83" s="158">
        <f t="shared" si="28"/>
        <v>0</v>
      </c>
      <c r="U83" s="158">
        <f>IF(COUNT($T83:T83)&gt;=$F83,0,IF((1&gt;($F83-1)&gt;0),MIN(($S83-SUM($T83:T83))*$D83,($S83-SUM($T83:T83)-(($H83*0.05))),(($S83-SUM($T83:T83))*$D83))))</f>
        <v>0</v>
      </c>
      <c r="V83" s="158">
        <f>IF(COUNT($T83:U83)&gt;=$F83,0,IF((1&gt;($F83-1)&gt;0),MIN(($S83-SUM($T83:U83))*$D83,($S83-SUM($T83:U83)-(($H83*0.05))),(($S83-SUM($T83:U83))*$D83))))</f>
        <v>0</v>
      </c>
      <c r="W83" s="158">
        <f>IF(COUNT($T83:V83)&gt;=$F83,0,IF((1&gt;($F83-1)&gt;0),MIN(($S83-SUM($T83:V83))*$D83,($S83-SUM($T83:V83)-(($H83*0.05))),(($S83-SUM($T83:V83))*$D83))))</f>
        <v>0</v>
      </c>
      <c r="X83" s="158">
        <f>IF(COUNT($T83:W83)&gt;=$F83,0,IF((1&gt;($F83-1)&gt;0),MIN(($S83-SUM($T83:W83))*$D83,($S83-SUM($T83:W83)-(($H83*0.05))),(($S83-SUM($T83:W83))*$D83))))</f>
        <v>0</v>
      </c>
      <c r="Y83" s="158">
        <f>IF(COUNT($T83:X83)&gt;=$F83,0,IF((1&gt;($F83-1)&gt;0),MIN(($S83-SUM($T83:X83))*$D83,($S83-SUM($T83:X83)-(($H83*0.05))),(($S83-SUM($T83:X83))*$D83))))</f>
        <v>0</v>
      </c>
      <c r="Z83" s="158">
        <f>IF(COUNT($T83:Y83)&gt;=$F83,0,IF((1&gt;($F83-1)&gt;0),MIN(($S83-SUM($T83:Y83))*$D83,($S83-SUM($T83:Y83)-(($H83*0.05))),(($S83-SUM($T83:Y83))*$D83))))</f>
        <v>0</v>
      </c>
      <c r="AA83" s="158">
        <f>IF(COUNT($T83:Z83)&gt;=$F83,0,IF((1&gt;($F83-1)&gt;0),MIN(($S83-SUM($T83:Z83))*$D83,($S83-SUM($T83:Z83)-(($H83*0.05))),(($S83-SUM($T83:Z83))*$D83))))</f>
        <v>0</v>
      </c>
      <c r="AB83" s="158">
        <f>IF(COUNT($T83:AA83)&gt;=$F83,0,IF((1&gt;($F83-1)&gt;0),MIN(($S83-SUM($T83:AA83))*$D83,($S83-SUM($T83:AA83)-(($H83*0.05))),(($S83-SUM($T83:AA83))*$D83))))</f>
        <v>0</v>
      </c>
      <c r="AC83" s="158">
        <f>IF(COUNT($T83:AB83)&gt;=$F83,0,IF((1&gt;($F83-1)&gt;0),MIN(($S83-SUM($T83:AB83))*$D83,($S83-SUM($T83:AB83)-(($H83*0.05))),(($S83-SUM($T83:AB83))*$D83))))</f>
        <v>0</v>
      </c>
      <c r="AD83" s="158">
        <f>IF(COUNT($T83:AC83)&gt;=$F83,0,IF((1&gt;($F83-1)&gt;0),MIN(($S83-SUM($T83:AC83))*$D83,($S83-SUM($T83:AC83)-(($H83*0.05))),(($S83-SUM($T83:AC83))*$D83))))</f>
        <v>0</v>
      </c>
      <c r="AE83" s="158">
        <f>IF(COUNT($T83:AD83)&gt;=$F83,0,IF((1&gt;($F83-1)&gt;0),MIN(($S83-SUM($T83:AD83))*$D83,($S83-SUM($T83:AD83)-(($H83*0.05))),(($S83-SUM($T83:AD83))*$D83))))</f>
        <v>0</v>
      </c>
      <c r="AF83" s="158">
        <f>IF(COUNT($T83:AE83)&gt;=$F83,0,IF((1&gt;($F83-1)&gt;0),MIN(($S83-SUM($T83:AE83))*$D83,($S83-SUM($T83:AE83)-(($H83*0.05))),(($S83-SUM($T83:AE83))*$D83))))</f>
        <v>0</v>
      </c>
      <c r="AG83" s="158">
        <f>IF(COUNT($T83:AF83)&gt;=$F83,0,IF((1&gt;($F83-1)&gt;0),MIN(($S83-SUM($T83:AF83))*$D83,($S83-SUM($T83:AF83)-(($H83*0.05))),(($S83-SUM($T83:AF83))*$D83))))</f>
        <v>0</v>
      </c>
      <c r="AH83" s="158">
        <f>IF(COUNT($T83:AG83)&gt;=$F83,0,IF((1&gt;($F83-1)&gt;0),MIN(($S83-SUM($T83:AG83))*$D83,($S83-SUM($T83:AG83)-(($H83*0.05))),(($S83-SUM($T83:AG83))*$D83))))</f>
        <v>0</v>
      </c>
      <c r="AI83" s="158">
        <f>IF(COUNT($T83:AH83)&gt;=$F83,0,IF((1&gt;($F83-1)&gt;0),MIN(($S83-SUM($T83:AH83))*$D83,($S83-SUM($T83:AH83)-(($H83*0.05))),(($S83-SUM($T83:AH83))*$D83))))</f>
        <v>0</v>
      </c>
      <c r="AJ83" s="159">
        <f t="shared" si="29"/>
        <v>0</v>
      </c>
      <c r="AK83" s="159">
        <f t="shared" si="30"/>
        <v>0</v>
      </c>
    </row>
    <row r="84" spans="1:37">
      <c r="A84" s="160"/>
      <c r="B84" s="152">
        <v>0</v>
      </c>
      <c r="C84" s="153">
        <v>0</v>
      </c>
      <c r="D84" s="154">
        <f t="shared" si="16"/>
        <v>0</v>
      </c>
      <c r="E84" s="155">
        <v>0</v>
      </c>
      <c r="F84" s="156">
        <f t="shared" si="17"/>
        <v>0</v>
      </c>
      <c r="G84" s="157">
        <f t="shared" si="18"/>
        <v>0</v>
      </c>
      <c r="H84" s="155">
        <v>0</v>
      </c>
      <c r="I84" s="158" t="str">
        <f>IFERROR((IF(I$8&gt;$B84,$H84-($H84*$C84*(#REF!-$B84+1)/365),0)),"-")</f>
        <v>-</v>
      </c>
      <c r="J84" s="158" t="str">
        <f t="shared" si="19"/>
        <v>-</v>
      </c>
      <c r="K84" s="158" t="str">
        <f t="shared" si="20"/>
        <v>-</v>
      </c>
      <c r="L84" s="158" t="str">
        <f t="shared" si="21"/>
        <v>-</v>
      </c>
      <c r="M84" s="158" t="str">
        <f t="shared" si="22"/>
        <v>-</v>
      </c>
      <c r="N84" s="158" t="str">
        <f t="shared" si="23"/>
        <v>-</v>
      </c>
      <c r="O84" s="158" t="str">
        <f t="shared" si="24"/>
        <v>-</v>
      </c>
      <c r="P84" s="158" t="str">
        <f t="shared" si="25"/>
        <v>-</v>
      </c>
      <c r="Q84" s="158" t="str">
        <f t="shared" si="26"/>
        <v>-</v>
      </c>
      <c r="R84" s="155">
        <v>0</v>
      </c>
      <c r="S84" s="191">
        <f t="shared" si="27"/>
        <v>0</v>
      </c>
      <c r="T84" s="158">
        <f t="shared" si="28"/>
        <v>0</v>
      </c>
      <c r="U84" s="158">
        <f>IF(COUNT($T84:T84)&gt;=$F84,0,IF((1&gt;($F84-1)&gt;0),MIN(($S84-SUM($T84:T84))*$D84,($S84-SUM($T84:T84)-(($H84*0.05))),(($S84-SUM($T84:T84))*$D84))))</f>
        <v>0</v>
      </c>
      <c r="V84" s="158">
        <f>IF(COUNT($T84:U84)&gt;=$F84,0,IF((1&gt;($F84-1)&gt;0),MIN(($S84-SUM($T84:U84))*$D84,($S84-SUM($T84:U84)-(($H84*0.05))),(($S84-SUM($T84:U84))*$D84))))</f>
        <v>0</v>
      </c>
      <c r="W84" s="158">
        <f>IF(COUNT($T84:V84)&gt;=$F84,0,IF((1&gt;($F84-1)&gt;0),MIN(($S84-SUM($T84:V84))*$D84,($S84-SUM($T84:V84)-(($H84*0.05))),(($S84-SUM($T84:V84))*$D84))))</f>
        <v>0</v>
      </c>
      <c r="X84" s="158">
        <f>IF(COUNT($T84:W84)&gt;=$F84,0,IF((1&gt;($F84-1)&gt;0),MIN(($S84-SUM($T84:W84))*$D84,($S84-SUM($T84:W84)-(($H84*0.05))),(($S84-SUM($T84:W84))*$D84))))</f>
        <v>0</v>
      </c>
      <c r="Y84" s="158">
        <f>IF(COUNT($T84:X84)&gt;=$F84,0,IF((1&gt;($F84-1)&gt;0),MIN(($S84-SUM($T84:X84))*$D84,($S84-SUM($T84:X84)-(($H84*0.05))),(($S84-SUM($T84:X84))*$D84))))</f>
        <v>0</v>
      </c>
      <c r="Z84" s="158">
        <f>IF(COUNT($T84:Y84)&gt;=$F84,0,IF((1&gt;($F84-1)&gt;0),MIN(($S84-SUM($T84:Y84))*$D84,($S84-SUM($T84:Y84)-(($H84*0.05))),(($S84-SUM($T84:Y84))*$D84))))</f>
        <v>0</v>
      </c>
      <c r="AA84" s="158">
        <f>IF(COUNT($T84:Z84)&gt;=$F84,0,IF((1&gt;($F84-1)&gt;0),MIN(($S84-SUM($T84:Z84))*$D84,($S84-SUM($T84:Z84)-(($H84*0.05))),(($S84-SUM($T84:Z84))*$D84))))</f>
        <v>0</v>
      </c>
      <c r="AB84" s="158">
        <f>IF(COUNT($T84:AA84)&gt;=$F84,0,IF((1&gt;($F84-1)&gt;0),MIN(($S84-SUM($T84:AA84))*$D84,($S84-SUM($T84:AA84)-(($H84*0.05))),(($S84-SUM($T84:AA84))*$D84))))</f>
        <v>0</v>
      </c>
      <c r="AC84" s="158">
        <f>IF(COUNT($T84:AB84)&gt;=$F84,0,IF((1&gt;($F84-1)&gt;0),MIN(($S84-SUM($T84:AB84))*$D84,($S84-SUM($T84:AB84)-(($H84*0.05))),(($S84-SUM($T84:AB84))*$D84))))</f>
        <v>0</v>
      </c>
      <c r="AD84" s="158">
        <f>IF(COUNT($T84:AC84)&gt;=$F84,0,IF((1&gt;($F84-1)&gt;0),MIN(($S84-SUM($T84:AC84))*$D84,($S84-SUM($T84:AC84)-(($H84*0.05))),(($S84-SUM($T84:AC84))*$D84))))</f>
        <v>0</v>
      </c>
      <c r="AE84" s="158">
        <f>IF(COUNT($T84:AD84)&gt;=$F84,0,IF((1&gt;($F84-1)&gt;0),MIN(($S84-SUM($T84:AD84))*$D84,($S84-SUM($T84:AD84)-(($H84*0.05))),(($S84-SUM($T84:AD84))*$D84))))</f>
        <v>0</v>
      </c>
      <c r="AF84" s="158">
        <f>IF(COUNT($T84:AE84)&gt;=$F84,0,IF((1&gt;($F84-1)&gt;0),MIN(($S84-SUM($T84:AE84))*$D84,($S84-SUM($T84:AE84)-(($H84*0.05))),(($S84-SUM($T84:AE84))*$D84))))</f>
        <v>0</v>
      </c>
      <c r="AG84" s="158">
        <f>IF(COUNT($T84:AF84)&gt;=$F84,0,IF((1&gt;($F84-1)&gt;0),MIN(($S84-SUM($T84:AF84))*$D84,($S84-SUM($T84:AF84)-(($H84*0.05))),(($S84-SUM($T84:AF84))*$D84))))</f>
        <v>0</v>
      </c>
      <c r="AH84" s="158">
        <f>IF(COUNT($T84:AG84)&gt;=$F84,0,IF((1&gt;($F84-1)&gt;0),MIN(($S84-SUM($T84:AG84))*$D84,($S84-SUM($T84:AG84)-(($H84*0.05))),(($S84-SUM($T84:AG84))*$D84))))</f>
        <v>0</v>
      </c>
      <c r="AI84" s="158">
        <f>IF(COUNT($T84:AH84)&gt;=$F84,0,IF((1&gt;($F84-1)&gt;0),MIN(($S84-SUM($T84:AH84))*$D84,($S84-SUM($T84:AH84)-(($H84*0.05))),(($S84-SUM($T84:AH84))*$D84))))</f>
        <v>0</v>
      </c>
      <c r="AJ84" s="159">
        <f t="shared" si="29"/>
        <v>0</v>
      </c>
      <c r="AK84" s="159">
        <f t="shared" si="30"/>
        <v>0</v>
      </c>
    </row>
    <row r="85" spans="1:37">
      <c r="A85" s="160"/>
      <c r="B85" s="152">
        <v>0</v>
      </c>
      <c r="C85" s="153">
        <v>0</v>
      </c>
      <c r="D85" s="154">
        <f t="shared" si="16"/>
        <v>0</v>
      </c>
      <c r="E85" s="155">
        <v>0</v>
      </c>
      <c r="F85" s="156">
        <f t="shared" si="17"/>
        <v>0</v>
      </c>
      <c r="G85" s="157">
        <f t="shared" si="18"/>
        <v>0</v>
      </c>
      <c r="H85" s="155">
        <v>0</v>
      </c>
      <c r="I85" s="158" t="str">
        <f>IFERROR((IF(I$8&gt;$B85,$H85-($H85*$C85*(#REF!-$B85+1)/365),0)),"-")</f>
        <v>-</v>
      </c>
      <c r="J85" s="158" t="str">
        <f t="shared" si="19"/>
        <v>-</v>
      </c>
      <c r="K85" s="158" t="str">
        <f t="shared" si="20"/>
        <v>-</v>
      </c>
      <c r="L85" s="158" t="str">
        <f t="shared" si="21"/>
        <v>-</v>
      </c>
      <c r="M85" s="158" t="str">
        <f t="shared" si="22"/>
        <v>-</v>
      </c>
      <c r="N85" s="158" t="str">
        <f t="shared" si="23"/>
        <v>-</v>
      </c>
      <c r="O85" s="158" t="str">
        <f t="shared" si="24"/>
        <v>-</v>
      </c>
      <c r="P85" s="158" t="str">
        <f t="shared" si="25"/>
        <v>-</v>
      </c>
      <c r="Q85" s="158" t="str">
        <f t="shared" si="26"/>
        <v>-</v>
      </c>
      <c r="R85" s="155">
        <v>0</v>
      </c>
      <c r="S85" s="191">
        <f t="shared" si="27"/>
        <v>0</v>
      </c>
      <c r="T85" s="158">
        <f t="shared" si="28"/>
        <v>0</v>
      </c>
      <c r="U85" s="158">
        <f>IF(COUNT($T85:T85)&gt;=$F85,0,IF((1&gt;($F85-1)&gt;0),MIN(($S85-SUM($T85:T85))*$D85,($S85-SUM($T85:T85)-(($H85*0.05))),(($S85-SUM($T85:T85))*$D85))))</f>
        <v>0</v>
      </c>
      <c r="V85" s="158">
        <f>IF(COUNT($T85:U85)&gt;=$F85,0,IF((1&gt;($F85-1)&gt;0),MIN(($S85-SUM($T85:U85))*$D85,($S85-SUM($T85:U85)-(($H85*0.05))),(($S85-SUM($T85:U85))*$D85))))</f>
        <v>0</v>
      </c>
      <c r="W85" s="158">
        <f>IF(COUNT($T85:V85)&gt;=$F85,0,IF((1&gt;($F85-1)&gt;0),MIN(($S85-SUM($T85:V85))*$D85,($S85-SUM($T85:V85)-(($H85*0.05))),(($S85-SUM($T85:V85))*$D85))))</f>
        <v>0</v>
      </c>
      <c r="X85" s="158">
        <f>IF(COUNT($T85:W85)&gt;=$F85,0,IF((1&gt;($F85-1)&gt;0),MIN(($S85-SUM($T85:W85))*$D85,($S85-SUM($T85:W85)-(($H85*0.05))),(($S85-SUM($T85:W85))*$D85))))</f>
        <v>0</v>
      </c>
      <c r="Y85" s="158">
        <f>IF(COUNT($T85:X85)&gt;=$F85,0,IF((1&gt;($F85-1)&gt;0),MIN(($S85-SUM($T85:X85))*$D85,($S85-SUM($T85:X85)-(($H85*0.05))),(($S85-SUM($T85:X85))*$D85))))</f>
        <v>0</v>
      </c>
      <c r="Z85" s="158">
        <f>IF(COUNT($T85:Y85)&gt;=$F85,0,IF((1&gt;($F85-1)&gt;0),MIN(($S85-SUM($T85:Y85))*$D85,($S85-SUM($T85:Y85)-(($H85*0.05))),(($S85-SUM($T85:Y85))*$D85))))</f>
        <v>0</v>
      </c>
      <c r="AA85" s="158">
        <f>IF(COUNT($T85:Z85)&gt;=$F85,0,IF((1&gt;($F85-1)&gt;0),MIN(($S85-SUM($T85:Z85))*$D85,($S85-SUM($T85:Z85)-(($H85*0.05))),(($S85-SUM($T85:Z85))*$D85))))</f>
        <v>0</v>
      </c>
      <c r="AB85" s="158">
        <f>IF(COUNT($T85:AA85)&gt;=$F85,0,IF((1&gt;($F85-1)&gt;0),MIN(($S85-SUM($T85:AA85))*$D85,($S85-SUM($T85:AA85)-(($H85*0.05))),(($S85-SUM($T85:AA85))*$D85))))</f>
        <v>0</v>
      </c>
      <c r="AC85" s="158">
        <f>IF(COUNT($T85:AB85)&gt;=$F85,0,IF((1&gt;($F85-1)&gt;0),MIN(($S85-SUM($T85:AB85))*$D85,($S85-SUM($T85:AB85)-(($H85*0.05))),(($S85-SUM($T85:AB85))*$D85))))</f>
        <v>0</v>
      </c>
      <c r="AD85" s="158">
        <f>IF(COUNT($T85:AC85)&gt;=$F85,0,IF((1&gt;($F85-1)&gt;0),MIN(($S85-SUM($T85:AC85))*$D85,($S85-SUM($T85:AC85)-(($H85*0.05))),(($S85-SUM($T85:AC85))*$D85))))</f>
        <v>0</v>
      </c>
      <c r="AE85" s="158">
        <f>IF(COUNT($T85:AD85)&gt;=$F85,0,IF((1&gt;($F85-1)&gt;0),MIN(($S85-SUM($T85:AD85))*$D85,($S85-SUM($T85:AD85)-(($H85*0.05))),(($S85-SUM($T85:AD85))*$D85))))</f>
        <v>0</v>
      </c>
      <c r="AF85" s="158">
        <f>IF(COUNT($T85:AE85)&gt;=$F85,0,IF((1&gt;($F85-1)&gt;0),MIN(($S85-SUM($T85:AE85))*$D85,($S85-SUM($T85:AE85)-(($H85*0.05))),(($S85-SUM($T85:AE85))*$D85))))</f>
        <v>0</v>
      </c>
      <c r="AG85" s="158">
        <f>IF(COUNT($T85:AF85)&gt;=$F85,0,IF((1&gt;($F85-1)&gt;0),MIN(($S85-SUM($T85:AF85))*$D85,($S85-SUM($T85:AF85)-(($H85*0.05))),(($S85-SUM($T85:AF85))*$D85))))</f>
        <v>0</v>
      </c>
      <c r="AH85" s="158">
        <f>IF(COUNT($T85:AG85)&gt;=$F85,0,IF((1&gt;($F85-1)&gt;0),MIN(($S85-SUM($T85:AG85))*$D85,($S85-SUM($T85:AG85)-(($H85*0.05))),(($S85-SUM($T85:AG85))*$D85))))</f>
        <v>0</v>
      </c>
      <c r="AI85" s="158">
        <f>IF(COUNT($T85:AH85)&gt;=$F85,0,IF((1&gt;($F85-1)&gt;0),MIN(($S85-SUM($T85:AH85))*$D85,($S85-SUM($T85:AH85)-(($H85*0.05))),(($S85-SUM($T85:AH85))*$D85))))</f>
        <v>0</v>
      </c>
      <c r="AJ85" s="159">
        <f t="shared" si="29"/>
        <v>0</v>
      </c>
      <c r="AK85" s="159">
        <f t="shared" si="30"/>
        <v>0</v>
      </c>
    </row>
    <row r="86" spans="1:37">
      <c r="A86" s="160"/>
      <c r="B86" s="152">
        <v>0</v>
      </c>
      <c r="C86" s="153">
        <v>0</v>
      </c>
      <c r="D86" s="154">
        <f t="shared" si="16"/>
        <v>0</v>
      </c>
      <c r="E86" s="155">
        <v>0</v>
      </c>
      <c r="F86" s="156">
        <f t="shared" si="17"/>
        <v>0</v>
      </c>
      <c r="G86" s="157">
        <f t="shared" si="18"/>
        <v>0</v>
      </c>
      <c r="H86" s="155">
        <v>0</v>
      </c>
      <c r="I86" s="158" t="str">
        <f>IFERROR((IF(I$8&gt;$B86,$H86-($H86*$C86*(#REF!-$B86+1)/365),0)),"-")</f>
        <v>-</v>
      </c>
      <c r="J86" s="158" t="str">
        <f t="shared" si="19"/>
        <v>-</v>
      </c>
      <c r="K86" s="158" t="str">
        <f t="shared" si="20"/>
        <v>-</v>
      </c>
      <c r="L86" s="158" t="str">
        <f t="shared" si="21"/>
        <v>-</v>
      </c>
      <c r="M86" s="158" t="str">
        <f t="shared" si="22"/>
        <v>-</v>
      </c>
      <c r="N86" s="158" t="str">
        <f t="shared" si="23"/>
        <v>-</v>
      </c>
      <c r="O86" s="158" t="str">
        <f t="shared" si="24"/>
        <v>-</v>
      </c>
      <c r="P86" s="158" t="str">
        <f t="shared" si="25"/>
        <v>-</v>
      </c>
      <c r="Q86" s="158" t="str">
        <f t="shared" si="26"/>
        <v>-</v>
      </c>
      <c r="R86" s="155">
        <v>0</v>
      </c>
      <c r="S86" s="191">
        <f t="shared" si="27"/>
        <v>0</v>
      </c>
      <c r="T86" s="158">
        <f t="shared" si="28"/>
        <v>0</v>
      </c>
      <c r="U86" s="158">
        <f>IF(COUNT($T86:T86)&gt;=$F86,0,IF((1&gt;($F86-1)&gt;0),MIN(($S86-SUM($T86:T86))*$D86,($S86-SUM($T86:T86)-(($H86*0.05))),(($S86-SUM($T86:T86))*$D86))))</f>
        <v>0</v>
      </c>
      <c r="V86" s="158">
        <f>IF(COUNT($T86:U86)&gt;=$F86,0,IF((1&gt;($F86-1)&gt;0),MIN(($S86-SUM($T86:U86))*$D86,($S86-SUM($T86:U86)-(($H86*0.05))),(($S86-SUM($T86:U86))*$D86))))</f>
        <v>0</v>
      </c>
      <c r="W86" s="158">
        <f>IF(COUNT($T86:V86)&gt;=$F86,0,IF((1&gt;($F86-1)&gt;0),MIN(($S86-SUM($T86:V86))*$D86,($S86-SUM($T86:V86)-(($H86*0.05))),(($S86-SUM($T86:V86))*$D86))))</f>
        <v>0</v>
      </c>
      <c r="X86" s="158">
        <f>IF(COUNT($T86:W86)&gt;=$F86,0,IF((1&gt;($F86-1)&gt;0),MIN(($S86-SUM($T86:W86))*$D86,($S86-SUM($T86:W86)-(($H86*0.05))),(($S86-SUM($T86:W86))*$D86))))</f>
        <v>0</v>
      </c>
      <c r="Y86" s="158">
        <f>IF(COUNT($T86:X86)&gt;=$F86,0,IF((1&gt;($F86-1)&gt;0),MIN(($S86-SUM($T86:X86))*$D86,($S86-SUM($T86:X86)-(($H86*0.05))),(($S86-SUM($T86:X86))*$D86))))</f>
        <v>0</v>
      </c>
      <c r="Z86" s="158">
        <f>IF(COUNT($T86:Y86)&gt;=$F86,0,IF((1&gt;($F86-1)&gt;0),MIN(($S86-SUM($T86:Y86))*$D86,($S86-SUM($T86:Y86)-(($H86*0.05))),(($S86-SUM($T86:Y86))*$D86))))</f>
        <v>0</v>
      </c>
      <c r="AA86" s="158">
        <f>IF(COUNT($T86:Z86)&gt;=$F86,0,IF((1&gt;($F86-1)&gt;0),MIN(($S86-SUM($T86:Z86))*$D86,($S86-SUM($T86:Z86)-(($H86*0.05))),(($S86-SUM($T86:Z86))*$D86))))</f>
        <v>0</v>
      </c>
      <c r="AB86" s="158">
        <f>IF(COUNT($T86:AA86)&gt;=$F86,0,IF((1&gt;($F86-1)&gt;0),MIN(($S86-SUM($T86:AA86))*$D86,($S86-SUM($T86:AA86)-(($H86*0.05))),(($S86-SUM($T86:AA86))*$D86))))</f>
        <v>0</v>
      </c>
      <c r="AC86" s="158">
        <f>IF(COUNT($T86:AB86)&gt;=$F86,0,IF((1&gt;($F86-1)&gt;0),MIN(($S86-SUM($T86:AB86))*$D86,($S86-SUM($T86:AB86)-(($H86*0.05))),(($S86-SUM($T86:AB86))*$D86))))</f>
        <v>0</v>
      </c>
      <c r="AD86" s="158">
        <f>IF(COUNT($T86:AC86)&gt;=$F86,0,IF((1&gt;($F86-1)&gt;0),MIN(($S86-SUM($T86:AC86))*$D86,($S86-SUM($T86:AC86)-(($H86*0.05))),(($S86-SUM($T86:AC86))*$D86))))</f>
        <v>0</v>
      </c>
      <c r="AE86" s="158">
        <f>IF(COUNT($T86:AD86)&gt;=$F86,0,IF((1&gt;($F86-1)&gt;0),MIN(($S86-SUM($T86:AD86))*$D86,($S86-SUM($T86:AD86)-(($H86*0.05))),(($S86-SUM($T86:AD86))*$D86))))</f>
        <v>0</v>
      </c>
      <c r="AF86" s="158">
        <f>IF(COUNT($T86:AE86)&gt;=$F86,0,IF((1&gt;($F86-1)&gt;0),MIN(($S86-SUM($T86:AE86))*$D86,($S86-SUM($T86:AE86)-(($H86*0.05))),(($S86-SUM($T86:AE86))*$D86))))</f>
        <v>0</v>
      </c>
      <c r="AG86" s="158">
        <f>IF(COUNT($T86:AF86)&gt;=$F86,0,IF((1&gt;($F86-1)&gt;0),MIN(($S86-SUM($T86:AF86))*$D86,($S86-SUM($T86:AF86)-(($H86*0.05))),(($S86-SUM($T86:AF86))*$D86))))</f>
        <v>0</v>
      </c>
      <c r="AH86" s="158">
        <f>IF(COUNT($T86:AG86)&gt;=$F86,0,IF((1&gt;($F86-1)&gt;0),MIN(($S86-SUM($T86:AG86))*$D86,($S86-SUM($T86:AG86)-(($H86*0.05))),(($S86-SUM($T86:AG86))*$D86))))</f>
        <v>0</v>
      </c>
      <c r="AI86" s="158">
        <f>IF(COUNT($T86:AH86)&gt;=$F86,0,IF((1&gt;($F86-1)&gt;0),MIN(($S86-SUM($T86:AH86))*$D86,($S86-SUM($T86:AH86)-(($H86*0.05))),(($S86-SUM($T86:AH86))*$D86))))</f>
        <v>0</v>
      </c>
      <c r="AJ86" s="159">
        <f t="shared" si="29"/>
        <v>0</v>
      </c>
      <c r="AK86" s="159">
        <f t="shared" si="30"/>
        <v>0</v>
      </c>
    </row>
    <row r="87" spans="1:37">
      <c r="A87" s="160"/>
      <c r="B87" s="152">
        <v>0</v>
      </c>
      <c r="C87" s="153">
        <v>0</v>
      </c>
      <c r="D87" s="154">
        <f t="shared" si="16"/>
        <v>0</v>
      </c>
      <c r="E87" s="155">
        <v>0</v>
      </c>
      <c r="F87" s="156">
        <f t="shared" si="17"/>
        <v>0</v>
      </c>
      <c r="G87" s="157">
        <f t="shared" si="18"/>
        <v>0</v>
      </c>
      <c r="H87" s="155">
        <v>0</v>
      </c>
      <c r="I87" s="158" t="str">
        <f>IFERROR((IF(I$8&gt;$B87,$H87-($H87*$C87*(#REF!-$B87+1)/365),0)),"-")</f>
        <v>-</v>
      </c>
      <c r="J87" s="158" t="str">
        <f t="shared" si="19"/>
        <v>-</v>
      </c>
      <c r="K87" s="158" t="str">
        <f t="shared" si="20"/>
        <v>-</v>
      </c>
      <c r="L87" s="158" t="str">
        <f t="shared" si="21"/>
        <v>-</v>
      </c>
      <c r="M87" s="158" t="str">
        <f t="shared" si="22"/>
        <v>-</v>
      </c>
      <c r="N87" s="158" t="str">
        <f t="shared" si="23"/>
        <v>-</v>
      </c>
      <c r="O87" s="158" t="str">
        <f t="shared" si="24"/>
        <v>-</v>
      </c>
      <c r="P87" s="158" t="str">
        <f t="shared" si="25"/>
        <v>-</v>
      </c>
      <c r="Q87" s="158" t="str">
        <f t="shared" si="26"/>
        <v>-</v>
      </c>
      <c r="R87" s="155">
        <v>0</v>
      </c>
      <c r="S87" s="191">
        <f t="shared" si="27"/>
        <v>0</v>
      </c>
      <c r="T87" s="158">
        <f t="shared" si="28"/>
        <v>0</v>
      </c>
      <c r="U87" s="158">
        <f>IF(COUNT($T87:T87)&gt;=$F87,0,IF((1&gt;($F87-1)&gt;0),MIN(($S87-SUM($T87:T87))*$D87,($S87-SUM($T87:T87)-(($H87*0.05))),(($S87-SUM($T87:T87))*$D87))))</f>
        <v>0</v>
      </c>
      <c r="V87" s="158">
        <f>IF(COUNT($T87:U87)&gt;=$F87,0,IF((1&gt;($F87-1)&gt;0),MIN(($S87-SUM($T87:U87))*$D87,($S87-SUM($T87:U87)-(($H87*0.05))),(($S87-SUM($T87:U87))*$D87))))</f>
        <v>0</v>
      </c>
      <c r="W87" s="158">
        <f>IF(COUNT($T87:V87)&gt;=$F87,0,IF((1&gt;($F87-1)&gt;0),MIN(($S87-SUM($T87:V87))*$D87,($S87-SUM($T87:V87)-(($H87*0.05))),(($S87-SUM($T87:V87))*$D87))))</f>
        <v>0</v>
      </c>
      <c r="X87" s="158">
        <f>IF(COUNT($T87:W87)&gt;=$F87,0,IF((1&gt;($F87-1)&gt;0),MIN(($S87-SUM($T87:W87))*$D87,($S87-SUM($T87:W87)-(($H87*0.05))),(($S87-SUM($T87:W87))*$D87))))</f>
        <v>0</v>
      </c>
      <c r="Y87" s="158">
        <f>IF(COUNT($T87:X87)&gt;=$F87,0,IF((1&gt;($F87-1)&gt;0),MIN(($S87-SUM($T87:X87))*$D87,($S87-SUM($T87:X87)-(($H87*0.05))),(($S87-SUM($T87:X87))*$D87))))</f>
        <v>0</v>
      </c>
      <c r="Z87" s="158">
        <f>IF(COUNT($T87:Y87)&gt;=$F87,0,IF((1&gt;($F87-1)&gt;0),MIN(($S87-SUM($T87:Y87))*$D87,($S87-SUM($T87:Y87)-(($H87*0.05))),(($S87-SUM($T87:Y87))*$D87))))</f>
        <v>0</v>
      </c>
      <c r="AA87" s="158">
        <f>IF(COUNT($T87:Z87)&gt;=$F87,0,IF((1&gt;($F87-1)&gt;0),MIN(($S87-SUM($T87:Z87))*$D87,($S87-SUM($T87:Z87)-(($H87*0.05))),(($S87-SUM($T87:Z87))*$D87))))</f>
        <v>0</v>
      </c>
      <c r="AB87" s="158">
        <f>IF(COUNT($T87:AA87)&gt;=$F87,0,IF((1&gt;($F87-1)&gt;0),MIN(($S87-SUM($T87:AA87))*$D87,($S87-SUM($T87:AA87)-(($H87*0.05))),(($S87-SUM($T87:AA87))*$D87))))</f>
        <v>0</v>
      </c>
      <c r="AC87" s="158">
        <f>IF(COUNT($T87:AB87)&gt;=$F87,0,IF((1&gt;($F87-1)&gt;0),MIN(($S87-SUM($T87:AB87))*$D87,($S87-SUM($T87:AB87)-(($H87*0.05))),(($S87-SUM($T87:AB87))*$D87))))</f>
        <v>0</v>
      </c>
      <c r="AD87" s="158">
        <f>IF(COUNT($T87:AC87)&gt;=$F87,0,IF((1&gt;($F87-1)&gt;0),MIN(($S87-SUM($T87:AC87))*$D87,($S87-SUM($T87:AC87)-(($H87*0.05))),(($S87-SUM($T87:AC87))*$D87))))</f>
        <v>0</v>
      </c>
      <c r="AE87" s="158">
        <f>IF(COUNT($T87:AD87)&gt;=$F87,0,IF((1&gt;($F87-1)&gt;0),MIN(($S87-SUM($T87:AD87))*$D87,($S87-SUM($T87:AD87)-(($H87*0.05))),(($S87-SUM($T87:AD87))*$D87))))</f>
        <v>0</v>
      </c>
      <c r="AF87" s="158">
        <f>IF(COUNT($T87:AE87)&gt;=$F87,0,IF((1&gt;($F87-1)&gt;0),MIN(($S87-SUM($T87:AE87))*$D87,($S87-SUM($T87:AE87)-(($H87*0.05))),(($S87-SUM($T87:AE87))*$D87))))</f>
        <v>0</v>
      </c>
      <c r="AG87" s="158">
        <f>IF(COUNT($T87:AF87)&gt;=$F87,0,IF((1&gt;($F87-1)&gt;0),MIN(($S87-SUM($T87:AF87))*$D87,($S87-SUM($T87:AF87)-(($H87*0.05))),(($S87-SUM($T87:AF87))*$D87))))</f>
        <v>0</v>
      </c>
      <c r="AH87" s="158">
        <f>IF(COUNT($T87:AG87)&gt;=$F87,0,IF((1&gt;($F87-1)&gt;0),MIN(($S87-SUM($T87:AG87))*$D87,($S87-SUM($T87:AG87)-(($H87*0.05))),(($S87-SUM($T87:AG87))*$D87))))</f>
        <v>0</v>
      </c>
      <c r="AI87" s="158">
        <f>IF(COUNT($T87:AH87)&gt;=$F87,0,IF((1&gt;($F87-1)&gt;0),MIN(($S87-SUM($T87:AH87))*$D87,($S87-SUM($T87:AH87)-(($H87*0.05))),(($S87-SUM($T87:AH87))*$D87))))</f>
        <v>0</v>
      </c>
      <c r="AJ87" s="159">
        <f t="shared" si="29"/>
        <v>0</v>
      </c>
      <c r="AK87" s="159">
        <f t="shared" si="30"/>
        <v>0</v>
      </c>
    </row>
    <row r="88" spans="1:37">
      <c r="A88" s="160"/>
      <c r="B88" s="152">
        <v>0</v>
      </c>
      <c r="C88" s="153">
        <v>0</v>
      </c>
      <c r="D88" s="154">
        <f t="shared" si="16"/>
        <v>0</v>
      </c>
      <c r="E88" s="155">
        <v>0</v>
      </c>
      <c r="F88" s="156">
        <f t="shared" si="17"/>
        <v>0</v>
      </c>
      <c r="G88" s="157">
        <f t="shared" si="18"/>
        <v>0</v>
      </c>
      <c r="H88" s="155">
        <v>0</v>
      </c>
      <c r="I88" s="158" t="str">
        <f>IFERROR((IF(I$8&gt;$B88,$H88-($H88*$C88*(#REF!-$B88+1)/365),0)),"-")</f>
        <v>-</v>
      </c>
      <c r="J88" s="158" t="str">
        <f t="shared" si="19"/>
        <v>-</v>
      </c>
      <c r="K88" s="158" t="str">
        <f t="shared" si="20"/>
        <v>-</v>
      </c>
      <c r="L88" s="158" t="str">
        <f t="shared" si="21"/>
        <v>-</v>
      </c>
      <c r="M88" s="158" t="str">
        <f t="shared" si="22"/>
        <v>-</v>
      </c>
      <c r="N88" s="158" t="str">
        <f t="shared" si="23"/>
        <v>-</v>
      </c>
      <c r="O88" s="158" t="str">
        <f t="shared" si="24"/>
        <v>-</v>
      </c>
      <c r="P88" s="158" t="str">
        <f t="shared" si="25"/>
        <v>-</v>
      </c>
      <c r="Q88" s="158" t="str">
        <f t="shared" si="26"/>
        <v>-</v>
      </c>
      <c r="R88" s="155">
        <v>0</v>
      </c>
      <c r="S88" s="191">
        <f t="shared" si="27"/>
        <v>0</v>
      </c>
      <c r="T88" s="158">
        <f t="shared" si="28"/>
        <v>0</v>
      </c>
      <c r="U88" s="158">
        <f>IF(COUNT($T88:T88)&gt;=$F88,0,IF((1&gt;($F88-1)&gt;0),MIN(($S88-SUM($T88:T88))*$D88,($S88-SUM($T88:T88)-(($H88*0.05))),(($S88-SUM($T88:T88))*$D88))))</f>
        <v>0</v>
      </c>
      <c r="V88" s="158">
        <f>IF(COUNT($T88:U88)&gt;=$F88,0,IF((1&gt;($F88-1)&gt;0),MIN(($S88-SUM($T88:U88))*$D88,($S88-SUM($T88:U88)-(($H88*0.05))),(($S88-SUM($T88:U88))*$D88))))</f>
        <v>0</v>
      </c>
      <c r="W88" s="158">
        <f>IF(COUNT($T88:V88)&gt;=$F88,0,IF((1&gt;($F88-1)&gt;0),MIN(($S88-SUM($T88:V88))*$D88,($S88-SUM($T88:V88)-(($H88*0.05))),(($S88-SUM($T88:V88))*$D88))))</f>
        <v>0</v>
      </c>
      <c r="X88" s="158">
        <f>IF(COUNT($T88:W88)&gt;=$F88,0,IF((1&gt;($F88-1)&gt;0),MIN(($S88-SUM($T88:W88))*$D88,($S88-SUM($T88:W88)-(($H88*0.05))),(($S88-SUM($T88:W88))*$D88))))</f>
        <v>0</v>
      </c>
      <c r="Y88" s="158">
        <f>IF(COUNT($T88:X88)&gt;=$F88,0,IF((1&gt;($F88-1)&gt;0),MIN(($S88-SUM($T88:X88))*$D88,($S88-SUM($T88:X88)-(($H88*0.05))),(($S88-SUM($T88:X88))*$D88))))</f>
        <v>0</v>
      </c>
      <c r="Z88" s="158">
        <f>IF(COUNT($T88:Y88)&gt;=$F88,0,IF((1&gt;($F88-1)&gt;0),MIN(($S88-SUM($T88:Y88))*$D88,($S88-SUM($T88:Y88)-(($H88*0.05))),(($S88-SUM($T88:Y88))*$D88))))</f>
        <v>0</v>
      </c>
      <c r="AA88" s="158">
        <f>IF(COUNT($T88:Z88)&gt;=$F88,0,IF((1&gt;($F88-1)&gt;0),MIN(($S88-SUM($T88:Z88))*$D88,($S88-SUM($T88:Z88)-(($H88*0.05))),(($S88-SUM($T88:Z88))*$D88))))</f>
        <v>0</v>
      </c>
      <c r="AB88" s="158">
        <f>IF(COUNT($T88:AA88)&gt;=$F88,0,IF((1&gt;($F88-1)&gt;0),MIN(($S88-SUM($T88:AA88))*$D88,($S88-SUM($T88:AA88)-(($H88*0.05))),(($S88-SUM($T88:AA88))*$D88))))</f>
        <v>0</v>
      </c>
      <c r="AC88" s="158">
        <f>IF(COUNT($T88:AB88)&gt;=$F88,0,IF((1&gt;($F88-1)&gt;0),MIN(($S88-SUM($T88:AB88))*$D88,($S88-SUM($T88:AB88)-(($H88*0.05))),(($S88-SUM($T88:AB88))*$D88))))</f>
        <v>0</v>
      </c>
      <c r="AD88" s="158">
        <f>IF(COUNT($T88:AC88)&gt;=$F88,0,IF((1&gt;($F88-1)&gt;0),MIN(($S88-SUM($T88:AC88))*$D88,($S88-SUM($T88:AC88)-(($H88*0.05))),(($S88-SUM($T88:AC88))*$D88))))</f>
        <v>0</v>
      </c>
      <c r="AE88" s="158">
        <f>IF(COUNT($T88:AD88)&gt;=$F88,0,IF((1&gt;($F88-1)&gt;0),MIN(($S88-SUM($T88:AD88))*$D88,($S88-SUM($T88:AD88)-(($H88*0.05))),(($S88-SUM($T88:AD88))*$D88))))</f>
        <v>0</v>
      </c>
      <c r="AF88" s="158">
        <f>IF(COUNT($T88:AE88)&gt;=$F88,0,IF((1&gt;($F88-1)&gt;0),MIN(($S88-SUM($T88:AE88))*$D88,($S88-SUM($T88:AE88)-(($H88*0.05))),(($S88-SUM($T88:AE88))*$D88))))</f>
        <v>0</v>
      </c>
      <c r="AG88" s="158">
        <f>IF(COUNT($T88:AF88)&gt;=$F88,0,IF((1&gt;($F88-1)&gt;0),MIN(($S88-SUM($T88:AF88))*$D88,($S88-SUM($T88:AF88)-(($H88*0.05))),(($S88-SUM($T88:AF88))*$D88))))</f>
        <v>0</v>
      </c>
      <c r="AH88" s="158">
        <f>IF(COUNT($T88:AG88)&gt;=$F88,0,IF((1&gt;($F88-1)&gt;0),MIN(($S88-SUM($T88:AG88))*$D88,($S88-SUM($T88:AG88)-(($H88*0.05))),(($S88-SUM($T88:AG88))*$D88))))</f>
        <v>0</v>
      </c>
      <c r="AI88" s="158">
        <f>IF(COUNT($T88:AH88)&gt;=$F88,0,IF((1&gt;($F88-1)&gt;0),MIN(($S88-SUM($T88:AH88))*$D88,($S88-SUM($T88:AH88)-(($H88*0.05))),(($S88-SUM($T88:AH88))*$D88))))</f>
        <v>0</v>
      </c>
      <c r="AJ88" s="159">
        <f t="shared" si="29"/>
        <v>0</v>
      </c>
      <c r="AK88" s="159">
        <f t="shared" si="30"/>
        <v>0</v>
      </c>
    </row>
    <row r="89" spans="1:37">
      <c r="A89" s="160"/>
      <c r="B89" s="152">
        <v>0</v>
      </c>
      <c r="C89" s="153">
        <v>0</v>
      </c>
      <c r="D89" s="154">
        <f t="shared" si="16"/>
        <v>0</v>
      </c>
      <c r="E89" s="155">
        <v>0</v>
      </c>
      <c r="F89" s="156">
        <f t="shared" si="17"/>
        <v>0</v>
      </c>
      <c r="G89" s="157">
        <f t="shared" si="18"/>
        <v>0</v>
      </c>
      <c r="H89" s="155">
        <v>0</v>
      </c>
      <c r="I89" s="158" t="str">
        <f>IFERROR((IF(I$8&gt;$B89,$H89-($H89*$C89*(#REF!-$B89+1)/365),0)),"-")</f>
        <v>-</v>
      </c>
      <c r="J89" s="158" t="str">
        <f t="shared" si="19"/>
        <v>-</v>
      </c>
      <c r="K89" s="158" t="str">
        <f t="shared" si="20"/>
        <v>-</v>
      </c>
      <c r="L89" s="158" t="str">
        <f t="shared" si="21"/>
        <v>-</v>
      </c>
      <c r="M89" s="158" t="str">
        <f t="shared" si="22"/>
        <v>-</v>
      </c>
      <c r="N89" s="158" t="str">
        <f t="shared" si="23"/>
        <v>-</v>
      </c>
      <c r="O89" s="158" t="str">
        <f t="shared" si="24"/>
        <v>-</v>
      </c>
      <c r="P89" s="158" t="str">
        <f t="shared" si="25"/>
        <v>-</v>
      </c>
      <c r="Q89" s="158" t="str">
        <f t="shared" si="26"/>
        <v>-</v>
      </c>
      <c r="R89" s="155">
        <v>0</v>
      </c>
      <c r="S89" s="191">
        <f t="shared" si="27"/>
        <v>0</v>
      </c>
      <c r="T89" s="158">
        <f t="shared" si="28"/>
        <v>0</v>
      </c>
      <c r="U89" s="158">
        <f>IF(COUNT($T89:T89)&gt;=$F89,0,IF((1&gt;($F89-1)&gt;0),MIN(($S89-SUM($T89:T89))*$D89,($S89-SUM($T89:T89)-(($H89*0.05))),(($S89-SUM($T89:T89))*$D89))))</f>
        <v>0</v>
      </c>
      <c r="V89" s="158">
        <f>IF(COUNT($T89:U89)&gt;=$F89,0,IF((1&gt;($F89-1)&gt;0),MIN(($S89-SUM($T89:U89))*$D89,($S89-SUM($T89:U89)-(($H89*0.05))),(($S89-SUM($T89:U89))*$D89))))</f>
        <v>0</v>
      </c>
      <c r="W89" s="158">
        <f>IF(COUNT($T89:V89)&gt;=$F89,0,IF((1&gt;($F89-1)&gt;0),MIN(($S89-SUM($T89:V89))*$D89,($S89-SUM($T89:V89)-(($H89*0.05))),(($S89-SUM($T89:V89))*$D89))))</f>
        <v>0</v>
      </c>
      <c r="X89" s="158">
        <f>IF(COUNT($T89:W89)&gt;=$F89,0,IF((1&gt;($F89-1)&gt;0),MIN(($S89-SUM($T89:W89))*$D89,($S89-SUM($T89:W89)-(($H89*0.05))),(($S89-SUM($T89:W89))*$D89))))</f>
        <v>0</v>
      </c>
      <c r="Y89" s="158">
        <f>IF(COUNT($T89:X89)&gt;=$F89,0,IF((1&gt;($F89-1)&gt;0),MIN(($S89-SUM($T89:X89))*$D89,($S89-SUM($T89:X89)-(($H89*0.05))),(($S89-SUM($T89:X89))*$D89))))</f>
        <v>0</v>
      </c>
      <c r="Z89" s="158">
        <f>IF(COUNT($T89:Y89)&gt;=$F89,0,IF((1&gt;($F89-1)&gt;0),MIN(($S89-SUM($T89:Y89))*$D89,($S89-SUM($T89:Y89)-(($H89*0.05))),(($S89-SUM($T89:Y89))*$D89))))</f>
        <v>0</v>
      </c>
      <c r="AA89" s="158">
        <f>IF(COUNT($T89:Z89)&gt;=$F89,0,IF((1&gt;($F89-1)&gt;0),MIN(($S89-SUM($T89:Z89))*$D89,($S89-SUM($T89:Z89)-(($H89*0.05))),(($S89-SUM($T89:Z89))*$D89))))</f>
        <v>0</v>
      </c>
      <c r="AB89" s="158">
        <f>IF(COUNT($T89:AA89)&gt;=$F89,0,IF((1&gt;($F89-1)&gt;0),MIN(($S89-SUM($T89:AA89))*$D89,($S89-SUM($T89:AA89)-(($H89*0.05))),(($S89-SUM($T89:AA89))*$D89))))</f>
        <v>0</v>
      </c>
      <c r="AC89" s="158">
        <f>IF(COUNT($T89:AB89)&gt;=$F89,0,IF((1&gt;($F89-1)&gt;0),MIN(($S89-SUM($T89:AB89))*$D89,($S89-SUM($T89:AB89)-(($H89*0.05))),(($S89-SUM($T89:AB89))*$D89))))</f>
        <v>0</v>
      </c>
      <c r="AD89" s="158">
        <f>IF(COUNT($T89:AC89)&gt;=$F89,0,IF((1&gt;($F89-1)&gt;0),MIN(($S89-SUM($T89:AC89))*$D89,($S89-SUM($T89:AC89)-(($H89*0.05))),(($S89-SUM($T89:AC89))*$D89))))</f>
        <v>0</v>
      </c>
      <c r="AE89" s="158">
        <f>IF(COUNT($T89:AD89)&gt;=$F89,0,IF((1&gt;($F89-1)&gt;0),MIN(($S89-SUM($T89:AD89))*$D89,($S89-SUM($T89:AD89)-(($H89*0.05))),(($S89-SUM($T89:AD89))*$D89))))</f>
        <v>0</v>
      </c>
      <c r="AF89" s="158">
        <f>IF(COUNT($T89:AE89)&gt;=$F89,0,IF((1&gt;($F89-1)&gt;0),MIN(($S89-SUM($T89:AE89))*$D89,($S89-SUM($T89:AE89)-(($H89*0.05))),(($S89-SUM($T89:AE89))*$D89))))</f>
        <v>0</v>
      </c>
      <c r="AG89" s="158">
        <f>IF(COUNT($T89:AF89)&gt;=$F89,0,IF((1&gt;($F89-1)&gt;0),MIN(($S89-SUM($T89:AF89))*$D89,($S89-SUM($T89:AF89)-(($H89*0.05))),(($S89-SUM($T89:AF89))*$D89))))</f>
        <v>0</v>
      </c>
      <c r="AH89" s="158">
        <f>IF(COUNT($T89:AG89)&gt;=$F89,0,IF((1&gt;($F89-1)&gt;0),MIN(($S89-SUM($T89:AG89))*$D89,($S89-SUM($T89:AG89)-(($H89*0.05))),(($S89-SUM($T89:AG89))*$D89))))</f>
        <v>0</v>
      </c>
      <c r="AI89" s="158">
        <f>IF(COUNT($T89:AH89)&gt;=$F89,0,IF((1&gt;($F89-1)&gt;0),MIN(($S89-SUM($T89:AH89))*$D89,($S89-SUM($T89:AH89)-(($H89*0.05))),(($S89-SUM($T89:AH89))*$D89))))</f>
        <v>0</v>
      </c>
      <c r="AJ89" s="159">
        <f t="shared" si="29"/>
        <v>0</v>
      </c>
      <c r="AK89" s="159">
        <f t="shared" si="30"/>
        <v>0</v>
      </c>
    </row>
    <row r="90" spans="1:37">
      <c r="A90" s="160"/>
      <c r="B90" s="152">
        <v>0</v>
      </c>
      <c r="C90" s="153">
        <v>0</v>
      </c>
      <c r="D90" s="154">
        <f t="shared" si="16"/>
        <v>0</v>
      </c>
      <c r="E90" s="155">
        <v>0</v>
      </c>
      <c r="F90" s="156">
        <f t="shared" si="17"/>
        <v>0</v>
      </c>
      <c r="G90" s="157">
        <f t="shared" si="18"/>
        <v>0</v>
      </c>
      <c r="H90" s="155">
        <v>0</v>
      </c>
      <c r="I90" s="158" t="str">
        <f>IFERROR((IF(I$8&gt;$B90,$H90-($H90*$C90*(#REF!-$B90+1)/365),0)),"-")</f>
        <v>-</v>
      </c>
      <c r="J90" s="158" t="str">
        <f t="shared" si="19"/>
        <v>-</v>
      </c>
      <c r="K90" s="158" t="str">
        <f t="shared" si="20"/>
        <v>-</v>
      </c>
      <c r="L90" s="158" t="str">
        <f t="shared" si="21"/>
        <v>-</v>
      </c>
      <c r="M90" s="158" t="str">
        <f t="shared" si="22"/>
        <v>-</v>
      </c>
      <c r="N90" s="158" t="str">
        <f t="shared" si="23"/>
        <v>-</v>
      </c>
      <c r="O90" s="158" t="str">
        <f t="shared" si="24"/>
        <v>-</v>
      </c>
      <c r="P90" s="158" t="str">
        <f t="shared" si="25"/>
        <v>-</v>
      </c>
      <c r="Q90" s="158" t="str">
        <f t="shared" si="26"/>
        <v>-</v>
      </c>
      <c r="R90" s="155">
        <v>0</v>
      </c>
      <c r="S90" s="191">
        <f t="shared" si="27"/>
        <v>0</v>
      </c>
      <c r="T90" s="158">
        <f t="shared" si="28"/>
        <v>0</v>
      </c>
      <c r="U90" s="158">
        <f>IF(COUNT($T90:T90)&gt;=$F90,0,IF((1&gt;($F90-1)&gt;0),MIN(($S90-SUM($T90:T90))*$D90,($S90-SUM($T90:T90)-(($H90*0.05))),(($S90-SUM($T90:T90))*$D90))))</f>
        <v>0</v>
      </c>
      <c r="V90" s="158">
        <f>IF(COUNT($T90:U90)&gt;=$F90,0,IF((1&gt;($F90-1)&gt;0),MIN(($S90-SUM($T90:U90))*$D90,($S90-SUM($T90:U90)-(($H90*0.05))),(($S90-SUM($T90:U90))*$D90))))</f>
        <v>0</v>
      </c>
      <c r="W90" s="158">
        <f>IF(COUNT($T90:V90)&gt;=$F90,0,IF((1&gt;($F90-1)&gt;0),MIN(($S90-SUM($T90:V90))*$D90,($S90-SUM($T90:V90)-(($H90*0.05))),(($S90-SUM($T90:V90))*$D90))))</f>
        <v>0</v>
      </c>
      <c r="X90" s="158">
        <f>IF(COUNT($T90:W90)&gt;=$F90,0,IF((1&gt;($F90-1)&gt;0),MIN(($S90-SUM($T90:W90))*$D90,($S90-SUM($T90:W90)-(($H90*0.05))),(($S90-SUM($T90:W90))*$D90))))</f>
        <v>0</v>
      </c>
      <c r="Y90" s="158">
        <f>IF(COUNT($T90:X90)&gt;=$F90,0,IF((1&gt;($F90-1)&gt;0),MIN(($S90-SUM($T90:X90))*$D90,($S90-SUM($T90:X90)-(($H90*0.05))),(($S90-SUM($T90:X90))*$D90))))</f>
        <v>0</v>
      </c>
      <c r="Z90" s="158">
        <f>IF(COUNT($T90:Y90)&gt;=$F90,0,IF((1&gt;($F90-1)&gt;0),MIN(($S90-SUM($T90:Y90))*$D90,($S90-SUM($T90:Y90)-(($H90*0.05))),(($S90-SUM($T90:Y90))*$D90))))</f>
        <v>0</v>
      </c>
      <c r="AA90" s="158">
        <f>IF(COUNT($T90:Z90)&gt;=$F90,0,IF((1&gt;($F90-1)&gt;0),MIN(($S90-SUM($T90:Z90))*$D90,($S90-SUM($T90:Z90)-(($H90*0.05))),(($S90-SUM($T90:Z90))*$D90))))</f>
        <v>0</v>
      </c>
      <c r="AB90" s="158">
        <f>IF(COUNT($T90:AA90)&gt;=$F90,0,IF((1&gt;($F90-1)&gt;0),MIN(($S90-SUM($T90:AA90))*$D90,($S90-SUM($T90:AA90)-(($H90*0.05))),(($S90-SUM($T90:AA90))*$D90))))</f>
        <v>0</v>
      </c>
      <c r="AC90" s="158">
        <f>IF(COUNT($T90:AB90)&gt;=$F90,0,IF((1&gt;($F90-1)&gt;0),MIN(($S90-SUM($T90:AB90))*$D90,($S90-SUM($T90:AB90)-(($H90*0.05))),(($S90-SUM($T90:AB90))*$D90))))</f>
        <v>0</v>
      </c>
      <c r="AD90" s="158">
        <f>IF(COUNT($T90:AC90)&gt;=$F90,0,IF((1&gt;($F90-1)&gt;0),MIN(($S90-SUM($T90:AC90))*$D90,($S90-SUM($T90:AC90)-(($H90*0.05))),(($S90-SUM($T90:AC90))*$D90))))</f>
        <v>0</v>
      </c>
      <c r="AE90" s="158">
        <f>IF(COUNT($T90:AD90)&gt;=$F90,0,IF((1&gt;($F90-1)&gt;0),MIN(($S90-SUM($T90:AD90))*$D90,($S90-SUM($T90:AD90)-(($H90*0.05))),(($S90-SUM($T90:AD90))*$D90))))</f>
        <v>0</v>
      </c>
      <c r="AF90" s="158">
        <f>IF(COUNT($T90:AE90)&gt;=$F90,0,IF((1&gt;($F90-1)&gt;0),MIN(($S90-SUM($T90:AE90))*$D90,($S90-SUM($T90:AE90)-(($H90*0.05))),(($S90-SUM($T90:AE90))*$D90))))</f>
        <v>0</v>
      </c>
      <c r="AG90" s="158">
        <f>IF(COUNT($T90:AF90)&gt;=$F90,0,IF((1&gt;($F90-1)&gt;0),MIN(($S90-SUM($T90:AF90))*$D90,($S90-SUM($T90:AF90)-(($H90*0.05))),(($S90-SUM($T90:AF90))*$D90))))</f>
        <v>0</v>
      </c>
      <c r="AH90" s="158">
        <f>IF(COUNT($T90:AG90)&gt;=$F90,0,IF((1&gt;($F90-1)&gt;0),MIN(($S90-SUM($T90:AG90))*$D90,($S90-SUM($T90:AG90)-(($H90*0.05))),(($S90-SUM($T90:AG90))*$D90))))</f>
        <v>0</v>
      </c>
      <c r="AI90" s="158">
        <f>IF(COUNT($T90:AH90)&gt;=$F90,0,IF((1&gt;($F90-1)&gt;0),MIN(($S90-SUM($T90:AH90))*$D90,($S90-SUM($T90:AH90)-(($H90*0.05))),(($S90-SUM($T90:AH90))*$D90))))</f>
        <v>0</v>
      </c>
      <c r="AJ90" s="159">
        <f t="shared" si="29"/>
        <v>0</v>
      </c>
      <c r="AK90" s="159">
        <f t="shared" si="30"/>
        <v>0</v>
      </c>
    </row>
    <row r="91" spans="1:37">
      <c r="A91" s="160"/>
      <c r="B91" s="152">
        <v>0</v>
      </c>
      <c r="C91" s="153">
        <v>0</v>
      </c>
      <c r="D91" s="154">
        <f t="shared" si="16"/>
        <v>0</v>
      </c>
      <c r="E91" s="155">
        <v>0</v>
      </c>
      <c r="F91" s="156">
        <f t="shared" si="17"/>
        <v>0</v>
      </c>
      <c r="G91" s="157">
        <f t="shared" si="18"/>
        <v>0</v>
      </c>
      <c r="H91" s="155">
        <v>0</v>
      </c>
      <c r="I91" s="158" t="str">
        <f>IFERROR((IF(I$8&gt;$B91,$H91-($H91*$C91*(#REF!-$B91+1)/365),0)),"-")</f>
        <v>-</v>
      </c>
      <c r="J91" s="158" t="str">
        <f t="shared" si="19"/>
        <v>-</v>
      </c>
      <c r="K91" s="158" t="str">
        <f t="shared" si="20"/>
        <v>-</v>
      </c>
      <c r="L91" s="158" t="str">
        <f t="shared" si="21"/>
        <v>-</v>
      </c>
      <c r="M91" s="158" t="str">
        <f t="shared" si="22"/>
        <v>-</v>
      </c>
      <c r="N91" s="158" t="str">
        <f t="shared" si="23"/>
        <v>-</v>
      </c>
      <c r="O91" s="158" t="str">
        <f t="shared" si="24"/>
        <v>-</v>
      </c>
      <c r="P91" s="158" t="str">
        <f t="shared" si="25"/>
        <v>-</v>
      </c>
      <c r="Q91" s="158" t="str">
        <f t="shared" si="26"/>
        <v>-</v>
      </c>
      <c r="R91" s="155">
        <v>0</v>
      </c>
      <c r="S91" s="191">
        <f t="shared" si="27"/>
        <v>0</v>
      </c>
      <c r="T91" s="158">
        <f t="shared" si="28"/>
        <v>0</v>
      </c>
      <c r="U91" s="158">
        <f>IF(COUNT($T91:T91)&gt;=$F91,0,IF((1&gt;($F91-1)&gt;0),MIN(($S91-SUM($T91:T91))*$D91,($S91-SUM($T91:T91)-(($H91*0.05))),(($S91-SUM($T91:T91))*$D91))))</f>
        <v>0</v>
      </c>
      <c r="V91" s="158">
        <f>IF(COUNT($T91:U91)&gt;=$F91,0,IF((1&gt;($F91-1)&gt;0),MIN(($S91-SUM($T91:U91))*$D91,($S91-SUM($T91:U91)-(($H91*0.05))),(($S91-SUM($T91:U91))*$D91))))</f>
        <v>0</v>
      </c>
      <c r="W91" s="158">
        <f>IF(COUNT($T91:V91)&gt;=$F91,0,IF((1&gt;($F91-1)&gt;0),MIN(($S91-SUM($T91:V91))*$D91,($S91-SUM($T91:V91)-(($H91*0.05))),(($S91-SUM($T91:V91))*$D91))))</f>
        <v>0</v>
      </c>
      <c r="X91" s="158">
        <f>IF(COUNT($T91:W91)&gt;=$F91,0,IF((1&gt;($F91-1)&gt;0),MIN(($S91-SUM($T91:W91))*$D91,($S91-SUM($T91:W91)-(($H91*0.05))),(($S91-SUM($T91:W91))*$D91))))</f>
        <v>0</v>
      </c>
      <c r="Y91" s="158">
        <f>IF(COUNT($T91:X91)&gt;=$F91,0,IF((1&gt;($F91-1)&gt;0),MIN(($S91-SUM($T91:X91))*$D91,($S91-SUM($T91:X91)-(($H91*0.05))),(($S91-SUM($T91:X91))*$D91))))</f>
        <v>0</v>
      </c>
      <c r="Z91" s="158">
        <f>IF(COUNT($T91:Y91)&gt;=$F91,0,IF((1&gt;($F91-1)&gt;0),MIN(($S91-SUM($T91:Y91))*$D91,($S91-SUM($T91:Y91)-(($H91*0.05))),(($S91-SUM($T91:Y91))*$D91))))</f>
        <v>0</v>
      </c>
      <c r="AA91" s="158">
        <f>IF(COUNT($T91:Z91)&gt;=$F91,0,IF((1&gt;($F91-1)&gt;0),MIN(($S91-SUM($T91:Z91))*$D91,($S91-SUM($T91:Z91)-(($H91*0.05))),(($S91-SUM($T91:Z91))*$D91))))</f>
        <v>0</v>
      </c>
      <c r="AB91" s="158">
        <f>IF(COUNT($T91:AA91)&gt;=$F91,0,IF((1&gt;($F91-1)&gt;0),MIN(($S91-SUM($T91:AA91))*$D91,($S91-SUM($T91:AA91)-(($H91*0.05))),(($S91-SUM($T91:AA91))*$D91))))</f>
        <v>0</v>
      </c>
      <c r="AC91" s="158">
        <f>IF(COUNT($T91:AB91)&gt;=$F91,0,IF((1&gt;($F91-1)&gt;0),MIN(($S91-SUM($T91:AB91))*$D91,($S91-SUM($T91:AB91)-(($H91*0.05))),(($S91-SUM($T91:AB91))*$D91))))</f>
        <v>0</v>
      </c>
      <c r="AD91" s="158">
        <f>IF(COUNT($T91:AC91)&gt;=$F91,0,IF((1&gt;($F91-1)&gt;0),MIN(($S91-SUM($T91:AC91))*$D91,($S91-SUM($T91:AC91)-(($H91*0.05))),(($S91-SUM($T91:AC91))*$D91))))</f>
        <v>0</v>
      </c>
      <c r="AE91" s="158">
        <f>IF(COUNT($T91:AD91)&gt;=$F91,0,IF((1&gt;($F91-1)&gt;0),MIN(($S91-SUM($T91:AD91))*$D91,($S91-SUM($T91:AD91)-(($H91*0.05))),(($S91-SUM($T91:AD91))*$D91))))</f>
        <v>0</v>
      </c>
      <c r="AF91" s="158">
        <f>IF(COUNT($T91:AE91)&gt;=$F91,0,IF((1&gt;($F91-1)&gt;0),MIN(($S91-SUM($T91:AE91))*$D91,($S91-SUM($T91:AE91)-(($H91*0.05))),(($S91-SUM($T91:AE91))*$D91))))</f>
        <v>0</v>
      </c>
      <c r="AG91" s="158">
        <f>IF(COUNT($T91:AF91)&gt;=$F91,0,IF((1&gt;($F91-1)&gt;0),MIN(($S91-SUM($T91:AF91))*$D91,($S91-SUM($T91:AF91)-(($H91*0.05))),(($S91-SUM($T91:AF91))*$D91))))</f>
        <v>0</v>
      </c>
      <c r="AH91" s="158">
        <f>IF(COUNT($T91:AG91)&gt;=$F91,0,IF((1&gt;($F91-1)&gt;0),MIN(($S91-SUM($T91:AG91))*$D91,($S91-SUM($T91:AG91)-(($H91*0.05))),(($S91-SUM($T91:AG91))*$D91))))</f>
        <v>0</v>
      </c>
      <c r="AI91" s="158">
        <f>IF(COUNT($T91:AH91)&gt;=$F91,0,IF((1&gt;($F91-1)&gt;0),MIN(($S91-SUM($T91:AH91))*$D91,($S91-SUM($T91:AH91)-(($H91*0.05))),(($S91-SUM($T91:AH91))*$D91))))</f>
        <v>0</v>
      </c>
      <c r="AJ91" s="159">
        <f t="shared" si="29"/>
        <v>0</v>
      </c>
      <c r="AK91" s="159">
        <f t="shared" si="30"/>
        <v>0</v>
      </c>
    </row>
    <row r="92" spans="1:37">
      <c r="A92" s="160"/>
      <c r="B92" s="152">
        <v>0</v>
      </c>
      <c r="C92" s="153">
        <v>0</v>
      </c>
      <c r="D92" s="154">
        <f t="shared" si="16"/>
        <v>0</v>
      </c>
      <c r="E92" s="155">
        <v>0</v>
      </c>
      <c r="F92" s="156">
        <f t="shared" si="17"/>
        <v>0</v>
      </c>
      <c r="G92" s="157">
        <f t="shared" si="18"/>
        <v>0</v>
      </c>
      <c r="H92" s="155">
        <v>0</v>
      </c>
      <c r="I92" s="158" t="str">
        <f>IFERROR((IF(I$8&gt;$B92,$H92-($H92*$C92*(#REF!-$B92+1)/365),0)),"-")</f>
        <v>-</v>
      </c>
      <c r="J92" s="158" t="str">
        <f t="shared" si="19"/>
        <v>-</v>
      </c>
      <c r="K92" s="158" t="str">
        <f t="shared" si="20"/>
        <v>-</v>
      </c>
      <c r="L92" s="158" t="str">
        <f t="shared" si="21"/>
        <v>-</v>
      </c>
      <c r="M92" s="158" t="str">
        <f t="shared" si="22"/>
        <v>-</v>
      </c>
      <c r="N92" s="158" t="str">
        <f t="shared" si="23"/>
        <v>-</v>
      </c>
      <c r="O92" s="158" t="str">
        <f t="shared" si="24"/>
        <v>-</v>
      </c>
      <c r="P92" s="158" t="str">
        <f t="shared" si="25"/>
        <v>-</v>
      </c>
      <c r="Q92" s="158" t="str">
        <f t="shared" si="26"/>
        <v>-</v>
      </c>
      <c r="R92" s="155">
        <v>0</v>
      </c>
      <c r="S92" s="191">
        <f t="shared" si="27"/>
        <v>0</v>
      </c>
      <c r="T92" s="158">
        <f t="shared" si="28"/>
        <v>0</v>
      </c>
      <c r="U92" s="158">
        <f>IF(COUNT($T92:T92)&gt;=$F92,0,IF((1&gt;($F92-1)&gt;0),MIN(($S92-SUM($T92:T92))*$D92,($S92-SUM($T92:T92)-(($H92*0.05))),(($S92-SUM($T92:T92))*$D92))))</f>
        <v>0</v>
      </c>
      <c r="V92" s="158">
        <f>IF(COUNT($T92:U92)&gt;=$F92,0,IF((1&gt;($F92-1)&gt;0),MIN(($S92-SUM($T92:U92))*$D92,($S92-SUM($T92:U92)-(($H92*0.05))),(($S92-SUM($T92:U92))*$D92))))</f>
        <v>0</v>
      </c>
      <c r="W92" s="158">
        <f>IF(COUNT($T92:V92)&gt;=$F92,0,IF((1&gt;($F92-1)&gt;0),MIN(($S92-SUM($T92:V92))*$D92,($S92-SUM($T92:V92)-(($H92*0.05))),(($S92-SUM($T92:V92))*$D92))))</f>
        <v>0</v>
      </c>
      <c r="X92" s="158">
        <f>IF(COUNT($T92:W92)&gt;=$F92,0,IF((1&gt;($F92-1)&gt;0),MIN(($S92-SUM($T92:W92))*$D92,($S92-SUM($T92:W92)-(($H92*0.05))),(($S92-SUM($T92:W92))*$D92))))</f>
        <v>0</v>
      </c>
      <c r="Y92" s="158">
        <f>IF(COUNT($T92:X92)&gt;=$F92,0,IF((1&gt;($F92-1)&gt;0),MIN(($S92-SUM($T92:X92))*$D92,($S92-SUM($T92:X92)-(($H92*0.05))),(($S92-SUM($T92:X92))*$D92))))</f>
        <v>0</v>
      </c>
      <c r="Z92" s="158">
        <f>IF(COUNT($T92:Y92)&gt;=$F92,0,IF((1&gt;($F92-1)&gt;0),MIN(($S92-SUM($T92:Y92))*$D92,($S92-SUM($T92:Y92)-(($H92*0.05))),(($S92-SUM($T92:Y92))*$D92))))</f>
        <v>0</v>
      </c>
      <c r="AA92" s="158">
        <f>IF(COUNT($T92:Z92)&gt;=$F92,0,IF((1&gt;($F92-1)&gt;0),MIN(($S92-SUM($T92:Z92))*$D92,($S92-SUM($T92:Z92)-(($H92*0.05))),(($S92-SUM($T92:Z92))*$D92))))</f>
        <v>0</v>
      </c>
      <c r="AB92" s="158">
        <f>IF(COUNT($T92:AA92)&gt;=$F92,0,IF((1&gt;($F92-1)&gt;0),MIN(($S92-SUM($T92:AA92))*$D92,($S92-SUM($T92:AA92)-(($H92*0.05))),(($S92-SUM($T92:AA92))*$D92))))</f>
        <v>0</v>
      </c>
      <c r="AC92" s="158">
        <f>IF(COUNT($T92:AB92)&gt;=$F92,0,IF((1&gt;($F92-1)&gt;0),MIN(($S92-SUM($T92:AB92))*$D92,($S92-SUM($T92:AB92)-(($H92*0.05))),(($S92-SUM($T92:AB92))*$D92))))</f>
        <v>0</v>
      </c>
      <c r="AD92" s="158">
        <f>IF(COUNT($T92:AC92)&gt;=$F92,0,IF((1&gt;($F92-1)&gt;0),MIN(($S92-SUM($T92:AC92))*$D92,($S92-SUM($T92:AC92)-(($H92*0.05))),(($S92-SUM($T92:AC92))*$D92))))</f>
        <v>0</v>
      </c>
      <c r="AE92" s="158">
        <f>IF(COUNT($T92:AD92)&gt;=$F92,0,IF((1&gt;($F92-1)&gt;0),MIN(($S92-SUM($T92:AD92))*$D92,($S92-SUM($T92:AD92)-(($H92*0.05))),(($S92-SUM($T92:AD92))*$D92))))</f>
        <v>0</v>
      </c>
      <c r="AF92" s="158">
        <f>IF(COUNT($T92:AE92)&gt;=$F92,0,IF((1&gt;($F92-1)&gt;0),MIN(($S92-SUM($T92:AE92))*$D92,($S92-SUM($T92:AE92)-(($H92*0.05))),(($S92-SUM($T92:AE92))*$D92))))</f>
        <v>0</v>
      </c>
      <c r="AG92" s="158">
        <f>IF(COUNT($T92:AF92)&gt;=$F92,0,IF((1&gt;($F92-1)&gt;0),MIN(($S92-SUM($T92:AF92))*$D92,($S92-SUM($T92:AF92)-(($H92*0.05))),(($S92-SUM($T92:AF92))*$D92))))</f>
        <v>0</v>
      </c>
      <c r="AH92" s="158">
        <f>IF(COUNT($T92:AG92)&gt;=$F92,0,IF((1&gt;($F92-1)&gt;0),MIN(($S92-SUM($T92:AG92))*$D92,($S92-SUM($T92:AG92)-(($H92*0.05))),(($S92-SUM($T92:AG92))*$D92))))</f>
        <v>0</v>
      </c>
      <c r="AI92" s="158">
        <f>IF(COUNT($T92:AH92)&gt;=$F92,0,IF((1&gt;($F92-1)&gt;0),MIN(($S92-SUM($T92:AH92))*$D92,($S92-SUM($T92:AH92)-(($H92*0.05))),(($S92-SUM($T92:AH92))*$D92))))</f>
        <v>0</v>
      </c>
      <c r="AJ92" s="159">
        <f t="shared" si="29"/>
        <v>0</v>
      </c>
      <c r="AK92" s="159">
        <f t="shared" si="30"/>
        <v>0</v>
      </c>
    </row>
    <row r="93" spans="1:37">
      <c r="A93" s="160"/>
      <c r="B93" s="152">
        <v>0</v>
      </c>
      <c r="C93" s="153">
        <v>0</v>
      </c>
      <c r="D93" s="154">
        <f t="shared" si="16"/>
        <v>0</v>
      </c>
      <c r="E93" s="155">
        <v>0</v>
      </c>
      <c r="F93" s="156">
        <f t="shared" si="17"/>
        <v>0</v>
      </c>
      <c r="G93" s="157">
        <f t="shared" si="18"/>
        <v>0</v>
      </c>
      <c r="H93" s="155">
        <v>0</v>
      </c>
      <c r="I93" s="158" t="str">
        <f>IFERROR((IF(I$8&gt;$B93,$H93-($H93*$C93*(#REF!-$B93+1)/365),0)),"-")</f>
        <v>-</v>
      </c>
      <c r="J93" s="158" t="str">
        <f t="shared" si="19"/>
        <v>-</v>
      </c>
      <c r="K93" s="158" t="str">
        <f t="shared" si="20"/>
        <v>-</v>
      </c>
      <c r="L93" s="158" t="str">
        <f t="shared" si="21"/>
        <v>-</v>
      </c>
      <c r="M93" s="158" t="str">
        <f t="shared" si="22"/>
        <v>-</v>
      </c>
      <c r="N93" s="158" t="str">
        <f t="shared" si="23"/>
        <v>-</v>
      </c>
      <c r="O93" s="158" t="str">
        <f t="shared" si="24"/>
        <v>-</v>
      </c>
      <c r="P93" s="158" t="str">
        <f t="shared" si="25"/>
        <v>-</v>
      </c>
      <c r="Q93" s="158" t="str">
        <f t="shared" si="26"/>
        <v>-</v>
      </c>
      <c r="R93" s="155">
        <v>0</v>
      </c>
      <c r="S93" s="191">
        <f t="shared" si="27"/>
        <v>0</v>
      </c>
      <c r="T93" s="158">
        <f t="shared" si="28"/>
        <v>0</v>
      </c>
      <c r="U93" s="158">
        <f>IF(COUNT($T93:T93)&gt;=$F93,0,IF((1&gt;($F93-1)&gt;0),MIN(($S93-SUM($T93:T93))*$D93,($S93-SUM($T93:T93)-(($H93*0.05))),(($S93-SUM($T93:T93))*$D93))))</f>
        <v>0</v>
      </c>
      <c r="V93" s="158">
        <f>IF(COUNT($T93:U93)&gt;=$F93,0,IF((1&gt;($F93-1)&gt;0),MIN(($S93-SUM($T93:U93))*$D93,($S93-SUM($T93:U93)-(($H93*0.05))),(($S93-SUM($T93:U93))*$D93))))</f>
        <v>0</v>
      </c>
      <c r="W93" s="158">
        <f>IF(COUNT($T93:V93)&gt;=$F93,0,IF((1&gt;($F93-1)&gt;0),MIN(($S93-SUM($T93:V93))*$D93,($S93-SUM($T93:V93)-(($H93*0.05))),(($S93-SUM($T93:V93))*$D93))))</f>
        <v>0</v>
      </c>
      <c r="X93" s="158">
        <f>IF(COUNT($T93:W93)&gt;=$F93,0,IF((1&gt;($F93-1)&gt;0),MIN(($S93-SUM($T93:W93))*$D93,($S93-SUM($T93:W93)-(($H93*0.05))),(($S93-SUM($T93:W93))*$D93))))</f>
        <v>0</v>
      </c>
      <c r="Y93" s="158">
        <f>IF(COUNT($T93:X93)&gt;=$F93,0,IF((1&gt;($F93-1)&gt;0),MIN(($S93-SUM($T93:X93))*$D93,($S93-SUM($T93:X93)-(($H93*0.05))),(($S93-SUM($T93:X93))*$D93))))</f>
        <v>0</v>
      </c>
      <c r="Z93" s="158">
        <f>IF(COUNT($T93:Y93)&gt;=$F93,0,IF((1&gt;($F93-1)&gt;0),MIN(($S93-SUM($T93:Y93))*$D93,($S93-SUM($T93:Y93)-(($H93*0.05))),(($S93-SUM($T93:Y93))*$D93))))</f>
        <v>0</v>
      </c>
      <c r="AA93" s="158">
        <f>IF(COUNT($T93:Z93)&gt;=$F93,0,IF((1&gt;($F93-1)&gt;0),MIN(($S93-SUM($T93:Z93))*$D93,($S93-SUM($T93:Z93)-(($H93*0.05))),(($S93-SUM($T93:Z93))*$D93))))</f>
        <v>0</v>
      </c>
      <c r="AB93" s="158">
        <f>IF(COUNT($T93:AA93)&gt;=$F93,0,IF((1&gt;($F93-1)&gt;0),MIN(($S93-SUM($T93:AA93))*$D93,($S93-SUM($T93:AA93)-(($H93*0.05))),(($S93-SUM($T93:AA93))*$D93))))</f>
        <v>0</v>
      </c>
      <c r="AC93" s="158">
        <f>IF(COUNT($T93:AB93)&gt;=$F93,0,IF((1&gt;($F93-1)&gt;0),MIN(($S93-SUM($T93:AB93))*$D93,($S93-SUM($T93:AB93)-(($H93*0.05))),(($S93-SUM($T93:AB93))*$D93))))</f>
        <v>0</v>
      </c>
      <c r="AD93" s="158">
        <f>IF(COUNT($T93:AC93)&gt;=$F93,0,IF((1&gt;($F93-1)&gt;0),MIN(($S93-SUM($T93:AC93))*$D93,($S93-SUM($T93:AC93)-(($H93*0.05))),(($S93-SUM($T93:AC93))*$D93))))</f>
        <v>0</v>
      </c>
      <c r="AE93" s="158">
        <f>IF(COUNT($T93:AD93)&gt;=$F93,0,IF((1&gt;($F93-1)&gt;0),MIN(($S93-SUM($T93:AD93))*$D93,($S93-SUM($T93:AD93)-(($H93*0.05))),(($S93-SUM($T93:AD93))*$D93))))</f>
        <v>0</v>
      </c>
      <c r="AF93" s="158">
        <f>IF(COUNT($T93:AE93)&gt;=$F93,0,IF((1&gt;($F93-1)&gt;0),MIN(($S93-SUM($T93:AE93))*$D93,($S93-SUM($T93:AE93)-(($H93*0.05))),(($S93-SUM($T93:AE93))*$D93))))</f>
        <v>0</v>
      </c>
      <c r="AG93" s="158">
        <f>IF(COUNT($T93:AF93)&gt;=$F93,0,IF((1&gt;($F93-1)&gt;0),MIN(($S93-SUM($T93:AF93))*$D93,($S93-SUM($T93:AF93)-(($H93*0.05))),(($S93-SUM($T93:AF93))*$D93))))</f>
        <v>0</v>
      </c>
      <c r="AH93" s="158">
        <f>IF(COUNT($T93:AG93)&gt;=$F93,0,IF((1&gt;($F93-1)&gt;0),MIN(($S93-SUM($T93:AG93))*$D93,($S93-SUM($T93:AG93)-(($H93*0.05))),(($S93-SUM($T93:AG93))*$D93))))</f>
        <v>0</v>
      </c>
      <c r="AI93" s="158">
        <f>IF(COUNT($T93:AH93)&gt;=$F93,0,IF((1&gt;($F93-1)&gt;0),MIN(($S93-SUM($T93:AH93))*$D93,($S93-SUM($T93:AH93)-(($H93*0.05))),(($S93-SUM($T93:AH93))*$D93))))</f>
        <v>0</v>
      </c>
      <c r="AJ93" s="159">
        <f t="shared" si="29"/>
        <v>0</v>
      </c>
      <c r="AK93" s="159">
        <f t="shared" si="30"/>
        <v>0</v>
      </c>
    </row>
    <row r="94" spans="1:37">
      <c r="A94" s="160"/>
      <c r="B94" s="152">
        <v>0</v>
      </c>
      <c r="C94" s="153">
        <v>0</v>
      </c>
      <c r="D94" s="154">
        <f t="shared" si="16"/>
        <v>0</v>
      </c>
      <c r="E94" s="155">
        <v>0</v>
      </c>
      <c r="F94" s="156">
        <f t="shared" si="17"/>
        <v>0</v>
      </c>
      <c r="G94" s="157">
        <f t="shared" si="18"/>
        <v>0</v>
      </c>
      <c r="H94" s="155">
        <v>0</v>
      </c>
      <c r="I94" s="158" t="str">
        <f>IFERROR((IF(I$8&gt;$B94,$H94-($H94*$C94*(#REF!-$B94+1)/365),0)),"-")</f>
        <v>-</v>
      </c>
      <c r="J94" s="158" t="str">
        <f t="shared" si="19"/>
        <v>-</v>
      </c>
      <c r="K94" s="158" t="str">
        <f t="shared" si="20"/>
        <v>-</v>
      </c>
      <c r="L94" s="158" t="str">
        <f t="shared" si="21"/>
        <v>-</v>
      </c>
      <c r="M94" s="158" t="str">
        <f t="shared" si="22"/>
        <v>-</v>
      </c>
      <c r="N94" s="158" t="str">
        <f t="shared" si="23"/>
        <v>-</v>
      </c>
      <c r="O94" s="158" t="str">
        <f t="shared" si="24"/>
        <v>-</v>
      </c>
      <c r="P94" s="158" t="str">
        <f t="shared" si="25"/>
        <v>-</v>
      </c>
      <c r="Q94" s="158" t="str">
        <f t="shared" si="26"/>
        <v>-</v>
      </c>
      <c r="R94" s="155">
        <v>0</v>
      </c>
      <c r="S94" s="191">
        <f t="shared" si="27"/>
        <v>0</v>
      </c>
      <c r="T94" s="158">
        <f t="shared" si="28"/>
        <v>0</v>
      </c>
      <c r="U94" s="158">
        <f>IF(COUNT($T94:T94)&gt;=$F94,0,IF((1&gt;($F94-1)&gt;0),MIN(($S94-SUM($T94:T94))*$D94,($S94-SUM($T94:T94)-(($H94*0.05))),(($S94-SUM($T94:T94))*$D94))))</f>
        <v>0</v>
      </c>
      <c r="V94" s="158">
        <f>IF(COUNT($T94:U94)&gt;=$F94,0,IF((1&gt;($F94-1)&gt;0),MIN(($S94-SUM($T94:U94))*$D94,($S94-SUM($T94:U94)-(($H94*0.05))),(($S94-SUM($T94:U94))*$D94))))</f>
        <v>0</v>
      </c>
      <c r="W94" s="158">
        <f>IF(COUNT($T94:V94)&gt;=$F94,0,IF((1&gt;($F94-1)&gt;0),MIN(($S94-SUM($T94:V94))*$D94,($S94-SUM($T94:V94)-(($H94*0.05))),(($S94-SUM($T94:V94))*$D94))))</f>
        <v>0</v>
      </c>
      <c r="X94" s="158">
        <f>IF(COUNT($T94:W94)&gt;=$F94,0,IF((1&gt;($F94-1)&gt;0),MIN(($S94-SUM($T94:W94))*$D94,($S94-SUM($T94:W94)-(($H94*0.05))),(($S94-SUM($T94:W94))*$D94))))</f>
        <v>0</v>
      </c>
      <c r="Y94" s="158">
        <f>IF(COUNT($T94:X94)&gt;=$F94,0,IF((1&gt;($F94-1)&gt;0),MIN(($S94-SUM($T94:X94))*$D94,($S94-SUM($T94:X94)-(($H94*0.05))),(($S94-SUM($T94:X94))*$D94))))</f>
        <v>0</v>
      </c>
      <c r="Z94" s="158">
        <f>IF(COUNT($T94:Y94)&gt;=$F94,0,IF((1&gt;($F94-1)&gt;0),MIN(($S94-SUM($T94:Y94))*$D94,($S94-SUM($T94:Y94)-(($H94*0.05))),(($S94-SUM($T94:Y94))*$D94))))</f>
        <v>0</v>
      </c>
      <c r="AA94" s="158">
        <f>IF(COUNT($T94:Z94)&gt;=$F94,0,IF((1&gt;($F94-1)&gt;0),MIN(($S94-SUM($T94:Z94))*$D94,($S94-SUM($T94:Z94)-(($H94*0.05))),(($S94-SUM($T94:Z94))*$D94))))</f>
        <v>0</v>
      </c>
      <c r="AB94" s="158">
        <f>IF(COUNT($T94:AA94)&gt;=$F94,0,IF((1&gt;($F94-1)&gt;0),MIN(($S94-SUM($T94:AA94))*$D94,($S94-SUM($T94:AA94)-(($H94*0.05))),(($S94-SUM($T94:AA94))*$D94))))</f>
        <v>0</v>
      </c>
      <c r="AC94" s="158">
        <f>IF(COUNT($T94:AB94)&gt;=$F94,0,IF((1&gt;($F94-1)&gt;0),MIN(($S94-SUM($T94:AB94))*$D94,($S94-SUM($T94:AB94)-(($H94*0.05))),(($S94-SUM($T94:AB94))*$D94))))</f>
        <v>0</v>
      </c>
      <c r="AD94" s="158">
        <f>IF(COUNT($T94:AC94)&gt;=$F94,0,IF((1&gt;($F94-1)&gt;0),MIN(($S94-SUM($T94:AC94))*$D94,($S94-SUM($T94:AC94)-(($H94*0.05))),(($S94-SUM($T94:AC94))*$D94))))</f>
        <v>0</v>
      </c>
      <c r="AE94" s="158">
        <f>IF(COUNT($T94:AD94)&gt;=$F94,0,IF((1&gt;($F94-1)&gt;0),MIN(($S94-SUM($T94:AD94))*$D94,($S94-SUM($T94:AD94)-(($H94*0.05))),(($S94-SUM($T94:AD94))*$D94))))</f>
        <v>0</v>
      </c>
      <c r="AF94" s="158">
        <f>IF(COUNT($T94:AE94)&gt;=$F94,0,IF((1&gt;($F94-1)&gt;0),MIN(($S94-SUM($T94:AE94))*$D94,($S94-SUM($T94:AE94)-(($H94*0.05))),(($S94-SUM($T94:AE94))*$D94))))</f>
        <v>0</v>
      </c>
      <c r="AG94" s="158">
        <f>IF(COUNT($T94:AF94)&gt;=$F94,0,IF((1&gt;($F94-1)&gt;0),MIN(($S94-SUM($T94:AF94))*$D94,($S94-SUM($T94:AF94)-(($H94*0.05))),(($S94-SUM($T94:AF94))*$D94))))</f>
        <v>0</v>
      </c>
      <c r="AH94" s="158">
        <f>IF(COUNT($T94:AG94)&gt;=$F94,0,IF((1&gt;($F94-1)&gt;0),MIN(($S94-SUM($T94:AG94))*$D94,($S94-SUM($T94:AG94)-(($H94*0.05))),(($S94-SUM($T94:AG94))*$D94))))</f>
        <v>0</v>
      </c>
      <c r="AI94" s="158">
        <f>IF(COUNT($T94:AH94)&gt;=$F94,0,IF((1&gt;($F94-1)&gt;0),MIN(($S94-SUM($T94:AH94))*$D94,($S94-SUM($T94:AH94)-(($H94*0.05))),(($S94-SUM($T94:AH94))*$D94))))</f>
        <v>0</v>
      </c>
      <c r="AJ94" s="159">
        <f t="shared" si="29"/>
        <v>0</v>
      </c>
      <c r="AK94" s="159">
        <f t="shared" si="30"/>
        <v>0</v>
      </c>
    </row>
    <row r="95" spans="1:37">
      <c r="A95" s="160"/>
      <c r="B95" s="152">
        <v>0</v>
      </c>
      <c r="C95" s="153">
        <v>0</v>
      </c>
      <c r="D95" s="154">
        <f t="shared" si="16"/>
        <v>0</v>
      </c>
      <c r="E95" s="155">
        <v>0</v>
      </c>
      <c r="F95" s="156">
        <f t="shared" si="17"/>
        <v>0</v>
      </c>
      <c r="G95" s="157">
        <f t="shared" si="18"/>
        <v>0</v>
      </c>
      <c r="H95" s="155">
        <v>0</v>
      </c>
      <c r="I95" s="158" t="str">
        <f>IFERROR((IF(I$8&gt;$B95,$H95-($H95*$C95*(#REF!-$B95+1)/365),0)),"-")</f>
        <v>-</v>
      </c>
      <c r="J95" s="158" t="str">
        <f t="shared" si="19"/>
        <v>-</v>
      </c>
      <c r="K95" s="158" t="str">
        <f t="shared" si="20"/>
        <v>-</v>
      </c>
      <c r="L95" s="158" t="str">
        <f t="shared" si="21"/>
        <v>-</v>
      </c>
      <c r="M95" s="158" t="str">
        <f t="shared" si="22"/>
        <v>-</v>
      </c>
      <c r="N95" s="158" t="str">
        <f t="shared" si="23"/>
        <v>-</v>
      </c>
      <c r="O95" s="158" t="str">
        <f t="shared" si="24"/>
        <v>-</v>
      </c>
      <c r="P95" s="158" t="str">
        <f t="shared" si="25"/>
        <v>-</v>
      </c>
      <c r="Q95" s="158" t="str">
        <f t="shared" si="26"/>
        <v>-</v>
      </c>
      <c r="R95" s="155">
        <v>0</v>
      </c>
      <c r="S95" s="191">
        <f t="shared" si="27"/>
        <v>0</v>
      </c>
      <c r="T95" s="158">
        <f t="shared" si="28"/>
        <v>0</v>
      </c>
      <c r="U95" s="158">
        <f>IF(COUNT($T95:T95)&gt;=$F95,0,IF((1&gt;($F95-1)&gt;0),MIN(($S95-SUM($T95:T95))*$D95,($S95-SUM($T95:T95)-(($H95*0.05))),(($S95-SUM($T95:T95))*$D95))))</f>
        <v>0</v>
      </c>
      <c r="V95" s="158">
        <f>IF(COUNT($T95:U95)&gt;=$F95,0,IF((1&gt;($F95-1)&gt;0),MIN(($S95-SUM($T95:U95))*$D95,($S95-SUM($T95:U95)-(($H95*0.05))),(($S95-SUM($T95:U95))*$D95))))</f>
        <v>0</v>
      </c>
      <c r="W95" s="158">
        <f>IF(COUNT($T95:V95)&gt;=$F95,0,IF((1&gt;($F95-1)&gt;0),MIN(($S95-SUM($T95:V95))*$D95,($S95-SUM($T95:V95)-(($H95*0.05))),(($S95-SUM($T95:V95))*$D95))))</f>
        <v>0</v>
      </c>
      <c r="X95" s="158">
        <f>IF(COUNT($T95:W95)&gt;=$F95,0,IF((1&gt;($F95-1)&gt;0),MIN(($S95-SUM($T95:W95))*$D95,($S95-SUM($T95:W95)-(($H95*0.05))),(($S95-SUM($T95:W95))*$D95))))</f>
        <v>0</v>
      </c>
      <c r="Y95" s="158">
        <f>IF(COUNT($T95:X95)&gt;=$F95,0,IF((1&gt;($F95-1)&gt;0),MIN(($S95-SUM($T95:X95))*$D95,($S95-SUM($T95:X95)-(($H95*0.05))),(($S95-SUM($T95:X95))*$D95))))</f>
        <v>0</v>
      </c>
      <c r="Z95" s="158">
        <f>IF(COUNT($T95:Y95)&gt;=$F95,0,IF((1&gt;($F95-1)&gt;0),MIN(($S95-SUM($T95:Y95))*$D95,($S95-SUM($T95:Y95)-(($H95*0.05))),(($S95-SUM($T95:Y95))*$D95))))</f>
        <v>0</v>
      </c>
      <c r="AA95" s="158">
        <f>IF(COUNT($T95:Z95)&gt;=$F95,0,IF((1&gt;($F95-1)&gt;0),MIN(($S95-SUM($T95:Z95))*$D95,($S95-SUM($T95:Z95)-(($H95*0.05))),(($S95-SUM($T95:Z95))*$D95))))</f>
        <v>0</v>
      </c>
      <c r="AB95" s="158">
        <f>IF(COUNT($T95:AA95)&gt;=$F95,0,IF((1&gt;($F95-1)&gt;0),MIN(($S95-SUM($T95:AA95))*$D95,($S95-SUM($T95:AA95)-(($H95*0.05))),(($S95-SUM($T95:AA95))*$D95))))</f>
        <v>0</v>
      </c>
      <c r="AC95" s="158">
        <f>IF(COUNT($T95:AB95)&gt;=$F95,0,IF((1&gt;($F95-1)&gt;0),MIN(($S95-SUM($T95:AB95))*$D95,($S95-SUM($T95:AB95)-(($H95*0.05))),(($S95-SUM($T95:AB95))*$D95))))</f>
        <v>0</v>
      </c>
      <c r="AD95" s="158">
        <f>IF(COUNT($T95:AC95)&gt;=$F95,0,IF((1&gt;($F95-1)&gt;0),MIN(($S95-SUM($T95:AC95))*$D95,($S95-SUM($T95:AC95)-(($H95*0.05))),(($S95-SUM($T95:AC95))*$D95))))</f>
        <v>0</v>
      </c>
      <c r="AE95" s="158">
        <f>IF(COUNT($T95:AD95)&gt;=$F95,0,IF((1&gt;($F95-1)&gt;0),MIN(($S95-SUM($T95:AD95))*$D95,($S95-SUM($T95:AD95)-(($H95*0.05))),(($S95-SUM($T95:AD95))*$D95))))</f>
        <v>0</v>
      </c>
      <c r="AF95" s="158">
        <f>IF(COUNT($T95:AE95)&gt;=$F95,0,IF((1&gt;($F95-1)&gt;0),MIN(($S95-SUM($T95:AE95))*$D95,($S95-SUM($T95:AE95)-(($H95*0.05))),(($S95-SUM($T95:AE95))*$D95))))</f>
        <v>0</v>
      </c>
      <c r="AG95" s="158">
        <f>IF(COUNT($T95:AF95)&gt;=$F95,0,IF((1&gt;($F95-1)&gt;0),MIN(($S95-SUM($T95:AF95))*$D95,($S95-SUM($T95:AF95)-(($H95*0.05))),(($S95-SUM($T95:AF95))*$D95))))</f>
        <v>0</v>
      </c>
      <c r="AH95" s="158">
        <f>IF(COUNT($T95:AG95)&gt;=$F95,0,IF((1&gt;($F95-1)&gt;0),MIN(($S95-SUM($T95:AG95))*$D95,($S95-SUM($T95:AG95)-(($H95*0.05))),(($S95-SUM($T95:AG95))*$D95))))</f>
        <v>0</v>
      </c>
      <c r="AI95" s="158">
        <f>IF(COUNT($T95:AH95)&gt;=$F95,0,IF((1&gt;($F95-1)&gt;0),MIN(($S95-SUM($T95:AH95))*$D95,($S95-SUM($T95:AH95)-(($H95*0.05))),(($S95-SUM($T95:AH95))*$D95))))</f>
        <v>0</v>
      </c>
      <c r="AJ95" s="159">
        <f t="shared" si="29"/>
        <v>0</v>
      </c>
      <c r="AK95" s="159">
        <f t="shared" si="30"/>
        <v>0</v>
      </c>
    </row>
    <row r="96" spans="1:37">
      <c r="A96" s="160"/>
      <c r="B96" s="152">
        <v>0</v>
      </c>
      <c r="C96" s="153">
        <v>0</v>
      </c>
      <c r="D96" s="154">
        <f t="shared" si="16"/>
        <v>0</v>
      </c>
      <c r="E96" s="155">
        <v>0</v>
      </c>
      <c r="F96" s="156">
        <f t="shared" si="17"/>
        <v>0</v>
      </c>
      <c r="G96" s="157">
        <f t="shared" si="18"/>
        <v>0</v>
      </c>
      <c r="H96" s="155">
        <v>0</v>
      </c>
      <c r="I96" s="158" t="str">
        <f>IFERROR((IF(I$8&gt;$B96,$H96-($H96*$C96*(#REF!-$B96+1)/365),0)),"-")</f>
        <v>-</v>
      </c>
      <c r="J96" s="158" t="str">
        <f t="shared" si="19"/>
        <v>-</v>
      </c>
      <c r="K96" s="158" t="str">
        <f t="shared" si="20"/>
        <v>-</v>
      </c>
      <c r="L96" s="158" t="str">
        <f t="shared" si="21"/>
        <v>-</v>
      </c>
      <c r="M96" s="158" t="str">
        <f t="shared" si="22"/>
        <v>-</v>
      </c>
      <c r="N96" s="158" t="str">
        <f t="shared" si="23"/>
        <v>-</v>
      </c>
      <c r="O96" s="158" t="str">
        <f t="shared" si="24"/>
        <v>-</v>
      </c>
      <c r="P96" s="158" t="str">
        <f t="shared" si="25"/>
        <v>-</v>
      </c>
      <c r="Q96" s="158" t="str">
        <f t="shared" si="26"/>
        <v>-</v>
      </c>
      <c r="R96" s="155">
        <v>0</v>
      </c>
      <c r="S96" s="191">
        <f t="shared" si="27"/>
        <v>0</v>
      </c>
      <c r="T96" s="158">
        <f t="shared" si="28"/>
        <v>0</v>
      </c>
      <c r="U96" s="158">
        <f>IF(COUNT($T96:T96)&gt;=$F96,0,IF((1&gt;($F96-1)&gt;0),MIN(($S96-SUM($T96:T96))*$D96,($S96-SUM($T96:T96)-(($H96*0.05))),(($S96-SUM($T96:T96))*$D96))))</f>
        <v>0</v>
      </c>
      <c r="V96" s="158">
        <f>IF(COUNT($T96:U96)&gt;=$F96,0,IF((1&gt;($F96-1)&gt;0),MIN(($S96-SUM($T96:U96))*$D96,($S96-SUM($T96:U96)-(($H96*0.05))),(($S96-SUM($T96:U96))*$D96))))</f>
        <v>0</v>
      </c>
      <c r="W96" s="158">
        <f>IF(COUNT($T96:V96)&gt;=$F96,0,IF((1&gt;($F96-1)&gt;0),MIN(($S96-SUM($T96:V96))*$D96,($S96-SUM($T96:V96)-(($H96*0.05))),(($S96-SUM($T96:V96))*$D96))))</f>
        <v>0</v>
      </c>
      <c r="X96" s="158">
        <f>IF(COUNT($T96:W96)&gt;=$F96,0,IF((1&gt;($F96-1)&gt;0),MIN(($S96-SUM($T96:W96))*$D96,($S96-SUM($T96:W96)-(($H96*0.05))),(($S96-SUM($T96:W96))*$D96))))</f>
        <v>0</v>
      </c>
      <c r="Y96" s="158">
        <f>IF(COUNT($T96:X96)&gt;=$F96,0,IF((1&gt;($F96-1)&gt;0),MIN(($S96-SUM($T96:X96))*$D96,($S96-SUM($T96:X96)-(($H96*0.05))),(($S96-SUM($T96:X96))*$D96))))</f>
        <v>0</v>
      </c>
      <c r="Z96" s="158">
        <f>IF(COUNT($T96:Y96)&gt;=$F96,0,IF((1&gt;($F96-1)&gt;0),MIN(($S96-SUM($T96:Y96))*$D96,($S96-SUM($T96:Y96)-(($H96*0.05))),(($S96-SUM($T96:Y96))*$D96))))</f>
        <v>0</v>
      </c>
      <c r="AA96" s="158">
        <f>IF(COUNT($T96:Z96)&gt;=$F96,0,IF((1&gt;($F96-1)&gt;0),MIN(($S96-SUM($T96:Z96))*$D96,($S96-SUM($T96:Z96)-(($H96*0.05))),(($S96-SUM($T96:Z96))*$D96))))</f>
        <v>0</v>
      </c>
      <c r="AB96" s="158">
        <f>IF(COUNT($T96:AA96)&gt;=$F96,0,IF((1&gt;($F96-1)&gt;0),MIN(($S96-SUM($T96:AA96))*$D96,($S96-SUM($T96:AA96)-(($H96*0.05))),(($S96-SUM($T96:AA96))*$D96))))</f>
        <v>0</v>
      </c>
      <c r="AC96" s="158">
        <f>IF(COUNT($T96:AB96)&gt;=$F96,0,IF((1&gt;($F96-1)&gt;0),MIN(($S96-SUM($T96:AB96))*$D96,($S96-SUM($T96:AB96)-(($H96*0.05))),(($S96-SUM($T96:AB96))*$D96))))</f>
        <v>0</v>
      </c>
      <c r="AD96" s="158">
        <f>IF(COUNT($T96:AC96)&gt;=$F96,0,IF((1&gt;($F96-1)&gt;0),MIN(($S96-SUM($T96:AC96))*$D96,($S96-SUM($T96:AC96)-(($H96*0.05))),(($S96-SUM($T96:AC96))*$D96))))</f>
        <v>0</v>
      </c>
      <c r="AE96" s="158">
        <f>IF(COUNT($T96:AD96)&gt;=$F96,0,IF((1&gt;($F96-1)&gt;0),MIN(($S96-SUM($T96:AD96))*$D96,($S96-SUM($T96:AD96)-(($H96*0.05))),(($S96-SUM($T96:AD96))*$D96))))</f>
        <v>0</v>
      </c>
      <c r="AF96" s="158">
        <f>IF(COUNT($T96:AE96)&gt;=$F96,0,IF((1&gt;($F96-1)&gt;0),MIN(($S96-SUM($T96:AE96))*$D96,($S96-SUM($T96:AE96)-(($H96*0.05))),(($S96-SUM($T96:AE96))*$D96))))</f>
        <v>0</v>
      </c>
      <c r="AG96" s="158">
        <f>IF(COUNT($T96:AF96)&gt;=$F96,0,IF((1&gt;($F96-1)&gt;0),MIN(($S96-SUM($T96:AF96))*$D96,($S96-SUM($T96:AF96)-(($H96*0.05))),(($S96-SUM($T96:AF96))*$D96))))</f>
        <v>0</v>
      </c>
      <c r="AH96" s="158">
        <f>IF(COUNT($T96:AG96)&gt;=$F96,0,IF((1&gt;($F96-1)&gt;0),MIN(($S96-SUM($T96:AG96))*$D96,($S96-SUM($T96:AG96)-(($H96*0.05))),(($S96-SUM($T96:AG96))*$D96))))</f>
        <v>0</v>
      </c>
      <c r="AI96" s="158">
        <f>IF(COUNT($T96:AH96)&gt;=$F96,0,IF((1&gt;($F96-1)&gt;0),MIN(($S96-SUM($T96:AH96))*$D96,($S96-SUM($T96:AH96)-(($H96*0.05))),(($S96-SUM($T96:AH96))*$D96))))</f>
        <v>0</v>
      </c>
      <c r="AJ96" s="159">
        <f t="shared" si="29"/>
        <v>0</v>
      </c>
      <c r="AK96" s="159">
        <f t="shared" si="30"/>
        <v>0</v>
      </c>
    </row>
    <row r="97" spans="1:37">
      <c r="A97" s="160"/>
      <c r="B97" s="152">
        <v>0</v>
      </c>
      <c r="C97" s="153">
        <v>0</v>
      </c>
      <c r="D97" s="154">
        <f t="shared" si="16"/>
        <v>0</v>
      </c>
      <c r="E97" s="155">
        <v>0</v>
      </c>
      <c r="F97" s="156">
        <f t="shared" si="17"/>
        <v>0</v>
      </c>
      <c r="G97" s="157">
        <f t="shared" si="18"/>
        <v>0</v>
      </c>
      <c r="H97" s="155">
        <v>0</v>
      </c>
      <c r="I97" s="158" t="str">
        <f>IFERROR((IF(I$8&gt;$B97,$H97-($H97*$C97*(#REF!-$B97+1)/365),0)),"-")</f>
        <v>-</v>
      </c>
      <c r="J97" s="158" t="str">
        <f t="shared" si="19"/>
        <v>-</v>
      </c>
      <c r="K97" s="158" t="str">
        <f t="shared" si="20"/>
        <v>-</v>
      </c>
      <c r="L97" s="158" t="str">
        <f t="shared" si="21"/>
        <v>-</v>
      </c>
      <c r="M97" s="158" t="str">
        <f t="shared" si="22"/>
        <v>-</v>
      </c>
      <c r="N97" s="158" t="str">
        <f t="shared" si="23"/>
        <v>-</v>
      </c>
      <c r="O97" s="158" t="str">
        <f t="shared" si="24"/>
        <v>-</v>
      </c>
      <c r="P97" s="158" t="str">
        <f t="shared" si="25"/>
        <v>-</v>
      </c>
      <c r="Q97" s="158" t="str">
        <f t="shared" si="26"/>
        <v>-</v>
      </c>
      <c r="R97" s="155">
        <v>0</v>
      </c>
      <c r="S97" s="191">
        <f t="shared" si="27"/>
        <v>0</v>
      </c>
      <c r="T97" s="158">
        <f t="shared" si="28"/>
        <v>0</v>
      </c>
      <c r="U97" s="158">
        <f>IF(COUNT($T97:T97)&gt;=$F97,0,IF((1&gt;($F97-1)&gt;0),MIN(($S97-SUM($T97:T97))*$D97,($S97-SUM($T97:T97)-(($H97*0.05))),(($S97-SUM($T97:T97))*$D97))))</f>
        <v>0</v>
      </c>
      <c r="V97" s="158">
        <f>IF(COUNT($T97:U97)&gt;=$F97,0,IF((1&gt;($F97-1)&gt;0),MIN(($S97-SUM($T97:U97))*$D97,($S97-SUM($T97:U97)-(($H97*0.05))),(($S97-SUM($T97:U97))*$D97))))</f>
        <v>0</v>
      </c>
      <c r="W97" s="158">
        <f>IF(COUNT($T97:V97)&gt;=$F97,0,IF((1&gt;($F97-1)&gt;0),MIN(($S97-SUM($T97:V97))*$D97,($S97-SUM($T97:V97)-(($H97*0.05))),(($S97-SUM($T97:V97))*$D97))))</f>
        <v>0</v>
      </c>
      <c r="X97" s="158">
        <f>IF(COUNT($T97:W97)&gt;=$F97,0,IF((1&gt;($F97-1)&gt;0),MIN(($S97-SUM($T97:W97))*$D97,($S97-SUM($T97:W97)-(($H97*0.05))),(($S97-SUM($T97:W97))*$D97))))</f>
        <v>0</v>
      </c>
      <c r="Y97" s="158">
        <f>IF(COUNT($T97:X97)&gt;=$F97,0,IF((1&gt;($F97-1)&gt;0),MIN(($S97-SUM($T97:X97))*$D97,($S97-SUM($T97:X97)-(($H97*0.05))),(($S97-SUM($T97:X97))*$D97))))</f>
        <v>0</v>
      </c>
      <c r="Z97" s="158">
        <f>IF(COUNT($T97:Y97)&gt;=$F97,0,IF((1&gt;($F97-1)&gt;0),MIN(($S97-SUM($T97:Y97))*$D97,($S97-SUM($T97:Y97)-(($H97*0.05))),(($S97-SUM($T97:Y97))*$D97))))</f>
        <v>0</v>
      </c>
      <c r="AA97" s="158">
        <f>IF(COUNT($T97:Z97)&gt;=$F97,0,IF((1&gt;($F97-1)&gt;0),MIN(($S97-SUM($T97:Z97))*$D97,($S97-SUM($T97:Z97)-(($H97*0.05))),(($S97-SUM($T97:Z97))*$D97))))</f>
        <v>0</v>
      </c>
      <c r="AB97" s="158">
        <f>IF(COUNT($T97:AA97)&gt;=$F97,0,IF((1&gt;($F97-1)&gt;0),MIN(($S97-SUM($T97:AA97))*$D97,($S97-SUM($T97:AA97)-(($H97*0.05))),(($S97-SUM($T97:AA97))*$D97))))</f>
        <v>0</v>
      </c>
      <c r="AC97" s="158">
        <f>IF(COUNT($T97:AB97)&gt;=$F97,0,IF((1&gt;($F97-1)&gt;0),MIN(($S97-SUM($T97:AB97))*$D97,($S97-SUM($T97:AB97)-(($H97*0.05))),(($S97-SUM($T97:AB97))*$D97))))</f>
        <v>0</v>
      </c>
      <c r="AD97" s="158">
        <f>IF(COUNT($T97:AC97)&gt;=$F97,0,IF((1&gt;($F97-1)&gt;0),MIN(($S97-SUM($T97:AC97))*$D97,($S97-SUM($T97:AC97)-(($H97*0.05))),(($S97-SUM($T97:AC97))*$D97))))</f>
        <v>0</v>
      </c>
      <c r="AE97" s="158">
        <f>IF(COUNT($T97:AD97)&gt;=$F97,0,IF((1&gt;($F97-1)&gt;0),MIN(($S97-SUM($T97:AD97))*$D97,($S97-SUM($T97:AD97)-(($H97*0.05))),(($S97-SUM($T97:AD97))*$D97))))</f>
        <v>0</v>
      </c>
      <c r="AF97" s="158">
        <f>IF(COUNT($T97:AE97)&gt;=$F97,0,IF((1&gt;($F97-1)&gt;0),MIN(($S97-SUM($T97:AE97))*$D97,($S97-SUM($T97:AE97)-(($H97*0.05))),(($S97-SUM($T97:AE97))*$D97))))</f>
        <v>0</v>
      </c>
      <c r="AG97" s="158">
        <f>IF(COUNT($T97:AF97)&gt;=$F97,0,IF((1&gt;($F97-1)&gt;0),MIN(($S97-SUM($T97:AF97))*$D97,($S97-SUM($T97:AF97)-(($H97*0.05))),(($S97-SUM($T97:AF97))*$D97))))</f>
        <v>0</v>
      </c>
      <c r="AH97" s="158">
        <f>IF(COUNT($T97:AG97)&gt;=$F97,0,IF((1&gt;($F97-1)&gt;0),MIN(($S97-SUM($T97:AG97))*$D97,($S97-SUM($T97:AG97)-(($H97*0.05))),(($S97-SUM($T97:AG97))*$D97))))</f>
        <v>0</v>
      </c>
      <c r="AI97" s="158">
        <f>IF(COUNT($T97:AH97)&gt;=$F97,0,IF((1&gt;($F97-1)&gt;0),MIN(($S97-SUM($T97:AH97))*$D97,($S97-SUM($T97:AH97)-(($H97*0.05))),(($S97-SUM($T97:AH97))*$D97))))</f>
        <v>0</v>
      </c>
      <c r="AJ97" s="159">
        <f t="shared" si="29"/>
        <v>0</v>
      </c>
      <c r="AK97" s="159">
        <f t="shared" si="30"/>
        <v>0</v>
      </c>
    </row>
    <row r="98" spans="1:37">
      <c r="A98" s="160"/>
      <c r="B98" s="152">
        <v>0</v>
      </c>
      <c r="C98" s="153">
        <v>0</v>
      </c>
      <c r="D98" s="154">
        <f t="shared" si="16"/>
        <v>0</v>
      </c>
      <c r="E98" s="155">
        <v>0</v>
      </c>
      <c r="F98" s="156">
        <f t="shared" si="17"/>
        <v>0</v>
      </c>
      <c r="G98" s="157">
        <f t="shared" si="18"/>
        <v>0</v>
      </c>
      <c r="H98" s="155">
        <v>0</v>
      </c>
      <c r="I98" s="158" t="str">
        <f>IFERROR((IF(I$8&gt;$B98,$H98-($H98*$C98*(#REF!-$B98+1)/365),0)),"-")</f>
        <v>-</v>
      </c>
      <c r="J98" s="158" t="str">
        <f t="shared" si="19"/>
        <v>-</v>
      </c>
      <c r="K98" s="158" t="str">
        <f t="shared" si="20"/>
        <v>-</v>
      </c>
      <c r="L98" s="158" t="str">
        <f t="shared" si="21"/>
        <v>-</v>
      </c>
      <c r="M98" s="158" t="str">
        <f t="shared" si="22"/>
        <v>-</v>
      </c>
      <c r="N98" s="158" t="str">
        <f t="shared" si="23"/>
        <v>-</v>
      </c>
      <c r="O98" s="158" t="str">
        <f t="shared" si="24"/>
        <v>-</v>
      </c>
      <c r="P98" s="158" t="str">
        <f t="shared" si="25"/>
        <v>-</v>
      </c>
      <c r="Q98" s="158" t="str">
        <f t="shared" si="26"/>
        <v>-</v>
      </c>
      <c r="R98" s="155">
        <v>0</v>
      </c>
      <c r="S98" s="191">
        <f t="shared" si="27"/>
        <v>0</v>
      </c>
      <c r="T98" s="158">
        <f t="shared" si="28"/>
        <v>0</v>
      </c>
      <c r="U98" s="158">
        <f>IF(COUNT($T98:T98)&gt;=$F98,0,IF((1&gt;($F98-1)&gt;0),MIN(($S98-SUM($T98:T98))*$D98,($S98-SUM($T98:T98)-(($H98*0.05))),(($S98-SUM($T98:T98))*$D98))))</f>
        <v>0</v>
      </c>
      <c r="V98" s="158">
        <f>IF(COUNT($T98:U98)&gt;=$F98,0,IF((1&gt;($F98-1)&gt;0),MIN(($S98-SUM($T98:U98))*$D98,($S98-SUM($T98:U98)-(($H98*0.05))),(($S98-SUM($T98:U98))*$D98))))</f>
        <v>0</v>
      </c>
      <c r="W98" s="158">
        <f>IF(COUNT($T98:V98)&gt;=$F98,0,IF((1&gt;($F98-1)&gt;0),MIN(($S98-SUM($T98:V98))*$D98,($S98-SUM($T98:V98)-(($H98*0.05))),(($S98-SUM($T98:V98))*$D98))))</f>
        <v>0</v>
      </c>
      <c r="X98" s="158">
        <f>IF(COUNT($T98:W98)&gt;=$F98,0,IF((1&gt;($F98-1)&gt;0),MIN(($S98-SUM($T98:W98))*$D98,($S98-SUM($T98:W98)-(($H98*0.05))),(($S98-SUM($T98:W98))*$D98))))</f>
        <v>0</v>
      </c>
      <c r="Y98" s="158">
        <f>IF(COUNT($T98:X98)&gt;=$F98,0,IF((1&gt;($F98-1)&gt;0),MIN(($S98-SUM($T98:X98))*$D98,($S98-SUM($T98:X98)-(($H98*0.05))),(($S98-SUM($T98:X98))*$D98))))</f>
        <v>0</v>
      </c>
      <c r="Z98" s="158">
        <f>IF(COUNT($T98:Y98)&gt;=$F98,0,IF((1&gt;($F98-1)&gt;0),MIN(($S98-SUM($T98:Y98))*$D98,($S98-SUM($T98:Y98)-(($H98*0.05))),(($S98-SUM($T98:Y98))*$D98))))</f>
        <v>0</v>
      </c>
      <c r="AA98" s="158">
        <f>IF(COUNT($T98:Z98)&gt;=$F98,0,IF((1&gt;($F98-1)&gt;0),MIN(($S98-SUM($T98:Z98))*$D98,($S98-SUM($T98:Z98)-(($H98*0.05))),(($S98-SUM($T98:Z98))*$D98))))</f>
        <v>0</v>
      </c>
      <c r="AB98" s="158">
        <f>IF(COUNT($T98:AA98)&gt;=$F98,0,IF((1&gt;($F98-1)&gt;0),MIN(($S98-SUM($T98:AA98))*$D98,($S98-SUM($T98:AA98)-(($H98*0.05))),(($S98-SUM($T98:AA98))*$D98))))</f>
        <v>0</v>
      </c>
      <c r="AC98" s="158">
        <f>IF(COUNT($T98:AB98)&gt;=$F98,0,IF((1&gt;($F98-1)&gt;0),MIN(($S98-SUM($T98:AB98))*$D98,($S98-SUM($T98:AB98)-(($H98*0.05))),(($S98-SUM($T98:AB98))*$D98))))</f>
        <v>0</v>
      </c>
      <c r="AD98" s="158">
        <f>IF(COUNT($T98:AC98)&gt;=$F98,0,IF((1&gt;($F98-1)&gt;0),MIN(($S98-SUM($T98:AC98))*$D98,($S98-SUM($T98:AC98)-(($H98*0.05))),(($S98-SUM($T98:AC98))*$D98))))</f>
        <v>0</v>
      </c>
      <c r="AE98" s="158">
        <f>IF(COUNT($T98:AD98)&gt;=$F98,0,IF((1&gt;($F98-1)&gt;0),MIN(($S98-SUM($T98:AD98))*$D98,($S98-SUM($T98:AD98)-(($H98*0.05))),(($S98-SUM($T98:AD98))*$D98))))</f>
        <v>0</v>
      </c>
      <c r="AF98" s="158">
        <f>IF(COUNT($T98:AE98)&gt;=$F98,0,IF((1&gt;($F98-1)&gt;0),MIN(($S98-SUM($T98:AE98))*$D98,($S98-SUM($T98:AE98)-(($H98*0.05))),(($S98-SUM($T98:AE98))*$D98))))</f>
        <v>0</v>
      </c>
      <c r="AG98" s="158">
        <f>IF(COUNT($T98:AF98)&gt;=$F98,0,IF((1&gt;($F98-1)&gt;0),MIN(($S98-SUM($T98:AF98))*$D98,($S98-SUM($T98:AF98)-(($H98*0.05))),(($S98-SUM($T98:AF98))*$D98))))</f>
        <v>0</v>
      </c>
      <c r="AH98" s="158">
        <f>IF(COUNT($T98:AG98)&gt;=$F98,0,IF((1&gt;($F98-1)&gt;0),MIN(($S98-SUM($T98:AG98))*$D98,($S98-SUM($T98:AG98)-(($H98*0.05))),(($S98-SUM($T98:AG98))*$D98))))</f>
        <v>0</v>
      </c>
      <c r="AI98" s="158">
        <f>IF(COUNT($T98:AH98)&gt;=$F98,0,IF((1&gt;($F98-1)&gt;0),MIN(($S98-SUM($T98:AH98))*$D98,($S98-SUM($T98:AH98)-(($H98*0.05))),(($S98-SUM($T98:AH98))*$D98))))</f>
        <v>0</v>
      </c>
      <c r="AJ98" s="159">
        <f t="shared" si="29"/>
        <v>0</v>
      </c>
      <c r="AK98" s="159">
        <f t="shared" si="30"/>
        <v>0</v>
      </c>
    </row>
    <row r="99" spans="1:37">
      <c r="A99" s="160"/>
      <c r="B99" s="152">
        <v>0</v>
      </c>
      <c r="C99" s="153">
        <v>0</v>
      </c>
      <c r="D99" s="154">
        <f t="shared" si="16"/>
        <v>0</v>
      </c>
      <c r="E99" s="155">
        <v>0</v>
      </c>
      <c r="F99" s="156">
        <f t="shared" si="17"/>
        <v>0</v>
      </c>
      <c r="G99" s="157">
        <f t="shared" si="18"/>
        <v>0</v>
      </c>
      <c r="H99" s="155">
        <v>0</v>
      </c>
      <c r="I99" s="158" t="str">
        <f>IFERROR((IF(I$8&gt;$B99,$H99-($H99*$C99*(#REF!-$B99+1)/365),0)),"-")</f>
        <v>-</v>
      </c>
      <c r="J99" s="158" t="str">
        <f t="shared" si="19"/>
        <v>-</v>
      </c>
      <c r="K99" s="158" t="str">
        <f t="shared" si="20"/>
        <v>-</v>
      </c>
      <c r="L99" s="158" t="str">
        <f t="shared" si="21"/>
        <v>-</v>
      </c>
      <c r="M99" s="158" t="str">
        <f t="shared" si="22"/>
        <v>-</v>
      </c>
      <c r="N99" s="158" t="str">
        <f t="shared" si="23"/>
        <v>-</v>
      </c>
      <c r="O99" s="158" t="str">
        <f t="shared" si="24"/>
        <v>-</v>
      </c>
      <c r="P99" s="158" t="str">
        <f t="shared" si="25"/>
        <v>-</v>
      </c>
      <c r="Q99" s="158" t="str">
        <f t="shared" si="26"/>
        <v>-</v>
      </c>
      <c r="R99" s="155">
        <v>0</v>
      </c>
      <c r="S99" s="191">
        <f t="shared" si="27"/>
        <v>0</v>
      </c>
      <c r="T99" s="158">
        <f t="shared" si="28"/>
        <v>0</v>
      </c>
      <c r="U99" s="158">
        <f>IF(COUNT($T99:T99)&gt;=$F99,0,IF((1&gt;($F99-1)&gt;0),MIN(($S99-SUM($T99:T99))*$D99,($S99-SUM($T99:T99)-(($H99*0.05))),(($S99-SUM($T99:T99))*$D99))))</f>
        <v>0</v>
      </c>
      <c r="V99" s="158">
        <f>IF(COUNT($T99:U99)&gt;=$F99,0,IF((1&gt;($F99-1)&gt;0),MIN(($S99-SUM($T99:U99))*$D99,($S99-SUM($T99:U99)-(($H99*0.05))),(($S99-SUM($T99:U99))*$D99))))</f>
        <v>0</v>
      </c>
      <c r="W99" s="158">
        <f>IF(COUNT($T99:V99)&gt;=$F99,0,IF((1&gt;($F99-1)&gt;0),MIN(($S99-SUM($T99:V99))*$D99,($S99-SUM($T99:V99)-(($H99*0.05))),(($S99-SUM($T99:V99))*$D99))))</f>
        <v>0</v>
      </c>
      <c r="X99" s="158">
        <f>IF(COUNT($T99:W99)&gt;=$F99,0,IF((1&gt;($F99-1)&gt;0),MIN(($S99-SUM($T99:W99))*$D99,($S99-SUM($T99:W99)-(($H99*0.05))),(($S99-SUM($T99:W99))*$D99))))</f>
        <v>0</v>
      </c>
      <c r="Y99" s="158">
        <f>IF(COUNT($T99:X99)&gt;=$F99,0,IF((1&gt;($F99-1)&gt;0),MIN(($S99-SUM($T99:X99))*$D99,($S99-SUM($T99:X99)-(($H99*0.05))),(($S99-SUM($T99:X99))*$D99))))</f>
        <v>0</v>
      </c>
      <c r="Z99" s="158">
        <f>IF(COUNT($T99:Y99)&gt;=$F99,0,IF((1&gt;($F99-1)&gt;0),MIN(($S99-SUM($T99:Y99))*$D99,($S99-SUM($T99:Y99)-(($H99*0.05))),(($S99-SUM($T99:Y99))*$D99))))</f>
        <v>0</v>
      </c>
      <c r="AA99" s="158">
        <f>IF(COUNT($T99:Z99)&gt;=$F99,0,IF((1&gt;($F99-1)&gt;0),MIN(($S99-SUM($T99:Z99))*$D99,($S99-SUM($T99:Z99)-(($H99*0.05))),(($S99-SUM($T99:Z99))*$D99))))</f>
        <v>0</v>
      </c>
      <c r="AB99" s="158">
        <f>IF(COUNT($T99:AA99)&gt;=$F99,0,IF((1&gt;($F99-1)&gt;0),MIN(($S99-SUM($T99:AA99))*$D99,($S99-SUM($T99:AA99)-(($H99*0.05))),(($S99-SUM($T99:AA99))*$D99))))</f>
        <v>0</v>
      </c>
      <c r="AC99" s="158">
        <f>IF(COUNT($T99:AB99)&gt;=$F99,0,IF((1&gt;($F99-1)&gt;0),MIN(($S99-SUM($T99:AB99))*$D99,($S99-SUM($T99:AB99)-(($H99*0.05))),(($S99-SUM($T99:AB99))*$D99))))</f>
        <v>0</v>
      </c>
      <c r="AD99" s="158">
        <f>IF(COUNT($T99:AC99)&gt;=$F99,0,IF((1&gt;($F99-1)&gt;0),MIN(($S99-SUM($T99:AC99))*$D99,($S99-SUM($T99:AC99)-(($H99*0.05))),(($S99-SUM($T99:AC99))*$D99))))</f>
        <v>0</v>
      </c>
      <c r="AE99" s="158">
        <f>IF(COUNT($T99:AD99)&gt;=$F99,0,IF((1&gt;($F99-1)&gt;0),MIN(($S99-SUM($T99:AD99))*$D99,($S99-SUM($T99:AD99)-(($H99*0.05))),(($S99-SUM($T99:AD99))*$D99))))</f>
        <v>0</v>
      </c>
      <c r="AF99" s="158">
        <f>IF(COUNT($T99:AE99)&gt;=$F99,0,IF((1&gt;($F99-1)&gt;0),MIN(($S99-SUM($T99:AE99))*$D99,($S99-SUM($T99:AE99)-(($H99*0.05))),(($S99-SUM($T99:AE99))*$D99))))</f>
        <v>0</v>
      </c>
      <c r="AG99" s="158">
        <f>IF(COUNT($T99:AF99)&gt;=$F99,0,IF((1&gt;($F99-1)&gt;0),MIN(($S99-SUM($T99:AF99))*$D99,($S99-SUM($T99:AF99)-(($H99*0.05))),(($S99-SUM($T99:AF99))*$D99))))</f>
        <v>0</v>
      </c>
      <c r="AH99" s="158">
        <f>IF(COUNT($T99:AG99)&gt;=$F99,0,IF((1&gt;($F99-1)&gt;0),MIN(($S99-SUM($T99:AG99))*$D99,($S99-SUM($T99:AG99)-(($H99*0.05))),(($S99-SUM($T99:AG99))*$D99))))</f>
        <v>0</v>
      </c>
      <c r="AI99" s="158">
        <f>IF(COUNT($T99:AH99)&gt;=$F99,0,IF((1&gt;($F99-1)&gt;0),MIN(($S99-SUM($T99:AH99))*$D99,($S99-SUM($T99:AH99)-(($H99*0.05))),(($S99-SUM($T99:AH99))*$D99))))</f>
        <v>0</v>
      </c>
      <c r="AJ99" s="159">
        <f t="shared" si="29"/>
        <v>0</v>
      </c>
      <c r="AK99" s="159">
        <f t="shared" si="30"/>
        <v>0</v>
      </c>
    </row>
    <row r="100" spans="1:37">
      <c r="A100" s="160"/>
      <c r="B100" s="152">
        <v>0</v>
      </c>
      <c r="C100" s="153">
        <v>0</v>
      </c>
      <c r="D100" s="154">
        <f t="shared" si="16"/>
        <v>0</v>
      </c>
      <c r="E100" s="155">
        <v>0</v>
      </c>
      <c r="F100" s="156">
        <f t="shared" si="17"/>
        <v>0</v>
      </c>
      <c r="G100" s="157">
        <f t="shared" si="18"/>
        <v>0</v>
      </c>
      <c r="H100" s="155">
        <v>0</v>
      </c>
      <c r="I100" s="158" t="str">
        <f>IFERROR((IF(I$8&gt;$B100,$H100-($H100*$C100*(#REF!-$B100+1)/365),0)),"-")</f>
        <v>-</v>
      </c>
      <c r="J100" s="158" t="str">
        <f t="shared" si="19"/>
        <v>-</v>
      </c>
      <c r="K100" s="158" t="str">
        <f t="shared" si="20"/>
        <v>-</v>
      </c>
      <c r="L100" s="158" t="str">
        <f t="shared" si="21"/>
        <v>-</v>
      </c>
      <c r="M100" s="158" t="str">
        <f t="shared" si="22"/>
        <v>-</v>
      </c>
      <c r="N100" s="158" t="str">
        <f t="shared" si="23"/>
        <v>-</v>
      </c>
      <c r="O100" s="158" t="str">
        <f t="shared" si="24"/>
        <v>-</v>
      </c>
      <c r="P100" s="158" t="str">
        <f t="shared" si="25"/>
        <v>-</v>
      </c>
      <c r="Q100" s="158" t="str">
        <f t="shared" si="26"/>
        <v>-</v>
      </c>
      <c r="R100" s="155">
        <v>0</v>
      </c>
      <c r="S100" s="191">
        <f t="shared" si="27"/>
        <v>0</v>
      </c>
      <c r="T100" s="158">
        <f t="shared" si="28"/>
        <v>0</v>
      </c>
      <c r="U100" s="158">
        <f>IF(COUNT($T100:T100)&gt;=$F100,0,IF((1&gt;($F100-1)&gt;0),MIN(($S100-SUM($T100:T100))*$D100,($S100-SUM($T100:T100)-(($H100*0.05))),(($S100-SUM($T100:T100))*$D100))))</f>
        <v>0</v>
      </c>
      <c r="V100" s="158">
        <f>IF(COUNT($T100:U100)&gt;=$F100,0,IF((1&gt;($F100-1)&gt;0),MIN(($S100-SUM($T100:U100))*$D100,($S100-SUM($T100:U100)-(($H100*0.05))),(($S100-SUM($T100:U100))*$D100))))</f>
        <v>0</v>
      </c>
      <c r="W100" s="158">
        <f>IF(COUNT($T100:V100)&gt;=$F100,0,IF((1&gt;($F100-1)&gt;0),MIN(($S100-SUM($T100:V100))*$D100,($S100-SUM($T100:V100)-(($H100*0.05))),(($S100-SUM($T100:V100))*$D100))))</f>
        <v>0</v>
      </c>
      <c r="X100" s="158">
        <f>IF(COUNT($T100:W100)&gt;=$F100,0,IF((1&gt;($F100-1)&gt;0),MIN(($S100-SUM($T100:W100))*$D100,($S100-SUM($T100:W100)-(($H100*0.05))),(($S100-SUM($T100:W100))*$D100))))</f>
        <v>0</v>
      </c>
      <c r="Y100" s="158">
        <f>IF(COUNT($T100:X100)&gt;=$F100,0,IF((1&gt;($F100-1)&gt;0),MIN(($S100-SUM($T100:X100))*$D100,($S100-SUM($T100:X100)-(($H100*0.05))),(($S100-SUM($T100:X100))*$D100))))</f>
        <v>0</v>
      </c>
      <c r="Z100" s="158">
        <f>IF(COUNT($T100:Y100)&gt;=$F100,0,IF((1&gt;($F100-1)&gt;0),MIN(($S100-SUM($T100:Y100))*$D100,($S100-SUM($T100:Y100)-(($H100*0.05))),(($S100-SUM($T100:Y100))*$D100))))</f>
        <v>0</v>
      </c>
      <c r="AA100" s="158">
        <f>IF(COUNT($T100:Z100)&gt;=$F100,0,IF((1&gt;($F100-1)&gt;0),MIN(($S100-SUM($T100:Z100))*$D100,($S100-SUM($T100:Z100)-(($H100*0.05))),(($S100-SUM($T100:Z100))*$D100))))</f>
        <v>0</v>
      </c>
      <c r="AB100" s="158">
        <f>IF(COUNT($T100:AA100)&gt;=$F100,0,IF((1&gt;($F100-1)&gt;0),MIN(($S100-SUM($T100:AA100))*$D100,($S100-SUM($T100:AA100)-(($H100*0.05))),(($S100-SUM($T100:AA100))*$D100))))</f>
        <v>0</v>
      </c>
      <c r="AC100" s="158">
        <f>IF(COUNT($T100:AB100)&gt;=$F100,0,IF((1&gt;($F100-1)&gt;0),MIN(($S100-SUM($T100:AB100))*$D100,($S100-SUM($T100:AB100)-(($H100*0.05))),(($S100-SUM($T100:AB100))*$D100))))</f>
        <v>0</v>
      </c>
      <c r="AD100" s="158">
        <f>IF(COUNT($T100:AC100)&gt;=$F100,0,IF((1&gt;($F100-1)&gt;0),MIN(($S100-SUM($T100:AC100))*$D100,($S100-SUM($T100:AC100)-(($H100*0.05))),(($S100-SUM($T100:AC100))*$D100))))</f>
        <v>0</v>
      </c>
      <c r="AE100" s="158">
        <f>IF(COUNT($T100:AD100)&gt;=$F100,0,IF((1&gt;($F100-1)&gt;0),MIN(($S100-SUM($T100:AD100))*$D100,($S100-SUM($T100:AD100)-(($H100*0.05))),(($S100-SUM($T100:AD100))*$D100))))</f>
        <v>0</v>
      </c>
      <c r="AF100" s="158">
        <f>IF(COUNT($T100:AE100)&gt;=$F100,0,IF((1&gt;($F100-1)&gt;0),MIN(($S100-SUM($T100:AE100))*$D100,($S100-SUM($T100:AE100)-(($H100*0.05))),(($S100-SUM($T100:AE100))*$D100))))</f>
        <v>0</v>
      </c>
      <c r="AG100" s="158">
        <f>IF(COUNT($T100:AF100)&gt;=$F100,0,IF((1&gt;($F100-1)&gt;0),MIN(($S100-SUM($T100:AF100))*$D100,($S100-SUM($T100:AF100)-(($H100*0.05))),(($S100-SUM($T100:AF100))*$D100))))</f>
        <v>0</v>
      </c>
      <c r="AH100" s="158">
        <f>IF(COUNT($T100:AG100)&gt;=$F100,0,IF((1&gt;($F100-1)&gt;0),MIN(($S100-SUM($T100:AG100))*$D100,($S100-SUM($T100:AG100)-(($H100*0.05))),(($S100-SUM($T100:AG100))*$D100))))</f>
        <v>0</v>
      </c>
      <c r="AI100" s="158">
        <f>IF(COUNT($T100:AH100)&gt;=$F100,0,IF((1&gt;($F100-1)&gt;0),MIN(($S100-SUM($T100:AH100))*$D100,($S100-SUM($T100:AH100)-(($H100*0.05))),(($S100-SUM($T100:AH100))*$D100))))</f>
        <v>0</v>
      </c>
      <c r="AJ100" s="159">
        <f t="shared" si="29"/>
        <v>0</v>
      </c>
      <c r="AK100" s="159">
        <f t="shared" si="30"/>
        <v>0</v>
      </c>
    </row>
    <row r="101" spans="1:37">
      <c r="A101" s="160"/>
      <c r="B101" s="152">
        <v>0</v>
      </c>
      <c r="C101" s="153">
        <v>0</v>
      </c>
      <c r="D101" s="154">
        <f t="shared" si="16"/>
        <v>0</v>
      </c>
      <c r="E101" s="155">
        <v>0</v>
      </c>
      <c r="F101" s="156">
        <f t="shared" si="17"/>
        <v>0</v>
      </c>
      <c r="G101" s="157">
        <f t="shared" si="18"/>
        <v>0</v>
      </c>
      <c r="H101" s="155">
        <v>0</v>
      </c>
      <c r="I101" s="158" t="str">
        <f>IFERROR((IF(I$8&gt;$B101,$H101-($H101*$C101*(#REF!-$B101+1)/365),0)),"-")</f>
        <v>-</v>
      </c>
      <c r="J101" s="158" t="str">
        <f t="shared" si="19"/>
        <v>-</v>
      </c>
      <c r="K101" s="158" t="str">
        <f t="shared" si="20"/>
        <v>-</v>
      </c>
      <c r="L101" s="158" t="str">
        <f t="shared" si="21"/>
        <v>-</v>
      </c>
      <c r="M101" s="158" t="str">
        <f t="shared" si="22"/>
        <v>-</v>
      </c>
      <c r="N101" s="158" t="str">
        <f t="shared" si="23"/>
        <v>-</v>
      </c>
      <c r="O101" s="158" t="str">
        <f t="shared" si="24"/>
        <v>-</v>
      </c>
      <c r="P101" s="158" t="str">
        <f t="shared" si="25"/>
        <v>-</v>
      </c>
      <c r="Q101" s="158" t="str">
        <f t="shared" si="26"/>
        <v>-</v>
      </c>
      <c r="R101" s="155">
        <v>0</v>
      </c>
      <c r="S101" s="191">
        <f t="shared" si="27"/>
        <v>0</v>
      </c>
      <c r="T101" s="158">
        <f t="shared" si="28"/>
        <v>0</v>
      </c>
      <c r="U101" s="158">
        <f>IF(COUNT($T101:T101)&gt;=$F101,0,IF((1&gt;($F101-1)&gt;0),MIN(($S101-SUM($T101:T101))*$D101,($S101-SUM($T101:T101)-(($H101*0.05))),(($S101-SUM($T101:T101))*$D101))))</f>
        <v>0</v>
      </c>
      <c r="V101" s="158">
        <f>IF(COUNT($T101:U101)&gt;=$F101,0,IF((1&gt;($F101-1)&gt;0),MIN(($S101-SUM($T101:U101))*$D101,($S101-SUM($T101:U101)-(($H101*0.05))),(($S101-SUM($T101:U101))*$D101))))</f>
        <v>0</v>
      </c>
      <c r="W101" s="158">
        <f>IF(COUNT($T101:V101)&gt;=$F101,0,IF((1&gt;($F101-1)&gt;0),MIN(($S101-SUM($T101:V101))*$D101,($S101-SUM($T101:V101)-(($H101*0.05))),(($S101-SUM($T101:V101))*$D101))))</f>
        <v>0</v>
      </c>
      <c r="X101" s="158">
        <f>IF(COUNT($T101:W101)&gt;=$F101,0,IF((1&gt;($F101-1)&gt;0),MIN(($S101-SUM($T101:W101))*$D101,($S101-SUM($T101:W101)-(($H101*0.05))),(($S101-SUM($T101:W101))*$D101))))</f>
        <v>0</v>
      </c>
      <c r="Y101" s="158">
        <f>IF(COUNT($T101:X101)&gt;=$F101,0,IF((1&gt;($F101-1)&gt;0),MIN(($S101-SUM($T101:X101))*$D101,($S101-SUM($T101:X101)-(($H101*0.05))),(($S101-SUM($T101:X101))*$D101))))</f>
        <v>0</v>
      </c>
      <c r="Z101" s="158">
        <f>IF(COUNT($T101:Y101)&gt;=$F101,0,IF((1&gt;($F101-1)&gt;0),MIN(($S101-SUM($T101:Y101))*$D101,($S101-SUM($T101:Y101)-(($H101*0.05))),(($S101-SUM($T101:Y101))*$D101))))</f>
        <v>0</v>
      </c>
      <c r="AA101" s="158">
        <f>IF(COUNT($T101:Z101)&gt;=$F101,0,IF((1&gt;($F101-1)&gt;0),MIN(($S101-SUM($T101:Z101))*$D101,($S101-SUM($T101:Z101)-(($H101*0.05))),(($S101-SUM($T101:Z101))*$D101))))</f>
        <v>0</v>
      </c>
      <c r="AB101" s="158">
        <f>IF(COUNT($T101:AA101)&gt;=$F101,0,IF((1&gt;($F101-1)&gt;0),MIN(($S101-SUM($T101:AA101))*$D101,($S101-SUM($T101:AA101)-(($H101*0.05))),(($S101-SUM($T101:AA101))*$D101))))</f>
        <v>0</v>
      </c>
      <c r="AC101" s="158">
        <f>IF(COUNT($T101:AB101)&gt;=$F101,0,IF((1&gt;($F101-1)&gt;0),MIN(($S101-SUM($T101:AB101))*$D101,($S101-SUM($T101:AB101)-(($H101*0.05))),(($S101-SUM($T101:AB101))*$D101))))</f>
        <v>0</v>
      </c>
      <c r="AD101" s="158">
        <f>IF(COUNT($T101:AC101)&gt;=$F101,0,IF((1&gt;($F101-1)&gt;0),MIN(($S101-SUM($T101:AC101))*$D101,($S101-SUM($T101:AC101)-(($H101*0.05))),(($S101-SUM($T101:AC101))*$D101))))</f>
        <v>0</v>
      </c>
      <c r="AE101" s="158">
        <f>IF(COUNT($T101:AD101)&gt;=$F101,0,IF((1&gt;($F101-1)&gt;0),MIN(($S101-SUM($T101:AD101))*$D101,($S101-SUM($T101:AD101)-(($H101*0.05))),(($S101-SUM($T101:AD101))*$D101))))</f>
        <v>0</v>
      </c>
      <c r="AF101" s="158">
        <f>IF(COUNT($T101:AE101)&gt;=$F101,0,IF((1&gt;($F101-1)&gt;0),MIN(($S101-SUM($T101:AE101))*$D101,($S101-SUM($T101:AE101)-(($H101*0.05))),(($S101-SUM($T101:AE101))*$D101))))</f>
        <v>0</v>
      </c>
      <c r="AG101" s="158">
        <f>IF(COUNT($T101:AF101)&gt;=$F101,0,IF((1&gt;($F101-1)&gt;0),MIN(($S101-SUM($T101:AF101))*$D101,($S101-SUM($T101:AF101)-(($H101*0.05))),(($S101-SUM($T101:AF101))*$D101))))</f>
        <v>0</v>
      </c>
      <c r="AH101" s="158">
        <f>IF(COUNT($T101:AG101)&gt;=$F101,0,IF((1&gt;($F101-1)&gt;0),MIN(($S101-SUM($T101:AG101))*$D101,($S101-SUM($T101:AG101)-(($H101*0.05))),(($S101-SUM($T101:AG101))*$D101))))</f>
        <v>0</v>
      </c>
      <c r="AI101" s="158">
        <f>IF(COUNT($T101:AH101)&gt;=$F101,0,IF((1&gt;($F101-1)&gt;0),MIN(($S101-SUM($T101:AH101))*$D101,($S101-SUM($T101:AH101)-(($H101*0.05))),(($S101-SUM($T101:AH101))*$D101))))</f>
        <v>0</v>
      </c>
      <c r="AJ101" s="159">
        <f t="shared" si="29"/>
        <v>0</v>
      </c>
      <c r="AK101" s="159">
        <f t="shared" si="30"/>
        <v>0</v>
      </c>
    </row>
    <row r="102" spans="1:37">
      <c r="A102" s="160"/>
      <c r="B102" s="152">
        <v>0</v>
      </c>
      <c r="C102" s="153">
        <v>0</v>
      </c>
      <c r="D102" s="154">
        <f t="shared" si="16"/>
        <v>0</v>
      </c>
      <c r="E102" s="155">
        <v>0</v>
      </c>
      <c r="F102" s="156">
        <f t="shared" si="17"/>
        <v>0</v>
      </c>
      <c r="G102" s="157">
        <f t="shared" si="18"/>
        <v>0</v>
      </c>
      <c r="H102" s="155">
        <v>0</v>
      </c>
      <c r="I102" s="158" t="str">
        <f>IFERROR((IF(I$8&gt;$B102,$H102-($H102*$C102*(#REF!-$B102+1)/365),0)),"-")</f>
        <v>-</v>
      </c>
      <c r="J102" s="158" t="str">
        <f t="shared" si="19"/>
        <v>-</v>
      </c>
      <c r="K102" s="158" t="str">
        <f t="shared" si="20"/>
        <v>-</v>
      </c>
      <c r="L102" s="158" t="str">
        <f t="shared" si="21"/>
        <v>-</v>
      </c>
      <c r="M102" s="158" t="str">
        <f t="shared" si="22"/>
        <v>-</v>
      </c>
      <c r="N102" s="158" t="str">
        <f t="shared" si="23"/>
        <v>-</v>
      </c>
      <c r="O102" s="158" t="str">
        <f t="shared" si="24"/>
        <v>-</v>
      </c>
      <c r="P102" s="158" t="str">
        <f t="shared" si="25"/>
        <v>-</v>
      </c>
      <c r="Q102" s="158" t="str">
        <f t="shared" si="26"/>
        <v>-</v>
      </c>
      <c r="R102" s="155">
        <v>0</v>
      </c>
      <c r="S102" s="191">
        <f t="shared" si="27"/>
        <v>0</v>
      </c>
      <c r="T102" s="158">
        <f t="shared" si="28"/>
        <v>0</v>
      </c>
      <c r="U102" s="158">
        <f>IF(COUNT($T102:T102)&gt;=$F102,0,IF((1&gt;($F102-1)&gt;0),MIN(($S102-SUM($T102:T102))*$D102,($S102-SUM($T102:T102)-(($H102*0.05))),(($S102-SUM($T102:T102))*$D102))))</f>
        <v>0</v>
      </c>
      <c r="V102" s="158">
        <f>IF(COUNT($T102:U102)&gt;=$F102,0,IF((1&gt;($F102-1)&gt;0),MIN(($S102-SUM($T102:U102))*$D102,($S102-SUM($T102:U102)-(($H102*0.05))),(($S102-SUM($T102:U102))*$D102))))</f>
        <v>0</v>
      </c>
      <c r="W102" s="158">
        <f>IF(COUNT($T102:V102)&gt;=$F102,0,IF((1&gt;($F102-1)&gt;0),MIN(($S102-SUM($T102:V102))*$D102,($S102-SUM($T102:V102)-(($H102*0.05))),(($S102-SUM($T102:V102))*$D102))))</f>
        <v>0</v>
      </c>
      <c r="X102" s="158">
        <f>IF(COUNT($T102:W102)&gt;=$F102,0,IF((1&gt;($F102-1)&gt;0),MIN(($S102-SUM($T102:W102))*$D102,($S102-SUM($T102:W102)-(($H102*0.05))),(($S102-SUM($T102:W102))*$D102))))</f>
        <v>0</v>
      </c>
      <c r="Y102" s="158">
        <f>IF(COUNT($T102:X102)&gt;=$F102,0,IF((1&gt;($F102-1)&gt;0),MIN(($S102-SUM($T102:X102))*$D102,($S102-SUM($T102:X102)-(($H102*0.05))),(($S102-SUM($T102:X102))*$D102))))</f>
        <v>0</v>
      </c>
      <c r="Z102" s="158">
        <f>IF(COUNT($T102:Y102)&gt;=$F102,0,IF((1&gt;($F102-1)&gt;0),MIN(($S102-SUM($T102:Y102))*$D102,($S102-SUM($T102:Y102)-(($H102*0.05))),(($S102-SUM($T102:Y102))*$D102))))</f>
        <v>0</v>
      </c>
      <c r="AA102" s="158">
        <f>IF(COUNT($T102:Z102)&gt;=$F102,0,IF((1&gt;($F102-1)&gt;0),MIN(($S102-SUM($T102:Z102))*$D102,($S102-SUM($T102:Z102)-(($H102*0.05))),(($S102-SUM($T102:Z102))*$D102))))</f>
        <v>0</v>
      </c>
      <c r="AB102" s="158">
        <f>IF(COUNT($T102:AA102)&gt;=$F102,0,IF((1&gt;($F102-1)&gt;0),MIN(($S102-SUM($T102:AA102))*$D102,($S102-SUM($T102:AA102)-(($H102*0.05))),(($S102-SUM($T102:AA102))*$D102))))</f>
        <v>0</v>
      </c>
      <c r="AC102" s="158">
        <f>IF(COUNT($T102:AB102)&gt;=$F102,0,IF((1&gt;($F102-1)&gt;0),MIN(($S102-SUM($T102:AB102))*$D102,($S102-SUM($T102:AB102)-(($H102*0.05))),(($S102-SUM($T102:AB102))*$D102))))</f>
        <v>0</v>
      </c>
      <c r="AD102" s="158">
        <f>IF(COUNT($T102:AC102)&gt;=$F102,0,IF((1&gt;($F102-1)&gt;0),MIN(($S102-SUM($T102:AC102))*$D102,($S102-SUM($T102:AC102)-(($H102*0.05))),(($S102-SUM($T102:AC102))*$D102))))</f>
        <v>0</v>
      </c>
      <c r="AE102" s="158">
        <f>IF(COUNT($T102:AD102)&gt;=$F102,0,IF((1&gt;($F102-1)&gt;0),MIN(($S102-SUM($T102:AD102))*$D102,($S102-SUM($T102:AD102)-(($H102*0.05))),(($S102-SUM($T102:AD102))*$D102))))</f>
        <v>0</v>
      </c>
      <c r="AF102" s="158">
        <f>IF(COUNT($T102:AE102)&gt;=$F102,0,IF((1&gt;($F102-1)&gt;0),MIN(($S102-SUM($T102:AE102))*$D102,($S102-SUM($T102:AE102)-(($H102*0.05))),(($S102-SUM($T102:AE102))*$D102))))</f>
        <v>0</v>
      </c>
      <c r="AG102" s="158">
        <f>IF(COUNT($T102:AF102)&gt;=$F102,0,IF((1&gt;($F102-1)&gt;0),MIN(($S102-SUM($T102:AF102))*$D102,($S102-SUM($T102:AF102)-(($H102*0.05))),(($S102-SUM($T102:AF102))*$D102))))</f>
        <v>0</v>
      </c>
      <c r="AH102" s="158">
        <f>IF(COUNT($T102:AG102)&gt;=$F102,0,IF((1&gt;($F102-1)&gt;0),MIN(($S102-SUM($T102:AG102))*$D102,($S102-SUM($T102:AG102)-(($H102*0.05))),(($S102-SUM($T102:AG102))*$D102))))</f>
        <v>0</v>
      </c>
      <c r="AI102" s="158">
        <f>IF(COUNT($T102:AH102)&gt;=$F102,0,IF((1&gt;($F102-1)&gt;0),MIN(($S102-SUM($T102:AH102))*$D102,($S102-SUM($T102:AH102)-(($H102*0.05))),(($S102-SUM($T102:AH102))*$D102))))</f>
        <v>0</v>
      </c>
      <c r="AJ102" s="159">
        <f t="shared" si="29"/>
        <v>0</v>
      </c>
      <c r="AK102" s="159">
        <f t="shared" si="30"/>
        <v>0</v>
      </c>
    </row>
    <row r="103" spans="1:37">
      <c r="A103" s="160"/>
      <c r="B103" s="152">
        <v>0</v>
      </c>
      <c r="C103" s="153">
        <v>0</v>
      </c>
      <c r="D103" s="154">
        <f t="shared" si="16"/>
        <v>0</v>
      </c>
      <c r="E103" s="155">
        <v>0</v>
      </c>
      <c r="F103" s="156">
        <f t="shared" si="17"/>
        <v>0</v>
      </c>
      <c r="G103" s="157">
        <f t="shared" si="18"/>
        <v>0</v>
      </c>
      <c r="H103" s="155">
        <v>0</v>
      </c>
      <c r="I103" s="158" t="str">
        <f>IFERROR((IF(I$8&gt;$B103,$H103-($H103*$C103*(#REF!-$B103+1)/365),0)),"-")</f>
        <v>-</v>
      </c>
      <c r="J103" s="158" t="str">
        <f t="shared" si="19"/>
        <v>-</v>
      </c>
      <c r="K103" s="158" t="str">
        <f t="shared" si="20"/>
        <v>-</v>
      </c>
      <c r="L103" s="158" t="str">
        <f t="shared" si="21"/>
        <v>-</v>
      </c>
      <c r="M103" s="158" t="str">
        <f t="shared" si="22"/>
        <v>-</v>
      </c>
      <c r="N103" s="158" t="str">
        <f t="shared" si="23"/>
        <v>-</v>
      </c>
      <c r="O103" s="158" t="str">
        <f t="shared" si="24"/>
        <v>-</v>
      </c>
      <c r="P103" s="158" t="str">
        <f t="shared" si="25"/>
        <v>-</v>
      </c>
      <c r="Q103" s="158" t="str">
        <f t="shared" si="26"/>
        <v>-</v>
      </c>
      <c r="R103" s="155">
        <v>0</v>
      </c>
      <c r="S103" s="191">
        <f t="shared" si="27"/>
        <v>0</v>
      </c>
      <c r="T103" s="158">
        <f t="shared" si="28"/>
        <v>0</v>
      </c>
      <c r="U103" s="158">
        <f>IF(COUNT($T103:T103)&gt;=$F103,0,IF((1&gt;($F103-1)&gt;0),MIN(($S103-SUM($T103:T103))*$D103,($S103-SUM($T103:T103)-(($H103*0.05))),(($S103-SUM($T103:T103))*$D103))))</f>
        <v>0</v>
      </c>
      <c r="V103" s="158">
        <f>IF(COUNT($T103:U103)&gt;=$F103,0,IF((1&gt;($F103-1)&gt;0),MIN(($S103-SUM($T103:U103))*$D103,($S103-SUM($T103:U103)-(($H103*0.05))),(($S103-SUM($T103:U103))*$D103))))</f>
        <v>0</v>
      </c>
      <c r="W103" s="158">
        <f>IF(COUNT($T103:V103)&gt;=$F103,0,IF((1&gt;($F103-1)&gt;0),MIN(($S103-SUM($T103:V103))*$D103,($S103-SUM($T103:V103)-(($H103*0.05))),(($S103-SUM($T103:V103))*$D103))))</f>
        <v>0</v>
      </c>
      <c r="X103" s="158">
        <f>IF(COUNT($T103:W103)&gt;=$F103,0,IF((1&gt;($F103-1)&gt;0),MIN(($S103-SUM($T103:W103))*$D103,($S103-SUM($T103:W103)-(($H103*0.05))),(($S103-SUM($T103:W103))*$D103))))</f>
        <v>0</v>
      </c>
      <c r="Y103" s="158">
        <f>IF(COUNT($T103:X103)&gt;=$F103,0,IF((1&gt;($F103-1)&gt;0),MIN(($S103-SUM($T103:X103))*$D103,($S103-SUM($T103:X103)-(($H103*0.05))),(($S103-SUM($T103:X103))*$D103))))</f>
        <v>0</v>
      </c>
      <c r="Z103" s="158">
        <f>IF(COUNT($T103:Y103)&gt;=$F103,0,IF((1&gt;($F103-1)&gt;0),MIN(($S103-SUM($T103:Y103))*$D103,($S103-SUM($T103:Y103)-(($H103*0.05))),(($S103-SUM($T103:Y103))*$D103))))</f>
        <v>0</v>
      </c>
      <c r="AA103" s="158">
        <f>IF(COUNT($T103:Z103)&gt;=$F103,0,IF((1&gt;($F103-1)&gt;0),MIN(($S103-SUM($T103:Z103))*$D103,($S103-SUM($T103:Z103)-(($H103*0.05))),(($S103-SUM($T103:Z103))*$D103))))</f>
        <v>0</v>
      </c>
      <c r="AB103" s="158">
        <f>IF(COUNT($T103:AA103)&gt;=$F103,0,IF((1&gt;($F103-1)&gt;0),MIN(($S103-SUM($T103:AA103))*$D103,($S103-SUM($T103:AA103)-(($H103*0.05))),(($S103-SUM($T103:AA103))*$D103))))</f>
        <v>0</v>
      </c>
      <c r="AC103" s="158">
        <f>IF(COUNT($T103:AB103)&gt;=$F103,0,IF((1&gt;($F103-1)&gt;0),MIN(($S103-SUM($T103:AB103))*$D103,($S103-SUM($T103:AB103)-(($H103*0.05))),(($S103-SUM($T103:AB103))*$D103))))</f>
        <v>0</v>
      </c>
      <c r="AD103" s="158">
        <f>IF(COUNT($T103:AC103)&gt;=$F103,0,IF((1&gt;($F103-1)&gt;0),MIN(($S103-SUM($T103:AC103))*$D103,($S103-SUM($T103:AC103)-(($H103*0.05))),(($S103-SUM($T103:AC103))*$D103))))</f>
        <v>0</v>
      </c>
      <c r="AE103" s="158">
        <f>IF(COUNT($T103:AD103)&gt;=$F103,0,IF((1&gt;($F103-1)&gt;0),MIN(($S103-SUM($T103:AD103))*$D103,($S103-SUM($T103:AD103)-(($H103*0.05))),(($S103-SUM($T103:AD103))*$D103))))</f>
        <v>0</v>
      </c>
      <c r="AF103" s="158">
        <f>IF(COUNT($T103:AE103)&gt;=$F103,0,IF((1&gt;($F103-1)&gt;0),MIN(($S103-SUM($T103:AE103))*$D103,($S103-SUM($T103:AE103)-(($H103*0.05))),(($S103-SUM($T103:AE103))*$D103))))</f>
        <v>0</v>
      </c>
      <c r="AG103" s="158">
        <f>IF(COUNT($T103:AF103)&gt;=$F103,0,IF((1&gt;($F103-1)&gt;0),MIN(($S103-SUM($T103:AF103))*$D103,($S103-SUM($T103:AF103)-(($H103*0.05))),(($S103-SUM($T103:AF103))*$D103))))</f>
        <v>0</v>
      </c>
      <c r="AH103" s="158">
        <f>IF(COUNT($T103:AG103)&gt;=$F103,0,IF((1&gt;($F103-1)&gt;0),MIN(($S103-SUM($T103:AG103))*$D103,($S103-SUM($T103:AG103)-(($H103*0.05))),(($S103-SUM($T103:AG103))*$D103))))</f>
        <v>0</v>
      </c>
      <c r="AI103" s="158">
        <f>IF(COUNT($T103:AH103)&gt;=$F103,0,IF((1&gt;($F103-1)&gt;0),MIN(($S103-SUM($T103:AH103))*$D103,($S103-SUM($T103:AH103)-(($H103*0.05))),(($S103-SUM($T103:AH103))*$D103))))</f>
        <v>0</v>
      </c>
      <c r="AJ103" s="159">
        <f t="shared" si="29"/>
        <v>0</v>
      </c>
      <c r="AK103" s="159">
        <f t="shared" si="30"/>
        <v>0</v>
      </c>
    </row>
    <row r="104" spans="1:37">
      <c r="A104" s="160"/>
      <c r="B104" s="152">
        <v>0</v>
      </c>
      <c r="C104" s="153">
        <v>0</v>
      </c>
      <c r="D104" s="154">
        <f t="shared" si="16"/>
        <v>0</v>
      </c>
      <c r="E104" s="155">
        <v>0</v>
      </c>
      <c r="F104" s="156">
        <f t="shared" si="17"/>
        <v>0</v>
      </c>
      <c r="G104" s="157">
        <f t="shared" si="18"/>
        <v>0</v>
      </c>
      <c r="H104" s="155">
        <v>0</v>
      </c>
      <c r="I104" s="158" t="str">
        <f>IFERROR((IF(I$8&gt;$B104,$H104-($H104*$C104*(#REF!-$B104+1)/365),0)),"-")</f>
        <v>-</v>
      </c>
      <c r="J104" s="158" t="str">
        <f t="shared" si="19"/>
        <v>-</v>
      </c>
      <c r="K104" s="158" t="str">
        <f t="shared" si="20"/>
        <v>-</v>
      </c>
      <c r="L104" s="158" t="str">
        <f t="shared" si="21"/>
        <v>-</v>
      </c>
      <c r="M104" s="158" t="str">
        <f t="shared" si="22"/>
        <v>-</v>
      </c>
      <c r="N104" s="158" t="str">
        <f t="shared" si="23"/>
        <v>-</v>
      </c>
      <c r="O104" s="158" t="str">
        <f t="shared" si="24"/>
        <v>-</v>
      </c>
      <c r="P104" s="158" t="str">
        <f t="shared" si="25"/>
        <v>-</v>
      </c>
      <c r="Q104" s="158" t="str">
        <f t="shared" si="26"/>
        <v>-</v>
      </c>
      <c r="R104" s="155">
        <v>0</v>
      </c>
      <c r="S104" s="191">
        <f t="shared" si="27"/>
        <v>0</v>
      </c>
      <c r="T104" s="158">
        <f t="shared" si="28"/>
        <v>0</v>
      </c>
      <c r="U104" s="158">
        <f>IF(COUNT($T104:T104)&gt;=$F104,0,IF((1&gt;($F104-1)&gt;0),MIN(($S104-SUM($T104:T104))*$D104,($S104-SUM($T104:T104)-(($H104*0.05))),(($S104-SUM($T104:T104))*$D104))))</f>
        <v>0</v>
      </c>
      <c r="V104" s="158">
        <f>IF(COUNT($T104:U104)&gt;=$F104,0,IF((1&gt;($F104-1)&gt;0),MIN(($S104-SUM($T104:U104))*$D104,($S104-SUM($T104:U104)-(($H104*0.05))),(($S104-SUM($T104:U104))*$D104))))</f>
        <v>0</v>
      </c>
      <c r="W104" s="158">
        <f>IF(COUNT($T104:V104)&gt;=$F104,0,IF((1&gt;($F104-1)&gt;0),MIN(($S104-SUM($T104:V104))*$D104,($S104-SUM($T104:V104)-(($H104*0.05))),(($S104-SUM($T104:V104))*$D104))))</f>
        <v>0</v>
      </c>
      <c r="X104" s="158">
        <f>IF(COUNT($T104:W104)&gt;=$F104,0,IF((1&gt;($F104-1)&gt;0),MIN(($S104-SUM($T104:W104))*$D104,($S104-SUM($T104:W104)-(($H104*0.05))),(($S104-SUM($T104:W104))*$D104))))</f>
        <v>0</v>
      </c>
      <c r="Y104" s="158">
        <f>IF(COUNT($T104:X104)&gt;=$F104,0,IF((1&gt;($F104-1)&gt;0),MIN(($S104-SUM($T104:X104))*$D104,($S104-SUM($T104:X104)-(($H104*0.05))),(($S104-SUM($T104:X104))*$D104))))</f>
        <v>0</v>
      </c>
      <c r="Z104" s="158">
        <f>IF(COUNT($T104:Y104)&gt;=$F104,0,IF((1&gt;($F104-1)&gt;0),MIN(($S104-SUM($T104:Y104))*$D104,($S104-SUM($T104:Y104)-(($H104*0.05))),(($S104-SUM($T104:Y104))*$D104))))</f>
        <v>0</v>
      </c>
      <c r="AA104" s="158">
        <f>IF(COUNT($T104:Z104)&gt;=$F104,0,IF((1&gt;($F104-1)&gt;0),MIN(($S104-SUM($T104:Z104))*$D104,($S104-SUM($T104:Z104)-(($H104*0.05))),(($S104-SUM($T104:Z104))*$D104))))</f>
        <v>0</v>
      </c>
      <c r="AB104" s="158">
        <f>IF(COUNT($T104:AA104)&gt;=$F104,0,IF((1&gt;($F104-1)&gt;0),MIN(($S104-SUM($T104:AA104))*$D104,($S104-SUM($T104:AA104)-(($H104*0.05))),(($S104-SUM($T104:AA104))*$D104))))</f>
        <v>0</v>
      </c>
      <c r="AC104" s="158">
        <f>IF(COUNT($T104:AB104)&gt;=$F104,0,IF((1&gt;($F104-1)&gt;0),MIN(($S104-SUM($T104:AB104))*$D104,($S104-SUM($T104:AB104)-(($H104*0.05))),(($S104-SUM($T104:AB104))*$D104))))</f>
        <v>0</v>
      </c>
      <c r="AD104" s="158">
        <f>IF(COUNT($T104:AC104)&gt;=$F104,0,IF((1&gt;($F104-1)&gt;0),MIN(($S104-SUM($T104:AC104))*$D104,($S104-SUM($T104:AC104)-(($H104*0.05))),(($S104-SUM($T104:AC104))*$D104))))</f>
        <v>0</v>
      </c>
      <c r="AE104" s="158">
        <f>IF(COUNT($T104:AD104)&gt;=$F104,0,IF((1&gt;($F104-1)&gt;0),MIN(($S104-SUM($T104:AD104))*$D104,($S104-SUM($T104:AD104)-(($H104*0.05))),(($S104-SUM($T104:AD104))*$D104))))</f>
        <v>0</v>
      </c>
      <c r="AF104" s="158">
        <f>IF(COUNT($T104:AE104)&gt;=$F104,0,IF((1&gt;($F104-1)&gt;0),MIN(($S104-SUM($T104:AE104))*$D104,($S104-SUM($T104:AE104)-(($H104*0.05))),(($S104-SUM($T104:AE104))*$D104))))</f>
        <v>0</v>
      </c>
      <c r="AG104" s="158">
        <f>IF(COUNT($T104:AF104)&gt;=$F104,0,IF((1&gt;($F104-1)&gt;0),MIN(($S104-SUM($T104:AF104))*$D104,($S104-SUM($T104:AF104)-(($H104*0.05))),(($S104-SUM($T104:AF104))*$D104))))</f>
        <v>0</v>
      </c>
      <c r="AH104" s="158">
        <f>IF(COUNT($T104:AG104)&gt;=$F104,0,IF((1&gt;($F104-1)&gt;0),MIN(($S104-SUM($T104:AG104))*$D104,($S104-SUM($T104:AG104)-(($H104*0.05))),(($S104-SUM($T104:AG104))*$D104))))</f>
        <v>0</v>
      </c>
      <c r="AI104" s="158">
        <f>IF(COUNT($T104:AH104)&gt;=$F104,0,IF((1&gt;($F104-1)&gt;0),MIN(($S104-SUM($T104:AH104))*$D104,($S104-SUM($T104:AH104)-(($H104*0.05))),(($S104-SUM($T104:AH104))*$D104))))</f>
        <v>0</v>
      </c>
      <c r="AJ104" s="159">
        <f t="shared" si="29"/>
        <v>0</v>
      </c>
      <c r="AK104" s="159">
        <f t="shared" si="30"/>
        <v>0</v>
      </c>
    </row>
    <row r="105" spans="1:37">
      <c r="A105" s="160"/>
      <c r="B105" s="152">
        <v>0</v>
      </c>
      <c r="C105" s="153">
        <v>0</v>
      </c>
      <c r="D105" s="154">
        <f t="shared" si="16"/>
        <v>0</v>
      </c>
      <c r="E105" s="155">
        <v>0</v>
      </c>
      <c r="F105" s="156">
        <f t="shared" si="17"/>
        <v>0</v>
      </c>
      <c r="G105" s="157">
        <f t="shared" si="18"/>
        <v>0</v>
      </c>
      <c r="H105" s="155">
        <v>0</v>
      </c>
      <c r="I105" s="158" t="str">
        <f>IFERROR((IF(I$8&gt;$B105,$H105-($H105*$C105*(#REF!-$B105+1)/365),0)),"-")</f>
        <v>-</v>
      </c>
      <c r="J105" s="158" t="str">
        <f t="shared" si="19"/>
        <v>-</v>
      </c>
      <c r="K105" s="158" t="str">
        <f t="shared" si="20"/>
        <v>-</v>
      </c>
      <c r="L105" s="158" t="str">
        <f t="shared" si="21"/>
        <v>-</v>
      </c>
      <c r="M105" s="158" t="str">
        <f t="shared" si="22"/>
        <v>-</v>
      </c>
      <c r="N105" s="158" t="str">
        <f t="shared" si="23"/>
        <v>-</v>
      </c>
      <c r="O105" s="158" t="str">
        <f t="shared" si="24"/>
        <v>-</v>
      </c>
      <c r="P105" s="158" t="str">
        <f t="shared" si="25"/>
        <v>-</v>
      </c>
      <c r="Q105" s="158" t="str">
        <f t="shared" si="26"/>
        <v>-</v>
      </c>
      <c r="R105" s="155">
        <v>0</v>
      </c>
      <c r="S105" s="191">
        <f t="shared" si="27"/>
        <v>0</v>
      </c>
      <c r="T105" s="158">
        <f t="shared" si="28"/>
        <v>0</v>
      </c>
      <c r="U105" s="158">
        <f>IF(COUNT($T105:T105)&gt;=$F105,0,IF((1&gt;($F105-1)&gt;0),MIN(($S105-SUM($T105:T105))*$D105,($S105-SUM($T105:T105)-(($H105*0.05))),(($S105-SUM($T105:T105))*$D105))))</f>
        <v>0</v>
      </c>
      <c r="V105" s="158">
        <f>IF(COUNT($T105:U105)&gt;=$F105,0,IF((1&gt;($F105-1)&gt;0),MIN(($S105-SUM($T105:U105))*$D105,($S105-SUM($T105:U105)-(($H105*0.05))),(($S105-SUM($T105:U105))*$D105))))</f>
        <v>0</v>
      </c>
      <c r="W105" s="158">
        <f>IF(COUNT($T105:V105)&gt;=$F105,0,IF((1&gt;($F105-1)&gt;0),MIN(($S105-SUM($T105:V105))*$D105,($S105-SUM($T105:V105)-(($H105*0.05))),(($S105-SUM($T105:V105))*$D105))))</f>
        <v>0</v>
      </c>
      <c r="X105" s="158">
        <f>IF(COUNT($T105:W105)&gt;=$F105,0,IF((1&gt;($F105-1)&gt;0),MIN(($S105-SUM($T105:W105))*$D105,($S105-SUM($T105:W105)-(($H105*0.05))),(($S105-SUM($T105:W105))*$D105))))</f>
        <v>0</v>
      </c>
      <c r="Y105" s="158">
        <f>IF(COUNT($T105:X105)&gt;=$F105,0,IF((1&gt;($F105-1)&gt;0),MIN(($S105-SUM($T105:X105))*$D105,($S105-SUM($T105:X105)-(($H105*0.05))),(($S105-SUM($T105:X105))*$D105))))</f>
        <v>0</v>
      </c>
      <c r="Z105" s="158">
        <f>IF(COUNT($T105:Y105)&gt;=$F105,0,IF((1&gt;($F105-1)&gt;0),MIN(($S105-SUM($T105:Y105))*$D105,($S105-SUM($T105:Y105)-(($H105*0.05))),(($S105-SUM($T105:Y105))*$D105))))</f>
        <v>0</v>
      </c>
      <c r="AA105" s="158">
        <f>IF(COUNT($T105:Z105)&gt;=$F105,0,IF((1&gt;($F105-1)&gt;0),MIN(($S105-SUM($T105:Z105))*$D105,($S105-SUM($T105:Z105)-(($H105*0.05))),(($S105-SUM($T105:Z105))*$D105))))</f>
        <v>0</v>
      </c>
      <c r="AB105" s="158">
        <f>IF(COUNT($T105:AA105)&gt;=$F105,0,IF((1&gt;($F105-1)&gt;0),MIN(($S105-SUM($T105:AA105))*$D105,($S105-SUM($T105:AA105)-(($H105*0.05))),(($S105-SUM($T105:AA105))*$D105))))</f>
        <v>0</v>
      </c>
      <c r="AC105" s="158">
        <f>IF(COUNT($T105:AB105)&gt;=$F105,0,IF((1&gt;($F105-1)&gt;0),MIN(($S105-SUM($T105:AB105))*$D105,($S105-SUM($T105:AB105)-(($H105*0.05))),(($S105-SUM($T105:AB105))*$D105))))</f>
        <v>0</v>
      </c>
      <c r="AD105" s="158">
        <f>IF(COUNT($T105:AC105)&gt;=$F105,0,IF((1&gt;($F105-1)&gt;0),MIN(($S105-SUM($T105:AC105))*$D105,($S105-SUM($T105:AC105)-(($H105*0.05))),(($S105-SUM($T105:AC105))*$D105))))</f>
        <v>0</v>
      </c>
      <c r="AE105" s="158">
        <f>IF(COUNT($T105:AD105)&gt;=$F105,0,IF((1&gt;($F105-1)&gt;0),MIN(($S105-SUM($T105:AD105))*$D105,($S105-SUM($T105:AD105)-(($H105*0.05))),(($S105-SUM($T105:AD105))*$D105))))</f>
        <v>0</v>
      </c>
      <c r="AF105" s="158">
        <f>IF(COUNT($T105:AE105)&gt;=$F105,0,IF((1&gt;($F105-1)&gt;0),MIN(($S105-SUM($T105:AE105))*$D105,($S105-SUM($T105:AE105)-(($H105*0.05))),(($S105-SUM($T105:AE105))*$D105))))</f>
        <v>0</v>
      </c>
      <c r="AG105" s="158">
        <f>IF(COUNT($T105:AF105)&gt;=$F105,0,IF((1&gt;($F105-1)&gt;0),MIN(($S105-SUM($T105:AF105))*$D105,($S105-SUM($T105:AF105)-(($H105*0.05))),(($S105-SUM($T105:AF105))*$D105))))</f>
        <v>0</v>
      </c>
      <c r="AH105" s="158">
        <f>IF(COUNT($T105:AG105)&gt;=$F105,0,IF((1&gt;($F105-1)&gt;0),MIN(($S105-SUM($T105:AG105))*$D105,($S105-SUM($T105:AG105)-(($H105*0.05))),(($S105-SUM($T105:AG105))*$D105))))</f>
        <v>0</v>
      </c>
      <c r="AI105" s="158">
        <f>IF(COUNT($T105:AH105)&gt;=$F105,0,IF((1&gt;($F105-1)&gt;0),MIN(($S105-SUM($T105:AH105))*$D105,($S105-SUM($T105:AH105)-(($H105*0.05))),(($S105-SUM($T105:AH105))*$D105))))</f>
        <v>0</v>
      </c>
      <c r="AJ105" s="159">
        <f t="shared" si="29"/>
        <v>0</v>
      </c>
      <c r="AK105" s="159">
        <f t="shared" si="30"/>
        <v>0</v>
      </c>
    </row>
    <row r="106" spans="1:37">
      <c r="A106" s="160"/>
      <c r="B106" s="152">
        <v>0</v>
      </c>
      <c r="C106" s="153">
        <v>0</v>
      </c>
      <c r="D106" s="154">
        <f t="shared" si="16"/>
        <v>0</v>
      </c>
      <c r="E106" s="155">
        <v>0</v>
      </c>
      <c r="F106" s="156">
        <f t="shared" si="17"/>
        <v>0</v>
      </c>
      <c r="G106" s="157">
        <f t="shared" si="18"/>
        <v>0</v>
      </c>
      <c r="H106" s="155">
        <v>0</v>
      </c>
      <c r="I106" s="158" t="str">
        <f>IFERROR((IF(I$8&gt;$B106,$H106-($H106*$C106*(#REF!-$B106+1)/365),0)),"-")</f>
        <v>-</v>
      </c>
      <c r="J106" s="158" t="str">
        <f t="shared" si="19"/>
        <v>-</v>
      </c>
      <c r="K106" s="158" t="str">
        <f t="shared" si="20"/>
        <v>-</v>
      </c>
      <c r="L106" s="158" t="str">
        <f t="shared" si="21"/>
        <v>-</v>
      </c>
      <c r="M106" s="158" t="str">
        <f t="shared" si="22"/>
        <v>-</v>
      </c>
      <c r="N106" s="158" t="str">
        <f t="shared" si="23"/>
        <v>-</v>
      </c>
      <c r="O106" s="158" t="str">
        <f t="shared" si="24"/>
        <v>-</v>
      </c>
      <c r="P106" s="158" t="str">
        <f t="shared" si="25"/>
        <v>-</v>
      </c>
      <c r="Q106" s="158" t="str">
        <f t="shared" si="26"/>
        <v>-</v>
      </c>
      <c r="R106" s="155">
        <v>0</v>
      </c>
      <c r="S106" s="191">
        <f t="shared" si="27"/>
        <v>0</v>
      </c>
      <c r="T106" s="158">
        <f t="shared" si="28"/>
        <v>0</v>
      </c>
      <c r="U106" s="158">
        <f>IF(COUNT($T106:T106)&gt;=$F106,0,IF((1&gt;($F106-1)&gt;0),MIN(($S106-SUM($T106:T106))*$D106,($S106-SUM($T106:T106)-(($H106*0.05))),(($S106-SUM($T106:T106))*$D106))))</f>
        <v>0</v>
      </c>
      <c r="V106" s="158">
        <f>IF(COUNT($T106:U106)&gt;=$F106,0,IF((1&gt;($F106-1)&gt;0),MIN(($S106-SUM($T106:U106))*$D106,($S106-SUM($T106:U106)-(($H106*0.05))),(($S106-SUM($T106:U106))*$D106))))</f>
        <v>0</v>
      </c>
      <c r="W106" s="158">
        <f>IF(COUNT($T106:V106)&gt;=$F106,0,IF((1&gt;($F106-1)&gt;0),MIN(($S106-SUM($T106:V106))*$D106,($S106-SUM($T106:V106)-(($H106*0.05))),(($S106-SUM($T106:V106))*$D106))))</f>
        <v>0</v>
      </c>
      <c r="X106" s="158">
        <f>IF(COUNT($T106:W106)&gt;=$F106,0,IF((1&gt;($F106-1)&gt;0),MIN(($S106-SUM($T106:W106))*$D106,($S106-SUM($T106:W106)-(($H106*0.05))),(($S106-SUM($T106:W106))*$D106))))</f>
        <v>0</v>
      </c>
      <c r="Y106" s="158">
        <f>IF(COUNT($T106:X106)&gt;=$F106,0,IF((1&gt;($F106-1)&gt;0),MIN(($S106-SUM($T106:X106))*$D106,($S106-SUM($T106:X106)-(($H106*0.05))),(($S106-SUM($T106:X106))*$D106))))</f>
        <v>0</v>
      </c>
      <c r="Z106" s="158">
        <f>IF(COUNT($T106:Y106)&gt;=$F106,0,IF((1&gt;($F106-1)&gt;0),MIN(($S106-SUM($T106:Y106))*$D106,($S106-SUM($T106:Y106)-(($H106*0.05))),(($S106-SUM($T106:Y106))*$D106))))</f>
        <v>0</v>
      </c>
      <c r="AA106" s="158">
        <f>IF(COUNT($T106:Z106)&gt;=$F106,0,IF((1&gt;($F106-1)&gt;0),MIN(($S106-SUM($T106:Z106))*$D106,($S106-SUM($T106:Z106)-(($H106*0.05))),(($S106-SUM($T106:Z106))*$D106))))</f>
        <v>0</v>
      </c>
      <c r="AB106" s="158">
        <f>IF(COUNT($T106:AA106)&gt;=$F106,0,IF((1&gt;($F106-1)&gt;0),MIN(($S106-SUM($T106:AA106))*$D106,($S106-SUM($T106:AA106)-(($H106*0.05))),(($S106-SUM($T106:AA106))*$D106))))</f>
        <v>0</v>
      </c>
      <c r="AC106" s="158">
        <f>IF(COUNT($T106:AB106)&gt;=$F106,0,IF((1&gt;($F106-1)&gt;0),MIN(($S106-SUM($T106:AB106))*$D106,($S106-SUM($T106:AB106)-(($H106*0.05))),(($S106-SUM($T106:AB106))*$D106))))</f>
        <v>0</v>
      </c>
      <c r="AD106" s="158">
        <f>IF(COUNT($T106:AC106)&gt;=$F106,0,IF((1&gt;($F106-1)&gt;0),MIN(($S106-SUM($T106:AC106))*$D106,($S106-SUM($T106:AC106)-(($H106*0.05))),(($S106-SUM($T106:AC106))*$D106))))</f>
        <v>0</v>
      </c>
      <c r="AE106" s="158">
        <f>IF(COUNT($T106:AD106)&gt;=$F106,0,IF((1&gt;($F106-1)&gt;0),MIN(($S106-SUM($T106:AD106))*$D106,($S106-SUM($T106:AD106)-(($H106*0.05))),(($S106-SUM($T106:AD106))*$D106))))</f>
        <v>0</v>
      </c>
      <c r="AF106" s="158">
        <f>IF(COUNT($T106:AE106)&gt;=$F106,0,IF((1&gt;($F106-1)&gt;0),MIN(($S106-SUM($T106:AE106))*$D106,($S106-SUM($T106:AE106)-(($H106*0.05))),(($S106-SUM($T106:AE106))*$D106))))</f>
        <v>0</v>
      </c>
      <c r="AG106" s="158">
        <f>IF(COUNT($T106:AF106)&gt;=$F106,0,IF((1&gt;($F106-1)&gt;0),MIN(($S106-SUM($T106:AF106))*$D106,($S106-SUM($T106:AF106)-(($H106*0.05))),(($S106-SUM($T106:AF106))*$D106))))</f>
        <v>0</v>
      </c>
      <c r="AH106" s="158">
        <f>IF(COUNT($T106:AG106)&gt;=$F106,0,IF((1&gt;($F106-1)&gt;0),MIN(($S106-SUM($T106:AG106))*$D106,($S106-SUM($T106:AG106)-(($H106*0.05))),(($S106-SUM($T106:AG106))*$D106))))</f>
        <v>0</v>
      </c>
      <c r="AI106" s="158">
        <f>IF(COUNT($T106:AH106)&gt;=$F106,0,IF((1&gt;($F106-1)&gt;0),MIN(($S106-SUM($T106:AH106))*$D106,($S106-SUM($T106:AH106)-(($H106*0.05))),(($S106-SUM($T106:AH106))*$D106))))</f>
        <v>0</v>
      </c>
      <c r="AJ106" s="159">
        <f t="shared" si="29"/>
        <v>0</v>
      </c>
      <c r="AK106" s="159">
        <f t="shared" si="30"/>
        <v>0</v>
      </c>
    </row>
    <row r="107" spans="1:37">
      <c r="A107" s="160"/>
      <c r="B107" s="152">
        <v>0</v>
      </c>
      <c r="C107" s="153">
        <v>0</v>
      </c>
      <c r="D107" s="154">
        <f t="shared" si="16"/>
        <v>0</v>
      </c>
      <c r="E107" s="155">
        <v>0</v>
      </c>
      <c r="F107" s="156">
        <f t="shared" si="17"/>
        <v>0</v>
      </c>
      <c r="G107" s="157">
        <f t="shared" si="18"/>
        <v>0</v>
      </c>
      <c r="H107" s="155">
        <v>0</v>
      </c>
      <c r="I107" s="158" t="str">
        <f>IFERROR((IF(I$8&gt;$B107,$H107-($H107*$C107*(#REF!-$B107+1)/365),0)),"-")</f>
        <v>-</v>
      </c>
      <c r="J107" s="158" t="str">
        <f t="shared" si="19"/>
        <v>-</v>
      </c>
      <c r="K107" s="158" t="str">
        <f t="shared" si="20"/>
        <v>-</v>
      </c>
      <c r="L107" s="158" t="str">
        <f t="shared" si="21"/>
        <v>-</v>
      </c>
      <c r="M107" s="158" t="str">
        <f t="shared" si="22"/>
        <v>-</v>
      </c>
      <c r="N107" s="158" t="str">
        <f t="shared" si="23"/>
        <v>-</v>
      </c>
      <c r="O107" s="158" t="str">
        <f t="shared" si="24"/>
        <v>-</v>
      </c>
      <c r="P107" s="158" t="str">
        <f t="shared" si="25"/>
        <v>-</v>
      </c>
      <c r="Q107" s="158" t="str">
        <f t="shared" si="26"/>
        <v>-</v>
      </c>
      <c r="R107" s="155">
        <v>0</v>
      </c>
      <c r="S107" s="191">
        <f t="shared" si="27"/>
        <v>0</v>
      </c>
      <c r="T107" s="158">
        <f t="shared" si="28"/>
        <v>0</v>
      </c>
      <c r="U107" s="158">
        <f>IF(COUNT($T107:T107)&gt;=$F107,0,IF((1&gt;($F107-1)&gt;0),MIN(($S107-SUM($T107:T107))*$D107,($S107-SUM($T107:T107)-(($H107*0.05))),(($S107-SUM($T107:T107))*$D107))))</f>
        <v>0</v>
      </c>
      <c r="V107" s="158">
        <f>IF(COUNT($T107:U107)&gt;=$F107,0,IF((1&gt;($F107-1)&gt;0),MIN(($S107-SUM($T107:U107))*$D107,($S107-SUM($T107:U107)-(($H107*0.05))),(($S107-SUM($T107:U107))*$D107))))</f>
        <v>0</v>
      </c>
      <c r="W107" s="158">
        <f>IF(COUNT($T107:V107)&gt;=$F107,0,IF((1&gt;($F107-1)&gt;0),MIN(($S107-SUM($T107:V107))*$D107,($S107-SUM($T107:V107)-(($H107*0.05))),(($S107-SUM($T107:V107))*$D107))))</f>
        <v>0</v>
      </c>
      <c r="X107" s="158">
        <f>IF(COUNT($T107:W107)&gt;=$F107,0,IF((1&gt;($F107-1)&gt;0),MIN(($S107-SUM($T107:W107))*$D107,($S107-SUM($T107:W107)-(($H107*0.05))),(($S107-SUM($T107:W107))*$D107))))</f>
        <v>0</v>
      </c>
      <c r="Y107" s="158">
        <f>IF(COUNT($T107:X107)&gt;=$F107,0,IF((1&gt;($F107-1)&gt;0),MIN(($S107-SUM($T107:X107))*$D107,($S107-SUM($T107:X107)-(($H107*0.05))),(($S107-SUM($T107:X107))*$D107))))</f>
        <v>0</v>
      </c>
      <c r="Z107" s="158">
        <f>IF(COUNT($T107:Y107)&gt;=$F107,0,IF((1&gt;($F107-1)&gt;0),MIN(($S107-SUM($T107:Y107))*$D107,($S107-SUM($T107:Y107)-(($H107*0.05))),(($S107-SUM($T107:Y107))*$D107))))</f>
        <v>0</v>
      </c>
      <c r="AA107" s="158">
        <f>IF(COUNT($T107:Z107)&gt;=$F107,0,IF((1&gt;($F107-1)&gt;0),MIN(($S107-SUM($T107:Z107))*$D107,($S107-SUM($T107:Z107)-(($H107*0.05))),(($S107-SUM($T107:Z107))*$D107))))</f>
        <v>0</v>
      </c>
      <c r="AB107" s="158">
        <f>IF(COUNT($T107:AA107)&gt;=$F107,0,IF((1&gt;($F107-1)&gt;0),MIN(($S107-SUM($T107:AA107))*$D107,($S107-SUM($T107:AA107)-(($H107*0.05))),(($S107-SUM($T107:AA107))*$D107))))</f>
        <v>0</v>
      </c>
      <c r="AC107" s="158">
        <f>IF(COUNT($T107:AB107)&gt;=$F107,0,IF((1&gt;($F107-1)&gt;0),MIN(($S107-SUM($T107:AB107))*$D107,($S107-SUM($T107:AB107)-(($H107*0.05))),(($S107-SUM($T107:AB107))*$D107))))</f>
        <v>0</v>
      </c>
      <c r="AD107" s="158">
        <f>IF(COUNT($T107:AC107)&gt;=$F107,0,IF((1&gt;($F107-1)&gt;0),MIN(($S107-SUM($T107:AC107))*$D107,($S107-SUM($T107:AC107)-(($H107*0.05))),(($S107-SUM($T107:AC107))*$D107))))</f>
        <v>0</v>
      </c>
      <c r="AE107" s="158">
        <f>IF(COUNT($T107:AD107)&gt;=$F107,0,IF((1&gt;($F107-1)&gt;0),MIN(($S107-SUM($T107:AD107))*$D107,($S107-SUM($T107:AD107)-(($H107*0.05))),(($S107-SUM($T107:AD107))*$D107))))</f>
        <v>0</v>
      </c>
      <c r="AF107" s="158">
        <f>IF(COUNT($T107:AE107)&gt;=$F107,0,IF((1&gt;($F107-1)&gt;0),MIN(($S107-SUM($T107:AE107))*$D107,($S107-SUM($T107:AE107)-(($H107*0.05))),(($S107-SUM($T107:AE107))*$D107))))</f>
        <v>0</v>
      </c>
      <c r="AG107" s="158">
        <f>IF(COUNT($T107:AF107)&gt;=$F107,0,IF((1&gt;($F107-1)&gt;0),MIN(($S107-SUM($T107:AF107))*$D107,($S107-SUM($T107:AF107)-(($H107*0.05))),(($S107-SUM($T107:AF107))*$D107))))</f>
        <v>0</v>
      </c>
      <c r="AH107" s="158">
        <f>IF(COUNT($T107:AG107)&gt;=$F107,0,IF((1&gt;($F107-1)&gt;0),MIN(($S107-SUM($T107:AG107))*$D107,($S107-SUM($T107:AG107)-(($H107*0.05))),(($S107-SUM($T107:AG107))*$D107))))</f>
        <v>0</v>
      </c>
      <c r="AI107" s="158">
        <f>IF(COUNT($T107:AH107)&gt;=$F107,0,IF((1&gt;($F107-1)&gt;0),MIN(($S107-SUM($T107:AH107))*$D107,($S107-SUM($T107:AH107)-(($H107*0.05))),(($S107-SUM($T107:AH107))*$D107))))</f>
        <v>0</v>
      </c>
      <c r="AJ107" s="159">
        <f t="shared" si="29"/>
        <v>0</v>
      </c>
      <c r="AK107" s="159">
        <f t="shared" si="30"/>
        <v>0</v>
      </c>
    </row>
    <row r="108" spans="1:37">
      <c r="A108" s="160"/>
      <c r="B108" s="152">
        <v>0</v>
      </c>
      <c r="C108" s="153">
        <v>0</v>
      </c>
      <c r="D108" s="154">
        <f t="shared" si="16"/>
        <v>0</v>
      </c>
      <c r="E108" s="155">
        <v>0</v>
      </c>
      <c r="F108" s="156">
        <f t="shared" si="17"/>
        <v>0</v>
      </c>
      <c r="G108" s="157">
        <f t="shared" si="18"/>
        <v>0</v>
      </c>
      <c r="H108" s="155">
        <v>0</v>
      </c>
      <c r="I108" s="158" t="str">
        <f>IFERROR((IF(I$8&gt;$B108,$H108-($H108*$C108*(#REF!-$B108+1)/365),0)),"-")</f>
        <v>-</v>
      </c>
      <c r="J108" s="158" t="str">
        <f t="shared" si="19"/>
        <v>-</v>
      </c>
      <c r="K108" s="158" t="str">
        <f t="shared" si="20"/>
        <v>-</v>
      </c>
      <c r="L108" s="158" t="str">
        <f t="shared" si="21"/>
        <v>-</v>
      </c>
      <c r="M108" s="158" t="str">
        <f t="shared" si="22"/>
        <v>-</v>
      </c>
      <c r="N108" s="158" t="str">
        <f t="shared" si="23"/>
        <v>-</v>
      </c>
      <c r="O108" s="158" t="str">
        <f t="shared" si="24"/>
        <v>-</v>
      </c>
      <c r="P108" s="158" t="str">
        <f t="shared" si="25"/>
        <v>-</v>
      </c>
      <c r="Q108" s="158" t="str">
        <f t="shared" si="26"/>
        <v>-</v>
      </c>
      <c r="R108" s="155">
        <v>0</v>
      </c>
      <c r="S108" s="191">
        <f t="shared" si="27"/>
        <v>0</v>
      </c>
      <c r="T108" s="158">
        <f t="shared" si="28"/>
        <v>0</v>
      </c>
      <c r="U108" s="158">
        <f>IF(COUNT($T108:T108)&gt;=$F108,0,IF((1&gt;($F108-1)&gt;0),MIN(($S108-SUM($T108:T108))*$D108,($S108-SUM($T108:T108)-(($H108*0.05))),(($S108-SUM($T108:T108))*$D108))))</f>
        <v>0</v>
      </c>
      <c r="V108" s="158">
        <f>IF(COUNT($T108:U108)&gt;=$F108,0,IF((1&gt;($F108-1)&gt;0),MIN(($S108-SUM($T108:U108))*$D108,($S108-SUM($T108:U108)-(($H108*0.05))),(($S108-SUM($T108:U108))*$D108))))</f>
        <v>0</v>
      </c>
      <c r="W108" s="158">
        <f>IF(COUNT($T108:V108)&gt;=$F108,0,IF((1&gt;($F108-1)&gt;0),MIN(($S108-SUM($T108:V108))*$D108,($S108-SUM($T108:V108)-(($H108*0.05))),(($S108-SUM($T108:V108))*$D108))))</f>
        <v>0</v>
      </c>
      <c r="X108" s="158">
        <f>IF(COUNT($T108:W108)&gt;=$F108,0,IF((1&gt;($F108-1)&gt;0),MIN(($S108-SUM($T108:W108))*$D108,($S108-SUM($T108:W108)-(($H108*0.05))),(($S108-SUM($T108:W108))*$D108))))</f>
        <v>0</v>
      </c>
      <c r="Y108" s="158">
        <f>IF(COUNT($T108:X108)&gt;=$F108,0,IF((1&gt;($F108-1)&gt;0),MIN(($S108-SUM($T108:X108))*$D108,($S108-SUM($T108:X108)-(($H108*0.05))),(($S108-SUM($T108:X108))*$D108))))</f>
        <v>0</v>
      </c>
      <c r="Z108" s="158">
        <f>IF(COUNT($T108:Y108)&gt;=$F108,0,IF((1&gt;($F108-1)&gt;0),MIN(($S108-SUM($T108:Y108))*$D108,($S108-SUM($T108:Y108)-(($H108*0.05))),(($S108-SUM($T108:Y108))*$D108))))</f>
        <v>0</v>
      </c>
      <c r="AA108" s="158">
        <f>IF(COUNT($T108:Z108)&gt;=$F108,0,IF((1&gt;($F108-1)&gt;0),MIN(($S108-SUM($T108:Z108))*$D108,($S108-SUM($T108:Z108)-(($H108*0.05))),(($S108-SUM($T108:Z108))*$D108))))</f>
        <v>0</v>
      </c>
      <c r="AB108" s="158">
        <f>IF(COUNT($T108:AA108)&gt;=$F108,0,IF((1&gt;($F108-1)&gt;0),MIN(($S108-SUM($T108:AA108))*$D108,($S108-SUM($T108:AA108)-(($H108*0.05))),(($S108-SUM($T108:AA108))*$D108))))</f>
        <v>0</v>
      </c>
      <c r="AC108" s="158">
        <f>IF(COUNT($T108:AB108)&gt;=$F108,0,IF((1&gt;($F108-1)&gt;0),MIN(($S108-SUM($T108:AB108))*$D108,($S108-SUM($T108:AB108)-(($H108*0.05))),(($S108-SUM($T108:AB108))*$D108))))</f>
        <v>0</v>
      </c>
      <c r="AD108" s="158">
        <f>IF(COUNT($T108:AC108)&gt;=$F108,0,IF((1&gt;($F108-1)&gt;0),MIN(($S108-SUM($T108:AC108))*$D108,($S108-SUM($T108:AC108)-(($H108*0.05))),(($S108-SUM($T108:AC108))*$D108))))</f>
        <v>0</v>
      </c>
      <c r="AE108" s="158">
        <f>IF(COUNT($T108:AD108)&gt;=$F108,0,IF((1&gt;($F108-1)&gt;0),MIN(($S108-SUM($T108:AD108))*$D108,($S108-SUM($T108:AD108)-(($H108*0.05))),(($S108-SUM($T108:AD108))*$D108))))</f>
        <v>0</v>
      </c>
      <c r="AF108" s="158">
        <f>IF(COUNT($T108:AE108)&gt;=$F108,0,IF((1&gt;($F108-1)&gt;0),MIN(($S108-SUM($T108:AE108))*$D108,($S108-SUM($T108:AE108)-(($H108*0.05))),(($S108-SUM($T108:AE108))*$D108))))</f>
        <v>0</v>
      </c>
      <c r="AG108" s="158">
        <f>IF(COUNT($T108:AF108)&gt;=$F108,0,IF((1&gt;($F108-1)&gt;0),MIN(($S108-SUM($T108:AF108))*$D108,($S108-SUM($T108:AF108)-(($H108*0.05))),(($S108-SUM($T108:AF108))*$D108))))</f>
        <v>0</v>
      </c>
      <c r="AH108" s="158">
        <f>IF(COUNT($T108:AG108)&gt;=$F108,0,IF((1&gt;($F108-1)&gt;0),MIN(($S108-SUM($T108:AG108))*$D108,($S108-SUM($T108:AG108)-(($H108*0.05))),(($S108-SUM($T108:AG108))*$D108))))</f>
        <v>0</v>
      </c>
      <c r="AI108" s="158">
        <f>IF(COUNT($T108:AH108)&gt;=$F108,0,IF((1&gt;($F108-1)&gt;0),MIN(($S108-SUM($T108:AH108))*$D108,($S108-SUM($T108:AH108)-(($H108*0.05))),(($S108-SUM($T108:AH108))*$D108))))</f>
        <v>0</v>
      </c>
      <c r="AJ108" s="159">
        <f t="shared" si="29"/>
        <v>0</v>
      </c>
      <c r="AK108" s="159">
        <f t="shared" si="30"/>
        <v>0</v>
      </c>
    </row>
    <row r="109" spans="1:37">
      <c r="B109" s="1"/>
      <c r="C109" s="13"/>
      <c r="D109" s="13"/>
      <c r="E109" s="3"/>
      <c r="F109" s="126"/>
      <c r="G109" s="1"/>
      <c r="O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6"/>
      <c r="AK109" s="6"/>
    </row>
    <row r="110" spans="1:37" ht="15.75" thickBot="1">
      <c r="C110" s="13"/>
      <c r="D110" s="117"/>
      <c r="E110" s="3"/>
      <c r="G110" s="14" t="s">
        <v>3</v>
      </c>
      <c r="H110" s="14">
        <f>SUM(H9:H109)</f>
        <v>0</v>
      </c>
      <c r="I110" s="14">
        <f>SUM(I9:I109)</f>
        <v>0</v>
      </c>
      <c r="J110" s="14">
        <f>SUM(J9:J109)</f>
        <v>0</v>
      </c>
      <c r="K110" s="14">
        <f t="shared" ref="K110:AI110" si="31">SUM(K9:K109)</f>
        <v>0</v>
      </c>
      <c r="L110" s="14">
        <f t="shared" si="31"/>
        <v>0</v>
      </c>
      <c r="M110" s="14">
        <f t="shared" si="31"/>
        <v>0</v>
      </c>
      <c r="N110" s="14">
        <f t="shared" si="31"/>
        <v>0</v>
      </c>
      <c r="O110" s="14">
        <f t="shared" si="31"/>
        <v>0</v>
      </c>
      <c r="P110" s="14">
        <f t="shared" si="31"/>
        <v>0</v>
      </c>
      <c r="Q110" s="14">
        <f t="shared" si="31"/>
        <v>0</v>
      </c>
      <c r="R110" s="14">
        <f>SUM(R9:R109)</f>
        <v>0</v>
      </c>
      <c r="S110" s="14">
        <f t="shared" si="31"/>
        <v>0</v>
      </c>
      <c r="T110" s="14">
        <f t="shared" si="31"/>
        <v>0</v>
      </c>
      <c r="U110" s="14">
        <f t="shared" si="31"/>
        <v>0</v>
      </c>
      <c r="V110" s="14">
        <f t="shared" si="31"/>
        <v>0</v>
      </c>
      <c r="W110" s="14">
        <f t="shared" si="31"/>
        <v>0</v>
      </c>
      <c r="X110" s="14">
        <f t="shared" si="31"/>
        <v>0</v>
      </c>
      <c r="Y110" s="14">
        <f t="shared" si="31"/>
        <v>0</v>
      </c>
      <c r="Z110" s="14">
        <f t="shared" si="31"/>
        <v>0</v>
      </c>
      <c r="AA110" s="14">
        <f t="shared" si="31"/>
        <v>0</v>
      </c>
      <c r="AB110" s="14">
        <f t="shared" si="31"/>
        <v>0</v>
      </c>
      <c r="AC110" s="14">
        <f t="shared" si="31"/>
        <v>0</v>
      </c>
      <c r="AD110" s="14">
        <f t="shared" si="31"/>
        <v>0</v>
      </c>
      <c r="AE110" s="14">
        <f t="shared" si="31"/>
        <v>0</v>
      </c>
      <c r="AF110" s="14">
        <f t="shared" si="31"/>
        <v>0</v>
      </c>
      <c r="AG110" s="14">
        <f t="shared" si="31"/>
        <v>0</v>
      </c>
      <c r="AH110" s="14">
        <f t="shared" si="31"/>
        <v>0</v>
      </c>
      <c r="AI110" s="14">
        <f t="shared" si="31"/>
        <v>0</v>
      </c>
      <c r="AJ110" s="14">
        <f>SUM(AJ9:AJ109)</f>
        <v>0</v>
      </c>
      <c r="AK110" s="14">
        <f t="shared" ref="AK110" si="32">SUM(AK9:AK109)</f>
        <v>0</v>
      </c>
    </row>
    <row r="111" spans="1:37" ht="15.75" thickTop="1"/>
  </sheetData>
  <sheetProtection password="C03E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Summary</vt:lpstr>
      <vt:lpstr>FAR(as per WDV)</vt:lpstr>
      <vt:lpstr>31.3.14</vt:lpstr>
      <vt:lpstr>Sheet1</vt:lpstr>
      <vt:lpstr>FAR</vt:lpstr>
      <vt:lpstr>'31.3.14'!Print_Area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</dc:creator>
  <cp:lastModifiedBy>Nitin Sharma</cp:lastModifiedBy>
  <cp:lastPrinted>2015-06-06T09:51:25Z</cp:lastPrinted>
  <dcterms:created xsi:type="dcterms:W3CDTF">2015-02-02T06:17:57Z</dcterms:created>
  <dcterms:modified xsi:type="dcterms:W3CDTF">2015-06-06T11:41:21Z</dcterms:modified>
</cp:coreProperties>
</file>