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20" windowHeight="9120"/>
  </bookViews>
  <sheets>
    <sheet name="FINAL" sheetId="4" r:id="rId1"/>
  </sheets>
  <definedNames>
    <definedName name="_xlnm.Print_Area" localSheetId="0">FINAL!$B$2:$U$41</definedName>
  </definedNames>
  <calcPr calcId="124519"/>
</workbook>
</file>

<file path=xl/calcChain.xml><?xml version="1.0" encoding="utf-8"?>
<calcChain xmlns="http://schemas.openxmlformats.org/spreadsheetml/2006/main">
  <c r="E7" i="4"/>
  <c r="O30"/>
  <c r="O29"/>
  <c r="O26"/>
  <c r="O25"/>
  <c r="O24"/>
  <c r="O23"/>
  <c r="O22"/>
  <c r="O21"/>
  <c r="O20"/>
  <c r="O18"/>
  <c r="O17"/>
  <c r="O16"/>
  <c r="O14"/>
  <c r="O13"/>
  <c r="O11"/>
  <c r="O10"/>
  <c r="O9"/>
  <c r="R33"/>
  <c r="N33"/>
  <c r="M33"/>
  <c r="L33"/>
  <c r="G33"/>
  <c r="D33"/>
  <c r="R30"/>
  <c r="R29"/>
  <c r="R26"/>
  <c r="R25"/>
  <c r="F29"/>
  <c r="M30"/>
  <c r="N30" s="1"/>
  <c r="J30"/>
  <c r="I30"/>
  <c r="K30" s="1"/>
  <c r="P30" s="1"/>
  <c r="F30"/>
  <c r="J29"/>
  <c r="I29"/>
  <c r="K29" s="1"/>
  <c r="M29"/>
  <c r="F26"/>
  <c r="J26"/>
  <c r="I26"/>
  <c r="K26" s="1"/>
  <c r="M26"/>
  <c r="I25"/>
  <c r="N7"/>
  <c r="M11"/>
  <c r="M10"/>
  <c r="N10" s="1"/>
  <c r="M9"/>
  <c r="M7"/>
  <c r="J7"/>
  <c r="I7"/>
  <c r="K7" s="1"/>
  <c r="R23"/>
  <c r="K11"/>
  <c r="F14"/>
  <c r="M14"/>
  <c r="J14"/>
  <c r="I14"/>
  <c r="K14" s="1"/>
  <c r="R14" s="1"/>
  <c r="M13"/>
  <c r="N13" s="1"/>
  <c r="J13"/>
  <c r="I13"/>
  <c r="K13" s="1"/>
  <c r="R13" s="1"/>
  <c r="M23"/>
  <c r="J23"/>
  <c r="I23"/>
  <c r="K23" s="1"/>
  <c r="P23" s="1"/>
  <c r="N22"/>
  <c r="M22"/>
  <c r="J22"/>
  <c r="I22"/>
  <c r="K22" s="1"/>
  <c r="R22" s="1"/>
  <c r="F22"/>
  <c r="P22" s="1"/>
  <c r="M21"/>
  <c r="J21"/>
  <c r="I21"/>
  <c r="K21" s="1"/>
  <c r="P21" s="1"/>
  <c r="J17"/>
  <c r="I17"/>
  <c r="K17" s="1"/>
  <c r="J16"/>
  <c r="I16"/>
  <c r="J11"/>
  <c r="J10"/>
  <c r="J9"/>
  <c r="I11"/>
  <c r="I10"/>
  <c r="K10" s="1"/>
  <c r="I20"/>
  <c r="I18"/>
  <c r="I9"/>
  <c r="K9" s="1"/>
  <c r="O33" l="1"/>
  <c r="P29"/>
  <c r="Q29" s="1"/>
  <c r="S29" s="1"/>
  <c r="Q30"/>
  <c r="S30" s="1"/>
  <c r="T30" s="1"/>
  <c r="N29"/>
  <c r="P26"/>
  <c r="Q26" s="1"/>
  <c r="S26" s="1"/>
  <c r="T26" s="1"/>
  <c r="N26"/>
  <c r="P11"/>
  <c r="P7"/>
  <c r="P10"/>
  <c r="Q10" s="1"/>
  <c r="S10" s="1"/>
  <c r="R10"/>
  <c r="P17"/>
  <c r="R17"/>
  <c r="R9"/>
  <c r="R11"/>
  <c r="R21"/>
  <c r="K16"/>
  <c r="P14"/>
  <c r="P13"/>
  <c r="Q13" s="1"/>
  <c r="S13" s="1"/>
  <c r="Q14"/>
  <c r="S14" s="1"/>
  <c r="T14" s="1"/>
  <c r="N14"/>
  <c r="Q23"/>
  <c r="S23" s="1"/>
  <c r="T23" s="1"/>
  <c r="N23"/>
  <c r="Q22"/>
  <c r="S22" s="1"/>
  <c r="T22" s="1"/>
  <c r="Q21"/>
  <c r="S21" s="1"/>
  <c r="T21" s="1"/>
  <c r="N21"/>
  <c r="Q11"/>
  <c r="S11" s="1"/>
  <c r="N11"/>
  <c r="T29" l="1"/>
  <c r="R16"/>
  <c r="P16"/>
  <c r="K20" l="1"/>
  <c r="J25"/>
  <c r="K25"/>
  <c r="P25" s="1"/>
  <c r="F25"/>
  <c r="D25"/>
  <c r="M25" s="1"/>
  <c r="M20"/>
  <c r="J20"/>
  <c r="E20"/>
  <c r="M18"/>
  <c r="J18"/>
  <c r="K18" s="1"/>
  <c r="S17"/>
  <c r="M17"/>
  <c r="N17" s="1"/>
  <c r="E17"/>
  <c r="S16"/>
  <c r="M16"/>
  <c r="N16" s="1"/>
  <c r="E16"/>
  <c r="E13"/>
  <c r="T13" s="1"/>
  <c r="E11"/>
  <c r="T11" s="1"/>
  <c r="E10"/>
  <c r="T10" s="1"/>
  <c r="E8"/>
  <c r="N9" l="1"/>
  <c r="P9"/>
  <c r="P18"/>
  <c r="R18"/>
  <c r="P20"/>
  <c r="R20"/>
  <c r="T16"/>
  <c r="E25"/>
  <c r="Q18"/>
  <c r="S18" s="1"/>
  <c r="T18" s="1"/>
  <c r="Q25"/>
  <c r="S25" s="1"/>
  <c r="Q20"/>
  <c r="S20" s="1"/>
  <c r="T20" s="1"/>
  <c r="T17"/>
  <c r="N18"/>
  <c r="N20"/>
  <c r="N25"/>
  <c r="T25" l="1"/>
  <c r="Q9" l="1"/>
  <c r="S9" s="1"/>
  <c r="E9"/>
  <c r="T9" l="1"/>
  <c r="E33"/>
  <c r="F33"/>
  <c r="Q7" l="1"/>
  <c r="Q33" l="1"/>
  <c r="S7"/>
  <c r="S33" l="1"/>
  <c r="T7"/>
  <c r="T33" s="1"/>
</calcChain>
</file>

<file path=xl/sharedStrings.xml><?xml version="1.0" encoding="utf-8"?>
<sst xmlns="http://schemas.openxmlformats.org/spreadsheetml/2006/main" count="46" uniqueCount="39">
  <si>
    <t>Particular</t>
  </si>
  <si>
    <t>Date of Purchase</t>
  </si>
  <si>
    <t>Rate of Dep.</t>
  </si>
  <si>
    <t>Computer</t>
  </si>
  <si>
    <t>Salvaged value</t>
  </si>
  <si>
    <t>Remaining Life Rounded Off to Lower One</t>
  </si>
  <si>
    <t>Life Used till 31/03/2014</t>
  </si>
  <si>
    <t>Building</t>
  </si>
  <si>
    <t>Land</t>
  </si>
  <si>
    <t>(A) Land</t>
  </si>
  <si>
    <t>(B) Buildings</t>
  </si>
  <si>
    <t>(C) Office Euipments</t>
  </si>
  <si>
    <t>Air Conditioner</t>
  </si>
  <si>
    <t xml:space="preserve">Mobile </t>
  </si>
  <si>
    <t>(D) Furniture and Fixtures</t>
  </si>
  <si>
    <t>(E) Vehicles</t>
  </si>
  <si>
    <t>Motor Cycle</t>
  </si>
  <si>
    <t>Life as per Co. Act, 2013</t>
  </si>
  <si>
    <t>Addtion During the Year</t>
  </si>
  <si>
    <t>Original Cost (Rs)</t>
  </si>
  <si>
    <t>Adjusted with Retained Earning</t>
  </si>
  <si>
    <t>Excess Dep. (Already charged)</t>
  </si>
  <si>
    <t>Dep charged upto 31.03.2014</t>
  </si>
  <si>
    <t>Depreciable amount over whole life</t>
  </si>
  <si>
    <t>WDV as on 01.04.2014</t>
  </si>
  <si>
    <t>Remaning Life</t>
  </si>
  <si>
    <t>Depreciation</t>
  </si>
  <si>
    <t>Electricals Equip &amp; Fittings</t>
  </si>
  <si>
    <t>Total</t>
  </si>
  <si>
    <t>Net Block</t>
  </si>
  <si>
    <t>Printer</t>
  </si>
  <si>
    <t>FOR THE YEAR 2014-15</t>
  </si>
  <si>
    <t>Furniture</t>
  </si>
  <si>
    <t>Almirah</t>
  </si>
  <si>
    <t>Life Used in 2014-15</t>
  </si>
  <si>
    <t>(G) Plant &amp; Machinery (Normal)</t>
  </si>
  <si>
    <t>Plant &amp; Machinery</t>
  </si>
  <si>
    <t>WDV</t>
  </si>
  <si>
    <t>DEPRECIATION AS PER SCHEDULE II  COMPANIES ACT 2013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</si>
</sst>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_-* #,##0.00_-;\-* #,##0.00_-;_-* &quot;-&quot;??_-;_-@_-"/>
    <numFmt numFmtId="167" formatCode="0.0000%"/>
    <numFmt numFmtId="168" formatCode="[$-409]d\-mmm\-yyyy;@"/>
    <numFmt numFmtId="169" formatCode="_(* #,##0.00_);_(* \(#,##0.00\);_(* &quot;-&quot;_);_(@_)"/>
  </numFmts>
  <fonts count="1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Times New Roman"/>
      <family val="1"/>
    </font>
    <font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165" fontId="5" fillId="0" borderId="1" xfId="1" applyFont="1" applyFill="1" applyBorder="1" applyAlignment="1">
      <alignment horizontal="left"/>
    </xf>
    <xf numFmtId="165" fontId="5" fillId="0" borderId="1" xfId="1" applyFont="1" applyFill="1" applyBorder="1"/>
    <xf numFmtId="10" fontId="5" fillId="0" borderId="1" xfId="1" applyNumberFormat="1" applyFont="1" applyFill="1" applyBorder="1"/>
    <xf numFmtId="165" fontId="5" fillId="0" borderId="1" xfId="1" applyFont="1" applyFill="1" applyBorder="1" applyAlignment="1">
      <alignment horizontal="left" wrapText="1"/>
    </xf>
    <xf numFmtId="0" fontId="5" fillId="0" borderId="0" xfId="0" applyFont="1" applyFill="1" applyBorder="1"/>
    <xf numFmtId="165" fontId="5" fillId="0" borderId="0" xfId="1" applyFont="1" applyFill="1" applyBorder="1"/>
    <xf numFmtId="0" fontId="5" fillId="0" borderId="0" xfId="1" applyNumberFormat="1" applyFont="1" applyFill="1" applyBorder="1" applyAlignment="1">
      <alignment horizontal="center"/>
    </xf>
    <xf numFmtId="165" fontId="4" fillId="0" borderId="0" xfId="1" applyFont="1" applyFill="1" applyBorder="1" applyAlignment="1">
      <alignment horizontal="right"/>
    </xf>
    <xf numFmtId="165" fontId="5" fillId="0" borderId="0" xfId="1" applyFont="1" applyFill="1" applyBorder="1" applyAlignment="1">
      <alignment horizontal="right"/>
    </xf>
    <xf numFmtId="165" fontId="4" fillId="0" borderId="0" xfId="1" applyFont="1" applyFill="1" applyBorder="1"/>
    <xf numFmtId="0" fontId="4" fillId="0" borderId="0" xfId="1" applyNumberFormat="1" applyFont="1" applyFill="1" applyBorder="1" applyAlignment="1"/>
    <xf numFmtId="0" fontId="4" fillId="0" borderId="0" xfId="1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43" fontId="4" fillId="0" borderId="0" xfId="0" applyNumberFormat="1" applyFont="1" applyFill="1" applyBorder="1"/>
    <xf numFmtId="165" fontId="5" fillId="0" borderId="0" xfId="0" applyNumberFormat="1" applyFont="1" applyFill="1" applyBorder="1"/>
    <xf numFmtId="43" fontId="5" fillId="0" borderId="0" xfId="0" applyNumberFormat="1" applyFont="1" applyFill="1" applyBorder="1"/>
    <xf numFmtId="165" fontId="6" fillId="0" borderId="0" xfId="1" applyFont="1" applyFill="1" applyBorder="1"/>
    <xf numFmtId="165" fontId="7" fillId="0" borderId="0" xfId="1" applyFont="1" applyFill="1" applyBorder="1"/>
    <xf numFmtId="165" fontId="5" fillId="0" borderId="0" xfId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6" fontId="5" fillId="0" borderId="0" xfId="0" applyNumberFormat="1" applyFont="1" applyFill="1" applyBorder="1"/>
    <xf numFmtId="167" fontId="5" fillId="0" borderId="0" xfId="1" applyNumberFormat="1" applyFont="1" applyFill="1" applyBorder="1"/>
    <xf numFmtId="14" fontId="5" fillId="0" borderId="0" xfId="1" applyNumberFormat="1" applyFont="1" applyFill="1" applyBorder="1" applyAlignment="1">
      <alignment horizontal="center"/>
    </xf>
    <xf numFmtId="168" fontId="5" fillId="0" borderId="1" xfId="0" applyNumberFormat="1" applyFont="1" applyFill="1" applyBorder="1" applyAlignment="1">
      <alignment horizontal="left"/>
    </xf>
    <xf numFmtId="168" fontId="5" fillId="0" borderId="1" xfId="1" applyNumberFormat="1" applyFont="1" applyFill="1" applyBorder="1" applyAlignment="1">
      <alignment horizontal="left"/>
    </xf>
    <xf numFmtId="0" fontId="5" fillId="0" borderId="1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5" fillId="0" borderId="1" xfId="1" applyNumberFormat="1" applyFont="1" applyFill="1" applyBorder="1"/>
    <xf numFmtId="164" fontId="4" fillId="0" borderId="1" xfId="1" applyNumberFormat="1" applyFont="1" applyFill="1" applyBorder="1" applyAlignment="1">
      <alignment horizontal="center"/>
    </xf>
    <xf numFmtId="164" fontId="5" fillId="0" borderId="1" xfId="1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/>
    <xf numFmtId="164" fontId="4" fillId="0" borderId="1" xfId="1" applyNumberFormat="1" applyFont="1" applyFill="1" applyBorder="1"/>
    <xf numFmtId="164" fontId="9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1" applyNumberFormat="1" applyFont="1" applyFill="1" applyBorder="1" applyAlignment="1">
      <alignment horizontal="left" wrapText="1"/>
    </xf>
    <xf numFmtId="164" fontId="5" fillId="0" borderId="0" xfId="1" applyNumberFormat="1" applyFont="1" applyFill="1" applyBorder="1"/>
    <xf numFmtId="164" fontId="4" fillId="0" borderId="0" xfId="0" applyNumberFormat="1" applyFont="1" applyFill="1" applyBorder="1"/>
    <xf numFmtId="164" fontId="4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4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left"/>
    </xf>
    <xf numFmtId="164" fontId="6" fillId="0" borderId="0" xfId="1" applyNumberFormat="1" applyFont="1" applyFill="1" applyBorder="1"/>
    <xf numFmtId="164" fontId="7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/>
    <xf numFmtId="164" fontId="6" fillId="0" borderId="0" xfId="0" applyNumberFormat="1" applyFont="1" applyFill="1" applyBorder="1"/>
    <xf numFmtId="164" fontId="7" fillId="0" borderId="0" xfId="0" applyNumberFormat="1" applyFont="1" applyFill="1" applyBorder="1"/>
    <xf numFmtId="164" fontId="4" fillId="0" borderId="1" xfId="0" applyNumberFormat="1" applyFont="1" applyFill="1" applyBorder="1"/>
    <xf numFmtId="10" fontId="5" fillId="0" borderId="1" xfId="3" applyNumberFormat="1" applyFont="1" applyFill="1" applyBorder="1"/>
    <xf numFmtId="169" fontId="5" fillId="0" borderId="1" xfId="0" applyNumberFormat="1" applyFont="1" applyFill="1" applyBorder="1"/>
    <xf numFmtId="0" fontId="4" fillId="0" borderId="3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/>
    <xf numFmtId="164" fontId="5" fillId="0" borderId="3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9" xfId="1" applyNumberFormat="1" applyFont="1" applyFill="1" applyBorder="1"/>
    <xf numFmtId="0" fontId="4" fillId="0" borderId="9" xfId="0" applyFont="1" applyFill="1" applyBorder="1" applyAlignment="1">
      <alignment horizontal="center"/>
    </xf>
    <xf numFmtId="165" fontId="5" fillId="0" borderId="9" xfId="1" applyFont="1" applyFill="1" applyBorder="1"/>
    <xf numFmtId="164" fontId="5" fillId="0" borderId="9" xfId="0" applyNumberFormat="1" applyFont="1" applyFill="1" applyBorder="1"/>
    <xf numFmtId="164" fontId="5" fillId="0" borderId="10" xfId="0" applyNumberFormat="1" applyFont="1" applyFill="1" applyBorder="1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/>
    <xf numFmtId="168" fontId="4" fillId="0" borderId="9" xfId="0" applyNumberFormat="1" applyFont="1" applyFill="1" applyBorder="1" applyAlignment="1">
      <alignment horizontal="left"/>
    </xf>
    <xf numFmtId="165" fontId="4" fillId="0" borderId="1" xfId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168" fontId="5" fillId="0" borderId="11" xfId="1" applyNumberFormat="1" applyFont="1" applyFill="1" applyBorder="1" applyAlignment="1">
      <alignment horizontal="left"/>
    </xf>
    <xf numFmtId="165" fontId="5" fillId="0" borderId="11" xfId="1" applyFont="1" applyFill="1" applyBorder="1" applyAlignment="1">
      <alignment horizontal="left"/>
    </xf>
    <xf numFmtId="164" fontId="5" fillId="0" borderId="11" xfId="1" applyNumberFormat="1" applyFont="1" applyFill="1" applyBorder="1" applyAlignment="1">
      <alignment horizontal="left"/>
    </xf>
    <xf numFmtId="164" fontId="5" fillId="0" borderId="11" xfId="1" applyNumberFormat="1" applyFont="1" applyFill="1" applyBorder="1"/>
    <xf numFmtId="164" fontId="4" fillId="0" borderId="11" xfId="1" applyNumberFormat="1" applyFont="1" applyFill="1" applyBorder="1" applyAlignment="1">
      <alignment horizontal="center"/>
    </xf>
    <xf numFmtId="165" fontId="5" fillId="0" borderId="11" xfId="1" applyFont="1" applyFill="1" applyBorder="1"/>
    <xf numFmtId="164" fontId="5" fillId="0" borderId="11" xfId="0" applyNumberFormat="1" applyFont="1" applyFill="1" applyBorder="1" applyAlignment="1">
      <alignment horizontal="center" vertical="center" wrapText="1"/>
    </xf>
    <xf numFmtId="10" fontId="5" fillId="0" borderId="11" xfId="3" applyNumberFormat="1" applyFont="1" applyFill="1" applyBorder="1"/>
    <xf numFmtId="169" fontId="5" fillId="0" borderId="11" xfId="0" applyNumberFormat="1" applyFont="1" applyFill="1" applyBorder="1"/>
    <xf numFmtId="164" fontId="5" fillId="0" borderId="11" xfId="0" applyNumberFormat="1" applyFont="1" applyFill="1" applyBorder="1"/>
    <xf numFmtId="0" fontId="4" fillId="0" borderId="11" xfId="0" applyFont="1" applyFill="1" applyBorder="1"/>
    <xf numFmtId="168" fontId="5" fillId="0" borderId="11" xfId="0" applyNumberFormat="1" applyFont="1" applyFill="1" applyBorder="1" applyAlignment="1">
      <alignment horizontal="right"/>
    </xf>
    <xf numFmtId="164" fontId="5" fillId="0" borderId="11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/>
    </xf>
    <xf numFmtId="0" fontId="5" fillId="0" borderId="11" xfId="0" applyFont="1" applyFill="1" applyBorder="1"/>
    <xf numFmtId="14" fontId="4" fillId="0" borderId="11" xfId="0" applyNumberFormat="1" applyFont="1" applyFill="1" applyBorder="1"/>
    <xf numFmtId="164" fontId="4" fillId="0" borderId="11" xfId="0" applyNumberFormat="1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8" fontId="11" fillId="2" borderId="9" xfId="0" applyNumberFormat="1" applyFont="1" applyFill="1" applyBorder="1" applyAlignment="1">
      <alignment horizontal="center"/>
    </xf>
  </cellXfs>
  <cellStyles count="5">
    <cellStyle name="Comma" xfId="1" builtinId="3"/>
    <cellStyle name="Comma 2" xfId="4"/>
    <cellStyle name="Normal" xfId="0" builtinId="0"/>
    <cellStyle name="Normal 10 2" xfId="2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N130"/>
  <sheetViews>
    <sheetView tabSelected="1" topLeftCell="B1" zoomScaleSheetLayoutView="82" workbookViewId="0">
      <selection activeCell="C4" sqref="C4"/>
    </sheetView>
  </sheetViews>
  <sheetFormatPr defaultRowHeight="15.75"/>
  <cols>
    <col min="1" max="1" width="9.140625" style="6"/>
    <col min="2" max="2" width="13.28515625" style="6" customWidth="1"/>
    <col min="3" max="3" width="29.85546875" style="21" customWidth="1"/>
    <col min="4" max="4" width="15" style="49" customWidth="1"/>
    <col min="5" max="5" width="14.7109375" style="50" customWidth="1"/>
    <col min="6" max="6" width="14.140625" style="50" customWidth="1"/>
    <col min="7" max="7" width="13.140625" style="50" customWidth="1"/>
    <col min="8" max="8" width="11.42578125" style="6" bestFit="1" customWidth="1"/>
    <col min="9" max="10" width="13.7109375" style="6" bestFit="1" customWidth="1"/>
    <col min="11" max="11" width="13.7109375" style="6" customWidth="1"/>
    <col min="12" max="12" width="14" style="50" customWidth="1"/>
    <col min="13" max="13" width="14.85546875" style="50" customWidth="1"/>
    <col min="14" max="14" width="13.7109375" style="50" customWidth="1"/>
    <col min="15" max="15" width="10.140625" style="6" customWidth="1"/>
    <col min="16" max="17" width="15" style="50" bestFit="1" customWidth="1"/>
    <col min="18" max="20" width="13.42578125" style="50" bestFit="1" customWidth="1"/>
    <col min="21" max="21" width="14.140625" style="50" customWidth="1"/>
    <col min="22" max="23" width="16" style="17" bestFit="1" customWidth="1"/>
    <col min="24" max="30" width="16" style="6" bestFit="1" customWidth="1"/>
    <col min="31" max="31" width="12.5703125" style="6" customWidth="1"/>
    <col min="32" max="32" width="22.5703125" style="6" customWidth="1"/>
    <col min="33" max="33" width="16.140625" style="6" bestFit="1" customWidth="1"/>
    <col min="34" max="34" width="18.7109375" style="6" bestFit="1" customWidth="1"/>
    <col min="35" max="35" width="25.85546875" style="6" bestFit="1" customWidth="1"/>
    <col min="36" max="36" width="14.28515625" style="6" bestFit="1" customWidth="1"/>
    <col min="37" max="38" width="11" style="6" bestFit="1" customWidth="1"/>
    <col min="39" max="39" width="9.85546875" style="6" bestFit="1" customWidth="1"/>
    <col min="40" max="40" width="11" style="6" bestFit="1" customWidth="1"/>
    <col min="41" max="16384" width="9.140625" style="6"/>
  </cols>
  <sheetData>
    <row r="2" spans="2:24" ht="18.75">
      <c r="B2" s="91" t="s">
        <v>38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3"/>
    </row>
    <row r="3" spans="2:24">
      <c r="B3" s="94" t="s">
        <v>31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6"/>
    </row>
    <row r="4" spans="2:24" ht="26.25">
      <c r="B4" s="69"/>
      <c r="C4" s="97" t="s">
        <v>37</v>
      </c>
      <c r="D4" s="62"/>
      <c r="E4" s="63"/>
      <c r="F4" s="63"/>
      <c r="G4" s="63"/>
      <c r="H4" s="64"/>
      <c r="I4" s="70">
        <v>41729</v>
      </c>
      <c r="J4" s="70">
        <v>42094</v>
      </c>
      <c r="K4" s="65"/>
      <c r="L4" s="63"/>
      <c r="M4" s="63"/>
      <c r="N4" s="63"/>
      <c r="O4" s="65"/>
      <c r="P4" s="66"/>
      <c r="Q4" s="66"/>
      <c r="R4" s="66"/>
      <c r="S4" s="66"/>
      <c r="T4" s="67"/>
    </row>
    <row r="5" spans="2:24" ht="78.75">
      <c r="B5" s="56" t="s">
        <v>1</v>
      </c>
      <c r="C5" s="56" t="s">
        <v>0</v>
      </c>
      <c r="D5" s="57" t="s">
        <v>19</v>
      </c>
      <c r="E5" s="58" t="s">
        <v>22</v>
      </c>
      <c r="F5" s="58" t="s">
        <v>24</v>
      </c>
      <c r="G5" s="58" t="s">
        <v>18</v>
      </c>
      <c r="H5" s="56" t="s">
        <v>17</v>
      </c>
      <c r="I5" s="56" t="s">
        <v>6</v>
      </c>
      <c r="J5" s="59" t="s">
        <v>34</v>
      </c>
      <c r="K5" s="56" t="s">
        <v>25</v>
      </c>
      <c r="L5" s="56" t="s">
        <v>5</v>
      </c>
      <c r="M5" s="58" t="s">
        <v>4</v>
      </c>
      <c r="N5" s="58" t="s">
        <v>23</v>
      </c>
      <c r="O5" s="58" t="s">
        <v>21</v>
      </c>
      <c r="P5" s="56" t="s">
        <v>2</v>
      </c>
      <c r="Q5" s="60" t="s">
        <v>26</v>
      </c>
      <c r="R5" s="58" t="s">
        <v>20</v>
      </c>
      <c r="S5" s="61" t="s">
        <v>28</v>
      </c>
      <c r="T5" s="61" t="s">
        <v>29</v>
      </c>
      <c r="V5" s="50"/>
      <c r="X5" s="17"/>
    </row>
    <row r="6" spans="2:24">
      <c r="B6" s="90" t="s">
        <v>9</v>
      </c>
      <c r="C6" s="90"/>
      <c r="D6" s="30"/>
      <c r="E6" s="29"/>
      <c r="F6" s="29"/>
      <c r="G6" s="29"/>
      <c r="H6" s="1"/>
      <c r="I6" s="1"/>
      <c r="J6" s="1"/>
      <c r="K6" s="1"/>
      <c r="L6" s="1"/>
      <c r="M6" s="29"/>
      <c r="N6" s="34"/>
      <c r="O6" s="34"/>
      <c r="P6" s="1"/>
      <c r="Q6" s="38"/>
      <c r="R6" s="38"/>
      <c r="S6" s="38"/>
      <c r="T6" s="38"/>
      <c r="V6" s="50"/>
      <c r="X6" s="17"/>
    </row>
    <row r="7" spans="2:24">
      <c r="B7" s="68">
        <v>41730</v>
      </c>
      <c r="C7" s="2" t="s">
        <v>8</v>
      </c>
      <c r="D7" s="31">
        <v>29847589</v>
      </c>
      <c r="E7" s="31">
        <f>D7-F7</f>
        <v>0</v>
      </c>
      <c r="F7" s="31">
        <v>29847589</v>
      </c>
      <c r="G7" s="32">
        <v>0</v>
      </c>
      <c r="H7" s="28">
        <v>0</v>
      </c>
      <c r="I7" s="3">
        <f>IF(($I$4-B7)&gt;1,($I$4-B7)/365,0)</f>
        <v>0</v>
      </c>
      <c r="J7" s="3">
        <f>IF(($J$4-B7)&gt;365,($J$4-$I$4)/365,($J$4-B7)/365)</f>
        <v>0.99726027397260275</v>
      </c>
      <c r="K7" s="3">
        <f>IF((I7+J7)&gt;H7,0,(H7-I7))</f>
        <v>0</v>
      </c>
      <c r="L7" s="3"/>
      <c r="M7" s="31">
        <f>IF(H7=0,0,ROUND((D7+G7)*5%,0.1))</f>
        <v>0</v>
      </c>
      <c r="N7" s="34">
        <f>IF(H7=0,0,(D7+G7-M7))</f>
        <v>0</v>
      </c>
      <c r="O7" s="31">
        <v>0</v>
      </c>
      <c r="P7" s="54">
        <f>IF(K7=0,0,(1)-(M7/(F7+G7))^(1/K7))</f>
        <v>0</v>
      </c>
      <c r="Q7" s="55">
        <f>(+F7+G7)*P7*J7</f>
        <v>0</v>
      </c>
      <c r="R7" s="38">
        <v>0</v>
      </c>
      <c r="S7" s="38">
        <f t="shared" ref="S7" si="0">+Q7+R7</f>
        <v>0</v>
      </c>
      <c r="T7" s="38">
        <f t="shared" ref="T7" si="1">+D7-E7+G7-S7</f>
        <v>29847589</v>
      </c>
      <c r="V7" s="50"/>
      <c r="X7" s="17"/>
    </row>
    <row r="8" spans="2:24">
      <c r="B8" s="90" t="s">
        <v>10</v>
      </c>
      <c r="C8" s="90"/>
      <c r="D8" s="30"/>
      <c r="E8" s="31">
        <f>D8-F8</f>
        <v>0</v>
      </c>
      <c r="F8" s="34"/>
      <c r="G8" s="29"/>
      <c r="H8" s="1"/>
      <c r="I8" s="1"/>
      <c r="J8" s="1"/>
      <c r="K8" s="1"/>
      <c r="L8" s="1"/>
      <c r="M8" s="29"/>
      <c r="N8" s="34"/>
      <c r="O8" s="34"/>
      <c r="P8" s="1"/>
      <c r="Q8" s="38"/>
      <c r="R8" s="38"/>
      <c r="S8" s="38"/>
      <c r="T8" s="38"/>
      <c r="V8" s="50"/>
      <c r="X8" s="17"/>
    </row>
    <row r="9" spans="2:24">
      <c r="B9" s="25">
        <v>41365</v>
      </c>
      <c r="C9" s="2" t="s">
        <v>7</v>
      </c>
      <c r="D9" s="35">
        <v>41823746.420000002</v>
      </c>
      <c r="E9" s="31">
        <f>D9-F9</f>
        <v>5965459.4200000018</v>
      </c>
      <c r="F9" s="35">
        <v>35858287</v>
      </c>
      <c r="G9" s="32">
        <v>0</v>
      </c>
      <c r="H9" s="3">
        <v>60</v>
      </c>
      <c r="I9" s="3">
        <f>IF(($I$4-B9)&gt;1,($I$4-B9)/365,0)</f>
        <v>0.99726027397260275</v>
      </c>
      <c r="J9" s="3">
        <f>IF(($J$4-B9)&gt;365,($J$4-$I$4)/365,($J$4-B9)/365)</f>
        <v>1</v>
      </c>
      <c r="K9" s="3">
        <f>IF((I9+J9)&gt;H9,0,(H9-I9))</f>
        <v>59.0027397260274</v>
      </c>
      <c r="L9" s="3"/>
      <c r="M9" s="31">
        <f>IF(H9=0,0,ROUND((D9+G9)*5%,0.1))</f>
        <v>2091187</v>
      </c>
      <c r="N9" s="34">
        <f>D9+G9-M9</f>
        <v>39732559.420000002</v>
      </c>
      <c r="O9" s="31">
        <f>IF((F9+G9)&gt;M9,0,(M9-F9))</f>
        <v>0</v>
      </c>
      <c r="P9" s="54">
        <f>IF(K9=0,0,(1)-(M9/(F9+G9))^(1/K9))</f>
        <v>4.7023077640598321E-2</v>
      </c>
      <c r="Q9" s="55">
        <f>(+F9+G9)*P9*J9</f>
        <v>1686167.0136598574</v>
      </c>
      <c r="R9" s="38">
        <f>IF(K9&gt;1,0,F9)</f>
        <v>0</v>
      </c>
      <c r="S9" s="38">
        <f t="shared" ref="S9" si="2">+Q9+R9</f>
        <v>1686167.0136598574</v>
      </c>
      <c r="T9" s="38">
        <f t="shared" ref="T9" si="3">+D9-E9+G9-S9</f>
        <v>34172119.986340143</v>
      </c>
      <c r="V9" s="50"/>
      <c r="X9" s="17"/>
    </row>
    <row r="10" spans="2:24">
      <c r="B10" s="25">
        <v>41730</v>
      </c>
      <c r="C10" s="2" t="s">
        <v>7</v>
      </c>
      <c r="D10" s="35">
        <v>0</v>
      </c>
      <c r="E10" s="31">
        <f>D10-F10</f>
        <v>0</v>
      </c>
      <c r="F10" s="35">
        <v>0</v>
      </c>
      <c r="G10" s="32">
        <v>200000</v>
      </c>
      <c r="H10" s="3">
        <v>60</v>
      </c>
      <c r="I10" s="3">
        <f t="shared" ref="I10:I11" si="4">IF(($I$4-B10)&gt;1,($I$4-B10)/365,0)</f>
        <v>0</v>
      </c>
      <c r="J10" s="3">
        <f t="shared" ref="J10:J11" si="5">IF(($J$4-B10)&gt;365,($J$4-$I$4)/365,($J$4-B10)/365)</f>
        <v>0.99726027397260275</v>
      </c>
      <c r="K10" s="3">
        <f t="shared" ref="K10:K11" si="6">IF((I10+J10)&gt;H10,0,(H10-I10))</f>
        <v>60</v>
      </c>
      <c r="L10" s="3"/>
      <c r="M10" s="31">
        <f>IF(H10=0,0,ROUND((D10+G10)*5%,0.1))</f>
        <v>10000</v>
      </c>
      <c r="N10" s="34">
        <f t="shared" ref="N10:N11" si="7">D10+G10-M10</f>
        <v>190000</v>
      </c>
      <c r="O10" s="31">
        <f t="shared" ref="O10:O11" si="8">IF((F10+G10)&gt;M10,0,(M10-F10))</f>
        <v>0</v>
      </c>
      <c r="P10" s="54">
        <f t="shared" ref="P10:P11" si="9">IF(K10=0,0,(1)-(M10/(F10+G10))^(1/K10))</f>
        <v>4.8702913310097462E-2</v>
      </c>
      <c r="Q10" s="55">
        <f t="shared" ref="Q10:Q11" si="10">(+F10+G10)*P10*J10</f>
        <v>9713.8961341783433</v>
      </c>
      <c r="R10" s="38">
        <f t="shared" ref="R10:R11" si="11">IF(K10&gt;1,0,F10)</f>
        <v>0</v>
      </c>
      <c r="S10" s="38">
        <f t="shared" ref="S10:S11" si="12">+Q10+R10</f>
        <v>9713.8961341783433</v>
      </c>
      <c r="T10" s="38">
        <f t="shared" ref="T10:T11" si="13">+D10-E10+G10-S10</f>
        <v>190286.10386582167</v>
      </c>
      <c r="V10" s="50"/>
      <c r="X10" s="17"/>
    </row>
    <row r="11" spans="2:24">
      <c r="B11" s="25">
        <v>41913</v>
      </c>
      <c r="C11" s="2" t="s">
        <v>7</v>
      </c>
      <c r="D11" s="35">
        <v>0</v>
      </c>
      <c r="E11" s="31">
        <f>D11-F11</f>
        <v>0</v>
      </c>
      <c r="F11" s="35">
        <v>0</v>
      </c>
      <c r="G11" s="32">
        <v>200000</v>
      </c>
      <c r="H11" s="3">
        <v>60</v>
      </c>
      <c r="I11" s="3">
        <f t="shared" si="4"/>
        <v>0</v>
      </c>
      <c r="J11" s="3">
        <f t="shared" si="5"/>
        <v>0.49589041095890413</v>
      </c>
      <c r="K11" s="3">
        <f t="shared" si="6"/>
        <v>60</v>
      </c>
      <c r="L11" s="3"/>
      <c r="M11" s="31">
        <f>IF(H11=0,0,ROUND((D11+G11)*5%,0.1))</f>
        <v>10000</v>
      </c>
      <c r="N11" s="34">
        <f t="shared" si="7"/>
        <v>190000</v>
      </c>
      <c r="O11" s="31">
        <f t="shared" si="8"/>
        <v>0</v>
      </c>
      <c r="P11" s="54">
        <f t="shared" si="9"/>
        <v>4.8702913310097462E-2</v>
      </c>
      <c r="Q11" s="55">
        <f t="shared" si="10"/>
        <v>4830.2615392480229</v>
      </c>
      <c r="R11" s="38">
        <f t="shared" si="11"/>
        <v>0</v>
      </c>
      <c r="S11" s="38">
        <f t="shared" si="12"/>
        <v>4830.2615392480229</v>
      </c>
      <c r="T11" s="38">
        <f t="shared" si="13"/>
        <v>195169.73846075198</v>
      </c>
      <c r="V11" s="50"/>
      <c r="X11" s="17"/>
    </row>
    <row r="12" spans="2:24">
      <c r="B12" s="90" t="s">
        <v>11</v>
      </c>
      <c r="C12" s="90"/>
      <c r="D12" s="30"/>
      <c r="E12" s="31"/>
      <c r="F12" s="31"/>
      <c r="G12" s="36"/>
      <c r="H12" s="3"/>
      <c r="I12" s="3"/>
      <c r="J12" s="3"/>
      <c r="K12" s="3"/>
      <c r="L12" s="3"/>
      <c r="M12" s="31"/>
      <c r="N12" s="31"/>
      <c r="O12" s="31"/>
      <c r="P12" s="4"/>
      <c r="Q12" s="38"/>
      <c r="R12" s="38"/>
      <c r="S12" s="38"/>
      <c r="T12" s="38"/>
      <c r="V12" s="50"/>
      <c r="X12" s="17"/>
    </row>
    <row r="13" spans="2:24">
      <c r="B13" s="25">
        <v>40634</v>
      </c>
      <c r="C13" s="2" t="s">
        <v>12</v>
      </c>
      <c r="D13" s="37">
        <v>690981</v>
      </c>
      <c r="E13" s="31">
        <f t="shared" ref="E13:E17" si="14">D13-F13</f>
        <v>250095</v>
      </c>
      <c r="F13" s="31">
        <v>440886</v>
      </c>
      <c r="G13" s="32">
        <v>0</v>
      </c>
      <c r="H13" s="3">
        <v>5</v>
      </c>
      <c r="I13" s="3">
        <f t="shared" ref="I13:I14" si="15">IF(($I$4-B13)&gt;1,($I$4-B13)/365,0)</f>
        <v>3</v>
      </c>
      <c r="J13" s="3">
        <f t="shared" ref="J13:J14" si="16">IF(($J$4-B13)&gt;365,($J$4-$I$4)/365,($J$4-B13)/365)</f>
        <v>1</v>
      </c>
      <c r="K13" s="3">
        <f t="shared" ref="K13:K14" si="17">H13-I13</f>
        <v>2</v>
      </c>
      <c r="L13" s="3"/>
      <c r="M13" s="31">
        <f t="shared" ref="M13:M14" si="18">ROUND((D13+G13)*5%,0.1)</f>
        <v>34549</v>
      </c>
      <c r="N13" s="34">
        <f t="shared" ref="N13:N14" si="19">D13+G13-M13</f>
        <v>656432</v>
      </c>
      <c r="O13" s="31">
        <f t="shared" ref="O13:O14" si="20">IF((F13+G13)&gt;M13,0,(M13-F13))</f>
        <v>0</v>
      </c>
      <c r="P13" s="54">
        <f t="shared" ref="P13" si="21">(1)-(M13/(F13+G13))^(1/K13)</f>
        <v>0.72006668536518625</v>
      </c>
      <c r="Q13" s="55">
        <f t="shared" ref="Q13:Q14" si="22">(+F13+G13)*P13*J13</f>
        <v>317467.3206439155</v>
      </c>
      <c r="R13" s="38">
        <f t="shared" ref="R13:R14" si="23">IF(K13&gt;1,0,F13)</f>
        <v>0</v>
      </c>
      <c r="S13" s="38">
        <f t="shared" ref="S13:S14" si="24">+Q13+R13</f>
        <v>317467.3206439155</v>
      </c>
      <c r="T13" s="38">
        <f t="shared" ref="T13:T14" si="25">+D13-E13+G13-S13</f>
        <v>123418.6793560845</v>
      </c>
      <c r="V13" s="50"/>
      <c r="X13" s="17"/>
    </row>
    <row r="14" spans="2:24">
      <c r="B14" s="25">
        <v>41805</v>
      </c>
      <c r="C14" s="2" t="s">
        <v>12</v>
      </c>
      <c r="D14" s="37">
        <v>0</v>
      </c>
      <c r="E14" s="31">
        <v>0</v>
      </c>
      <c r="F14" s="31">
        <f>+D14-E14</f>
        <v>0</v>
      </c>
      <c r="G14" s="32">
        <v>10000</v>
      </c>
      <c r="H14" s="3">
        <v>5</v>
      </c>
      <c r="I14" s="3">
        <f t="shared" si="15"/>
        <v>0</v>
      </c>
      <c r="J14" s="3">
        <f t="shared" si="16"/>
        <v>0.79178082191780819</v>
      </c>
      <c r="K14" s="3">
        <f t="shared" si="17"/>
        <v>5</v>
      </c>
      <c r="L14" s="3"/>
      <c r="M14" s="31">
        <f t="shared" si="18"/>
        <v>500</v>
      </c>
      <c r="N14" s="34">
        <f t="shared" si="19"/>
        <v>9500</v>
      </c>
      <c r="O14" s="31">
        <f t="shared" si="20"/>
        <v>0</v>
      </c>
      <c r="P14" s="54">
        <f>(1)-(M14/(F14+G14))^(1/K14)</f>
        <v>0.45071972834694107</v>
      </c>
      <c r="Q14" s="55">
        <f t="shared" si="22"/>
        <v>3568.7123696511221</v>
      </c>
      <c r="R14" s="38">
        <f t="shared" si="23"/>
        <v>0</v>
      </c>
      <c r="S14" s="38">
        <f t="shared" si="24"/>
        <v>3568.7123696511221</v>
      </c>
      <c r="T14" s="38">
        <f t="shared" si="25"/>
        <v>6431.2876303488774</v>
      </c>
      <c r="V14" s="50"/>
      <c r="X14" s="17"/>
    </row>
    <row r="15" spans="2:24">
      <c r="B15" s="25"/>
      <c r="C15" s="2"/>
      <c r="D15" s="37"/>
      <c r="E15" s="31"/>
      <c r="F15" s="31"/>
      <c r="G15" s="32"/>
      <c r="H15" s="3"/>
      <c r="I15" s="3"/>
      <c r="J15" s="3"/>
      <c r="K15" s="3"/>
      <c r="L15" s="3"/>
      <c r="M15" s="31"/>
      <c r="N15" s="34"/>
      <c r="O15" s="31"/>
      <c r="P15" s="54"/>
      <c r="Q15" s="55"/>
      <c r="R15" s="38"/>
      <c r="S15" s="38"/>
      <c r="T15" s="38"/>
      <c r="V15" s="50"/>
      <c r="X15" s="17"/>
    </row>
    <row r="16" spans="2:24">
      <c r="B16" s="25">
        <v>38887</v>
      </c>
      <c r="C16" s="2" t="s">
        <v>13</v>
      </c>
      <c r="D16" s="37">
        <v>29374</v>
      </c>
      <c r="E16" s="31">
        <f t="shared" si="14"/>
        <v>13090</v>
      </c>
      <c r="F16" s="31">
        <v>16284</v>
      </c>
      <c r="G16" s="32">
        <v>0</v>
      </c>
      <c r="H16" s="3">
        <v>5</v>
      </c>
      <c r="I16" s="3">
        <f>IF(($I$4-B16)&gt;1,($I$4-B16)/365,0)</f>
        <v>7.7863013698630139</v>
      </c>
      <c r="J16" s="3">
        <f>IF(($J$4-B16)&gt;365,($J$4-$I$4)/365,($J$4-B16)/365)</f>
        <v>1</v>
      </c>
      <c r="K16" s="3">
        <f>IF((I16+J16)&gt;H16,0,(H16-I16))</f>
        <v>0</v>
      </c>
      <c r="L16" s="3"/>
      <c r="M16" s="31">
        <f t="shared" ref="M16:M17" si="26">ROUND((D16+G16)*5%,0.1)</f>
        <v>1469</v>
      </c>
      <c r="N16" s="34">
        <f>D16+G16-M16</f>
        <v>27905</v>
      </c>
      <c r="O16" s="31">
        <f t="shared" ref="O16:O18" si="27">IF((F16+G16)&gt;M16,0,(M16-F16))</f>
        <v>0</v>
      </c>
      <c r="P16" s="54">
        <f>IF(K16=0,0,(1)-(M16/(F16+G16))^(1/K16))</f>
        <v>0</v>
      </c>
      <c r="Q16" s="38"/>
      <c r="R16" s="38">
        <f>IF(K16&gt;1,0,F16)</f>
        <v>16284</v>
      </c>
      <c r="S16" s="38">
        <f t="shared" ref="S16:S18" si="28">+Q16+R16</f>
        <v>16284</v>
      </c>
      <c r="T16" s="38">
        <f t="shared" ref="T16:T18" si="29">+D16-E16+G16-S16</f>
        <v>0</v>
      </c>
      <c r="V16" s="50"/>
      <c r="X16" s="17"/>
    </row>
    <row r="17" spans="2:25">
      <c r="B17" s="25">
        <v>38584</v>
      </c>
      <c r="C17" s="2" t="s">
        <v>3</v>
      </c>
      <c r="D17" s="38">
        <v>2028420</v>
      </c>
      <c r="E17" s="31">
        <f t="shared" si="14"/>
        <v>2002710</v>
      </c>
      <c r="F17" s="31">
        <v>25710</v>
      </c>
      <c r="G17" s="32">
        <v>0</v>
      </c>
      <c r="H17" s="3">
        <v>3</v>
      </c>
      <c r="I17" s="3">
        <f>IF(($I$4-B17)&gt;1,($I$4-B17)/365,0)</f>
        <v>8.6164383561643838</v>
      </c>
      <c r="J17" s="3">
        <f>IF(($J$4-B17)&gt;365,($J$4-$I$4)/365,($J$4-B17)/365)</f>
        <v>1</v>
      </c>
      <c r="K17" s="3">
        <f>IF((I17+J17)&gt;H17,0,(H17-I17))</f>
        <v>0</v>
      </c>
      <c r="L17" s="3"/>
      <c r="M17" s="31">
        <f t="shared" si="26"/>
        <v>101421</v>
      </c>
      <c r="N17" s="34">
        <f>D17+G17-M17</f>
        <v>1926999</v>
      </c>
      <c r="O17" s="31">
        <f t="shared" si="27"/>
        <v>75711</v>
      </c>
      <c r="P17" s="54">
        <f>IF(K17=0,0,(1)-(M17/(F17+G17))^(1/K17))</f>
        <v>0</v>
      </c>
      <c r="Q17" s="38">
        <v>0</v>
      </c>
      <c r="R17" s="38">
        <f>IF(K17&gt;1,0,F17)</f>
        <v>25710</v>
      </c>
      <c r="S17" s="38">
        <f t="shared" si="28"/>
        <v>25710</v>
      </c>
      <c r="T17" s="38">
        <f t="shared" si="29"/>
        <v>0</v>
      </c>
      <c r="V17" s="50"/>
      <c r="X17" s="17"/>
    </row>
    <row r="18" spans="2:25">
      <c r="B18" s="25">
        <v>42006</v>
      </c>
      <c r="C18" s="2" t="s">
        <v>30</v>
      </c>
      <c r="D18" s="38"/>
      <c r="E18" s="31"/>
      <c r="F18" s="31"/>
      <c r="G18" s="32">
        <v>193998</v>
      </c>
      <c r="H18" s="3">
        <v>3</v>
      </c>
      <c r="I18" s="3">
        <f>IF(($I$4-B18)&gt;1,($I$4-B18)/365,0)</f>
        <v>0</v>
      </c>
      <c r="J18" s="3">
        <f>($J$4-B18)/365</f>
        <v>0.24109589041095891</v>
      </c>
      <c r="K18" s="3">
        <f>IF((I18+J18)&gt;H18,0,(H18-I18))</f>
        <v>3</v>
      </c>
      <c r="L18" s="3"/>
      <c r="M18" s="31">
        <f>ROUND((D18+G18)*5%,0.1)</f>
        <v>9700</v>
      </c>
      <c r="N18" s="34">
        <f>D18+G18-M18</f>
        <v>184298</v>
      </c>
      <c r="O18" s="31">
        <f t="shared" si="27"/>
        <v>0</v>
      </c>
      <c r="P18" s="54">
        <f>IF(K18=0,0,(1)-(M18/(F18+G18))^(1/K18))</f>
        <v>0.63159558413705463</v>
      </c>
      <c r="Q18" s="55">
        <f>(+F18+G18)*P18*J18</f>
        <v>29541.064798808187</v>
      </c>
      <c r="R18" s="38">
        <f>IF(K18&gt;1,0,F18)</f>
        <v>0</v>
      </c>
      <c r="S18" s="38">
        <f t="shared" si="28"/>
        <v>29541.064798808187</v>
      </c>
      <c r="T18" s="38">
        <f t="shared" si="29"/>
        <v>164456.93520119181</v>
      </c>
      <c r="V18" s="50"/>
      <c r="X18" s="17"/>
    </row>
    <row r="19" spans="2:25">
      <c r="B19" s="90" t="s">
        <v>14</v>
      </c>
      <c r="C19" s="90"/>
      <c r="D19" s="30"/>
      <c r="E19" s="31"/>
      <c r="F19" s="31"/>
      <c r="G19" s="36"/>
      <c r="H19" s="3"/>
      <c r="I19" s="3"/>
      <c r="J19" s="3"/>
      <c r="K19" s="3"/>
      <c r="L19" s="3"/>
      <c r="M19" s="31"/>
      <c r="N19" s="31"/>
      <c r="O19" s="31"/>
      <c r="P19" s="4"/>
      <c r="Q19" s="38"/>
      <c r="R19" s="38"/>
      <c r="S19" s="38"/>
      <c r="T19" s="38"/>
      <c r="V19" s="50"/>
      <c r="X19" s="17"/>
    </row>
    <row r="20" spans="2:25">
      <c r="B20" s="25">
        <v>40634</v>
      </c>
      <c r="C20" s="5" t="s">
        <v>27</v>
      </c>
      <c r="D20" s="39">
        <v>2092276</v>
      </c>
      <c r="E20" s="31">
        <f>D20-F20</f>
        <v>942877</v>
      </c>
      <c r="F20" s="31">
        <v>1149399</v>
      </c>
      <c r="G20" s="32">
        <v>0</v>
      </c>
      <c r="H20" s="3">
        <v>10</v>
      </c>
      <c r="I20" s="3">
        <f>IF(($I$4-B20)&gt;1,($I$4-B20)/365,0)</f>
        <v>3</v>
      </c>
      <c r="J20" s="3">
        <f>($J$4-$I$4)/365</f>
        <v>1</v>
      </c>
      <c r="K20" s="3">
        <f>H20-I20</f>
        <v>7</v>
      </c>
      <c r="L20" s="3"/>
      <c r="M20" s="31">
        <f>ROUND((D20+G20)*5%,0.1)</f>
        <v>104614</v>
      </c>
      <c r="N20" s="34">
        <f>D20+G20-M20</f>
        <v>1987662</v>
      </c>
      <c r="O20" s="31">
        <f t="shared" ref="O20:O26" si="30">IF((F20+G20)&gt;M20,0,(M20-F20))</f>
        <v>0</v>
      </c>
      <c r="P20" s="54">
        <f t="shared" ref="P20:P23" si="31">IF(K20=0,0,(1)-(M20/(F20+G20))^(1/K20))</f>
        <v>0.28992746751724763</v>
      </c>
      <c r="Q20" s="55">
        <f>(+F20+G20)*P20*J20</f>
        <v>333242.34123685688</v>
      </c>
      <c r="R20" s="38">
        <f t="shared" ref="R20:R21" si="32">IF(K20&gt;1,0,F20)</f>
        <v>0</v>
      </c>
      <c r="S20" s="38">
        <f>+Q20+R20</f>
        <v>333242.34123685688</v>
      </c>
      <c r="T20" s="38">
        <f>+D20-E20+G20-S20</f>
        <v>816156.65876314312</v>
      </c>
      <c r="V20" s="50"/>
      <c r="X20" s="17"/>
    </row>
    <row r="21" spans="2:25">
      <c r="B21" s="25">
        <v>41912</v>
      </c>
      <c r="C21" s="5" t="s">
        <v>32</v>
      </c>
      <c r="D21" s="39"/>
      <c r="E21" s="31"/>
      <c r="F21" s="31"/>
      <c r="G21" s="32">
        <v>15000</v>
      </c>
      <c r="H21" s="3">
        <v>10</v>
      </c>
      <c r="I21" s="3">
        <f>IF(($I$4-B21)&gt;1,($I$4-B21)/365,0)</f>
        <v>0</v>
      </c>
      <c r="J21" s="3">
        <f>IF(($J$4-B21)&gt;365,($J$4-$I$4)/365,($J$4-B21)/365)</f>
        <v>0.49863013698630138</v>
      </c>
      <c r="K21" s="3">
        <f>H21-I21</f>
        <v>10</v>
      </c>
      <c r="L21" s="3"/>
      <c r="M21" s="31">
        <f>ROUND((D21+G21)*5%,0.1)</f>
        <v>750</v>
      </c>
      <c r="N21" s="34">
        <f>D21+G21-M21</f>
        <v>14250</v>
      </c>
      <c r="O21" s="31">
        <f t="shared" si="30"/>
        <v>0</v>
      </c>
      <c r="P21" s="54">
        <f t="shared" si="31"/>
        <v>0.2588655508930523</v>
      </c>
      <c r="Q21" s="55">
        <f>(+F21+G21)*P21*J21</f>
        <v>1936.1724765425556</v>
      </c>
      <c r="R21" s="38">
        <f t="shared" si="32"/>
        <v>0</v>
      </c>
      <c r="S21" s="38">
        <f t="shared" ref="S21" si="33">+Q21+R21</f>
        <v>1936.1724765425556</v>
      </c>
      <c r="T21" s="38">
        <f t="shared" ref="T21" si="34">+D21-E21+G21-S21</f>
        <v>13063.827523457445</v>
      </c>
      <c r="V21" s="50"/>
      <c r="X21" s="17"/>
    </row>
    <row r="22" spans="2:25">
      <c r="B22" s="25">
        <v>40816</v>
      </c>
      <c r="C22" s="5" t="s">
        <v>33</v>
      </c>
      <c r="D22" s="39">
        <v>14039</v>
      </c>
      <c r="E22" s="31">
        <v>5475</v>
      </c>
      <c r="F22" s="31">
        <f>+D22-E22</f>
        <v>8564</v>
      </c>
      <c r="G22" s="32"/>
      <c r="H22" s="3">
        <v>10</v>
      </c>
      <c r="I22" s="3">
        <f>IF(($I$4-B22)&gt;1,($I$4-B22)/365,0)</f>
        <v>2.5013698630136987</v>
      </c>
      <c r="J22" s="3">
        <f>IF(($J$4-B22)&gt;365,($J$4-$I$4)/365,($J$4-B22)/365)</f>
        <v>1</v>
      </c>
      <c r="K22" s="3">
        <f>H22-I22</f>
        <v>7.4986301369863018</v>
      </c>
      <c r="L22" s="3"/>
      <c r="M22" s="31">
        <f>ROUND((D22+G22)*5%,0.1)</f>
        <v>702</v>
      </c>
      <c r="N22" s="34">
        <f>D22+G22-M22</f>
        <v>13337</v>
      </c>
      <c r="O22" s="31">
        <f t="shared" si="30"/>
        <v>0</v>
      </c>
      <c r="P22" s="54">
        <f t="shared" si="31"/>
        <v>0.28364504943836766</v>
      </c>
      <c r="Q22" s="55">
        <f>(+F22+G22)*P22*J22</f>
        <v>2429.1362033901805</v>
      </c>
      <c r="R22" s="38">
        <f>IF(K22&gt;1,0,F22)</f>
        <v>0</v>
      </c>
      <c r="S22" s="38">
        <f t="shared" ref="S22" si="35">+Q22+R22</f>
        <v>2429.1362033901805</v>
      </c>
      <c r="T22" s="38">
        <f t="shared" ref="T22" si="36">+D22-E22+G22-S22</f>
        <v>6134.8637966098195</v>
      </c>
      <c r="V22" s="50"/>
      <c r="X22" s="17"/>
    </row>
    <row r="23" spans="2:25">
      <c r="B23" s="25">
        <v>41805</v>
      </c>
      <c r="C23" s="5" t="s">
        <v>33</v>
      </c>
      <c r="D23" s="39"/>
      <c r="E23" s="31"/>
      <c r="F23" s="31"/>
      <c r="G23" s="32">
        <v>30000</v>
      </c>
      <c r="H23" s="3">
        <v>10</v>
      </c>
      <c r="I23" s="3">
        <f>IF(($I$4-B23)&gt;1,($I$4-B23)/365,0)</f>
        <v>0</v>
      </c>
      <c r="J23" s="3">
        <f>IF(($J$4-B23)&gt;365,($J$4-$I$4)/365,($J$4-B23)/365)</f>
        <v>0.79178082191780819</v>
      </c>
      <c r="K23" s="3">
        <f>H23-I23</f>
        <v>10</v>
      </c>
      <c r="L23" s="3"/>
      <c r="M23" s="31">
        <f>ROUND((D23+G23)*5%,0.1)</f>
        <v>1500</v>
      </c>
      <c r="N23" s="34">
        <f>D23+G23-M23</f>
        <v>28500</v>
      </c>
      <c r="O23" s="31">
        <f t="shared" si="30"/>
        <v>0</v>
      </c>
      <c r="P23" s="54">
        <f t="shared" si="31"/>
        <v>0.2588655508930523</v>
      </c>
      <c r="Q23" s="55">
        <f>(+F23+G23)*P23*J23</f>
        <v>6148.9433595692144</v>
      </c>
      <c r="R23" s="38">
        <f>IF(K23&gt;1,0,F23)</f>
        <v>0</v>
      </c>
      <c r="S23" s="38">
        <f t="shared" ref="S23" si="37">+Q23+R23</f>
        <v>6148.9433595692144</v>
      </c>
      <c r="T23" s="38">
        <f t="shared" ref="T23" si="38">+D23-E23+G23-S23</f>
        <v>23851.056640430787</v>
      </c>
      <c r="V23" s="50"/>
      <c r="X23" s="17"/>
    </row>
    <row r="24" spans="2:25">
      <c r="B24" s="90" t="s">
        <v>15</v>
      </c>
      <c r="C24" s="90"/>
      <c r="D24" s="30"/>
      <c r="E24" s="31"/>
      <c r="F24" s="31"/>
      <c r="G24" s="36"/>
      <c r="H24" s="3"/>
      <c r="I24" s="3"/>
      <c r="J24" s="3"/>
      <c r="K24" s="3"/>
      <c r="L24" s="3"/>
      <c r="M24" s="31"/>
      <c r="N24" s="31"/>
      <c r="O24" s="31">
        <f t="shared" si="30"/>
        <v>0</v>
      </c>
      <c r="P24" s="4"/>
      <c r="Q24" s="38"/>
      <c r="R24" s="38"/>
      <c r="S24" s="38"/>
      <c r="T24" s="38"/>
      <c r="V24" s="50"/>
      <c r="X24" s="17"/>
    </row>
    <row r="25" spans="2:25">
      <c r="B25" s="26">
        <v>40199</v>
      </c>
      <c r="C25" s="2" t="s">
        <v>16</v>
      </c>
      <c r="D25" s="33">
        <f>36367*2</f>
        <v>72734</v>
      </c>
      <c r="E25" s="31">
        <f>D25-F25</f>
        <v>51868</v>
      </c>
      <c r="F25" s="31">
        <f>10433*2</f>
        <v>20866</v>
      </c>
      <c r="G25" s="32">
        <v>0</v>
      </c>
      <c r="H25" s="3">
        <v>10</v>
      </c>
      <c r="I25" s="3">
        <f>IF(($I$4-B25)&gt;1,($I$4-B25)/365,0)</f>
        <v>4.1917808219178081</v>
      </c>
      <c r="J25" s="3">
        <f>($J$4-$I$4)/365</f>
        <v>1</v>
      </c>
      <c r="K25" s="3">
        <f>H25-I25</f>
        <v>5.8082191780821919</v>
      </c>
      <c r="L25" s="3"/>
      <c r="M25" s="31">
        <f>ROUND((D25+G25)*5%,0.1)</f>
        <v>3637</v>
      </c>
      <c r="N25" s="34">
        <f>D25+G25-M25</f>
        <v>69097</v>
      </c>
      <c r="O25" s="31">
        <f t="shared" si="30"/>
        <v>0</v>
      </c>
      <c r="P25" s="54">
        <f>IF(K25=0,0,(1)-(M25/(F25+G25))^(1/K25))</f>
        <v>0.25975502201495304</v>
      </c>
      <c r="Q25" s="55">
        <f>(+F25+G25)*P25*J25</f>
        <v>5420.0482893640101</v>
      </c>
      <c r="R25" s="38">
        <f t="shared" ref="R25:R26" si="39">IF(K25&gt;1,0,F25)</f>
        <v>0</v>
      </c>
      <c r="S25" s="38">
        <f>+Q25+R25</f>
        <v>5420.0482893640101</v>
      </c>
      <c r="T25" s="38">
        <f>+D25-E25+G25-S25</f>
        <v>15445.951710635989</v>
      </c>
      <c r="V25" s="50"/>
      <c r="X25" s="17"/>
    </row>
    <row r="26" spans="2:25">
      <c r="B26" s="73">
        <v>41739</v>
      </c>
      <c r="C26" s="2" t="s">
        <v>16</v>
      </c>
      <c r="D26" s="33">
        <v>0</v>
      </c>
      <c r="E26" s="31">
        <v>0</v>
      </c>
      <c r="F26" s="31">
        <f>+D26-E26</f>
        <v>0</v>
      </c>
      <c r="G26" s="32">
        <v>15000</v>
      </c>
      <c r="H26" s="3">
        <v>10</v>
      </c>
      <c r="I26" s="3">
        <f>IF(($I$4-B26)&gt;1,($I$4-B26)/365,0)</f>
        <v>0</v>
      </c>
      <c r="J26" s="3">
        <f>($J$4-$I$4)/365</f>
        <v>1</v>
      </c>
      <c r="K26" s="3">
        <f>H26-I26</f>
        <v>10</v>
      </c>
      <c r="L26" s="3"/>
      <c r="M26" s="31">
        <f>ROUND((D26+G26)*5%,0.1)</f>
        <v>750</v>
      </c>
      <c r="N26" s="34">
        <f>D26+G26-M26</f>
        <v>14250</v>
      </c>
      <c r="O26" s="31">
        <f t="shared" si="30"/>
        <v>0</v>
      </c>
      <c r="P26" s="54">
        <f>IF(K26=0,0,(1)-(M26/(F26+G26))^(1/K26))</f>
        <v>0.2588655508930523</v>
      </c>
      <c r="Q26" s="55">
        <f>(+F26+G26)*P26*J26</f>
        <v>3882.9832633957844</v>
      </c>
      <c r="R26" s="38">
        <f t="shared" si="39"/>
        <v>0</v>
      </c>
      <c r="S26" s="38">
        <f>+Q26+R26</f>
        <v>3882.9832633957844</v>
      </c>
      <c r="T26" s="38">
        <f>+D26-E26+G26-S26</f>
        <v>11117.016736604215</v>
      </c>
      <c r="V26" s="50"/>
      <c r="X26" s="17"/>
    </row>
    <row r="27" spans="2:25">
      <c r="B27" s="73"/>
      <c r="C27" s="74"/>
      <c r="D27" s="75"/>
      <c r="E27" s="76"/>
      <c r="F27" s="76"/>
      <c r="G27" s="77"/>
      <c r="H27" s="78"/>
      <c r="I27" s="78"/>
      <c r="J27" s="78"/>
      <c r="K27" s="78"/>
      <c r="L27" s="78"/>
      <c r="M27" s="76"/>
      <c r="N27" s="79"/>
      <c r="O27" s="76"/>
      <c r="P27" s="80"/>
      <c r="Q27" s="81"/>
      <c r="R27" s="82"/>
      <c r="S27" s="82"/>
      <c r="T27" s="82"/>
      <c r="V27" s="50"/>
      <c r="X27" s="17"/>
    </row>
    <row r="28" spans="2:25">
      <c r="B28" s="83" t="s">
        <v>35</v>
      </c>
      <c r="C28" s="84"/>
      <c r="D28" s="85"/>
      <c r="E28" s="76"/>
      <c r="F28" s="76"/>
      <c r="G28" s="76"/>
      <c r="H28" s="86"/>
      <c r="I28" s="86"/>
      <c r="J28" s="78"/>
      <c r="K28" s="78"/>
      <c r="L28" s="76"/>
      <c r="M28" s="76"/>
      <c r="N28" s="76"/>
      <c r="O28" s="78"/>
      <c r="P28" s="82"/>
      <c r="Q28" s="82"/>
      <c r="R28" s="82"/>
      <c r="S28" s="82"/>
      <c r="T28" s="82"/>
    </row>
    <row r="29" spans="2:25">
      <c r="B29" s="26">
        <v>40283</v>
      </c>
      <c r="C29" s="2" t="s">
        <v>36</v>
      </c>
      <c r="D29" s="33">
        <v>1500000</v>
      </c>
      <c r="E29" s="31">
        <v>475800</v>
      </c>
      <c r="F29" s="31">
        <f>+D29-E29</f>
        <v>1024200</v>
      </c>
      <c r="G29" s="32">
        <v>0</v>
      </c>
      <c r="H29" s="3">
        <v>15</v>
      </c>
      <c r="I29" s="3">
        <f>IF(($I$4-B29)&gt;1,($I$4-B29)/365,0)</f>
        <v>3.9616438356164383</v>
      </c>
      <c r="J29" s="3">
        <f>($J$4-$I$4)/365</f>
        <v>1</v>
      </c>
      <c r="K29" s="3">
        <f>H29-I29</f>
        <v>11.038356164383561</v>
      </c>
      <c r="L29" s="3"/>
      <c r="M29" s="31">
        <f>ROUND((D29+G29)*5%,0.1)</f>
        <v>75000</v>
      </c>
      <c r="N29" s="34">
        <f>D29+G29-M29</f>
        <v>1425000</v>
      </c>
      <c r="O29" s="31">
        <f t="shared" ref="O29:O30" si="40">IF((F29+G29)&gt;M29,0,(M29-F29))</f>
        <v>0</v>
      </c>
      <c r="P29" s="54">
        <f>IF(K29=0,0,(1)-(M29/(F29+G29))^(1/K29))</f>
        <v>0.21087207672630714</v>
      </c>
      <c r="Q29" s="55">
        <f>(+F29+G29)*P29*J29</f>
        <v>215975.18098308379</v>
      </c>
      <c r="R29" s="38">
        <f t="shared" ref="R29:R30" si="41">IF(K29&gt;1,0,F29)</f>
        <v>0</v>
      </c>
      <c r="S29" s="38">
        <f>+Q29+R29</f>
        <v>215975.18098308379</v>
      </c>
      <c r="T29" s="38">
        <f>+D29-E29+G29-S29</f>
        <v>808224.81901691621</v>
      </c>
    </row>
    <row r="30" spans="2:25">
      <c r="B30" s="73">
        <v>41739</v>
      </c>
      <c r="C30" s="2" t="s">
        <v>36</v>
      </c>
      <c r="D30" s="33">
        <v>0</v>
      </c>
      <c r="E30" s="31">
        <v>0</v>
      </c>
      <c r="F30" s="31">
        <f>+D30-E30</f>
        <v>0</v>
      </c>
      <c r="G30" s="32">
        <v>245000</v>
      </c>
      <c r="H30" s="3">
        <v>15</v>
      </c>
      <c r="I30" s="3">
        <f>IF(($I$4-B30)&gt;1,($I$4-B30)/365,0)</f>
        <v>0</v>
      </c>
      <c r="J30" s="3">
        <f>($J$4-$I$4)/365</f>
        <v>1</v>
      </c>
      <c r="K30" s="3">
        <f>H30-I30</f>
        <v>15</v>
      </c>
      <c r="L30" s="3"/>
      <c r="M30" s="31">
        <f>ROUND((D30+G30)*5%,0.1)</f>
        <v>12250</v>
      </c>
      <c r="N30" s="34">
        <f>D30+G30-M30</f>
        <v>232750</v>
      </c>
      <c r="O30" s="31">
        <f t="shared" si="40"/>
        <v>0</v>
      </c>
      <c r="P30" s="54">
        <f>IF(K30=0,0,(1)-(M30/(F30+G30))^(1/K30))</f>
        <v>0.18103627252208465</v>
      </c>
      <c r="Q30" s="55">
        <f>(+F30+G30)*P30*J30</f>
        <v>44353.886767910742</v>
      </c>
      <c r="R30" s="38">
        <f t="shared" si="41"/>
        <v>0</v>
      </c>
      <c r="S30" s="38">
        <f>+Q30+R30</f>
        <v>44353.886767910742</v>
      </c>
      <c r="T30" s="38">
        <f>+D30-E30+G30-S30</f>
        <v>200646.11323208926</v>
      </c>
    </row>
    <row r="31" spans="2:25">
      <c r="B31" s="87"/>
      <c r="C31" s="84"/>
      <c r="D31" s="85"/>
      <c r="E31" s="76"/>
      <c r="F31" s="76"/>
      <c r="G31" s="76"/>
      <c r="H31" s="86"/>
      <c r="I31" s="86"/>
      <c r="J31" s="78"/>
      <c r="K31" s="78"/>
      <c r="L31" s="76"/>
      <c r="M31" s="76"/>
      <c r="N31" s="76"/>
      <c r="O31" s="78"/>
      <c r="P31" s="82"/>
      <c r="Q31" s="82"/>
      <c r="R31" s="82"/>
      <c r="S31" s="82"/>
      <c r="T31" s="82"/>
    </row>
    <row r="32" spans="2:25">
      <c r="B32" s="86"/>
      <c r="C32" s="88"/>
      <c r="D32" s="89"/>
      <c r="E32" s="76"/>
      <c r="F32" s="76"/>
      <c r="G32" s="76"/>
      <c r="H32" s="78"/>
      <c r="I32" s="78"/>
      <c r="J32" s="78"/>
      <c r="K32" s="78"/>
      <c r="L32" s="76"/>
      <c r="M32" s="76"/>
      <c r="N32" s="76"/>
      <c r="O32" s="78"/>
      <c r="P32" s="82"/>
      <c r="Q32" s="82"/>
      <c r="R32" s="82"/>
      <c r="S32" s="82"/>
      <c r="T32" s="82"/>
      <c r="Y32" s="16"/>
    </row>
    <row r="33" spans="2:40">
      <c r="B33" s="27" t="s">
        <v>28</v>
      </c>
      <c r="C33" s="71"/>
      <c r="D33" s="72">
        <f>SUM(D6:D32)</f>
        <v>78099159.420000002</v>
      </c>
      <c r="E33" s="72">
        <f t="shared" ref="E33:G33" si="42">SUM(E6:E32)</f>
        <v>9707374.4200000018</v>
      </c>
      <c r="F33" s="72">
        <f t="shared" si="42"/>
        <v>68391785</v>
      </c>
      <c r="G33" s="72">
        <f t="shared" si="42"/>
        <v>908998</v>
      </c>
      <c r="H33" s="3"/>
      <c r="I33" s="3"/>
      <c r="J33" s="3"/>
      <c r="K33" s="3"/>
      <c r="L33" s="72">
        <f t="shared" ref="L33:O33" si="43">SUM(L6:L32)</f>
        <v>0</v>
      </c>
      <c r="M33" s="72">
        <f t="shared" si="43"/>
        <v>2458029</v>
      </c>
      <c r="N33" s="72">
        <f t="shared" si="43"/>
        <v>46702539.420000002</v>
      </c>
      <c r="O33" s="72">
        <f t="shared" si="43"/>
        <v>75711</v>
      </c>
      <c r="P33" s="53"/>
      <c r="Q33" s="72">
        <f t="shared" ref="Q33:T33" si="44">SUM(Q6:Q32)</f>
        <v>2664676.9617257719</v>
      </c>
      <c r="R33" s="72">
        <f t="shared" si="44"/>
        <v>41994</v>
      </c>
      <c r="S33" s="72">
        <f t="shared" si="44"/>
        <v>2706670.9617257719</v>
      </c>
      <c r="T33" s="72">
        <f t="shared" si="44"/>
        <v>66594112.038274221</v>
      </c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22"/>
    </row>
    <row r="34" spans="2:40">
      <c r="B34" s="8"/>
      <c r="C34" s="9"/>
      <c r="D34" s="42"/>
      <c r="E34" s="40"/>
      <c r="F34" s="40"/>
      <c r="G34" s="40"/>
      <c r="H34" s="7"/>
      <c r="I34" s="7"/>
      <c r="J34" s="7"/>
      <c r="K34" s="7"/>
      <c r="L34" s="40"/>
      <c r="M34" s="40"/>
      <c r="N34" s="40"/>
      <c r="O34" s="7"/>
      <c r="P34" s="41"/>
      <c r="Q34" s="41"/>
      <c r="R34" s="41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22"/>
    </row>
    <row r="35" spans="2:40">
      <c r="B35" s="8"/>
      <c r="C35" s="9"/>
      <c r="D35" s="42"/>
      <c r="E35" s="40"/>
      <c r="F35" s="40"/>
      <c r="G35" s="40"/>
      <c r="H35" s="7"/>
      <c r="I35" s="7"/>
      <c r="J35" s="7"/>
      <c r="K35" s="7"/>
      <c r="L35" s="40"/>
      <c r="M35" s="40"/>
      <c r="N35" s="40"/>
      <c r="O35" s="7"/>
      <c r="P35" s="41"/>
      <c r="Q35" s="41"/>
      <c r="R35" s="41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22"/>
    </row>
    <row r="36" spans="2:40">
      <c r="B36" s="8"/>
      <c r="C36" s="9"/>
      <c r="D36" s="42"/>
      <c r="E36" s="40"/>
      <c r="F36" s="40"/>
      <c r="G36" s="40"/>
      <c r="H36" s="7"/>
      <c r="I36" s="7"/>
      <c r="J36" s="7"/>
      <c r="K36" s="7"/>
      <c r="L36" s="40"/>
      <c r="M36" s="40"/>
      <c r="N36" s="40"/>
      <c r="O36" s="7"/>
      <c r="P36" s="41"/>
      <c r="Q36" s="41"/>
      <c r="R36" s="41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22"/>
    </row>
    <row r="37" spans="2:40">
      <c r="B37" s="8"/>
      <c r="C37" s="10"/>
      <c r="D37" s="43"/>
      <c r="E37" s="40"/>
      <c r="F37" s="40"/>
      <c r="G37" s="40"/>
      <c r="H37" s="7"/>
      <c r="I37" s="7"/>
      <c r="J37" s="11"/>
      <c r="K37" s="11"/>
      <c r="L37" s="44"/>
      <c r="M37" s="40"/>
      <c r="N37" s="40"/>
      <c r="O37" s="23"/>
    </row>
    <row r="38" spans="2:40">
      <c r="B38" s="12"/>
      <c r="C38" s="13"/>
      <c r="D38" s="42"/>
      <c r="E38" s="41"/>
      <c r="F38" s="41"/>
      <c r="G38" s="41"/>
      <c r="H38" s="14"/>
      <c r="I38" s="14"/>
      <c r="J38" s="14"/>
      <c r="K38" s="14"/>
      <c r="L38" s="41"/>
      <c r="P38" s="41"/>
      <c r="Q38" s="41"/>
      <c r="R38" s="41"/>
      <c r="V38" s="15"/>
      <c r="W38" s="15"/>
      <c r="AD38" s="17"/>
      <c r="AE38" s="17"/>
      <c r="AF38" s="22"/>
    </row>
    <row r="39" spans="2:40">
      <c r="B39" s="12"/>
      <c r="C39" s="13"/>
      <c r="D39" s="42"/>
      <c r="E39" s="41"/>
      <c r="F39" s="41"/>
      <c r="G39" s="41"/>
      <c r="H39" s="14"/>
      <c r="I39" s="14"/>
      <c r="J39" s="14"/>
      <c r="K39" s="14"/>
      <c r="L39" s="41"/>
      <c r="P39" s="41"/>
      <c r="Q39" s="41"/>
      <c r="R39" s="41"/>
      <c r="V39" s="15"/>
      <c r="W39" s="15"/>
      <c r="AD39" s="17"/>
      <c r="AE39" s="17"/>
      <c r="AG39" s="22"/>
      <c r="AH39" s="22"/>
      <c r="AI39" s="22"/>
      <c r="AJ39" s="22"/>
      <c r="AK39" s="22"/>
      <c r="AL39" s="22"/>
      <c r="AM39" s="22"/>
      <c r="AN39" s="22"/>
    </row>
    <row r="40" spans="2:40">
      <c r="B40" s="8"/>
      <c r="C40" s="10"/>
      <c r="D40" s="43"/>
      <c r="E40" s="44"/>
      <c r="F40" s="44"/>
      <c r="G40" s="44"/>
      <c r="H40" s="11"/>
      <c r="I40" s="11"/>
      <c r="J40" s="11"/>
      <c r="K40" s="11"/>
      <c r="L40" s="44"/>
      <c r="M40" s="40"/>
      <c r="N40" s="40"/>
      <c r="Q40" s="41"/>
      <c r="AD40" s="17"/>
      <c r="AE40" s="17"/>
    </row>
    <row r="41" spans="2:40">
      <c r="B41" s="8"/>
      <c r="C41" s="9"/>
      <c r="D41" s="42"/>
      <c r="E41" s="44"/>
      <c r="F41" s="44"/>
      <c r="G41" s="44"/>
      <c r="H41" s="11"/>
      <c r="I41" s="11"/>
      <c r="J41" s="11"/>
      <c r="K41" s="11"/>
      <c r="L41" s="44"/>
      <c r="M41" s="40"/>
      <c r="N41" s="40"/>
    </row>
    <row r="42" spans="2:40">
      <c r="B42" s="8"/>
      <c r="C42" s="20"/>
      <c r="D42" s="45"/>
      <c r="E42" s="44"/>
      <c r="F42" s="44"/>
      <c r="G42" s="44"/>
      <c r="H42" s="11"/>
      <c r="I42" s="11"/>
      <c r="J42" s="11"/>
      <c r="K42" s="11"/>
      <c r="L42" s="44"/>
      <c r="M42" s="40"/>
      <c r="N42" s="40"/>
      <c r="P42" s="41"/>
      <c r="Q42" s="41"/>
    </row>
    <row r="43" spans="2:40">
      <c r="B43" s="8"/>
      <c r="C43" s="20"/>
      <c r="D43" s="45"/>
      <c r="E43" s="46"/>
      <c r="F43" s="46"/>
      <c r="G43" s="46"/>
      <c r="H43" s="18"/>
      <c r="I43" s="18"/>
      <c r="J43" s="18"/>
      <c r="K43" s="18"/>
      <c r="L43" s="46"/>
      <c r="M43" s="47"/>
      <c r="N43" s="47"/>
      <c r="O43" s="19"/>
      <c r="P43" s="51"/>
      <c r="Q43" s="51"/>
    </row>
    <row r="44" spans="2:40">
      <c r="B44" s="8"/>
      <c r="C44" s="20"/>
      <c r="D44" s="45"/>
      <c r="E44" s="47"/>
      <c r="F44" s="47"/>
      <c r="G44" s="47"/>
      <c r="H44" s="19"/>
      <c r="I44" s="19"/>
      <c r="J44" s="19"/>
      <c r="K44" s="19"/>
      <c r="L44" s="47"/>
      <c r="M44" s="47"/>
      <c r="N44" s="47"/>
      <c r="O44" s="19"/>
      <c r="P44" s="52"/>
      <c r="Q44" s="52"/>
    </row>
    <row r="45" spans="2:40">
      <c r="B45" s="8"/>
      <c r="C45" s="20"/>
      <c r="D45" s="45"/>
      <c r="E45" s="47"/>
      <c r="F45" s="47"/>
      <c r="G45" s="47"/>
      <c r="H45" s="19"/>
      <c r="I45" s="19"/>
      <c r="J45" s="19"/>
      <c r="K45" s="19"/>
      <c r="L45" s="47"/>
      <c r="M45" s="47"/>
      <c r="N45" s="47"/>
      <c r="O45" s="19"/>
      <c r="P45" s="52"/>
      <c r="Q45" s="52"/>
    </row>
    <row r="46" spans="2:40">
      <c r="B46" s="8"/>
      <c r="C46" s="20"/>
      <c r="D46" s="45"/>
      <c r="E46" s="47"/>
      <c r="F46" s="47"/>
      <c r="G46" s="47"/>
      <c r="H46" s="19"/>
      <c r="I46" s="19"/>
      <c r="J46" s="19"/>
      <c r="K46" s="19"/>
      <c r="L46" s="47"/>
      <c r="M46" s="47"/>
      <c r="N46" s="47"/>
      <c r="O46" s="19"/>
      <c r="P46" s="52"/>
      <c r="Q46" s="52"/>
    </row>
    <row r="47" spans="2:40">
      <c r="B47" s="8"/>
      <c r="C47" s="20"/>
      <c r="D47" s="45"/>
      <c r="E47" s="47"/>
      <c r="F47" s="47"/>
      <c r="G47" s="47"/>
      <c r="H47" s="19"/>
      <c r="I47" s="19"/>
      <c r="J47" s="19"/>
      <c r="K47" s="19"/>
      <c r="L47" s="47"/>
      <c r="M47" s="47"/>
      <c r="N47" s="47"/>
      <c r="O47" s="19"/>
      <c r="P47" s="52"/>
      <c r="Q47" s="52"/>
    </row>
    <row r="48" spans="2:40">
      <c r="B48" s="8"/>
      <c r="C48" s="20"/>
      <c r="D48" s="45"/>
      <c r="E48" s="47"/>
      <c r="F48" s="47"/>
      <c r="G48" s="47"/>
      <c r="H48" s="19"/>
      <c r="I48" s="19"/>
      <c r="J48" s="19"/>
      <c r="K48" s="19"/>
      <c r="L48" s="47"/>
      <c r="M48" s="47"/>
      <c r="N48" s="47"/>
      <c r="O48" s="19"/>
      <c r="P48" s="52"/>
      <c r="Q48" s="52"/>
    </row>
    <row r="49" spans="2:40">
      <c r="B49" s="8"/>
      <c r="C49" s="20"/>
      <c r="D49" s="45"/>
      <c r="E49" s="47"/>
      <c r="F49" s="47"/>
      <c r="G49" s="47"/>
      <c r="H49" s="19"/>
      <c r="I49" s="19"/>
      <c r="J49" s="19"/>
      <c r="K49" s="19"/>
      <c r="L49" s="47"/>
      <c r="M49" s="47"/>
      <c r="N49" s="47"/>
      <c r="O49" s="19"/>
      <c r="P49" s="52"/>
      <c r="Q49" s="52"/>
    </row>
    <row r="50" spans="2:40">
      <c r="B50" s="24"/>
      <c r="C50" s="24"/>
      <c r="D50" s="48"/>
      <c r="E50" s="47"/>
      <c r="F50" s="47"/>
      <c r="G50" s="47"/>
      <c r="H50" s="19"/>
      <c r="I50" s="19"/>
      <c r="J50" s="19"/>
      <c r="K50" s="19"/>
      <c r="L50" s="47"/>
      <c r="M50" s="47"/>
      <c r="N50" s="47"/>
      <c r="O50" s="19"/>
      <c r="P50" s="52"/>
      <c r="Q50" s="52"/>
    </row>
    <row r="51" spans="2:40">
      <c r="B51" s="8"/>
      <c r="C51" s="20"/>
      <c r="D51" s="45"/>
      <c r="E51" s="47"/>
      <c r="F51" s="47"/>
      <c r="G51" s="47"/>
      <c r="H51" s="19"/>
      <c r="I51" s="19"/>
      <c r="J51" s="19"/>
      <c r="K51" s="19"/>
      <c r="L51" s="47"/>
      <c r="M51" s="47"/>
      <c r="N51" s="47"/>
      <c r="O51" s="19"/>
      <c r="P51" s="52"/>
      <c r="Q51" s="52"/>
    </row>
    <row r="52" spans="2:40">
      <c r="B52" s="8"/>
      <c r="C52" s="20"/>
      <c r="D52" s="45"/>
      <c r="E52" s="47"/>
      <c r="F52" s="47"/>
      <c r="G52" s="47"/>
      <c r="H52" s="19"/>
      <c r="I52" s="19"/>
      <c r="J52" s="19"/>
      <c r="K52" s="19"/>
      <c r="L52" s="47"/>
      <c r="M52" s="47"/>
      <c r="N52" s="47"/>
      <c r="O52" s="19"/>
      <c r="P52" s="52"/>
      <c r="Q52" s="52"/>
    </row>
    <row r="53" spans="2:40" s="50" customFormat="1">
      <c r="B53" s="8"/>
      <c r="C53" s="20"/>
      <c r="D53" s="45"/>
      <c r="E53" s="47"/>
      <c r="F53" s="47"/>
      <c r="G53" s="47"/>
      <c r="H53" s="19"/>
      <c r="I53" s="19"/>
      <c r="J53" s="19"/>
      <c r="K53" s="19"/>
      <c r="L53" s="47"/>
      <c r="M53" s="47"/>
      <c r="N53" s="47"/>
      <c r="O53" s="19"/>
      <c r="P53" s="52"/>
      <c r="Q53" s="52"/>
      <c r="V53" s="17"/>
      <c r="W53" s="17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spans="2:40" s="50" customFormat="1">
      <c r="B54" s="8"/>
      <c r="C54" s="20"/>
      <c r="D54" s="45"/>
      <c r="E54" s="47"/>
      <c r="F54" s="47"/>
      <c r="G54" s="47"/>
      <c r="H54" s="19"/>
      <c r="I54" s="19"/>
      <c r="J54" s="19"/>
      <c r="K54" s="19"/>
      <c r="L54" s="47"/>
      <c r="M54" s="47"/>
      <c r="N54" s="47"/>
      <c r="O54" s="19"/>
      <c r="P54" s="52"/>
      <c r="Q54" s="52"/>
      <c r="V54" s="17"/>
      <c r="W54" s="17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</row>
    <row r="55" spans="2:40" s="50" customFormat="1">
      <c r="B55" s="8"/>
      <c r="C55" s="20"/>
      <c r="D55" s="45"/>
      <c r="E55" s="47"/>
      <c r="F55" s="47"/>
      <c r="G55" s="47"/>
      <c r="H55" s="19"/>
      <c r="I55" s="19"/>
      <c r="J55" s="19"/>
      <c r="K55" s="19"/>
      <c r="L55" s="47"/>
      <c r="M55" s="47"/>
      <c r="N55" s="47"/>
      <c r="O55" s="19"/>
      <c r="P55" s="52"/>
      <c r="Q55" s="52"/>
      <c r="V55" s="17"/>
      <c r="W55" s="17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spans="2:40" s="50" customFormat="1">
      <c r="B56" s="8"/>
      <c r="C56" s="20"/>
      <c r="D56" s="45"/>
      <c r="E56" s="47"/>
      <c r="F56" s="47"/>
      <c r="G56" s="47"/>
      <c r="H56" s="19"/>
      <c r="I56" s="19"/>
      <c r="J56" s="19"/>
      <c r="K56" s="19"/>
      <c r="L56" s="47"/>
      <c r="M56" s="47"/>
      <c r="N56" s="47"/>
      <c r="O56" s="19"/>
      <c r="P56" s="52"/>
      <c r="Q56" s="52"/>
      <c r="V56" s="17"/>
      <c r="W56" s="17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spans="2:40" s="50" customFormat="1">
      <c r="B57" s="8"/>
      <c r="C57" s="20"/>
      <c r="D57" s="45"/>
      <c r="E57" s="47"/>
      <c r="F57" s="47"/>
      <c r="G57" s="47"/>
      <c r="H57" s="19"/>
      <c r="I57" s="19"/>
      <c r="J57" s="19"/>
      <c r="K57" s="19"/>
      <c r="L57" s="47"/>
      <c r="M57" s="47"/>
      <c r="N57" s="47"/>
      <c r="O57" s="19"/>
      <c r="P57" s="52"/>
      <c r="Q57" s="52"/>
      <c r="V57" s="17"/>
      <c r="W57" s="17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spans="2:40" s="50" customFormat="1">
      <c r="B58" s="8"/>
      <c r="C58" s="20"/>
      <c r="D58" s="45"/>
      <c r="E58" s="47"/>
      <c r="F58" s="47"/>
      <c r="G58" s="47"/>
      <c r="H58" s="19"/>
      <c r="I58" s="19"/>
      <c r="J58" s="19"/>
      <c r="K58" s="19"/>
      <c r="L58" s="47"/>
      <c r="M58" s="47"/>
      <c r="N58" s="47"/>
      <c r="O58" s="19"/>
      <c r="P58" s="52"/>
      <c r="Q58" s="52"/>
      <c r="V58" s="17"/>
      <c r="W58" s="17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spans="2:40" s="50" customFormat="1">
      <c r="B59" s="8"/>
      <c r="C59" s="20"/>
      <c r="D59" s="45"/>
      <c r="E59" s="47"/>
      <c r="F59" s="47"/>
      <c r="G59" s="47"/>
      <c r="H59" s="19"/>
      <c r="I59" s="19"/>
      <c r="J59" s="19"/>
      <c r="K59" s="19"/>
      <c r="L59" s="47"/>
      <c r="M59" s="47"/>
      <c r="N59" s="47"/>
      <c r="O59" s="19"/>
      <c r="P59" s="52"/>
      <c r="Q59" s="52"/>
      <c r="V59" s="17"/>
      <c r="W59" s="17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spans="2:40" s="50" customFormat="1">
      <c r="B60" s="8"/>
      <c r="C60" s="20"/>
      <c r="D60" s="45"/>
      <c r="E60" s="47"/>
      <c r="F60" s="47"/>
      <c r="G60" s="47"/>
      <c r="H60" s="19"/>
      <c r="I60" s="19"/>
      <c r="J60" s="19"/>
      <c r="K60" s="19"/>
      <c r="L60" s="47"/>
      <c r="M60" s="47"/>
      <c r="N60" s="47"/>
      <c r="O60" s="19"/>
      <c r="P60" s="52"/>
      <c r="Q60" s="52"/>
      <c r="V60" s="17"/>
      <c r="W60" s="17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2:40" s="50" customFormat="1">
      <c r="B61" s="8"/>
      <c r="C61" s="20"/>
      <c r="D61" s="45"/>
      <c r="E61" s="47"/>
      <c r="F61" s="47"/>
      <c r="G61" s="47"/>
      <c r="H61" s="19"/>
      <c r="I61" s="19"/>
      <c r="J61" s="19"/>
      <c r="K61" s="19"/>
      <c r="L61" s="47"/>
      <c r="M61" s="47"/>
      <c r="N61" s="47"/>
      <c r="O61" s="19"/>
      <c r="P61" s="52"/>
      <c r="Q61" s="52"/>
      <c r="V61" s="17"/>
      <c r="W61" s="17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2:40" s="50" customFormat="1">
      <c r="B62" s="8"/>
      <c r="C62" s="20"/>
      <c r="D62" s="45"/>
      <c r="E62" s="47"/>
      <c r="F62" s="47"/>
      <c r="G62" s="47"/>
      <c r="H62" s="19"/>
      <c r="I62" s="19"/>
      <c r="J62" s="19"/>
      <c r="K62" s="19"/>
      <c r="L62" s="47"/>
      <c r="M62" s="47"/>
      <c r="N62" s="47"/>
      <c r="O62" s="19"/>
      <c r="P62" s="52"/>
      <c r="Q62" s="52"/>
      <c r="V62" s="17"/>
      <c r="W62" s="17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spans="2:40" s="50" customFormat="1">
      <c r="B63" s="8"/>
      <c r="C63" s="20"/>
      <c r="D63" s="45"/>
      <c r="E63" s="40"/>
      <c r="F63" s="40"/>
      <c r="G63" s="40"/>
      <c r="H63" s="7"/>
      <c r="I63" s="7"/>
      <c r="J63" s="7"/>
      <c r="K63" s="7"/>
      <c r="L63" s="40"/>
      <c r="M63" s="40"/>
      <c r="N63" s="40"/>
      <c r="O63" s="7"/>
      <c r="V63" s="17"/>
      <c r="W63" s="17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2:40" s="50" customFormat="1">
      <c r="B64" s="8"/>
      <c r="C64" s="20"/>
      <c r="D64" s="45"/>
      <c r="E64" s="40"/>
      <c r="F64" s="40"/>
      <c r="G64" s="40"/>
      <c r="H64" s="7"/>
      <c r="I64" s="7"/>
      <c r="J64" s="7"/>
      <c r="K64" s="7"/>
      <c r="L64" s="40"/>
      <c r="M64" s="40"/>
      <c r="N64" s="40"/>
      <c r="O64" s="7"/>
      <c r="V64" s="17"/>
      <c r="W64" s="17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2:40" s="50" customFormat="1">
      <c r="B65" s="8"/>
      <c r="C65" s="20"/>
      <c r="D65" s="45"/>
      <c r="E65" s="40"/>
      <c r="F65" s="40"/>
      <c r="G65" s="40"/>
      <c r="H65" s="7"/>
      <c r="I65" s="7"/>
      <c r="J65" s="7"/>
      <c r="K65" s="7"/>
      <c r="L65" s="40"/>
      <c r="M65" s="40"/>
      <c r="N65" s="40"/>
      <c r="O65" s="7"/>
      <c r="V65" s="17"/>
      <c r="W65" s="17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</row>
    <row r="66" spans="2:40" s="50" customFormat="1">
      <c r="B66" s="8"/>
      <c r="C66" s="20"/>
      <c r="D66" s="45"/>
      <c r="E66" s="40"/>
      <c r="F66" s="40"/>
      <c r="G66" s="40"/>
      <c r="H66" s="7"/>
      <c r="I66" s="7"/>
      <c r="J66" s="7"/>
      <c r="K66" s="7"/>
      <c r="L66" s="40"/>
      <c r="M66" s="40"/>
      <c r="N66" s="40"/>
      <c r="O66" s="7"/>
      <c r="V66" s="17"/>
      <c r="W66" s="17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spans="2:40" s="50" customFormat="1">
      <c r="B67" s="8"/>
      <c r="C67" s="20"/>
      <c r="D67" s="45"/>
      <c r="E67" s="40"/>
      <c r="F67" s="40"/>
      <c r="G67" s="40"/>
      <c r="H67" s="7"/>
      <c r="I67" s="7"/>
      <c r="J67" s="7"/>
      <c r="K67" s="7"/>
      <c r="L67" s="40"/>
      <c r="M67" s="40"/>
      <c r="N67" s="40"/>
      <c r="O67" s="7"/>
      <c r="V67" s="17"/>
      <c r="W67" s="17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spans="2:40" s="50" customFormat="1">
      <c r="B68" s="8"/>
      <c r="C68" s="20"/>
      <c r="D68" s="45"/>
      <c r="E68" s="40"/>
      <c r="F68" s="40"/>
      <c r="G68" s="40"/>
      <c r="H68" s="7"/>
      <c r="I68" s="7"/>
      <c r="J68" s="7"/>
      <c r="K68" s="7"/>
      <c r="L68" s="40"/>
      <c r="M68" s="40"/>
      <c r="N68" s="40"/>
      <c r="O68" s="7"/>
      <c r="V68" s="17"/>
      <c r="W68" s="17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spans="2:40" s="50" customFormat="1">
      <c r="B69" s="7"/>
      <c r="C69" s="20"/>
      <c r="D69" s="45"/>
      <c r="E69" s="40"/>
      <c r="F69" s="40"/>
      <c r="G69" s="40"/>
      <c r="H69" s="7"/>
      <c r="I69" s="7"/>
      <c r="J69" s="7"/>
      <c r="K69" s="7"/>
      <c r="L69" s="40"/>
      <c r="M69" s="40"/>
      <c r="N69" s="40"/>
      <c r="O69" s="7"/>
      <c r="V69" s="17"/>
      <c r="W69" s="17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spans="2:40" s="50" customFormat="1">
      <c r="B70" s="7"/>
      <c r="C70" s="20"/>
      <c r="D70" s="45"/>
      <c r="E70" s="40"/>
      <c r="F70" s="40"/>
      <c r="G70" s="40"/>
      <c r="H70" s="7"/>
      <c r="I70" s="7"/>
      <c r="J70" s="7"/>
      <c r="K70" s="7"/>
      <c r="L70" s="40"/>
      <c r="M70" s="40"/>
      <c r="N70" s="40"/>
      <c r="O70" s="7"/>
      <c r="V70" s="17"/>
      <c r="W70" s="17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</row>
    <row r="71" spans="2:40" s="50" customFormat="1">
      <c r="B71" s="7"/>
      <c r="C71" s="20"/>
      <c r="D71" s="45"/>
      <c r="E71" s="40"/>
      <c r="F71" s="40"/>
      <c r="G71" s="40"/>
      <c r="H71" s="7"/>
      <c r="I71" s="7"/>
      <c r="J71" s="7"/>
      <c r="K71" s="7"/>
      <c r="L71" s="40"/>
      <c r="M71" s="40"/>
      <c r="N71" s="40"/>
      <c r="O71" s="7"/>
      <c r="V71" s="17"/>
      <c r="W71" s="17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</row>
    <row r="72" spans="2:40" s="50" customFormat="1">
      <c r="B72" s="7"/>
      <c r="C72" s="20"/>
      <c r="D72" s="45"/>
      <c r="E72" s="40"/>
      <c r="F72" s="40"/>
      <c r="G72" s="40"/>
      <c r="H72" s="7"/>
      <c r="I72" s="7"/>
      <c r="J72" s="7"/>
      <c r="K72" s="7"/>
      <c r="L72" s="40"/>
      <c r="M72" s="40"/>
      <c r="N72" s="40"/>
      <c r="O72" s="7"/>
      <c r="V72" s="17"/>
      <c r="W72" s="17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</row>
    <row r="73" spans="2:40" s="50" customFormat="1">
      <c r="B73" s="7"/>
      <c r="C73" s="20"/>
      <c r="D73" s="45"/>
      <c r="E73" s="40"/>
      <c r="F73" s="40"/>
      <c r="G73" s="40"/>
      <c r="H73" s="7"/>
      <c r="I73" s="7"/>
      <c r="J73" s="7"/>
      <c r="K73" s="7"/>
      <c r="L73" s="40"/>
      <c r="M73" s="40"/>
      <c r="N73" s="40"/>
      <c r="O73" s="7"/>
      <c r="V73" s="17"/>
      <c r="W73" s="17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</row>
    <row r="74" spans="2:40" s="50" customFormat="1">
      <c r="B74" s="7"/>
      <c r="C74" s="20"/>
      <c r="D74" s="45"/>
      <c r="E74" s="40"/>
      <c r="F74" s="40"/>
      <c r="G74" s="40"/>
      <c r="H74" s="7"/>
      <c r="I74" s="7"/>
      <c r="J74" s="7"/>
      <c r="K74" s="7"/>
      <c r="L74" s="40"/>
      <c r="M74" s="40"/>
      <c r="N74" s="40"/>
      <c r="O74" s="7"/>
      <c r="V74" s="17"/>
      <c r="W74" s="17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</row>
    <row r="75" spans="2:40" s="50" customFormat="1">
      <c r="B75" s="7"/>
      <c r="C75" s="20"/>
      <c r="D75" s="45"/>
      <c r="E75" s="40"/>
      <c r="F75" s="40"/>
      <c r="G75" s="40"/>
      <c r="H75" s="7"/>
      <c r="I75" s="7"/>
      <c r="J75" s="7"/>
      <c r="K75" s="7"/>
      <c r="L75" s="40"/>
      <c r="M75" s="40"/>
      <c r="N75" s="40"/>
      <c r="O75" s="7"/>
      <c r="V75" s="17"/>
      <c r="W75" s="17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</row>
    <row r="76" spans="2:40" s="50" customFormat="1">
      <c r="B76" s="7"/>
      <c r="C76" s="20"/>
      <c r="D76" s="45"/>
      <c r="E76" s="40"/>
      <c r="F76" s="40"/>
      <c r="G76" s="40"/>
      <c r="H76" s="7"/>
      <c r="I76" s="7"/>
      <c r="J76" s="7"/>
      <c r="K76" s="7"/>
      <c r="L76" s="40"/>
      <c r="M76" s="40"/>
      <c r="N76" s="40"/>
      <c r="O76" s="7"/>
      <c r="V76" s="17"/>
      <c r="W76" s="17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</row>
    <row r="77" spans="2:40" s="50" customFormat="1">
      <c r="B77" s="7"/>
      <c r="C77" s="20"/>
      <c r="D77" s="45"/>
      <c r="E77" s="40"/>
      <c r="F77" s="40"/>
      <c r="G77" s="40"/>
      <c r="H77" s="7"/>
      <c r="I77" s="7"/>
      <c r="J77" s="7"/>
      <c r="K77" s="7"/>
      <c r="L77" s="40"/>
      <c r="M77" s="40"/>
      <c r="N77" s="40"/>
      <c r="O77" s="7"/>
      <c r="V77" s="17"/>
      <c r="W77" s="17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</row>
    <row r="78" spans="2:40" s="50" customFormat="1">
      <c r="B78" s="7"/>
      <c r="C78" s="20"/>
      <c r="D78" s="45"/>
      <c r="E78" s="40"/>
      <c r="F78" s="40"/>
      <c r="G78" s="40"/>
      <c r="H78" s="7"/>
      <c r="I78" s="7"/>
      <c r="J78" s="7"/>
      <c r="K78" s="7"/>
      <c r="L78" s="40"/>
      <c r="M78" s="40"/>
      <c r="N78" s="40"/>
      <c r="O78" s="7"/>
      <c r="V78" s="17"/>
      <c r="W78" s="17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spans="2:40" s="50" customFormat="1">
      <c r="B79" s="7"/>
      <c r="C79" s="20"/>
      <c r="D79" s="45"/>
      <c r="E79" s="40"/>
      <c r="F79" s="40"/>
      <c r="G79" s="40"/>
      <c r="H79" s="7"/>
      <c r="I79" s="7"/>
      <c r="J79" s="7"/>
      <c r="K79" s="7"/>
      <c r="L79" s="40"/>
      <c r="M79" s="40"/>
      <c r="N79" s="40"/>
      <c r="O79" s="7"/>
      <c r="V79" s="17"/>
      <c r="W79" s="17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</row>
    <row r="80" spans="2:40" s="50" customFormat="1">
      <c r="B80" s="7"/>
      <c r="C80" s="20"/>
      <c r="D80" s="45"/>
      <c r="E80" s="40"/>
      <c r="F80" s="40"/>
      <c r="G80" s="40"/>
      <c r="H80" s="7"/>
      <c r="I80" s="7"/>
      <c r="J80" s="7"/>
      <c r="K80" s="7"/>
      <c r="L80" s="40"/>
      <c r="M80" s="40"/>
      <c r="N80" s="40"/>
      <c r="O80" s="7"/>
      <c r="V80" s="17"/>
      <c r="W80" s="17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</row>
    <row r="81" spans="2:40" s="50" customFormat="1">
      <c r="B81" s="7"/>
      <c r="C81" s="20"/>
      <c r="D81" s="45"/>
      <c r="E81" s="40"/>
      <c r="F81" s="40"/>
      <c r="G81" s="40"/>
      <c r="H81" s="7"/>
      <c r="I81" s="7"/>
      <c r="J81" s="7"/>
      <c r="K81" s="7"/>
      <c r="L81" s="40"/>
      <c r="M81" s="40"/>
      <c r="N81" s="40"/>
      <c r="O81" s="7"/>
      <c r="V81" s="17"/>
      <c r="W81" s="17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</row>
    <row r="82" spans="2:40" s="50" customFormat="1">
      <c r="B82" s="7"/>
      <c r="C82" s="20"/>
      <c r="D82" s="45"/>
      <c r="E82" s="40"/>
      <c r="F82" s="40"/>
      <c r="G82" s="40"/>
      <c r="H82" s="7"/>
      <c r="I82" s="7"/>
      <c r="J82" s="7"/>
      <c r="K82" s="7"/>
      <c r="L82" s="40"/>
      <c r="M82" s="40"/>
      <c r="N82" s="40"/>
      <c r="O82" s="7"/>
      <c r="V82" s="17"/>
      <c r="W82" s="17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</row>
    <row r="83" spans="2:40" s="50" customFormat="1">
      <c r="B83" s="7"/>
      <c r="C83" s="20"/>
      <c r="D83" s="45"/>
      <c r="E83" s="40"/>
      <c r="F83" s="40"/>
      <c r="G83" s="40"/>
      <c r="H83" s="7"/>
      <c r="I83" s="7"/>
      <c r="J83" s="7"/>
      <c r="K83" s="7"/>
      <c r="L83" s="40"/>
      <c r="M83" s="40"/>
      <c r="N83" s="40"/>
      <c r="O83" s="7"/>
      <c r="V83" s="17"/>
      <c r="W83" s="17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spans="2:40" s="50" customFormat="1">
      <c r="B84" s="7"/>
      <c r="C84" s="20"/>
      <c r="D84" s="45"/>
      <c r="E84" s="40"/>
      <c r="F84" s="40"/>
      <c r="G84" s="40"/>
      <c r="H84" s="7"/>
      <c r="I84" s="7"/>
      <c r="J84" s="7"/>
      <c r="K84" s="7"/>
      <c r="L84" s="40"/>
      <c r="M84" s="40"/>
      <c r="N84" s="40"/>
      <c r="O84" s="7"/>
      <c r="V84" s="17"/>
      <c r="W84" s="17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spans="2:40" s="50" customFormat="1">
      <c r="B85" s="7"/>
      <c r="C85" s="20"/>
      <c r="D85" s="45"/>
      <c r="E85" s="40"/>
      <c r="F85" s="40"/>
      <c r="G85" s="40"/>
      <c r="H85" s="7"/>
      <c r="I85" s="7"/>
      <c r="J85" s="7"/>
      <c r="K85" s="7"/>
      <c r="L85" s="40"/>
      <c r="M85" s="40"/>
      <c r="N85" s="40"/>
      <c r="O85" s="7"/>
      <c r="V85" s="17"/>
      <c r="W85" s="17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spans="2:40" s="50" customFormat="1">
      <c r="B86" s="7"/>
      <c r="C86" s="20"/>
      <c r="D86" s="45"/>
      <c r="E86" s="40"/>
      <c r="F86" s="40"/>
      <c r="G86" s="40"/>
      <c r="H86" s="7"/>
      <c r="I86" s="7"/>
      <c r="J86" s="7"/>
      <c r="K86" s="7"/>
      <c r="L86" s="40"/>
      <c r="M86" s="40"/>
      <c r="N86" s="40"/>
      <c r="O86" s="7"/>
      <c r="V86" s="17"/>
      <c r="W86" s="17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spans="2:40" s="50" customFormat="1">
      <c r="B87" s="7"/>
      <c r="C87" s="20"/>
      <c r="D87" s="45"/>
      <c r="E87" s="40"/>
      <c r="F87" s="40"/>
      <c r="G87" s="40"/>
      <c r="H87" s="7"/>
      <c r="I87" s="7"/>
      <c r="J87" s="7"/>
      <c r="K87" s="7"/>
      <c r="L87" s="40"/>
      <c r="M87" s="40"/>
      <c r="N87" s="40"/>
      <c r="O87" s="7"/>
      <c r="V87" s="17"/>
      <c r="W87" s="17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spans="2:40" s="50" customFormat="1">
      <c r="B88" s="7"/>
      <c r="C88" s="20"/>
      <c r="D88" s="45"/>
      <c r="E88" s="40"/>
      <c r="F88" s="40"/>
      <c r="G88" s="40"/>
      <c r="H88" s="7"/>
      <c r="I88" s="7"/>
      <c r="J88" s="7"/>
      <c r="K88" s="7"/>
      <c r="L88" s="40"/>
      <c r="M88" s="40"/>
      <c r="N88" s="40"/>
      <c r="O88" s="7"/>
      <c r="V88" s="17"/>
      <c r="W88" s="17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spans="2:40" s="50" customFormat="1">
      <c r="B89" s="7"/>
      <c r="C89" s="20"/>
      <c r="D89" s="45"/>
      <c r="E89" s="40"/>
      <c r="F89" s="40"/>
      <c r="G89" s="40"/>
      <c r="H89" s="7"/>
      <c r="I89" s="7"/>
      <c r="J89" s="7"/>
      <c r="K89" s="7"/>
      <c r="L89" s="40"/>
      <c r="M89" s="40"/>
      <c r="N89" s="40"/>
      <c r="O89" s="7"/>
      <c r="V89" s="17"/>
      <c r="W89" s="17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spans="2:40" s="50" customFormat="1">
      <c r="B90" s="7"/>
      <c r="C90" s="20"/>
      <c r="D90" s="45"/>
      <c r="E90" s="40"/>
      <c r="F90" s="40"/>
      <c r="G90" s="40"/>
      <c r="H90" s="7"/>
      <c r="I90" s="7"/>
      <c r="J90" s="7"/>
      <c r="K90" s="7"/>
      <c r="L90" s="40"/>
      <c r="M90" s="40"/>
      <c r="N90" s="40"/>
      <c r="O90" s="7"/>
      <c r="V90" s="17"/>
      <c r="W90" s="17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spans="2:40" s="50" customFormat="1">
      <c r="B91" s="7"/>
      <c r="C91" s="20"/>
      <c r="D91" s="45"/>
      <c r="E91" s="40"/>
      <c r="F91" s="40"/>
      <c r="G91" s="40"/>
      <c r="H91" s="7"/>
      <c r="I91" s="7"/>
      <c r="J91" s="7"/>
      <c r="K91" s="7"/>
      <c r="L91" s="40"/>
      <c r="M91" s="40"/>
      <c r="N91" s="40"/>
      <c r="O91" s="7"/>
      <c r="V91" s="17"/>
      <c r="W91" s="17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spans="2:40" s="50" customFormat="1">
      <c r="B92" s="7"/>
      <c r="C92" s="20"/>
      <c r="D92" s="45"/>
      <c r="E92" s="40"/>
      <c r="F92" s="40"/>
      <c r="G92" s="40"/>
      <c r="H92" s="7"/>
      <c r="I92" s="7"/>
      <c r="J92" s="7"/>
      <c r="K92" s="7"/>
      <c r="L92" s="40"/>
      <c r="M92" s="40"/>
      <c r="N92" s="40"/>
      <c r="O92" s="7"/>
      <c r="V92" s="17"/>
      <c r="W92" s="17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spans="2:40" s="50" customFormat="1">
      <c r="B93" s="7"/>
      <c r="C93" s="20"/>
      <c r="D93" s="45"/>
      <c r="E93" s="40"/>
      <c r="F93" s="40"/>
      <c r="G93" s="40"/>
      <c r="H93" s="7"/>
      <c r="I93" s="7"/>
      <c r="J93" s="7"/>
      <c r="K93" s="7"/>
      <c r="L93" s="40"/>
      <c r="M93" s="40"/>
      <c r="N93" s="40"/>
      <c r="O93" s="7"/>
      <c r="V93" s="17"/>
      <c r="W93" s="17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spans="2:40" s="50" customFormat="1">
      <c r="B94" s="7"/>
      <c r="C94" s="20"/>
      <c r="D94" s="45"/>
      <c r="E94" s="40"/>
      <c r="F94" s="40"/>
      <c r="G94" s="40"/>
      <c r="H94" s="7"/>
      <c r="I94" s="7"/>
      <c r="J94" s="7"/>
      <c r="K94" s="7"/>
      <c r="L94" s="40"/>
      <c r="M94" s="40"/>
      <c r="N94" s="40"/>
      <c r="O94" s="7"/>
      <c r="V94" s="17"/>
      <c r="W94" s="17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spans="2:40" s="50" customFormat="1">
      <c r="B95" s="7"/>
      <c r="C95" s="20"/>
      <c r="D95" s="45"/>
      <c r="E95" s="40"/>
      <c r="F95" s="40"/>
      <c r="G95" s="40"/>
      <c r="H95" s="7"/>
      <c r="I95" s="7"/>
      <c r="J95" s="7"/>
      <c r="K95" s="7"/>
      <c r="L95" s="40"/>
      <c r="M95" s="40"/>
      <c r="N95" s="40"/>
      <c r="O95" s="7"/>
      <c r="V95" s="17"/>
      <c r="W95" s="17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spans="2:40" s="50" customFormat="1">
      <c r="B96" s="7"/>
      <c r="C96" s="20"/>
      <c r="D96" s="45"/>
      <c r="E96" s="40"/>
      <c r="F96" s="40"/>
      <c r="G96" s="40"/>
      <c r="H96" s="7"/>
      <c r="I96" s="7"/>
      <c r="J96" s="7"/>
      <c r="K96" s="7"/>
      <c r="L96" s="40"/>
      <c r="M96" s="40"/>
      <c r="N96" s="40"/>
      <c r="O96" s="7"/>
      <c r="V96" s="17"/>
      <c r="W96" s="17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spans="2:40" s="50" customFormat="1">
      <c r="B97" s="7"/>
      <c r="C97" s="20"/>
      <c r="D97" s="45"/>
      <c r="E97" s="40"/>
      <c r="F97" s="40"/>
      <c r="G97" s="40"/>
      <c r="H97" s="7"/>
      <c r="I97" s="7"/>
      <c r="J97" s="7"/>
      <c r="K97" s="7"/>
      <c r="L97" s="40"/>
      <c r="M97" s="40"/>
      <c r="N97" s="40"/>
      <c r="O97" s="7"/>
      <c r="V97" s="17"/>
      <c r="W97" s="17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spans="2:40" s="50" customFormat="1">
      <c r="B98" s="7"/>
      <c r="C98" s="20"/>
      <c r="D98" s="45"/>
      <c r="E98" s="40"/>
      <c r="F98" s="40"/>
      <c r="G98" s="40"/>
      <c r="H98" s="7"/>
      <c r="I98" s="7"/>
      <c r="J98" s="7"/>
      <c r="K98" s="7"/>
      <c r="L98" s="40"/>
      <c r="M98" s="40"/>
      <c r="N98" s="40"/>
      <c r="O98" s="7"/>
      <c r="V98" s="17"/>
      <c r="W98" s="17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spans="2:40" s="50" customFormat="1">
      <c r="B99" s="7"/>
      <c r="C99" s="20"/>
      <c r="D99" s="45"/>
      <c r="E99" s="40"/>
      <c r="F99" s="40"/>
      <c r="G99" s="40"/>
      <c r="H99" s="7"/>
      <c r="I99" s="7"/>
      <c r="J99" s="7"/>
      <c r="K99" s="7"/>
      <c r="L99" s="40"/>
      <c r="M99" s="40"/>
      <c r="N99" s="40"/>
      <c r="O99" s="7"/>
      <c r="V99" s="17"/>
      <c r="W99" s="17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spans="2:40" s="50" customFormat="1">
      <c r="B100" s="7"/>
      <c r="C100" s="20"/>
      <c r="D100" s="45"/>
      <c r="E100" s="40"/>
      <c r="F100" s="40"/>
      <c r="G100" s="40"/>
      <c r="H100" s="7"/>
      <c r="I100" s="7"/>
      <c r="J100" s="7"/>
      <c r="K100" s="7"/>
      <c r="L100" s="40"/>
      <c r="M100" s="40"/>
      <c r="N100" s="40"/>
      <c r="O100" s="7"/>
      <c r="V100" s="17"/>
      <c r="W100" s="17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spans="2:40" s="50" customFormat="1">
      <c r="B101" s="7"/>
      <c r="C101" s="20"/>
      <c r="D101" s="45"/>
      <c r="E101" s="40"/>
      <c r="F101" s="40"/>
      <c r="G101" s="40"/>
      <c r="H101" s="7"/>
      <c r="I101" s="7"/>
      <c r="J101" s="7"/>
      <c r="K101" s="7"/>
      <c r="L101" s="40"/>
      <c r="M101" s="40"/>
      <c r="N101" s="40"/>
      <c r="O101" s="7"/>
      <c r="V101" s="17"/>
      <c r="W101" s="17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spans="2:40" s="50" customFormat="1">
      <c r="B102" s="7"/>
      <c r="C102" s="20"/>
      <c r="D102" s="45"/>
      <c r="E102" s="40"/>
      <c r="F102" s="40"/>
      <c r="G102" s="40"/>
      <c r="H102" s="7"/>
      <c r="I102" s="7"/>
      <c r="J102" s="7"/>
      <c r="K102" s="7"/>
      <c r="L102" s="40"/>
      <c r="M102" s="40"/>
      <c r="N102" s="40"/>
      <c r="O102" s="7"/>
      <c r="V102" s="17"/>
      <c r="W102" s="17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</row>
    <row r="103" spans="2:40" s="50" customFormat="1">
      <c r="B103" s="7"/>
      <c r="C103" s="20"/>
      <c r="D103" s="45"/>
      <c r="E103" s="40"/>
      <c r="F103" s="40"/>
      <c r="G103" s="40"/>
      <c r="H103" s="7"/>
      <c r="I103" s="7"/>
      <c r="J103" s="7"/>
      <c r="K103" s="7"/>
      <c r="L103" s="40"/>
      <c r="M103" s="40"/>
      <c r="N103" s="40"/>
      <c r="O103" s="7"/>
      <c r="V103" s="17"/>
      <c r="W103" s="17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</row>
    <row r="104" spans="2:40" s="50" customFormat="1">
      <c r="B104" s="7"/>
      <c r="C104" s="20"/>
      <c r="D104" s="45"/>
      <c r="E104" s="40"/>
      <c r="F104" s="40"/>
      <c r="G104" s="40"/>
      <c r="H104" s="7"/>
      <c r="I104" s="7"/>
      <c r="J104" s="7"/>
      <c r="K104" s="7"/>
      <c r="L104" s="40"/>
      <c r="M104" s="40"/>
      <c r="N104" s="40"/>
      <c r="O104" s="7"/>
      <c r="V104" s="17"/>
      <c r="W104" s="17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</row>
    <row r="105" spans="2:40" s="50" customFormat="1">
      <c r="B105" s="7"/>
      <c r="C105" s="20"/>
      <c r="D105" s="45"/>
      <c r="E105" s="40"/>
      <c r="F105" s="40"/>
      <c r="G105" s="40"/>
      <c r="H105" s="7"/>
      <c r="I105" s="7"/>
      <c r="J105" s="7"/>
      <c r="K105" s="7"/>
      <c r="L105" s="40"/>
      <c r="M105" s="40"/>
      <c r="N105" s="40"/>
      <c r="O105" s="7"/>
      <c r="V105" s="17"/>
      <c r="W105" s="17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spans="2:40" s="50" customFormat="1">
      <c r="B106" s="7"/>
      <c r="C106" s="20"/>
      <c r="D106" s="45"/>
      <c r="E106" s="40"/>
      <c r="F106" s="40"/>
      <c r="G106" s="40"/>
      <c r="H106" s="7"/>
      <c r="I106" s="7"/>
      <c r="J106" s="7"/>
      <c r="K106" s="7"/>
      <c r="L106" s="40"/>
      <c r="M106" s="40"/>
      <c r="N106" s="40"/>
      <c r="O106" s="7"/>
      <c r="V106" s="17"/>
      <c r="W106" s="17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</row>
    <row r="107" spans="2:40" s="50" customFormat="1">
      <c r="B107" s="7"/>
      <c r="C107" s="20"/>
      <c r="D107" s="45"/>
      <c r="E107" s="40"/>
      <c r="F107" s="40"/>
      <c r="G107" s="40"/>
      <c r="H107" s="7"/>
      <c r="I107" s="7"/>
      <c r="J107" s="7"/>
      <c r="K107" s="7"/>
      <c r="L107" s="40"/>
      <c r="M107" s="40"/>
      <c r="N107" s="40"/>
      <c r="O107" s="7"/>
      <c r="V107" s="17"/>
      <c r="W107" s="17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</row>
    <row r="108" spans="2:40" s="50" customFormat="1">
      <c r="B108" s="7"/>
      <c r="C108" s="20"/>
      <c r="D108" s="45"/>
      <c r="E108" s="40"/>
      <c r="F108" s="40"/>
      <c r="G108" s="40"/>
      <c r="H108" s="7"/>
      <c r="I108" s="7"/>
      <c r="J108" s="7"/>
      <c r="K108" s="7"/>
      <c r="L108" s="40"/>
      <c r="M108" s="40"/>
      <c r="N108" s="40"/>
      <c r="O108" s="7"/>
      <c r="V108" s="17"/>
      <c r="W108" s="17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</row>
    <row r="109" spans="2:40" s="50" customFormat="1">
      <c r="B109" s="7"/>
      <c r="C109" s="20"/>
      <c r="D109" s="45"/>
      <c r="E109" s="40"/>
      <c r="F109" s="40"/>
      <c r="G109" s="40"/>
      <c r="H109" s="7"/>
      <c r="I109" s="7"/>
      <c r="J109" s="7"/>
      <c r="K109" s="7"/>
      <c r="L109" s="40"/>
      <c r="M109" s="40"/>
      <c r="N109" s="40"/>
      <c r="O109" s="7"/>
      <c r="V109" s="17"/>
      <c r="W109" s="17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</row>
    <row r="110" spans="2:40" s="50" customFormat="1">
      <c r="B110" s="7"/>
      <c r="C110" s="20"/>
      <c r="D110" s="45"/>
      <c r="E110" s="40"/>
      <c r="F110" s="40"/>
      <c r="G110" s="40"/>
      <c r="H110" s="7"/>
      <c r="I110" s="7"/>
      <c r="J110" s="7"/>
      <c r="K110" s="7"/>
      <c r="L110" s="40"/>
      <c r="M110" s="40"/>
      <c r="N110" s="40"/>
      <c r="O110" s="7"/>
      <c r="V110" s="17"/>
      <c r="W110" s="17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spans="2:40" s="50" customFormat="1">
      <c r="B111" s="7"/>
      <c r="C111" s="20"/>
      <c r="D111" s="45"/>
      <c r="E111" s="40"/>
      <c r="F111" s="40"/>
      <c r="G111" s="40"/>
      <c r="H111" s="7"/>
      <c r="I111" s="7"/>
      <c r="J111" s="7"/>
      <c r="K111" s="7"/>
      <c r="L111" s="40"/>
      <c r="M111" s="40"/>
      <c r="N111" s="40"/>
      <c r="O111" s="7"/>
      <c r="V111" s="17"/>
      <c r="W111" s="17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spans="2:40" s="50" customFormat="1">
      <c r="B112" s="7"/>
      <c r="C112" s="20"/>
      <c r="D112" s="45"/>
      <c r="E112" s="40"/>
      <c r="F112" s="40"/>
      <c r="G112" s="40"/>
      <c r="H112" s="7"/>
      <c r="I112" s="7"/>
      <c r="J112" s="7"/>
      <c r="K112" s="7"/>
      <c r="L112" s="40"/>
      <c r="M112" s="40"/>
      <c r="N112" s="40"/>
      <c r="O112" s="7"/>
      <c r="V112" s="17"/>
      <c r="W112" s="17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</row>
    <row r="113" spans="2:40" s="50" customFormat="1">
      <c r="B113" s="7"/>
      <c r="C113" s="20"/>
      <c r="D113" s="45"/>
      <c r="E113" s="40"/>
      <c r="F113" s="40"/>
      <c r="G113" s="40"/>
      <c r="H113" s="7"/>
      <c r="I113" s="7"/>
      <c r="J113" s="7"/>
      <c r="K113" s="7"/>
      <c r="L113" s="40"/>
      <c r="M113" s="40"/>
      <c r="N113" s="40"/>
      <c r="O113" s="7"/>
      <c r="V113" s="17"/>
      <c r="W113" s="17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</row>
    <row r="114" spans="2:40" s="50" customFormat="1">
      <c r="B114" s="7"/>
      <c r="C114" s="20"/>
      <c r="D114" s="45"/>
      <c r="E114" s="40"/>
      <c r="F114" s="40"/>
      <c r="G114" s="40"/>
      <c r="H114" s="7"/>
      <c r="I114" s="7"/>
      <c r="J114" s="7"/>
      <c r="K114" s="7"/>
      <c r="L114" s="40"/>
      <c r="M114" s="40"/>
      <c r="N114" s="40"/>
      <c r="O114" s="7"/>
      <c r="V114" s="17"/>
      <c r="W114" s="17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</row>
    <row r="115" spans="2:40" s="50" customFormat="1">
      <c r="B115" s="7"/>
      <c r="C115" s="20"/>
      <c r="D115" s="45"/>
      <c r="E115" s="40"/>
      <c r="F115" s="40"/>
      <c r="G115" s="40"/>
      <c r="H115" s="7"/>
      <c r="I115" s="7"/>
      <c r="J115" s="7"/>
      <c r="K115" s="7"/>
      <c r="L115" s="40"/>
      <c r="M115" s="40"/>
      <c r="N115" s="40"/>
      <c r="O115" s="7"/>
      <c r="V115" s="17"/>
      <c r="W115" s="17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spans="2:40" s="50" customFormat="1">
      <c r="B116" s="7"/>
      <c r="C116" s="20"/>
      <c r="D116" s="45"/>
      <c r="E116" s="40"/>
      <c r="F116" s="40"/>
      <c r="G116" s="40"/>
      <c r="H116" s="7"/>
      <c r="I116" s="7"/>
      <c r="J116" s="7"/>
      <c r="K116" s="7"/>
      <c r="L116" s="40"/>
      <c r="M116" s="40"/>
      <c r="N116" s="40"/>
      <c r="O116" s="7"/>
      <c r="V116" s="17"/>
      <c r="W116" s="17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</row>
    <row r="117" spans="2:40" s="50" customFormat="1">
      <c r="B117" s="7"/>
      <c r="C117" s="20"/>
      <c r="D117" s="45"/>
      <c r="E117" s="40"/>
      <c r="F117" s="40"/>
      <c r="G117" s="40"/>
      <c r="H117" s="7"/>
      <c r="I117" s="7"/>
      <c r="J117" s="7"/>
      <c r="K117" s="7"/>
      <c r="L117" s="40"/>
      <c r="M117" s="40"/>
      <c r="N117" s="40"/>
      <c r="O117" s="7"/>
      <c r="V117" s="17"/>
      <c r="W117" s="17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spans="2:40" s="50" customFormat="1">
      <c r="B118" s="7"/>
      <c r="C118" s="20"/>
      <c r="D118" s="45"/>
      <c r="E118" s="40"/>
      <c r="F118" s="40"/>
      <c r="G118" s="40"/>
      <c r="H118" s="7"/>
      <c r="I118" s="7"/>
      <c r="J118" s="7"/>
      <c r="K118" s="7"/>
      <c r="L118" s="40"/>
      <c r="M118" s="40"/>
      <c r="N118" s="40"/>
      <c r="O118" s="7"/>
      <c r="V118" s="17"/>
      <c r="W118" s="17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</row>
    <row r="119" spans="2:40" s="50" customFormat="1">
      <c r="B119" s="7"/>
      <c r="C119" s="20"/>
      <c r="D119" s="45"/>
      <c r="E119" s="40"/>
      <c r="F119" s="40"/>
      <c r="G119" s="40"/>
      <c r="H119" s="7"/>
      <c r="I119" s="7"/>
      <c r="J119" s="7"/>
      <c r="K119" s="7"/>
      <c r="L119" s="40"/>
      <c r="M119" s="40"/>
      <c r="N119" s="40"/>
      <c r="O119" s="7"/>
      <c r="V119" s="17"/>
      <c r="W119" s="17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spans="2:40" s="50" customFormat="1">
      <c r="B120" s="7"/>
      <c r="C120" s="20"/>
      <c r="D120" s="45"/>
      <c r="E120" s="40"/>
      <c r="F120" s="40"/>
      <c r="G120" s="40"/>
      <c r="H120" s="7"/>
      <c r="I120" s="7"/>
      <c r="J120" s="7"/>
      <c r="K120" s="7"/>
      <c r="L120" s="40"/>
      <c r="M120" s="40"/>
      <c r="N120" s="40"/>
      <c r="O120" s="7"/>
      <c r="V120" s="17"/>
      <c r="W120" s="17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</row>
    <row r="121" spans="2:40" s="50" customFormat="1">
      <c r="B121" s="7"/>
      <c r="C121" s="20"/>
      <c r="D121" s="45"/>
      <c r="E121" s="40"/>
      <c r="F121" s="40"/>
      <c r="G121" s="40"/>
      <c r="H121" s="7"/>
      <c r="I121" s="7"/>
      <c r="J121" s="7"/>
      <c r="K121" s="7"/>
      <c r="L121" s="40"/>
      <c r="M121" s="40"/>
      <c r="N121" s="40"/>
      <c r="O121" s="7"/>
      <c r="V121" s="17"/>
      <c r="W121" s="17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spans="2:40" s="50" customFormat="1">
      <c r="B122" s="7"/>
      <c r="C122" s="20"/>
      <c r="D122" s="45"/>
      <c r="E122" s="40"/>
      <c r="F122" s="40"/>
      <c r="G122" s="40"/>
      <c r="H122" s="7"/>
      <c r="I122" s="7"/>
      <c r="J122" s="7"/>
      <c r="K122" s="7"/>
      <c r="L122" s="40"/>
      <c r="M122" s="40"/>
      <c r="N122" s="40"/>
      <c r="O122" s="7"/>
      <c r="V122" s="17"/>
      <c r="W122" s="17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</row>
    <row r="123" spans="2:40" s="50" customFormat="1">
      <c r="B123" s="7"/>
      <c r="C123" s="20"/>
      <c r="D123" s="45"/>
      <c r="E123" s="40"/>
      <c r="F123" s="40"/>
      <c r="G123" s="40"/>
      <c r="H123" s="7"/>
      <c r="I123" s="7"/>
      <c r="J123" s="7"/>
      <c r="K123" s="7"/>
      <c r="L123" s="40"/>
      <c r="M123" s="40"/>
      <c r="N123" s="40"/>
      <c r="O123" s="7"/>
      <c r="V123" s="17"/>
      <c r="W123" s="17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spans="2:40" s="50" customFormat="1">
      <c r="B124" s="7"/>
      <c r="C124" s="20"/>
      <c r="D124" s="45"/>
      <c r="E124" s="40"/>
      <c r="F124" s="40"/>
      <c r="G124" s="40"/>
      <c r="H124" s="7"/>
      <c r="I124" s="7"/>
      <c r="J124" s="7"/>
      <c r="K124" s="7"/>
      <c r="L124" s="40"/>
      <c r="M124" s="40"/>
      <c r="N124" s="40"/>
      <c r="O124" s="7"/>
      <c r="V124" s="17"/>
      <c r="W124" s="17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  <row r="125" spans="2:40" s="50" customFormat="1">
      <c r="B125" s="7"/>
      <c r="C125" s="20"/>
      <c r="D125" s="45"/>
      <c r="E125" s="40"/>
      <c r="F125" s="40"/>
      <c r="G125" s="40"/>
      <c r="H125" s="7"/>
      <c r="I125" s="7"/>
      <c r="J125" s="7"/>
      <c r="K125" s="7"/>
      <c r="L125" s="40"/>
      <c r="M125" s="40"/>
      <c r="N125" s="40"/>
      <c r="O125" s="7"/>
      <c r="V125" s="17"/>
      <c r="W125" s="17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</row>
    <row r="126" spans="2:40" s="50" customFormat="1">
      <c r="B126" s="7"/>
      <c r="C126" s="20"/>
      <c r="D126" s="45"/>
      <c r="E126" s="40"/>
      <c r="F126" s="40"/>
      <c r="G126" s="40"/>
      <c r="H126" s="7"/>
      <c r="I126" s="7"/>
      <c r="J126" s="7"/>
      <c r="K126" s="7"/>
      <c r="L126" s="40"/>
      <c r="M126" s="40"/>
      <c r="N126" s="40"/>
      <c r="O126" s="7"/>
      <c r="V126" s="17"/>
      <c r="W126" s="17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</row>
    <row r="127" spans="2:40" s="50" customFormat="1">
      <c r="B127" s="7"/>
      <c r="C127" s="20"/>
      <c r="D127" s="45"/>
      <c r="E127" s="40"/>
      <c r="F127" s="40"/>
      <c r="G127" s="40"/>
      <c r="H127" s="7"/>
      <c r="I127" s="7"/>
      <c r="J127" s="7"/>
      <c r="K127" s="7"/>
      <c r="L127" s="40"/>
      <c r="M127" s="40"/>
      <c r="N127" s="40"/>
      <c r="O127" s="7"/>
      <c r="V127" s="17"/>
      <c r="W127" s="17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</row>
    <row r="128" spans="2:40" s="50" customFormat="1">
      <c r="B128" s="7"/>
      <c r="C128" s="20"/>
      <c r="D128" s="45"/>
      <c r="E128" s="40"/>
      <c r="F128" s="40"/>
      <c r="G128" s="40"/>
      <c r="H128" s="7"/>
      <c r="I128" s="7"/>
      <c r="J128" s="7"/>
      <c r="K128" s="7"/>
      <c r="L128" s="40"/>
      <c r="M128" s="40"/>
      <c r="N128" s="40"/>
      <c r="O128" s="7"/>
      <c r="V128" s="17"/>
      <c r="W128" s="17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</row>
    <row r="129" spans="2:40" s="50" customFormat="1">
      <c r="B129" s="7"/>
      <c r="C129" s="20"/>
      <c r="D129" s="45"/>
      <c r="E129" s="40"/>
      <c r="F129" s="40"/>
      <c r="G129" s="40"/>
      <c r="H129" s="7"/>
      <c r="I129" s="7"/>
      <c r="J129" s="7"/>
      <c r="K129" s="7"/>
      <c r="L129" s="40"/>
      <c r="M129" s="40"/>
      <c r="N129" s="40"/>
      <c r="O129" s="7"/>
      <c r="V129" s="17"/>
      <c r="W129" s="17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</row>
    <row r="130" spans="2:40" s="50" customFormat="1">
      <c r="B130" s="7"/>
      <c r="C130" s="20"/>
      <c r="D130" s="45"/>
      <c r="E130" s="40"/>
      <c r="F130" s="40"/>
      <c r="G130" s="40"/>
      <c r="H130" s="7"/>
      <c r="I130" s="7"/>
      <c r="J130" s="7"/>
      <c r="K130" s="7"/>
      <c r="L130" s="40"/>
      <c r="M130" s="40"/>
      <c r="N130" s="40"/>
      <c r="O130" s="7"/>
      <c r="V130" s="17"/>
      <c r="W130" s="17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</row>
  </sheetData>
  <mergeCells count="7">
    <mergeCell ref="B24:C24"/>
    <mergeCell ref="B2:T2"/>
    <mergeCell ref="B3:T3"/>
    <mergeCell ref="B6:C6"/>
    <mergeCell ref="B8:C8"/>
    <mergeCell ref="B12:C12"/>
    <mergeCell ref="B19:C19"/>
  </mergeCells>
  <printOptions horizontalCentered="1"/>
  <pageMargins left="0.2" right="0.1" top="0.5" bottom="0" header="0" footer="0"/>
  <pageSetup paperSize="9" scale="46" orientation="landscape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Vaio</cp:lastModifiedBy>
  <cp:lastPrinted>2015-05-26T05:03:08Z</cp:lastPrinted>
  <dcterms:created xsi:type="dcterms:W3CDTF">1996-10-14T23:33:28Z</dcterms:created>
  <dcterms:modified xsi:type="dcterms:W3CDTF">2015-06-05T11:05:08Z</dcterms:modified>
</cp:coreProperties>
</file>