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285" windowWidth="14805" windowHeight="7830"/>
  </bookViews>
  <sheets>
    <sheet name="Revised Dep" sheetId="4" r:id="rId1"/>
    <sheet name="Sheet1" sheetId="1" r:id="rId2"/>
    <sheet name="Sheet2" sheetId="2" r:id="rId3"/>
    <sheet name="Sheet3" sheetId="3" r:id="rId4"/>
  </sheets>
  <definedNames>
    <definedName name="Excel_BuiltIn_Print_Area_14">#REF!</definedName>
  </definedNames>
  <calcPr calcId="124519"/>
</workbook>
</file>

<file path=xl/calcChain.xml><?xml version="1.0" encoding="utf-8"?>
<calcChain xmlns="http://schemas.openxmlformats.org/spreadsheetml/2006/main">
  <c r="K81" i="4"/>
  <c r="O4" l="1"/>
  <c r="K5"/>
  <c r="K4" l="1"/>
  <c r="I4"/>
  <c r="H4"/>
  <c r="O67" l="1"/>
  <c r="K67"/>
  <c r="K70" l="1"/>
  <c r="K69"/>
  <c r="K68"/>
  <c r="K57"/>
  <c r="K53"/>
  <c r="K48"/>
  <c r="K47"/>
  <c r="K37"/>
  <c r="K36"/>
  <c r="K35"/>
  <c r="K34"/>
  <c r="K33"/>
  <c r="K32"/>
  <c r="K31"/>
  <c r="O36"/>
  <c r="K7"/>
  <c r="K6"/>
  <c r="C73"/>
  <c r="C71"/>
  <c r="C58"/>
  <c r="C54"/>
  <c r="C49"/>
  <c r="C42"/>
  <c r="C38"/>
  <c r="C8"/>
  <c r="O57"/>
  <c r="O53"/>
  <c r="O70" l="1"/>
  <c r="O69"/>
  <c r="O68"/>
  <c r="O47"/>
  <c r="O48"/>
  <c r="O37"/>
  <c r="O35"/>
  <c r="O34"/>
  <c r="O33"/>
  <c r="O32"/>
  <c r="O31"/>
  <c r="O7"/>
  <c r="O6"/>
  <c r="O5"/>
  <c r="M66" l="1"/>
  <c r="M64"/>
  <c r="M63"/>
  <c r="M62"/>
  <c r="M61"/>
  <c r="D58"/>
  <c r="M52"/>
  <c r="D54"/>
  <c r="M46"/>
  <c r="M45"/>
  <c r="M41"/>
  <c r="M42" s="1"/>
  <c r="M27"/>
  <c r="M26"/>
  <c r="M25"/>
  <c r="M24"/>
  <c r="M23"/>
  <c r="M22"/>
  <c r="M21"/>
  <c r="M20"/>
  <c r="M19"/>
  <c r="M18"/>
  <c r="M17"/>
  <c r="M16"/>
  <c r="M15"/>
  <c r="M14"/>
  <c r="M13"/>
  <c r="M12"/>
  <c r="M11"/>
  <c r="D49"/>
  <c r="L42"/>
  <c r="D42"/>
  <c r="D38"/>
  <c r="L70"/>
  <c r="M70" s="1"/>
  <c r="L69"/>
  <c r="M69" s="1"/>
  <c r="L68"/>
  <c r="M68" s="1"/>
  <c r="D65"/>
  <c r="D71" s="1"/>
  <c r="H68"/>
  <c r="I68" s="1"/>
  <c r="F70"/>
  <c r="H70" s="1"/>
  <c r="I70" s="1"/>
  <c r="F69"/>
  <c r="H69" s="1"/>
  <c r="I69" s="1"/>
  <c r="F68"/>
  <c r="M65" l="1"/>
  <c r="L67"/>
  <c r="L71" s="1"/>
  <c r="F67"/>
  <c r="H67" s="1"/>
  <c r="I67" s="1"/>
  <c r="F66"/>
  <c r="H66" s="1"/>
  <c r="I66" s="1"/>
  <c r="F65"/>
  <c r="H65" s="1"/>
  <c r="I65" s="1"/>
  <c r="H64"/>
  <c r="I64" s="1"/>
  <c r="F64"/>
  <c r="F63"/>
  <c r="H63" s="1"/>
  <c r="I63" s="1"/>
  <c r="F62"/>
  <c r="H62" s="1"/>
  <c r="I62" s="1"/>
  <c r="F61"/>
  <c r="H61" s="1"/>
  <c r="I61" s="1"/>
  <c r="L57"/>
  <c r="L58" s="1"/>
  <c r="F57"/>
  <c r="H57" s="1"/>
  <c r="I57" s="1"/>
  <c r="L53"/>
  <c r="L54" s="1"/>
  <c r="F53"/>
  <c r="H53" s="1"/>
  <c r="I53" s="1"/>
  <c r="F52"/>
  <c r="H52" s="1"/>
  <c r="I52" s="1"/>
  <c r="L48"/>
  <c r="M48" s="1"/>
  <c r="F48"/>
  <c r="H48" s="1"/>
  <c r="I48" s="1"/>
  <c r="L47"/>
  <c r="F47"/>
  <c r="H47" s="1"/>
  <c r="I47" s="1"/>
  <c r="F46"/>
  <c r="H46" s="1"/>
  <c r="I46" s="1"/>
  <c r="F45"/>
  <c r="H45" s="1"/>
  <c r="I45" s="1"/>
  <c r="F41"/>
  <c r="H41" s="1"/>
  <c r="I41" s="1"/>
  <c r="L49" l="1"/>
  <c r="M53"/>
  <c r="M54" s="1"/>
  <c r="M57"/>
  <c r="M58" s="1"/>
  <c r="M47"/>
  <c r="M49" s="1"/>
  <c r="M67"/>
  <c r="M71" s="1"/>
  <c r="L37"/>
  <c r="M37" s="1"/>
  <c r="L36"/>
  <c r="M36" s="1"/>
  <c r="L31"/>
  <c r="M31" s="1"/>
  <c r="L30"/>
  <c r="M30" s="1"/>
  <c r="L29"/>
  <c r="M29" s="1"/>
  <c r="L28"/>
  <c r="L35"/>
  <c r="M35" s="1"/>
  <c r="L34"/>
  <c r="M34" s="1"/>
  <c r="L33"/>
  <c r="M33" s="1"/>
  <c r="L32"/>
  <c r="E37"/>
  <c r="F37" s="1"/>
  <c r="H37" s="1"/>
  <c r="I37" s="1"/>
  <c r="E36"/>
  <c r="F36" s="1"/>
  <c r="H36" s="1"/>
  <c r="I36" s="1"/>
  <c r="E35"/>
  <c r="F35" s="1"/>
  <c r="H35" s="1"/>
  <c r="I35" s="1"/>
  <c r="E34"/>
  <c r="F34" s="1"/>
  <c r="H34" s="1"/>
  <c r="I34" s="1"/>
  <c r="E33"/>
  <c r="F33" s="1"/>
  <c r="H33" s="1"/>
  <c r="I33" s="1"/>
  <c r="E32"/>
  <c r="F32" s="1"/>
  <c r="H32" s="1"/>
  <c r="I32" s="1"/>
  <c r="E31"/>
  <c r="F31" s="1"/>
  <c r="H31" s="1"/>
  <c r="I31" s="1"/>
  <c r="E30"/>
  <c r="F30" s="1"/>
  <c r="H30" s="1"/>
  <c r="I30" s="1"/>
  <c r="E29"/>
  <c r="F29" s="1"/>
  <c r="H29" s="1"/>
  <c r="I29" s="1"/>
  <c r="E28"/>
  <c r="F28" s="1"/>
  <c r="H28" s="1"/>
  <c r="I28" s="1"/>
  <c r="E27"/>
  <c r="F27" s="1"/>
  <c r="H27" s="1"/>
  <c r="I27" s="1"/>
  <c r="E26"/>
  <c r="F26" s="1"/>
  <c r="H26" s="1"/>
  <c r="I26" s="1"/>
  <c r="E25"/>
  <c r="F25" s="1"/>
  <c r="H25" s="1"/>
  <c r="I25" s="1"/>
  <c r="E24"/>
  <c r="F24" s="1"/>
  <c r="H24" s="1"/>
  <c r="I24" s="1"/>
  <c r="E23"/>
  <c r="F23" s="1"/>
  <c r="H23" s="1"/>
  <c r="I23" s="1"/>
  <c r="E22"/>
  <c r="F22" s="1"/>
  <c r="H22" s="1"/>
  <c r="I22" s="1"/>
  <c r="E21"/>
  <c r="F21" s="1"/>
  <c r="H21" s="1"/>
  <c r="I21" s="1"/>
  <c r="E20"/>
  <c r="F20" s="1"/>
  <c r="H20" s="1"/>
  <c r="I20" s="1"/>
  <c r="E19"/>
  <c r="F19" s="1"/>
  <c r="H19" s="1"/>
  <c r="I19" s="1"/>
  <c r="E18"/>
  <c r="F18" s="1"/>
  <c r="H18" s="1"/>
  <c r="I18" s="1"/>
  <c r="E17"/>
  <c r="F17" s="1"/>
  <c r="H17" s="1"/>
  <c r="I17" s="1"/>
  <c r="E16"/>
  <c r="F16" s="1"/>
  <c r="H16" s="1"/>
  <c r="I16" s="1"/>
  <c r="E15"/>
  <c r="F15" s="1"/>
  <c r="H15" s="1"/>
  <c r="I15" s="1"/>
  <c r="E14"/>
  <c r="F14" s="1"/>
  <c r="H14" s="1"/>
  <c r="I14" s="1"/>
  <c r="E13"/>
  <c r="F13" s="1"/>
  <c r="H13" s="1"/>
  <c r="I13" s="1"/>
  <c r="E12"/>
  <c r="F12" s="1"/>
  <c r="H12" s="1"/>
  <c r="I12" s="1"/>
  <c r="E11"/>
  <c r="F11" s="1"/>
  <c r="H11" s="1"/>
  <c r="I11" s="1"/>
  <c r="D5"/>
  <c r="D8" s="1"/>
  <c r="D73" s="1"/>
  <c r="L7"/>
  <c r="M7" s="1"/>
  <c r="L6"/>
  <c r="M6" s="1"/>
  <c r="L5"/>
  <c r="M5" s="1"/>
  <c r="F5"/>
  <c r="L4"/>
  <c r="F7"/>
  <c r="H7" s="1"/>
  <c r="I7" s="1"/>
  <c r="F6"/>
  <c r="H6" s="1"/>
  <c r="I6" s="1"/>
  <c r="H5"/>
  <c r="I5" s="1"/>
  <c r="E4"/>
  <c r="F4" s="1"/>
  <c r="M4" l="1"/>
  <c r="L8"/>
  <c r="M28"/>
  <c r="L38"/>
  <c r="M8"/>
  <c r="M32"/>
  <c r="M38" s="1"/>
  <c r="D86" i="1"/>
  <c r="D70"/>
  <c r="D64"/>
  <c r="D60"/>
  <c r="D47"/>
  <c r="D43"/>
  <c r="D12"/>
  <c r="L73" i="4" l="1"/>
  <c r="M73"/>
</calcChain>
</file>

<file path=xl/sharedStrings.xml><?xml version="1.0" encoding="utf-8"?>
<sst xmlns="http://schemas.openxmlformats.org/spreadsheetml/2006/main" count="199" uniqueCount="136">
  <si>
    <t>Asset</t>
  </si>
  <si>
    <t>Date of purchase of new/exsisting asset</t>
  </si>
  <si>
    <t>Estimated useful life as per schedule II</t>
  </si>
  <si>
    <t>New useful life in days</t>
  </si>
  <si>
    <t>Already expired useful life as on 31/03/14</t>
  </si>
  <si>
    <t>Balance days</t>
  </si>
  <si>
    <t>Asset used during the year ( In days)</t>
  </si>
  <si>
    <t>Net block</t>
  </si>
  <si>
    <t>Tangible Assets:</t>
  </si>
  <si>
    <t>Plant &amp; Machinery</t>
  </si>
  <si>
    <t>ITEM</t>
  </si>
  <si>
    <t>PURCHASE DATE</t>
  </si>
  <si>
    <t>PURCHASE VALUE</t>
  </si>
  <si>
    <t>01 AC 183 WBETI SAMSUNG WINDOW</t>
  </si>
  <si>
    <t>24MAR10</t>
  </si>
  <si>
    <t>01 AC SAMSUNG Window-2nd outer office</t>
  </si>
  <si>
    <t>02JUN10</t>
  </si>
  <si>
    <t>01 AC VOLTAS WINDOW 1.56 VERT-Director's room</t>
  </si>
  <si>
    <t>13SEP11</t>
  </si>
  <si>
    <t>01AC Daikin Split - 2.2 t</t>
  </si>
  <si>
    <t>TOTAL</t>
  </si>
  <si>
    <t>COFFEE MACHINE (MORPHY)</t>
  </si>
  <si>
    <t>20JAN06</t>
  </si>
  <si>
    <t xml:space="preserve">FANS  - 2 ceiling </t>
  </si>
  <si>
    <t>01APR96</t>
  </si>
  <si>
    <t xml:space="preserve">EPABX BOARD WITH 06PHONES </t>
  </si>
  <si>
    <t>27FEB02</t>
  </si>
  <si>
    <t>02 SLEEPING BAG</t>
  </si>
  <si>
    <t>08JAN98</t>
  </si>
  <si>
    <t>01 GEYSER</t>
  </si>
  <si>
    <t>17OCT99</t>
  </si>
  <si>
    <t>01 4-DRAWER+ 01 2-Dr FILING CABINET</t>
  </si>
  <si>
    <t>01APR96 (AT)</t>
  </si>
  <si>
    <t>01 2-DRAWER FILING CABINET</t>
  </si>
  <si>
    <t>24APR01</t>
  </si>
  <si>
    <t xml:space="preserve">02 ALKON STATIONERY CABINETS </t>
  </si>
  <si>
    <t>03FEB97</t>
  </si>
  <si>
    <t>26APR01</t>
  </si>
  <si>
    <t>01 SAMSONITE BRIFCASE</t>
  </si>
  <si>
    <t>05JAN00</t>
  </si>
  <si>
    <t>02 INVERTORS WITH BATTERY</t>
  </si>
  <si>
    <t>02MAY96</t>
  </si>
  <si>
    <t>01 SAMSONITE LUGGAGE</t>
  </si>
  <si>
    <t>02JAN06</t>
  </si>
  <si>
    <r>
      <t>01 WALL FAN</t>
    </r>
    <r>
      <rPr>
        <sz val="14"/>
        <rFont val="Arial Narrow"/>
        <family val="2"/>
      </rPr>
      <t/>
    </r>
  </si>
  <si>
    <t>11APL06</t>
  </si>
  <si>
    <t>01 MURPHY ELECTRIC KETTLE</t>
  </si>
  <si>
    <t>14DEC07</t>
  </si>
  <si>
    <t>01 ROOM HEATER</t>
  </si>
  <si>
    <t>29JAN08</t>
  </si>
  <si>
    <t>01 DIGITAL CAMERA S550 NIKON</t>
  </si>
  <si>
    <t>27DEC08</t>
  </si>
  <si>
    <t>01 VI1610 BLACK &amp; DECKER VACCUM CLEANER</t>
  </si>
  <si>
    <t>19MAR09</t>
  </si>
  <si>
    <t>01 MICROTEK INVERTOR WITH BATTERY &amp; TROLLY</t>
  </si>
  <si>
    <t>03JUL09</t>
  </si>
  <si>
    <t>01 COFFEE GRINDER CBM-3</t>
  </si>
  <si>
    <t>20SEP09</t>
  </si>
  <si>
    <t>01 NOKIA E-71 MOBILE PHONE</t>
  </si>
  <si>
    <t>29SEP09</t>
  </si>
  <si>
    <t>01 Midea Carbon Heater</t>
  </si>
  <si>
    <t>11JAN10</t>
  </si>
  <si>
    <t>01 Black Berry Bold III</t>
  </si>
  <si>
    <t>04DEC10</t>
  </si>
  <si>
    <t>01Black Berry Duel II 9780- SKT</t>
  </si>
  <si>
    <t>08APR11</t>
  </si>
  <si>
    <t>01 Kxtg-4312 Panasonic</t>
  </si>
  <si>
    <t>09MAY12</t>
  </si>
  <si>
    <t>01 Black Berry BOLD - 9790 - PT</t>
  </si>
  <si>
    <t>04JUN12</t>
  </si>
  <si>
    <t>01 Internet Modem</t>
  </si>
  <si>
    <t>24DEC12</t>
  </si>
  <si>
    <t>01 D Link N-300 ADSL modem</t>
  </si>
  <si>
    <t>05AUG14</t>
  </si>
  <si>
    <t>LIGHT FITTINGS</t>
  </si>
  <si>
    <t>17MAY96</t>
  </si>
  <si>
    <t xml:space="preserve"> 04 VISITOR'S CHAIRS ON 31.03.11</t>
  </si>
  <si>
    <t>12JUN95</t>
  </si>
  <si>
    <t>01+3 EXEC CHAIRS</t>
  </si>
  <si>
    <t>02+01+1+1 (COMP TBL) TABLES</t>
  </si>
  <si>
    <t>27MAY95</t>
  </si>
  <si>
    <t>SIDE BOARDS/PARTITION/CUPBOARDS</t>
  </si>
  <si>
    <t>GODREJ 3 DOOR CUBBOARD</t>
  </si>
  <si>
    <t>GODREJ 2 DOOR CUBBOARD</t>
  </si>
  <si>
    <t>01 CHROME BASE CHAIR</t>
  </si>
  <si>
    <t>06JAN11</t>
  </si>
  <si>
    <t>CYCLE</t>
  </si>
  <si>
    <t>31MAR05</t>
  </si>
  <si>
    <t>CAMRY</t>
  </si>
  <si>
    <t>08MAR04</t>
  </si>
  <si>
    <t>I-20 - Hyndai Car</t>
  </si>
  <si>
    <t>09APR10</t>
  </si>
  <si>
    <t>01 LAPTOP SATELITE A100 (TOSHIBA) - Jayati</t>
  </si>
  <si>
    <t>11JAN07</t>
  </si>
  <si>
    <t>01 PRINTER (HP) DJ 4288 @ REGD OFF</t>
  </si>
  <si>
    <t>14MAY09</t>
  </si>
  <si>
    <t>01 LAPTOP MAC BOOK 2.0GHz 13" PT</t>
  </si>
  <si>
    <t>11JUN09</t>
  </si>
  <si>
    <t>01 COMPAQ PRESARIO LAPTOP 6218 (OPS)</t>
  </si>
  <si>
    <t>22SEP09</t>
  </si>
  <si>
    <t>01 LAPTOP MAC BOOK PRO 15"`  SKT</t>
  </si>
  <si>
    <t>18FEB10</t>
  </si>
  <si>
    <t>01 HP SCANJET G 3110 (Scanner)</t>
  </si>
  <si>
    <t>16JUL10</t>
  </si>
  <si>
    <t>01 HP Deskjet 3050 (All In One) Printer</t>
  </si>
  <si>
    <t>22JUN12</t>
  </si>
  <si>
    <t>01 Toshiba Satellite C850-X5210</t>
  </si>
  <si>
    <t>11SEP12</t>
  </si>
  <si>
    <t>01 Toshiba Satellite U840-x4310 (MT)</t>
  </si>
  <si>
    <t>15SEP12</t>
  </si>
  <si>
    <t>01 Canon Inkjet Printer E560 IN</t>
  </si>
  <si>
    <t>20SEP14</t>
  </si>
  <si>
    <t>HEAD</t>
  </si>
  <si>
    <t>PLANT &amp; MACHINERY</t>
  </si>
  <si>
    <t>OFFICE EQUIPMENTS</t>
  </si>
  <si>
    <t>ELECTRICAL FITTINGS</t>
  </si>
  <si>
    <t>FURNITURE &amp; FIXTURE</t>
  </si>
  <si>
    <t>CARS</t>
  </si>
  <si>
    <t>COMPUTERS</t>
  </si>
  <si>
    <t>OFFICE EQUIPMENT</t>
  </si>
  <si>
    <t>LIGHT FITTING</t>
  </si>
  <si>
    <t>04 VISITORS CHAIRS - 01+3 EXEC CHAIRS</t>
  </si>
  <si>
    <t>02+01+1+1 (COMP TBL) TABLES SIDE BOARDS/PARTITION/CUPBOARDS</t>
  </si>
  <si>
    <t>GODREJ 3 DOOR CUBBOARD &amp; GODREJ 2 DOOR CUBBORAD</t>
  </si>
  <si>
    <t>06JAN011</t>
  </si>
  <si>
    <t>MOTOR CAR</t>
  </si>
  <si>
    <t>I20 - HUNDAI CAR</t>
  </si>
  <si>
    <t>COMPUTER</t>
  </si>
  <si>
    <t>GRAND TOTAL</t>
  </si>
  <si>
    <t>Balance days in year</t>
  </si>
  <si>
    <t>Original Cost</t>
  </si>
  <si>
    <t>WDV as on 31/03/14 cost of new asset</t>
  </si>
  <si>
    <t xml:space="preserve">Rate of Dep. </t>
  </si>
  <si>
    <t>Dep. Amount</t>
  </si>
  <si>
    <t>1-(s/c)^(1/n)*100</t>
  </si>
  <si>
    <t>Formula:</t>
  </si>
</sst>
</file>

<file path=xl/styles.xml><?xml version="1.0" encoding="utf-8"?>
<styleSheet xmlns="http://schemas.openxmlformats.org/spreadsheetml/2006/main">
  <numFmts count="12">
    <numFmt numFmtId="43" formatCode="_(* #,##0.00_);_(* \(#,##0.00\);_(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_-* #,##0.00_-;\-* #,##0.00_-;_-* &quot;-&quot;??_-;_-@_-"/>
    <numFmt numFmtId="167" formatCode="_(* #,##0.00_);_(* \(#,##0.00\);_(* \-??_);_(@_)"/>
    <numFmt numFmtId="168" formatCode="[$-409]d\-mmm\-yy;@"/>
    <numFmt numFmtId="169" formatCode="_-* #,##0\ _S_/_._-;\-* #,##0\ _S_/_._-;_-* &quot;-&quot;\ _S_/_._-;_-@_-"/>
    <numFmt numFmtId="170" formatCode="0.000"/>
    <numFmt numFmtId="171" formatCode="_-* #,##0.00\ _S_/_._-;\-* #,##0.00\ _S_/_._-;_-* &quot;-&quot;??\ _S_/_._-;_-@_-"/>
    <numFmt numFmtId="172" formatCode="_-* #,##0\ &quot;S/.&quot;_-;\-* #,##0\ &quot;S/.&quot;_-;_-* &quot;-&quot;\ &quot;S/.&quot;_-;_-@_-"/>
    <numFmt numFmtId="173" formatCode="_-* #,##0.00\ &quot;S/.&quot;_-;\-* #,##0.00\ &quot;S/.&quot;_-;_-* &quot;-&quot;??\ &quot;S/.&quot;_-;_-@_-"/>
    <numFmt numFmtId="174" formatCode="[$-409]dd\-mmm\-yy;@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Book Antiqua"/>
      <family val="1"/>
    </font>
    <font>
      <b/>
      <sz val="11"/>
      <color indexed="8"/>
      <name val="Book Antiqua"/>
      <family val="1"/>
    </font>
    <font>
      <b/>
      <u/>
      <sz val="11"/>
      <name val="Calibri"/>
      <family val="2"/>
    </font>
    <font>
      <sz val="11"/>
      <color indexed="8"/>
      <name val="Calibri"/>
      <family val="2"/>
    </font>
    <font>
      <sz val="10"/>
      <name val="Arial"/>
    </font>
    <font>
      <b/>
      <sz val="8"/>
      <name val="Arial Narrow"/>
      <family val="2"/>
    </font>
    <font>
      <sz val="8"/>
      <color indexed="10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sz val="14"/>
      <name val="Arial Narrow"/>
      <family val="2"/>
    </font>
    <font>
      <sz val="8"/>
      <color indexed="58"/>
      <name val="Arial Narrow"/>
      <family val="2"/>
    </font>
    <font>
      <b/>
      <sz val="8"/>
      <color indexed="62"/>
      <name val="Arial Narrow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b/>
      <u/>
      <sz val="11"/>
      <name val="Calibri"/>
      <family val="2"/>
      <scheme val="minor"/>
    </font>
    <font>
      <sz val="10"/>
      <color rgb="FF0070C0"/>
      <name val="Arial"/>
      <family val="2"/>
    </font>
    <font>
      <sz val="10"/>
      <color theme="3"/>
      <name val="Arial"/>
      <family val="2"/>
    </font>
    <font>
      <b/>
      <sz val="8"/>
      <color theme="3"/>
      <name val="Arial Narrow"/>
      <family val="2"/>
    </font>
    <font>
      <sz val="8"/>
      <name val="Calibri"/>
      <family val="2"/>
      <scheme val="minor"/>
    </font>
    <font>
      <b/>
      <sz val="8"/>
      <color rgb="FF0070C0"/>
      <name val="Arial Narrow"/>
      <family val="2"/>
    </font>
    <font>
      <b/>
      <sz val="10"/>
      <color rgb="FF0070C0"/>
      <name val="Arial"/>
      <family val="2"/>
    </font>
    <font>
      <b/>
      <sz val="12"/>
      <name val="Calibri"/>
      <family val="2"/>
      <scheme val="minor"/>
    </font>
    <font>
      <b/>
      <sz val="10"/>
      <color theme="3"/>
      <name val="Arial"/>
      <family val="2"/>
    </font>
    <font>
      <b/>
      <sz val="10"/>
      <name val="Calibri"/>
      <family val="2"/>
      <scheme val="minor"/>
    </font>
    <font>
      <b/>
      <sz val="10"/>
      <color indexed="62"/>
      <name val="Arial Narrow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167" fontId="1" fillId="0" borderId="0" applyFill="0" applyBorder="0" applyAlignment="0" applyProtection="0"/>
    <xf numFmtId="168" fontId="1" fillId="0" borderId="0" applyFill="0" applyBorder="0" applyAlignment="0" applyProtection="0"/>
    <xf numFmtId="169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 applyFill="0" applyBorder="0" applyAlignment="0" applyProtection="0"/>
    <xf numFmtId="170" fontId="1" fillId="0" borderId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22" applyAlignment="1">
      <alignment horizontal="center" vertical="center"/>
    </xf>
    <xf numFmtId="0" fontId="1" fillId="0" borderId="1" xfId="22" applyBorder="1"/>
    <xf numFmtId="0" fontId="1" fillId="0" borderId="0" xfId="22"/>
    <xf numFmtId="0" fontId="7" fillId="0" borderId="3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quotePrefix="1" applyFont="1" applyFill="1" applyAlignment="1">
      <alignment horizontal="center"/>
    </xf>
    <xf numFmtId="2" fontId="8" fillId="0" borderId="0" xfId="0" applyNumberFormat="1" applyFont="1" applyFill="1"/>
    <xf numFmtId="0" fontId="9" fillId="0" borderId="0" xfId="0" applyFont="1" applyFill="1"/>
    <xf numFmtId="15" fontId="9" fillId="0" borderId="0" xfId="0" quotePrefix="1" applyNumberFormat="1" applyFont="1" applyFill="1" applyAlignment="1">
      <alignment horizontal="center"/>
    </xf>
    <xf numFmtId="2" fontId="9" fillId="0" borderId="0" xfId="0" applyNumberFormat="1" applyFont="1" applyFill="1"/>
    <xf numFmtId="0" fontId="10" fillId="0" borderId="0" xfId="0" applyFont="1" applyFill="1"/>
    <xf numFmtId="15" fontId="10" fillId="0" borderId="0" xfId="0" quotePrefix="1" applyNumberFormat="1" applyFont="1" applyFill="1" applyAlignment="1">
      <alignment horizontal="center"/>
    </xf>
    <xf numFmtId="2" fontId="10" fillId="0" borderId="0" xfId="0" applyNumberFormat="1" applyFont="1" applyFill="1"/>
    <xf numFmtId="0" fontId="11" fillId="0" borderId="0" xfId="0" applyFont="1" applyFill="1"/>
    <xf numFmtId="15" fontId="11" fillId="0" borderId="0" xfId="0" quotePrefix="1" applyNumberFormat="1" applyFont="1" applyFill="1" applyAlignment="1">
      <alignment horizontal="center"/>
    </xf>
    <xf numFmtId="2" fontId="11" fillId="0" borderId="0" xfId="0" applyNumberFormat="1" applyFont="1" applyFill="1"/>
    <xf numFmtId="0" fontId="7" fillId="0" borderId="4" xfId="0" applyFont="1" applyFill="1" applyBorder="1"/>
    <xf numFmtId="2" fontId="7" fillId="0" borderId="3" xfId="0" applyNumberFormat="1" applyFont="1" applyFill="1" applyBorder="1"/>
    <xf numFmtId="0" fontId="10" fillId="0" borderId="0" xfId="0" quotePrefix="1" applyFont="1" applyFill="1" applyAlignment="1">
      <alignment horizontal="center"/>
    </xf>
    <xf numFmtId="0" fontId="10" fillId="0" borderId="0" xfId="0" applyFont="1" applyFill="1" applyBorder="1"/>
    <xf numFmtId="0" fontId="10" fillId="0" borderId="0" xfId="0" quotePrefix="1" applyFont="1" applyFill="1" applyBorder="1" applyAlignment="1">
      <alignment horizontal="center"/>
    </xf>
    <xf numFmtId="2" fontId="10" fillId="0" borderId="0" xfId="0" applyNumberFormat="1" applyFont="1" applyFill="1" applyBorder="1"/>
    <xf numFmtId="49" fontId="10" fillId="0" borderId="0" xfId="0" applyNumberFormat="1" applyFont="1" applyFill="1" applyAlignment="1">
      <alignment horizontal="center"/>
    </xf>
    <xf numFmtId="0" fontId="13" fillId="0" borderId="0" xfId="0" applyFont="1" applyFill="1"/>
    <xf numFmtId="49" fontId="13" fillId="0" borderId="0" xfId="0" quotePrefix="1" applyNumberFormat="1" applyFont="1" applyFill="1" applyAlignment="1">
      <alignment horizontal="center"/>
    </xf>
    <xf numFmtId="2" fontId="13" fillId="0" borderId="0" xfId="0" applyNumberFormat="1" applyFont="1" applyFill="1"/>
    <xf numFmtId="49" fontId="13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14" fillId="0" borderId="0" xfId="0" applyFont="1" applyFill="1"/>
    <xf numFmtId="49" fontId="14" fillId="0" borderId="0" xfId="0" applyNumberFormat="1" applyFont="1" applyFill="1" applyAlignment="1">
      <alignment horizontal="center"/>
    </xf>
    <xf numFmtId="2" fontId="14" fillId="0" borderId="0" xfId="0" applyNumberFormat="1" applyFont="1" applyFill="1"/>
    <xf numFmtId="0" fontId="0" fillId="0" borderId="3" xfId="0" applyBorder="1"/>
    <xf numFmtId="2" fontId="15" fillId="0" borderId="3" xfId="0" applyNumberFormat="1" applyFont="1" applyBorder="1"/>
    <xf numFmtId="0" fontId="10" fillId="0" borderId="0" xfId="0" applyFont="1" applyFill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2" fontId="7" fillId="0" borderId="0" xfId="0" applyNumberFormat="1" applyFont="1" applyFill="1" applyBorder="1"/>
    <xf numFmtId="0" fontId="10" fillId="0" borderId="5" xfId="0" applyFont="1" applyFill="1" applyBorder="1"/>
    <xf numFmtId="0" fontId="10" fillId="0" borderId="6" xfId="0" quotePrefix="1" applyFont="1" applyFill="1" applyBorder="1" applyAlignment="1">
      <alignment horizontal="center"/>
    </xf>
    <xf numFmtId="2" fontId="10" fillId="0" borderId="6" xfId="0" applyNumberFormat="1" applyFont="1" applyFill="1" applyBorder="1"/>
    <xf numFmtId="0" fontId="10" fillId="0" borderId="7" xfId="0" applyFont="1" applyFill="1" applyBorder="1"/>
    <xf numFmtId="0" fontId="10" fillId="2" borderId="8" xfId="0" quotePrefix="1" applyFont="1" applyFill="1" applyBorder="1" applyAlignment="1">
      <alignment horizontal="center"/>
    </xf>
    <xf numFmtId="2" fontId="10" fillId="2" borderId="8" xfId="0" applyNumberFormat="1" applyFont="1" applyFill="1" applyBorder="1"/>
    <xf numFmtId="2" fontId="10" fillId="2" borderId="8" xfId="0" applyNumberFormat="1" applyFont="1" applyFill="1" applyBorder="1" applyAlignment="1"/>
    <xf numFmtId="0" fontId="9" fillId="0" borderId="5" xfId="0" applyFont="1" applyFill="1" applyBorder="1"/>
    <xf numFmtId="2" fontId="9" fillId="0" borderId="6" xfId="0" quotePrefix="1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/>
    <xf numFmtId="0" fontId="9" fillId="0" borderId="2" xfId="0" applyFont="1" applyFill="1" applyBorder="1"/>
    <xf numFmtId="2" fontId="9" fillId="2" borderId="8" xfId="0" applyNumberFormat="1" applyFont="1" applyFill="1" applyBorder="1" applyAlignment="1"/>
    <xf numFmtId="0" fontId="10" fillId="0" borderId="2" xfId="0" applyFont="1" applyFill="1" applyBorder="1"/>
    <xf numFmtId="2" fontId="10" fillId="0" borderId="9" xfId="0" quotePrefix="1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/>
    <xf numFmtId="2" fontId="9" fillId="0" borderId="0" xfId="0" applyNumberFormat="1" applyFont="1" applyFill="1" applyBorder="1"/>
    <xf numFmtId="49" fontId="9" fillId="0" borderId="0" xfId="0" quotePrefix="1" applyNumberFormat="1" applyFont="1" applyFill="1" applyAlignment="1">
      <alignment horizontal="center"/>
    </xf>
    <xf numFmtId="49" fontId="10" fillId="0" borderId="0" xfId="0" quotePrefix="1" applyNumberFormat="1" applyFont="1" applyFill="1" applyAlignment="1">
      <alignment horizontal="center"/>
    </xf>
    <xf numFmtId="2" fontId="8" fillId="0" borderId="0" xfId="0" applyNumberFormat="1" applyFont="1" applyFill="1" applyBorder="1"/>
    <xf numFmtId="49" fontId="11" fillId="0" borderId="0" xfId="0" applyNumberFormat="1" applyFont="1" applyFill="1" applyAlignment="1">
      <alignment horizontal="center"/>
    </xf>
    <xf numFmtId="2" fontId="11" fillId="0" borderId="0" xfId="0" applyNumberFormat="1" applyFont="1" applyFill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10" fontId="10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9" fontId="10" fillId="0" borderId="0" xfId="0" applyNumberFormat="1" applyFont="1" applyFill="1" applyAlignment="1">
      <alignment horizontal="center"/>
    </xf>
    <xf numFmtId="15" fontId="1" fillId="0" borderId="1" xfId="22" applyNumberFormat="1" applyBorder="1"/>
    <xf numFmtId="1" fontId="1" fillId="0" borderId="1" xfId="22" applyNumberFormat="1" applyBorder="1"/>
    <xf numFmtId="0" fontId="18" fillId="0" borderId="1" xfId="22" applyFont="1" applyBorder="1"/>
    <xf numFmtId="1" fontId="18" fillId="0" borderId="1" xfId="22" applyNumberFormat="1" applyFont="1" applyBorder="1"/>
    <xf numFmtId="0" fontId="4" fillId="0" borderId="1" xfId="22" applyFont="1" applyBorder="1"/>
    <xf numFmtId="0" fontId="9" fillId="0" borderId="1" xfId="0" applyFont="1" applyFill="1" applyBorder="1"/>
    <xf numFmtId="168" fontId="9" fillId="0" borderId="1" xfId="0" quotePrefix="1" applyNumberFormat="1" applyFont="1" applyFill="1" applyBorder="1" applyAlignment="1">
      <alignment horizontal="center"/>
    </xf>
    <xf numFmtId="0" fontId="10" fillId="0" borderId="1" xfId="0" applyFont="1" applyFill="1" applyBorder="1"/>
    <xf numFmtId="15" fontId="10" fillId="0" borderId="1" xfId="0" quotePrefix="1" applyNumberFormat="1" applyFont="1" applyFill="1" applyBorder="1" applyAlignment="1">
      <alignment horizontal="center"/>
    </xf>
    <xf numFmtId="0" fontId="8" fillId="0" borderId="1" xfId="0" applyFont="1" applyFill="1" applyBorder="1"/>
    <xf numFmtId="0" fontId="20" fillId="0" borderId="1" xfId="0" applyFont="1" applyFill="1" applyBorder="1"/>
    <xf numFmtId="15" fontId="9" fillId="0" borderId="1" xfId="0" quotePrefix="1" applyNumberFormat="1" applyFont="1" applyFill="1" applyBorder="1" applyAlignment="1">
      <alignment horizontal="center"/>
    </xf>
    <xf numFmtId="174" fontId="10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174" fontId="13" fillId="0" borderId="1" xfId="0" quotePrefix="1" applyNumberFormat="1" applyFont="1" applyFill="1" applyBorder="1" applyAlignment="1">
      <alignment horizontal="center"/>
    </xf>
    <xf numFmtId="174" fontId="13" fillId="0" borderId="1" xfId="0" applyNumberFormat="1" applyFont="1" applyFill="1" applyBorder="1" applyAlignment="1">
      <alignment horizontal="center"/>
    </xf>
    <xf numFmtId="174" fontId="9" fillId="0" borderId="1" xfId="0" applyNumberFormat="1" applyFont="1" applyFill="1" applyBorder="1" applyAlignment="1">
      <alignment horizontal="center"/>
    </xf>
    <xf numFmtId="168" fontId="10" fillId="0" borderId="1" xfId="0" applyNumberFormat="1" applyFont="1" applyFill="1" applyBorder="1" applyAlignment="1">
      <alignment horizontal="center"/>
    </xf>
    <xf numFmtId="168" fontId="8" fillId="0" borderId="1" xfId="0" applyNumberFormat="1" applyFont="1" applyFill="1" applyBorder="1" applyAlignment="1">
      <alignment horizontal="center"/>
    </xf>
    <xf numFmtId="168" fontId="14" fillId="0" borderId="1" xfId="0" applyNumberFormat="1" applyFont="1" applyFill="1" applyBorder="1" applyAlignment="1">
      <alignment horizontal="center"/>
    </xf>
    <xf numFmtId="0" fontId="1" fillId="0" borderId="1" xfId="22" applyFont="1" applyBorder="1"/>
    <xf numFmtId="168" fontId="7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24" fillId="0" borderId="1" xfId="0" applyFont="1" applyFill="1" applyBorder="1"/>
    <xf numFmtId="0" fontId="25" fillId="0" borderId="0" xfId="0" applyFont="1" applyFill="1"/>
    <xf numFmtId="0" fontId="1" fillId="0" borderId="0" xfId="22" applyFont="1"/>
    <xf numFmtId="0" fontId="15" fillId="0" borderId="1" xfId="22" applyFont="1" applyBorder="1" applyAlignment="1">
      <alignment horizontal="center"/>
    </xf>
    <xf numFmtId="0" fontId="15" fillId="0" borderId="0" xfId="22" applyFont="1" applyAlignment="1">
      <alignment horizontal="center"/>
    </xf>
    <xf numFmtId="43" fontId="1" fillId="0" borderId="1" xfId="27" applyFont="1" applyBorder="1"/>
    <xf numFmtId="43" fontId="18" fillId="0" borderId="1" xfId="27" applyFont="1" applyBorder="1"/>
    <xf numFmtId="43" fontId="0" fillId="0" borderId="1" xfId="27" applyFont="1" applyBorder="1"/>
    <xf numFmtId="43" fontId="1" fillId="0" borderId="1" xfId="27" applyFont="1" applyFill="1" applyBorder="1"/>
    <xf numFmtId="43" fontId="19" fillId="0" borderId="1" xfId="27" applyFont="1" applyFill="1" applyBorder="1"/>
    <xf numFmtId="43" fontId="21" fillId="0" borderId="1" xfId="27" applyFont="1" applyFill="1" applyBorder="1"/>
    <xf numFmtId="43" fontId="19" fillId="0" borderId="1" xfId="27" applyFont="1" applyBorder="1"/>
    <xf numFmtId="43" fontId="1" fillId="0" borderId="0" xfId="27" applyFont="1"/>
    <xf numFmtId="0" fontId="10" fillId="0" borderId="11" xfId="0" applyFont="1" applyFill="1" applyBorder="1"/>
    <xf numFmtId="15" fontId="10" fillId="0" borderId="11" xfId="0" quotePrefix="1" applyNumberFormat="1" applyFont="1" applyFill="1" applyBorder="1" applyAlignment="1">
      <alignment horizontal="center"/>
    </xf>
    <xf numFmtId="43" fontId="1" fillId="0" borderId="11" xfId="27" applyFont="1" applyBorder="1"/>
    <xf numFmtId="0" fontId="1" fillId="0" borderId="11" xfId="22" applyBorder="1"/>
    <xf numFmtId="1" fontId="1" fillId="0" borderId="11" xfId="22" applyNumberFormat="1" applyBorder="1"/>
    <xf numFmtId="0" fontId="1" fillId="0" borderId="11" xfId="22" applyFont="1" applyBorder="1"/>
    <xf numFmtId="0" fontId="15" fillId="0" borderId="11" xfId="22" applyFont="1" applyBorder="1" applyAlignment="1">
      <alignment horizontal="center"/>
    </xf>
    <xf numFmtId="0" fontId="10" fillId="0" borderId="12" xfId="0" applyFont="1" applyFill="1" applyBorder="1"/>
    <xf numFmtId="15" fontId="10" fillId="0" borderId="12" xfId="0" quotePrefix="1" applyNumberFormat="1" applyFont="1" applyFill="1" applyBorder="1" applyAlignment="1">
      <alignment horizontal="center"/>
    </xf>
    <xf numFmtId="43" fontId="1" fillId="0" borderId="12" xfId="27" applyFont="1" applyBorder="1"/>
    <xf numFmtId="0" fontId="1" fillId="0" borderId="12" xfId="22" applyBorder="1"/>
    <xf numFmtId="1" fontId="1" fillId="0" borderId="12" xfId="22" applyNumberFormat="1" applyBorder="1"/>
    <xf numFmtId="0" fontId="1" fillId="0" borderId="12" xfId="22" applyFont="1" applyBorder="1"/>
    <xf numFmtId="0" fontId="15" fillId="0" borderId="12" xfId="22" applyFont="1" applyBorder="1" applyAlignment="1">
      <alignment horizontal="center"/>
    </xf>
    <xf numFmtId="43" fontId="22" fillId="0" borderId="11" xfId="27" applyFont="1" applyBorder="1"/>
    <xf numFmtId="0" fontId="22" fillId="0" borderId="11" xfId="22" applyFont="1" applyBorder="1"/>
    <xf numFmtId="1" fontId="22" fillId="0" borderId="11" xfId="22" applyNumberFormat="1" applyFont="1" applyBorder="1"/>
    <xf numFmtId="43" fontId="22" fillId="0" borderId="11" xfId="27" applyFont="1" applyFill="1" applyBorder="1"/>
    <xf numFmtId="43" fontId="21" fillId="0" borderId="12" xfId="27" applyFont="1" applyFill="1" applyBorder="1"/>
    <xf numFmtId="168" fontId="23" fillId="0" borderId="11" xfId="0" applyNumberFormat="1" applyFont="1" applyFill="1" applyBorder="1" applyAlignment="1">
      <alignment horizontal="center"/>
    </xf>
    <xf numFmtId="168" fontId="14" fillId="0" borderId="12" xfId="0" applyNumberFormat="1" applyFont="1" applyFill="1" applyBorder="1" applyAlignment="1">
      <alignment horizontal="center"/>
    </xf>
    <xf numFmtId="0" fontId="23" fillId="0" borderId="11" xfId="0" applyFont="1" applyFill="1" applyBorder="1"/>
    <xf numFmtId="0" fontId="14" fillId="0" borderId="12" xfId="0" applyFont="1" applyFill="1" applyBorder="1"/>
    <xf numFmtId="0" fontId="7" fillId="0" borderId="11" xfId="0" applyFont="1" applyFill="1" applyBorder="1"/>
    <xf numFmtId="168" fontId="7" fillId="0" borderId="11" xfId="0" applyNumberFormat="1" applyFont="1" applyFill="1" applyBorder="1" applyAlignment="1">
      <alignment horizontal="center"/>
    </xf>
    <xf numFmtId="43" fontId="1" fillId="0" borderId="11" xfId="27" applyFont="1" applyFill="1" applyBorder="1"/>
    <xf numFmtId="1" fontId="1" fillId="0" borderId="11" xfId="22" applyNumberFormat="1" applyFont="1" applyBorder="1"/>
    <xf numFmtId="0" fontId="24" fillId="0" borderId="11" xfId="0" applyFont="1" applyFill="1" applyBorder="1"/>
    <xf numFmtId="0" fontId="27" fillId="0" borderId="12" xfId="0" applyFont="1" applyFill="1" applyBorder="1"/>
    <xf numFmtId="168" fontId="7" fillId="0" borderId="12" xfId="0" applyNumberFormat="1" applyFont="1" applyFill="1" applyBorder="1" applyAlignment="1">
      <alignment horizontal="center"/>
    </xf>
    <xf numFmtId="43" fontId="1" fillId="0" borderId="12" xfId="27" applyFont="1" applyFill="1" applyBorder="1"/>
    <xf numFmtId="168" fontId="25" fillId="0" borderId="11" xfId="0" applyNumberFormat="1" applyFont="1" applyFill="1" applyBorder="1" applyAlignment="1">
      <alignment horizontal="center"/>
    </xf>
    <xf numFmtId="0" fontId="26" fillId="0" borderId="11" xfId="22" applyFont="1" applyBorder="1"/>
    <xf numFmtId="43" fontId="26" fillId="0" borderId="11" xfId="27" applyFont="1" applyFill="1" applyBorder="1"/>
    <xf numFmtId="1" fontId="26" fillId="0" borderId="11" xfId="22" applyNumberFormat="1" applyFont="1" applyBorder="1"/>
    <xf numFmtId="0" fontId="21" fillId="0" borderId="11" xfId="22" applyFont="1" applyBorder="1"/>
    <xf numFmtId="43" fontId="26" fillId="0" borderId="11" xfId="27" applyFont="1" applyBorder="1"/>
    <xf numFmtId="0" fontId="27" fillId="0" borderId="0" xfId="0" applyFont="1" applyFill="1" applyBorder="1"/>
    <xf numFmtId="168" fontId="14" fillId="0" borderId="0" xfId="0" applyNumberFormat="1" applyFont="1" applyFill="1" applyBorder="1" applyAlignment="1">
      <alignment horizontal="center"/>
    </xf>
    <xf numFmtId="43" fontId="15" fillId="0" borderId="0" xfId="27" applyFont="1" applyFill="1" applyBorder="1"/>
    <xf numFmtId="0" fontId="1" fillId="0" borderId="0" xfId="22" applyBorder="1"/>
    <xf numFmtId="1" fontId="1" fillId="0" borderId="0" xfId="22" applyNumberFormat="1" applyBorder="1"/>
    <xf numFmtId="0" fontId="1" fillId="0" borderId="0" xfId="22" applyFont="1" applyBorder="1"/>
    <xf numFmtId="0" fontId="15" fillId="0" borderId="0" xfId="22" applyFont="1" applyBorder="1" applyAlignment="1">
      <alignment horizontal="center"/>
    </xf>
    <xf numFmtId="0" fontId="27" fillId="3" borderId="10" xfId="0" applyFont="1" applyFill="1" applyBorder="1"/>
    <xf numFmtId="15" fontId="10" fillId="3" borderId="10" xfId="0" quotePrefix="1" applyNumberFormat="1" applyFont="1" applyFill="1" applyBorder="1" applyAlignment="1">
      <alignment horizontal="center"/>
    </xf>
    <xf numFmtId="43" fontId="15" fillId="3" borderId="10" xfId="27" applyFont="1" applyFill="1" applyBorder="1"/>
    <xf numFmtId="0" fontId="1" fillId="3" borderId="10" xfId="22" applyFill="1" applyBorder="1"/>
    <xf numFmtId="1" fontId="1" fillId="3" borderId="10" xfId="22" applyNumberFormat="1" applyFill="1" applyBorder="1"/>
    <xf numFmtId="0" fontId="1" fillId="3" borderId="10" xfId="22" applyFont="1" applyFill="1" applyBorder="1"/>
    <xf numFmtId="0" fontId="15" fillId="3" borderId="10" xfId="22" applyFont="1" applyFill="1" applyBorder="1" applyAlignment="1">
      <alignment horizontal="center"/>
    </xf>
    <xf numFmtId="168" fontId="23" fillId="3" borderId="10" xfId="0" applyNumberFormat="1" applyFont="1" applyFill="1" applyBorder="1" applyAlignment="1">
      <alignment horizontal="center"/>
    </xf>
    <xf numFmtId="0" fontId="22" fillId="3" borderId="10" xfId="22" applyFont="1" applyFill="1" applyBorder="1"/>
    <xf numFmtId="1" fontId="22" fillId="3" borderId="10" xfId="22" applyNumberFormat="1" applyFont="1" applyFill="1" applyBorder="1"/>
    <xf numFmtId="0" fontId="28" fillId="3" borderId="10" xfId="22" applyFont="1" applyFill="1" applyBorder="1" applyAlignment="1">
      <alignment horizontal="center"/>
    </xf>
    <xf numFmtId="168" fontId="7" fillId="3" borderId="10" xfId="0" applyNumberFormat="1" applyFont="1" applyFill="1" applyBorder="1" applyAlignment="1">
      <alignment horizontal="center"/>
    </xf>
    <xf numFmtId="1" fontId="1" fillId="3" borderId="10" xfId="22" applyNumberFormat="1" applyFont="1" applyFill="1" applyBorder="1"/>
    <xf numFmtId="168" fontId="14" fillId="3" borderId="10" xfId="0" applyNumberFormat="1" applyFont="1" applyFill="1" applyBorder="1" applyAlignment="1">
      <alignment horizontal="center"/>
    </xf>
    <xf numFmtId="43" fontId="31" fillId="0" borderId="0" xfId="27" applyFont="1"/>
    <xf numFmtId="0" fontId="32" fillId="0" borderId="0" xfId="22" applyFont="1"/>
    <xf numFmtId="0" fontId="2" fillId="3" borderId="1" xfId="22" applyFont="1" applyFill="1" applyBorder="1" applyAlignment="1">
      <alignment horizontal="center" vertical="center"/>
    </xf>
    <xf numFmtId="0" fontId="2" fillId="3" borderId="1" xfId="22" applyFont="1" applyFill="1" applyBorder="1" applyAlignment="1">
      <alignment horizontal="center" vertical="center" wrapText="1"/>
    </xf>
    <xf numFmtId="43" fontId="2" fillId="3" borderId="1" xfId="27" applyFont="1" applyFill="1" applyBorder="1" applyAlignment="1">
      <alignment horizontal="center" vertical="center" wrapText="1"/>
    </xf>
    <xf numFmtId="0" fontId="3" fillId="3" borderId="1" xfId="22" applyFont="1" applyFill="1" applyBorder="1" applyAlignment="1">
      <alignment horizontal="center" vertical="center" wrapText="1"/>
    </xf>
    <xf numFmtId="43" fontId="3" fillId="3" borderId="1" xfId="27" applyFont="1" applyFill="1" applyBorder="1" applyAlignment="1">
      <alignment horizontal="center" vertical="center" wrapText="1"/>
    </xf>
    <xf numFmtId="0" fontId="29" fillId="3" borderId="1" xfId="0" applyFont="1" applyFill="1" applyBorder="1"/>
    <xf numFmtId="168" fontId="30" fillId="3" borderId="1" xfId="0" applyNumberFormat="1" applyFont="1" applyFill="1" applyBorder="1" applyAlignment="1">
      <alignment horizontal="center"/>
    </xf>
    <xf numFmtId="43" fontId="15" fillId="3" borderId="1" xfId="27" applyFont="1" applyFill="1" applyBorder="1"/>
    <xf numFmtId="0" fontId="1" fillId="3" borderId="1" xfId="22" applyFont="1" applyFill="1" applyBorder="1"/>
    <xf numFmtId="1" fontId="1" fillId="3" borderId="1" xfId="22" applyNumberFormat="1" applyFont="1" applyFill="1" applyBorder="1"/>
    <xf numFmtId="0" fontId="15" fillId="3" borderId="1" xfId="22" applyFont="1" applyFill="1" applyBorder="1" applyAlignment="1">
      <alignment horizontal="center"/>
    </xf>
    <xf numFmtId="43" fontId="7" fillId="0" borderId="11" xfId="27" applyFont="1" applyFill="1" applyBorder="1" applyAlignment="1">
      <alignment horizontal="center"/>
    </xf>
    <xf numFmtId="43" fontId="9" fillId="0" borderId="0" xfId="27" applyFont="1" applyFill="1"/>
    <xf numFmtId="43" fontId="10" fillId="0" borderId="0" xfId="27" applyFont="1" applyFill="1"/>
    <xf numFmtId="43" fontId="8" fillId="0" borderId="0" xfId="27" applyFont="1" applyFill="1"/>
    <xf numFmtId="43" fontId="10" fillId="3" borderId="10" xfId="27" quotePrefix="1" applyFont="1" applyFill="1" applyBorder="1" applyAlignment="1">
      <alignment horizontal="center"/>
    </xf>
    <xf numFmtId="43" fontId="10" fillId="0" borderId="12" xfId="27" quotePrefix="1" applyFont="1" applyFill="1" applyBorder="1" applyAlignment="1">
      <alignment horizontal="center"/>
    </xf>
    <xf numFmtId="43" fontId="10" fillId="0" borderId="1" xfId="27" quotePrefix="1" applyFont="1" applyFill="1" applyBorder="1" applyAlignment="1">
      <alignment horizontal="center"/>
    </xf>
    <xf numFmtId="43" fontId="10" fillId="0" borderId="0" xfId="27" applyFont="1" applyFill="1" applyBorder="1"/>
    <xf numFmtId="43" fontId="13" fillId="0" borderId="0" xfId="27" applyFont="1" applyFill="1"/>
    <xf numFmtId="43" fontId="14" fillId="0" borderId="0" xfId="27" applyFont="1" applyFill="1"/>
    <xf numFmtId="43" fontId="23" fillId="3" borderId="10" xfId="27" applyFont="1" applyFill="1" applyBorder="1" applyAlignment="1">
      <alignment horizontal="center"/>
    </xf>
    <xf numFmtId="43" fontId="14" fillId="0" borderId="12" xfId="27" applyFont="1" applyFill="1" applyBorder="1" applyAlignment="1">
      <alignment horizontal="center"/>
    </xf>
    <xf numFmtId="43" fontId="14" fillId="0" borderId="1" xfId="27" applyFont="1" applyFill="1" applyBorder="1" applyAlignment="1">
      <alignment horizontal="center"/>
    </xf>
    <xf numFmtId="43" fontId="7" fillId="3" borderId="10" xfId="27" applyFont="1" applyFill="1" applyBorder="1" applyAlignment="1">
      <alignment horizontal="center"/>
    </xf>
    <xf numFmtId="43" fontId="10" fillId="0" borderId="6" xfId="27" applyFont="1" applyFill="1" applyBorder="1"/>
    <xf numFmtId="43" fontId="9" fillId="0" borderId="6" xfId="27" applyFont="1" applyFill="1" applyBorder="1" applyAlignment="1"/>
    <xf numFmtId="43" fontId="10" fillId="0" borderId="9" xfId="27" applyFont="1" applyFill="1" applyBorder="1" applyAlignment="1"/>
    <xf numFmtId="43" fontId="7" fillId="0" borderId="12" xfId="27" applyFont="1" applyFill="1" applyBorder="1" applyAlignment="1">
      <alignment horizontal="center"/>
    </xf>
    <xf numFmtId="43" fontId="7" fillId="0" borderId="1" xfId="27" applyFont="1" applyFill="1" applyBorder="1" applyAlignment="1">
      <alignment horizontal="center"/>
    </xf>
    <xf numFmtId="43" fontId="14" fillId="3" borderId="10" xfId="27" applyFont="1" applyFill="1" applyBorder="1" applyAlignment="1">
      <alignment horizontal="center"/>
    </xf>
    <xf numFmtId="43" fontId="9" fillId="0" borderId="0" xfId="27" applyFont="1" applyFill="1" applyBorder="1"/>
    <xf numFmtId="43" fontId="8" fillId="0" borderId="0" xfId="27" applyFont="1" applyFill="1" applyBorder="1"/>
    <xf numFmtId="43" fontId="11" fillId="0" borderId="0" xfId="27" applyFont="1" applyFill="1" applyBorder="1"/>
    <xf numFmtId="43" fontId="14" fillId="0" borderId="0" xfId="27" applyFont="1" applyFill="1" applyBorder="1" applyAlignment="1">
      <alignment horizontal="center"/>
    </xf>
    <xf numFmtId="9" fontId="3" fillId="3" borderId="1" xfId="28" applyFont="1" applyFill="1" applyBorder="1" applyAlignment="1">
      <alignment horizontal="center" vertical="center" wrapText="1"/>
    </xf>
    <xf numFmtId="9" fontId="1" fillId="0" borderId="1" xfId="28" applyFont="1" applyBorder="1"/>
    <xf numFmtId="9" fontId="1" fillId="0" borderId="11" xfId="28" applyFont="1" applyBorder="1"/>
    <xf numFmtId="9" fontId="1" fillId="3" borderId="3" xfId="28" applyFont="1" applyFill="1" applyBorder="1"/>
    <xf numFmtId="9" fontId="1" fillId="0" borderId="12" xfId="28" applyFont="1" applyBorder="1"/>
    <xf numFmtId="9" fontId="22" fillId="3" borderId="10" xfId="28" applyFont="1" applyFill="1" applyBorder="1"/>
    <xf numFmtId="9" fontId="1" fillId="3" borderId="10" xfId="28" applyFont="1" applyFill="1" applyBorder="1"/>
    <xf numFmtId="9" fontId="1" fillId="0" borderId="0" xfId="28" applyFont="1" applyBorder="1"/>
    <xf numFmtId="9" fontId="1" fillId="3" borderId="1" xfId="28" applyFont="1" applyFill="1" applyBorder="1"/>
    <xf numFmtId="9" fontId="1" fillId="0" borderId="0" xfId="28" applyFont="1"/>
    <xf numFmtId="10" fontId="1" fillId="0" borderId="1" xfId="28" applyNumberFormat="1" applyFont="1" applyBorder="1"/>
    <xf numFmtId="43" fontId="3" fillId="3" borderId="0" xfId="27" applyFont="1" applyFill="1" applyBorder="1" applyAlignment="1">
      <alignment horizontal="center" vertical="center" wrapText="1"/>
    </xf>
    <xf numFmtId="43" fontId="1" fillId="0" borderId="0" xfId="27" applyFont="1" applyBorder="1"/>
    <xf numFmtId="43" fontId="18" fillId="0" borderId="0" xfId="27" applyFont="1" applyBorder="1"/>
    <xf numFmtId="43" fontId="15" fillId="3" borderId="0" xfId="27" applyFont="1" applyFill="1" applyBorder="1"/>
    <xf numFmtId="43" fontId="22" fillId="0" borderId="0" xfId="27" applyFont="1" applyBorder="1"/>
    <xf numFmtId="43" fontId="26" fillId="0" borderId="0" xfId="27" applyFont="1" applyBorder="1"/>
    <xf numFmtId="1" fontId="1" fillId="0" borderId="1" xfId="22" applyNumberFormat="1" applyFont="1" applyBorder="1"/>
    <xf numFmtId="14" fontId="1" fillId="0" borderId="0" xfId="22" applyNumberFormat="1"/>
    <xf numFmtId="2" fontId="1" fillId="0" borderId="0" xfId="28" applyNumberFormat="1" applyFont="1"/>
  </cellXfs>
  <cellStyles count="29">
    <cellStyle name="Comma" xfId="27" builtinId="3"/>
    <cellStyle name="Comma 2" xfId="1"/>
    <cellStyle name="Comma 2 2" xfId="2"/>
    <cellStyle name="Comma 2 2 2" xfId="3"/>
    <cellStyle name="Comma 2 2 3" xfId="4"/>
    <cellStyle name="Comma 2 3" xfId="5"/>
    <cellStyle name="Comma 2 3 2" xfId="6"/>
    <cellStyle name="Comma 3" xfId="7"/>
    <cellStyle name="Comma 4" xfId="8"/>
    <cellStyle name="Comma 4 2" xfId="9"/>
    <cellStyle name="Comma 4 3" xfId="10"/>
    <cellStyle name="Comma 5" xfId="11"/>
    <cellStyle name="Comma 5 2" xfId="12"/>
    <cellStyle name="Comma 6" xfId="13"/>
    <cellStyle name="Comma 7" xfId="14"/>
    <cellStyle name="Comma 8" xfId="15"/>
    <cellStyle name="Currency 2" xfId="16"/>
    <cellStyle name="Hyperlink 2" xfId="17"/>
    <cellStyle name="Millares [0]_laroux" xfId="18"/>
    <cellStyle name="Millares_laroux" xfId="19"/>
    <cellStyle name="Moneda [0]_laroux" xfId="20"/>
    <cellStyle name="Moneda_laroux" xfId="21"/>
    <cellStyle name="Normal" xfId="0" builtinId="0"/>
    <cellStyle name="Normal 2" xfId="22"/>
    <cellStyle name="Normal 3" xfId="23"/>
    <cellStyle name="Normal 4" xfId="24"/>
    <cellStyle name="Percent" xfId="28" builtinId="5"/>
    <cellStyle name="Percent 2" xfId="25"/>
    <cellStyle name="Percent 2 2" xf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1"/>
  <sheetViews>
    <sheetView tabSelected="1" topLeftCell="B1" workbookViewId="0">
      <pane ySplit="1" topLeftCell="A71" activePane="bottomLeft" state="frozen"/>
      <selection pane="bottomLeft" activeCell="L87" sqref="L87"/>
    </sheetView>
  </sheetViews>
  <sheetFormatPr defaultRowHeight="12.75"/>
  <cols>
    <col min="1" max="1" width="33.140625" style="3" bestFit="1" customWidth="1"/>
    <col min="2" max="2" width="14.85546875" style="3" customWidth="1"/>
    <col min="3" max="3" width="12.7109375" style="100" customWidth="1"/>
    <col min="4" max="4" width="12" style="100" customWidth="1"/>
    <col min="5" max="5" width="10.7109375" style="3" customWidth="1"/>
    <col min="6" max="6" width="7.85546875" style="3" customWidth="1"/>
    <col min="7" max="7" width="10.140625" style="3" customWidth="1"/>
    <col min="8" max="8" width="8.7109375" style="90" customWidth="1"/>
    <col min="9" max="9" width="8.5703125" style="92" customWidth="1"/>
    <col min="10" max="10" width="9.85546875" style="3" customWidth="1"/>
    <col min="11" max="11" width="9.85546875" style="205" customWidth="1"/>
    <col min="12" max="12" width="13.28515625" style="100" customWidth="1"/>
    <col min="13" max="14" width="13.42578125" style="100" customWidth="1"/>
    <col min="15" max="16384" width="9.140625" style="3"/>
  </cols>
  <sheetData>
    <row r="1" spans="1:16" s="1" customFormat="1" ht="90" customHeight="1">
      <c r="A1" s="161" t="s">
        <v>0</v>
      </c>
      <c r="B1" s="162" t="s">
        <v>1</v>
      </c>
      <c r="C1" s="163" t="s">
        <v>130</v>
      </c>
      <c r="D1" s="163" t="s">
        <v>131</v>
      </c>
      <c r="E1" s="162" t="s">
        <v>2</v>
      </c>
      <c r="F1" s="164" t="s">
        <v>3</v>
      </c>
      <c r="G1" s="164" t="s">
        <v>4</v>
      </c>
      <c r="H1" s="164" t="s">
        <v>5</v>
      </c>
      <c r="I1" s="164" t="s">
        <v>129</v>
      </c>
      <c r="J1" s="164" t="s">
        <v>6</v>
      </c>
      <c r="K1" s="196" t="s">
        <v>132</v>
      </c>
      <c r="L1" s="165" t="s">
        <v>133</v>
      </c>
      <c r="M1" s="165" t="s">
        <v>7</v>
      </c>
      <c r="N1" s="207"/>
    </row>
    <row r="2" spans="1:16" ht="15">
      <c r="A2" s="69" t="s">
        <v>8</v>
      </c>
      <c r="B2" s="2"/>
      <c r="C2" s="93"/>
      <c r="D2" s="93"/>
      <c r="E2" s="2"/>
      <c r="F2" s="2"/>
      <c r="G2" s="65"/>
      <c r="H2" s="85"/>
      <c r="I2" s="91"/>
      <c r="J2" s="2"/>
      <c r="K2" s="197"/>
      <c r="L2" s="93"/>
      <c r="M2" s="93"/>
      <c r="N2" s="208"/>
    </row>
    <row r="3" spans="1:16" ht="15">
      <c r="A3" s="69" t="s">
        <v>9</v>
      </c>
      <c r="B3" s="2"/>
      <c r="C3" s="93"/>
      <c r="D3" s="93"/>
      <c r="E3" s="2"/>
      <c r="F3" s="2"/>
      <c r="G3" s="2"/>
      <c r="H3" s="85"/>
      <c r="I3" s="91"/>
      <c r="J3" s="2"/>
      <c r="K3" s="197"/>
      <c r="L3" s="93"/>
      <c r="M3" s="93"/>
      <c r="N3" s="208"/>
    </row>
    <row r="4" spans="1:16" ht="13.5">
      <c r="A4" s="70" t="s">
        <v>13</v>
      </c>
      <c r="B4" s="71">
        <v>40261</v>
      </c>
      <c r="C4" s="173">
        <v>19000</v>
      </c>
      <c r="D4" s="93">
        <v>12091</v>
      </c>
      <c r="E4" s="2">
        <f>15</f>
        <v>15</v>
      </c>
      <c r="F4" s="2">
        <f>E4*365</f>
        <v>5475</v>
      </c>
      <c r="G4" s="66">
        <v>1469</v>
      </c>
      <c r="H4" s="213">
        <f>F4-G4</f>
        <v>4006</v>
      </c>
      <c r="I4" s="91">
        <f>ROUND(H4/365,0)</f>
        <v>11</v>
      </c>
      <c r="J4" s="2">
        <v>365</v>
      </c>
      <c r="K4" s="206">
        <f>O4</f>
        <v>0.20640000000000003</v>
      </c>
      <c r="L4" s="93">
        <f>ROUND(D4*K4,0)</f>
        <v>2496</v>
      </c>
      <c r="M4" s="93">
        <f>D4-L4</f>
        <v>9595</v>
      </c>
      <c r="N4" s="208"/>
      <c r="O4" s="3">
        <f>1-P4</f>
        <v>0.20640000000000003</v>
      </c>
      <c r="P4" s="3">
        <v>0.79359999999999997</v>
      </c>
    </row>
    <row r="5" spans="1:16" ht="13.5">
      <c r="A5" s="72" t="s">
        <v>15</v>
      </c>
      <c r="B5" s="73">
        <v>40331</v>
      </c>
      <c r="C5" s="174">
        <v>19200</v>
      </c>
      <c r="D5" s="93">
        <f>10836+632</f>
        <v>11468</v>
      </c>
      <c r="E5" s="2">
        <v>15</v>
      </c>
      <c r="F5" s="2">
        <f>E5*365</f>
        <v>5475</v>
      </c>
      <c r="G5" s="66">
        <v>1399</v>
      </c>
      <c r="H5" s="85">
        <f t="shared" ref="H5:H7" si="0">F5-G5</f>
        <v>4076</v>
      </c>
      <c r="I5" s="91">
        <f t="shared" ref="I5:I7" si="1">ROUND(H5/365,0)</f>
        <v>11</v>
      </c>
      <c r="J5" s="2">
        <v>365</v>
      </c>
      <c r="K5" s="206">
        <f>O5</f>
        <v>0.20179999999999998</v>
      </c>
      <c r="L5" s="93">
        <f>ROUND(D5*K5,0)</f>
        <v>2314</v>
      </c>
      <c r="M5" s="93">
        <f>D5-L5</f>
        <v>9154</v>
      </c>
      <c r="N5" s="208"/>
      <c r="O5" s="3">
        <f>1-P5</f>
        <v>0.20179999999999998</v>
      </c>
      <c r="P5" s="3">
        <v>0.79820000000000002</v>
      </c>
    </row>
    <row r="6" spans="1:16" ht="13.5">
      <c r="A6" s="74" t="s">
        <v>17</v>
      </c>
      <c r="B6" s="73">
        <v>40799</v>
      </c>
      <c r="C6" s="175">
        <v>23990</v>
      </c>
      <c r="D6" s="94">
        <v>16422</v>
      </c>
      <c r="E6" s="67">
        <v>15</v>
      </c>
      <c r="F6" s="67">
        <f t="shared" ref="F6:F7" si="2">E6*365</f>
        <v>5475</v>
      </c>
      <c r="G6" s="68">
        <v>931</v>
      </c>
      <c r="H6" s="67">
        <f t="shared" si="0"/>
        <v>4544</v>
      </c>
      <c r="I6" s="91">
        <f t="shared" si="1"/>
        <v>12</v>
      </c>
      <c r="J6" s="67">
        <v>358</v>
      </c>
      <c r="K6" s="206">
        <f t="shared" ref="K5:K7" si="3">O6</f>
        <v>0.19589999999999996</v>
      </c>
      <c r="L6" s="94">
        <f>ROUND(D6/365*358*K6,0)</f>
        <v>3155</v>
      </c>
      <c r="M6" s="94">
        <f>D6-L6</f>
        <v>13267</v>
      </c>
      <c r="N6" s="209"/>
      <c r="O6" s="3">
        <f t="shared" ref="O6:O7" si="4">1-P6</f>
        <v>0.19589999999999996</v>
      </c>
      <c r="P6" s="3">
        <v>0.80410000000000004</v>
      </c>
    </row>
    <row r="7" spans="1:16" ht="14.25" thickBot="1">
      <c r="A7" s="101" t="s">
        <v>19</v>
      </c>
      <c r="B7" s="102">
        <v>41010</v>
      </c>
      <c r="C7" s="174">
        <v>54500</v>
      </c>
      <c r="D7" s="103">
        <v>40572</v>
      </c>
      <c r="E7" s="104">
        <v>15</v>
      </c>
      <c r="F7" s="104">
        <f t="shared" si="2"/>
        <v>5475</v>
      </c>
      <c r="G7" s="105">
        <v>721</v>
      </c>
      <c r="H7" s="106">
        <f t="shared" si="0"/>
        <v>4754</v>
      </c>
      <c r="I7" s="107">
        <f t="shared" si="1"/>
        <v>13</v>
      </c>
      <c r="J7" s="104">
        <v>365</v>
      </c>
      <c r="K7" s="206">
        <f t="shared" si="3"/>
        <v>0.1875</v>
      </c>
      <c r="L7" s="103">
        <f>ROUND(D7*K7,0)</f>
        <v>7607</v>
      </c>
      <c r="M7" s="103">
        <f>D7-L7</f>
        <v>32965</v>
      </c>
      <c r="N7" s="208"/>
      <c r="O7" s="3">
        <f t="shared" si="4"/>
        <v>0.1875</v>
      </c>
      <c r="P7" s="3">
        <v>0.8125</v>
      </c>
    </row>
    <row r="8" spans="1:16" ht="16.5" thickBot="1">
      <c r="A8" s="145" t="s">
        <v>20</v>
      </c>
      <c r="B8" s="146"/>
      <c r="C8" s="176">
        <f>SUM(C4:C7)</f>
        <v>116690</v>
      </c>
      <c r="D8" s="147">
        <f>SUM(D4:D7)</f>
        <v>80553</v>
      </c>
      <c r="E8" s="148"/>
      <c r="F8" s="148"/>
      <c r="G8" s="149"/>
      <c r="H8" s="150"/>
      <c r="I8" s="151"/>
      <c r="J8" s="148"/>
      <c r="K8" s="199"/>
      <c r="L8" s="147">
        <f>SUM(L3:L7)</f>
        <v>15572</v>
      </c>
      <c r="M8" s="147">
        <f t="shared" ref="M8" si="5">SUM(M4:M7)</f>
        <v>64981</v>
      </c>
      <c r="N8" s="210"/>
    </row>
    <row r="9" spans="1:16" ht="13.5">
      <c r="A9" s="108"/>
      <c r="B9" s="109"/>
      <c r="C9" s="177"/>
      <c r="D9" s="110"/>
      <c r="E9" s="111"/>
      <c r="F9" s="111"/>
      <c r="G9" s="112"/>
      <c r="H9" s="113"/>
      <c r="I9" s="114"/>
      <c r="J9" s="111"/>
      <c r="K9" s="200"/>
      <c r="L9" s="110"/>
      <c r="M9" s="110"/>
      <c r="N9" s="208"/>
    </row>
    <row r="10" spans="1:16" ht="15">
      <c r="A10" s="75" t="s">
        <v>119</v>
      </c>
      <c r="B10" s="73"/>
      <c r="C10" s="178"/>
      <c r="D10" s="95"/>
      <c r="E10" s="2"/>
      <c r="F10" s="2"/>
      <c r="G10" s="66"/>
      <c r="H10" s="85"/>
      <c r="I10" s="91"/>
      <c r="J10" s="2"/>
      <c r="K10" s="197"/>
      <c r="L10" s="93"/>
      <c r="M10" s="93"/>
      <c r="N10" s="208"/>
    </row>
    <row r="11" spans="1:16" ht="15">
      <c r="A11" s="70" t="s">
        <v>21</v>
      </c>
      <c r="B11" s="76">
        <v>38737</v>
      </c>
      <c r="C11" s="173">
        <v>3750</v>
      </c>
      <c r="D11" s="95">
        <v>1101</v>
      </c>
      <c r="E11" s="2">
        <f>5</f>
        <v>5</v>
      </c>
      <c r="F11" s="2">
        <f t="shared" ref="F11" si="6">E11*365</f>
        <v>1825</v>
      </c>
      <c r="G11" s="66">
        <v>2842</v>
      </c>
      <c r="H11" s="85">
        <f t="shared" ref="H11:H37" si="7">F11-G11</f>
        <v>-1017</v>
      </c>
      <c r="I11" s="91">
        <f t="shared" ref="I11:I37" si="8">ROUND(H11/365,0)</f>
        <v>-3</v>
      </c>
      <c r="J11" s="2">
        <v>0</v>
      </c>
      <c r="K11" s="197"/>
      <c r="L11" s="93"/>
      <c r="M11" s="93">
        <f t="shared" ref="M11:M27" si="9">D11-L11</f>
        <v>1101</v>
      </c>
      <c r="N11" s="208"/>
    </row>
    <row r="12" spans="1:16" ht="15">
      <c r="A12" s="72" t="s">
        <v>23</v>
      </c>
      <c r="B12" s="73">
        <v>35156</v>
      </c>
      <c r="C12" s="174">
        <v>792</v>
      </c>
      <c r="D12" s="95">
        <v>680</v>
      </c>
      <c r="E12" s="2">
        <f>5</f>
        <v>5</v>
      </c>
      <c r="F12" s="2">
        <f t="shared" ref="F12:F37" si="10">E12*365</f>
        <v>1825</v>
      </c>
      <c r="G12" s="66">
        <v>6574</v>
      </c>
      <c r="H12" s="85">
        <f t="shared" si="7"/>
        <v>-4749</v>
      </c>
      <c r="I12" s="91">
        <f t="shared" si="8"/>
        <v>-13</v>
      </c>
      <c r="J12" s="2">
        <v>0</v>
      </c>
      <c r="K12" s="197"/>
      <c r="L12" s="93"/>
      <c r="M12" s="93">
        <f t="shared" si="9"/>
        <v>680</v>
      </c>
      <c r="N12" s="208"/>
    </row>
    <row r="13" spans="1:16" ht="15">
      <c r="A13" s="72" t="s">
        <v>25</v>
      </c>
      <c r="B13" s="73">
        <v>37314</v>
      </c>
      <c r="C13" s="174">
        <v>17950</v>
      </c>
      <c r="D13" s="95">
        <v>3016</v>
      </c>
      <c r="E13" s="2">
        <f>5</f>
        <v>5</v>
      </c>
      <c r="F13" s="2">
        <f t="shared" si="10"/>
        <v>1825</v>
      </c>
      <c r="G13" s="66">
        <v>4416</v>
      </c>
      <c r="H13" s="85">
        <f t="shared" si="7"/>
        <v>-2591</v>
      </c>
      <c r="I13" s="91">
        <f t="shared" si="8"/>
        <v>-7</v>
      </c>
      <c r="J13" s="2">
        <v>0</v>
      </c>
      <c r="K13" s="197"/>
      <c r="L13" s="93"/>
      <c r="M13" s="93">
        <f t="shared" si="9"/>
        <v>3016</v>
      </c>
      <c r="N13" s="208"/>
    </row>
    <row r="14" spans="1:16" ht="15">
      <c r="A14" s="72" t="s">
        <v>27</v>
      </c>
      <c r="B14" s="73">
        <v>35803</v>
      </c>
      <c r="C14" s="174">
        <v>1498</v>
      </c>
      <c r="D14" s="95">
        <v>158</v>
      </c>
      <c r="E14" s="2">
        <f>5</f>
        <v>5</v>
      </c>
      <c r="F14" s="2">
        <f t="shared" si="10"/>
        <v>1825</v>
      </c>
      <c r="G14" s="66">
        <v>5928</v>
      </c>
      <c r="H14" s="85">
        <f t="shared" si="7"/>
        <v>-4103</v>
      </c>
      <c r="I14" s="91">
        <f t="shared" si="8"/>
        <v>-11</v>
      </c>
      <c r="J14" s="2">
        <v>0</v>
      </c>
      <c r="K14" s="197"/>
      <c r="L14" s="93"/>
      <c r="M14" s="93">
        <f t="shared" si="9"/>
        <v>158</v>
      </c>
      <c r="N14" s="208"/>
    </row>
    <row r="15" spans="1:16" ht="15">
      <c r="A15" s="72" t="s">
        <v>29</v>
      </c>
      <c r="B15" s="73">
        <v>36450</v>
      </c>
      <c r="C15" s="174">
        <v>5900</v>
      </c>
      <c r="D15" s="95">
        <v>624</v>
      </c>
      <c r="E15" s="2">
        <f>5</f>
        <v>5</v>
      </c>
      <c r="F15" s="2">
        <f t="shared" si="10"/>
        <v>1825</v>
      </c>
      <c r="G15" s="66">
        <v>5280</v>
      </c>
      <c r="H15" s="85">
        <f t="shared" si="7"/>
        <v>-3455</v>
      </c>
      <c r="I15" s="91">
        <f t="shared" si="8"/>
        <v>-9</v>
      </c>
      <c r="J15" s="2">
        <v>0</v>
      </c>
      <c r="K15" s="197"/>
      <c r="L15" s="93"/>
      <c r="M15" s="93">
        <f t="shared" si="9"/>
        <v>624</v>
      </c>
      <c r="N15" s="208"/>
    </row>
    <row r="16" spans="1:16" ht="15">
      <c r="A16" s="72" t="s">
        <v>31</v>
      </c>
      <c r="B16" s="73">
        <v>35156</v>
      </c>
      <c r="C16" s="179">
        <v>5147</v>
      </c>
      <c r="D16" s="95">
        <v>299</v>
      </c>
      <c r="E16" s="2">
        <f>5</f>
        <v>5</v>
      </c>
      <c r="F16" s="2">
        <f t="shared" si="10"/>
        <v>1825</v>
      </c>
      <c r="G16" s="66">
        <v>6574</v>
      </c>
      <c r="H16" s="85">
        <f t="shared" si="7"/>
        <v>-4749</v>
      </c>
      <c r="I16" s="91">
        <f t="shared" si="8"/>
        <v>-13</v>
      </c>
      <c r="J16" s="2">
        <v>0</v>
      </c>
      <c r="K16" s="197"/>
      <c r="L16" s="93"/>
      <c r="M16" s="93">
        <f t="shared" si="9"/>
        <v>299</v>
      </c>
      <c r="N16" s="208"/>
    </row>
    <row r="17" spans="1:16" ht="15">
      <c r="A17" s="72" t="s">
        <v>33</v>
      </c>
      <c r="B17" s="73">
        <v>37005</v>
      </c>
      <c r="C17" s="174">
        <v>5536</v>
      </c>
      <c r="D17" s="95">
        <v>790</v>
      </c>
      <c r="E17" s="2">
        <f>5</f>
        <v>5</v>
      </c>
      <c r="F17" s="2">
        <f t="shared" si="10"/>
        <v>1825</v>
      </c>
      <c r="G17" s="66">
        <v>4725</v>
      </c>
      <c r="H17" s="85">
        <f t="shared" si="7"/>
        <v>-2900</v>
      </c>
      <c r="I17" s="91">
        <f t="shared" si="8"/>
        <v>-8</v>
      </c>
      <c r="J17" s="2">
        <v>0</v>
      </c>
      <c r="K17" s="197"/>
      <c r="L17" s="93"/>
      <c r="M17" s="93">
        <f t="shared" si="9"/>
        <v>790</v>
      </c>
      <c r="N17" s="208"/>
    </row>
    <row r="18" spans="1:16" ht="15">
      <c r="A18" s="72" t="s">
        <v>35</v>
      </c>
      <c r="B18" s="73">
        <v>35464</v>
      </c>
      <c r="C18" s="174">
        <v>8585</v>
      </c>
      <c r="D18" s="95">
        <v>782</v>
      </c>
      <c r="E18" s="2">
        <f>5</f>
        <v>5</v>
      </c>
      <c r="F18" s="2">
        <f t="shared" si="10"/>
        <v>1825</v>
      </c>
      <c r="G18" s="66">
        <v>6266</v>
      </c>
      <c r="H18" s="85">
        <f t="shared" si="7"/>
        <v>-4441</v>
      </c>
      <c r="I18" s="91">
        <f t="shared" si="8"/>
        <v>-12</v>
      </c>
      <c r="J18" s="2">
        <v>0</v>
      </c>
      <c r="K18" s="197"/>
      <c r="L18" s="93"/>
      <c r="M18" s="93">
        <f t="shared" si="9"/>
        <v>782</v>
      </c>
      <c r="N18" s="208"/>
    </row>
    <row r="19" spans="1:16" ht="15">
      <c r="A19" s="72" t="s">
        <v>35</v>
      </c>
      <c r="B19" s="73">
        <v>37007</v>
      </c>
      <c r="C19" s="174">
        <v>4019</v>
      </c>
      <c r="D19" s="95">
        <v>573</v>
      </c>
      <c r="E19" s="2">
        <f>5</f>
        <v>5</v>
      </c>
      <c r="F19" s="2">
        <f t="shared" si="10"/>
        <v>1825</v>
      </c>
      <c r="G19" s="66">
        <v>4724</v>
      </c>
      <c r="H19" s="85">
        <f t="shared" si="7"/>
        <v>-2899</v>
      </c>
      <c r="I19" s="91">
        <f t="shared" si="8"/>
        <v>-8</v>
      </c>
      <c r="J19" s="2">
        <v>0</v>
      </c>
      <c r="K19" s="197"/>
      <c r="L19" s="93"/>
      <c r="M19" s="93">
        <f t="shared" si="9"/>
        <v>573</v>
      </c>
      <c r="N19" s="208"/>
    </row>
    <row r="20" spans="1:16" ht="15">
      <c r="A20" s="72" t="s">
        <v>38</v>
      </c>
      <c r="B20" s="73">
        <v>36530</v>
      </c>
      <c r="C20" s="174">
        <v>7000</v>
      </c>
      <c r="D20" s="95">
        <v>999</v>
      </c>
      <c r="E20" s="2">
        <f>5</f>
        <v>5</v>
      </c>
      <c r="F20" s="2">
        <f t="shared" si="10"/>
        <v>1825</v>
      </c>
      <c r="G20" s="66">
        <v>5201</v>
      </c>
      <c r="H20" s="85">
        <f t="shared" si="7"/>
        <v>-3376</v>
      </c>
      <c r="I20" s="91">
        <f t="shared" si="8"/>
        <v>-9</v>
      </c>
      <c r="J20" s="2">
        <v>0</v>
      </c>
      <c r="K20" s="197"/>
      <c r="L20" s="93"/>
      <c r="M20" s="93">
        <f t="shared" si="9"/>
        <v>999</v>
      </c>
      <c r="N20" s="208"/>
    </row>
    <row r="21" spans="1:16" ht="15">
      <c r="A21" s="72" t="s">
        <v>40</v>
      </c>
      <c r="B21" s="73">
        <v>35187</v>
      </c>
      <c r="C21" s="174">
        <v>18900</v>
      </c>
      <c r="D21" s="95">
        <v>1275</v>
      </c>
      <c r="E21" s="2">
        <f>5</f>
        <v>5</v>
      </c>
      <c r="F21" s="2">
        <f t="shared" si="10"/>
        <v>1825</v>
      </c>
      <c r="G21" s="66">
        <v>6544</v>
      </c>
      <c r="H21" s="85">
        <f t="shared" si="7"/>
        <v>-4719</v>
      </c>
      <c r="I21" s="91">
        <f t="shared" si="8"/>
        <v>-13</v>
      </c>
      <c r="J21" s="2">
        <v>0</v>
      </c>
      <c r="K21" s="197"/>
      <c r="L21" s="93"/>
      <c r="M21" s="93">
        <f t="shared" si="9"/>
        <v>1275</v>
      </c>
      <c r="N21" s="208"/>
    </row>
    <row r="22" spans="1:16" ht="15">
      <c r="A22" s="72" t="s">
        <v>42</v>
      </c>
      <c r="B22" s="73">
        <v>38719</v>
      </c>
      <c r="C22" s="174">
        <v>4400</v>
      </c>
      <c r="D22" s="95">
        <v>1283</v>
      </c>
      <c r="E22" s="2">
        <f>5</f>
        <v>5</v>
      </c>
      <c r="F22" s="2">
        <f t="shared" si="10"/>
        <v>1825</v>
      </c>
      <c r="G22" s="66">
        <v>3011</v>
      </c>
      <c r="H22" s="85">
        <f t="shared" si="7"/>
        <v>-1186</v>
      </c>
      <c r="I22" s="91">
        <f t="shared" si="8"/>
        <v>-3</v>
      </c>
      <c r="J22" s="2">
        <v>0</v>
      </c>
      <c r="K22" s="197"/>
      <c r="L22" s="93"/>
      <c r="M22" s="93">
        <f t="shared" si="9"/>
        <v>1283</v>
      </c>
      <c r="N22" s="208"/>
    </row>
    <row r="23" spans="1:16" ht="18">
      <c r="A23" s="72" t="s">
        <v>44</v>
      </c>
      <c r="B23" s="73">
        <v>38818</v>
      </c>
      <c r="C23" s="174">
        <v>1225</v>
      </c>
      <c r="D23" s="95">
        <v>439</v>
      </c>
      <c r="E23" s="2">
        <f>5</f>
        <v>5</v>
      </c>
      <c r="F23" s="2">
        <f t="shared" si="10"/>
        <v>1825</v>
      </c>
      <c r="G23" s="66">
        <v>2912</v>
      </c>
      <c r="H23" s="85">
        <f t="shared" si="7"/>
        <v>-1087</v>
      </c>
      <c r="I23" s="91">
        <f t="shared" si="8"/>
        <v>-3</v>
      </c>
      <c r="J23" s="2">
        <v>0</v>
      </c>
      <c r="K23" s="197"/>
      <c r="L23" s="93"/>
      <c r="M23" s="93">
        <f t="shared" si="9"/>
        <v>439</v>
      </c>
      <c r="N23" s="208"/>
    </row>
    <row r="24" spans="1:16" ht="15">
      <c r="A24" s="72" t="s">
        <v>46</v>
      </c>
      <c r="B24" s="77">
        <v>39430</v>
      </c>
      <c r="C24" s="174">
        <v>1795</v>
      </c>
      <c r="D24" s="95">
        <v>700</v>
      </c>
      <c r="E24" s="2">
        <f>5</f>
        <v>5</v>
      </c>
      <c r="F24" s="2">
        <f t="shared" si="10"/>
        <v>1825</v>
      </c>
      <c r="G24" s="66">
        <v>2300</v>
      </c>
      <c r="H24" s="85">
        <f t="shared" si="7"/>
        <v>-475</v>
      </c>
      <c r="I24" s="91">
        <f t="shared" si="8"/>
        <v>-1</v>
      </c>
      <c r="J24" s="2">
        <v>0</v>
      </c>
      <c r="K24" s="197"/>
      <c r="L24" s="93"/>
      <c r="M24" s="93">
        <f t="shared" si="9"/>
        <v>700</v>
      </c>
      <c r="N24" s="208"/>
    </row>
    <row r="25" spans="1:16" ht="15">
      <c r="A25" s="72" t="s">
        <v>48</v>
      </c>
      <c r="B25" s="77">
        <v>39476</v>
      </c>
      <c r="C25" s="174">
        <v>2100</v>
      </c>
      <c r="D25" s="95">
        <v>834</v>
      </c>
      <c r="E25" s="2">
        <f>5</f>
        <v>5</v>
      </c>
      <c r="F25" s="2">
        <f t="shared" si="10"/>
        <v>1825</v>
      </c>
      <c r="G25" s="66">
        <v>2254</v>
      </c>
      <c r="H25" s="85">
        <f t="shared" si="7"/>
        <v>-429</v>
      </c>
      <c r="I25" s="91">
        <f t="shared" si="8"/>
        <v>-1</v>
      </c>
      <c r="J25" s="2">
        <v>0</v>
      </c>
      <c r="K25" s="197"/>
      <c r="L25" s="93"/>
      <c r="M25" s="93">
        <f t="shared" si="9"/>
        <v>834</v>
      </c>
      <c r="N25" s="208"/>
    </row>
    <row r="26" spans="1:16" ht="15">
      <c r="A26" s="78" t="s">
        <v>50</v>
      </c>
      <c r="B26" s="79">
        <v>39809</v>
      </c>
      <c r="C26" s="180">
        <v>13500</v>
      </c>
      <c r="D26" s="95">
        <v>6153</v>
      </c>
      <c r="E26" s="2">
        <f>5</f>
        <v>5</v>
      </c>
      <c r="F26" s="2">
        <f t="shared" si="10"/>
        <v>1825</v>
      </c>
      <c r="G26" s="66">
        <v>1922</v>
      </c>
      <c r="H26" s="85">
        <f t="shared" si="7"/>
        <v>-97</v>
      </c>
      <c r="I26" s="91">
        <f t="shared" si="8"/>
        <v>0</v>
      </c>
      <c r="J26" s="2">
        <v>0</v>
      </c>
      <c r="K26" s="197"/>
      <c r="L26" s="93"/>
      <c r="M26" s="93">
        <f t="shared" si="9"/>
        <v>6153</v>
      </c>
      <c r="N26" s="208"/>
    </row>
    <row r="27" spans="1:16" ht="15">
      <c r="A27" s="78" t="s">
        <v>52</v>
      </c>
      <c r="B27" s="80">
        <v>39891</v>
      </c>
      <c r="C27" s="180">
        <v>6580</v>
      </c>
      <c r="D27" s="95">
        <v>3096</v>
      </c>
      <c r="E27" s="2">
        <f>5</f>
        <v>5</v>
      </c>
      <c r="F27" s="2">
        <f t="shared" si="10"/>
        <v>1825</v>
      </c>
      <c r="G27" s="66">
        <v>1840</v>
      </c>
      <c r="H27" s="85">
        <f t="shared" si="7"/>
        <v>-15</v>
      </c>
      <c r="I27" s="91">
        <f t="shared" si="8"/>
        <v>0</v>
      </c>
      <c r="J27" s="2">
        <v>0</v>
      </c>
      <c r="K27" s="197"/>
      <c r="L27" s="93"/>
      <c r="M27" s="93">
        <f t="shared" si="9"/>
        <v>3096</v>
      </c>
      <c r="N27" s="208"/>
    </row>
    <row r="28" spans="1:16" ht="15">
      <c r="A28" s="70" t="s">
        <v>54</v>
      </c>
      <c r="B28" s="81">
        <v>39997</v>
      </c>
      <c r="C28" s="173">
        <v>23600</v>
      </c>
      <c r="D28" s="95">
        <v>11620</v>
      </c>
      <c r="E28" s="2">
        <f>5</f>
        <v>5</v>
      </c>
      <c r="F28" s="2">
        <f t="shared" si="10"/>
        <v>1825</v>
      </c>
      <c r="G28" s="66">
        <v>1734</v>
      </c>
      <c r="H28" s="85">
        <f t="shared" si="7"/>
        <v>91</v>
      </c>
      <c r="I28" s="91">
        <f t="shared" si="8"/>
        <v>0</v>
      </c>
      <c r="J28" s="2">
        <v>91</v>
      </c>
      <c r="K28" s="197"/>
      <c r="L28" s="93">
        <f>ROUND(D28/365*J28*K28,0)</f>
        <v>0</v>
      </c>
      <c r="M28" s="93">
        <f>D28-L28</f>
        <v>11620</v>
      </c>
      <c r="N28" s="208"/>
    </row>
    <row r="29" spans="1:16" ht="15">
      <c r="A29" s="70" t="s">
        <v>56</v>
      </c>
      <c r="B29" s="81">
        <v>40076</v>
      </c>
      <c r="C29" s="173">
        <v>1395</v>
      </c>
      <c r="D29" s="95">
        <v>710</v>
      </c>
      <c r="E29" s="2">
        <f>5</f>
        <v>5</v>
      </c>
      <c r="F29" s="2">
        <f t="shared" si="10"/>
        <v>1825</v>
      </c>
      <c r="G29" s="66">
        <v>1655</v>
      </c>
      <c r="H29" s="85">
        <f t="shared" si="7"/>
        <v>170</v>
      </c>
      <c r="I29" s="91">
        <f t="shared" si="8"/>
        <v>0</v>
      </c>
      <c r="J29" s="2">
        <v>170</v>
      </c>
      <c r="K29" s="197"/>
      <c r="L29" s="93">
        <f>ROUND(D29/365*J29*K29,0)</f>
        <v>0</v>
      </c>
      <c r="M29" s="93">
        <f t="shared" ref="M29:M37" si="11">D29-L29</f>
        <v>710</v>
      </c>
      <c r="N29" s="208"/>
    </row>
    <row r="30" spans="1:16" ht="15">
      <c r="A30" s="70" t="s">
        <v>58</v>
      </c>
      <c r="B30" s="81">
        <v>40085</v>
      </c>
      <c r="C30" s="173">
        <v>17576</v>
      </c>
      <c r="D30" s="95">
        <v>8978</v>
      </c>
      <c r="E30" s="2">
        <f>5</f>
        <v>5</v>
      </c>
      <c r="F30" s="2">
        <f t="shared" si="10"/>
        <v>1825</v>
      </c>
      <c r="G30" s="66">
        <v>1646</v>
      </c>
      <c r="H30" s="85">
        <f t="shared" si="7"/>
        <v>179</v>
      </c>
      <c r="I30" s="91">
        <f t="shared" si="8"/>
        <v>0</v>
      </c>
      <c r="J30" s="2">
        <v>179</v>
      </c>
      <c r="K30" s="197"/>
      <c r="L30" s="93">
        <f>ROUND(D30/365*J30*K30,0)</f>
        <v>0</v>
      </c>
      <c r="M30" s="93">
        <f t="shared" si="11"/>
        <v>8978</v>
      </c>
      <c r="N30" s="208"/>
    </row>
    <row r="31" spans="1:16" ht="15">
      <c r="A31" s="70" t="s">
        <v>60</v>
      </c>
      <c r="B31" s="81">
        <v>40189</v>
      </c>
      <c r="C31" s="173">
        <v>3000</v>
      </c>
      <c r="D31" s="95">
        <v>1598</v>
      </c>
      <c r="E31" s="2">
        <f>5</f>
        <v>5</v>
      </c>
      <c r="F31" s="2">
        <f t="shared" si="10"/>
        <v>1825</v>
      </c>
      <c r="G31" s="66">
        <v>1542</v>
      </c>
      <c r="H31" s="85">
        <f t="shared" si="7"/>
        <v>283</v>
      </c>
      <c r="I31" s="91">
        <f t="shared" si="8"/>
        <v>1</v>
      </c>
      <c r="J31" s="2">
        <v>283</v>
      </c>
      <c r="K31" s="206">
        <f t="shared" ref="K31:K37" si="12">O31</f>
        <v>0.90610000000000002</v>
      </c>
      <c r="L31" s="93">
        <f>ROUND(D31/365*J31*K31,0)</f>
        <v>1123</v>
      </c>
      <c r="M31" s="93">
        <f t="shared" si="11"/>
        <v>475</v>
      </c>
      <c r="N31" s="208"/>
      <c r="O31" s="3">
        <f>1-P31</f>
        <v>0.90610000000000002</v>
      </c>
      <c r="P31" s="3">
        <v>9.3899999999999997E-2</v>
      </c>
    </row>
    <row r="32" spans="1:16" ht="15">
      <c r="A32" s="72" t="s">
        <v>62</v>
      </c>
      <c r="B32" s="77">
        <v>40516</v>
      </c>
      <c r="C32" s="174">
        <v>27540</v>
      </c>
      <c r="D32" s="95">
        <v>16782</v>
      </c>
      <c r="E32" s="2">
        <f>5</f>
        <v>5</v>
      </c>
      <c r="F32" s="2">
        <f t="shared" si="10"/>
        <v>1825</v>
      </c>
      <c r="G32" s="66">
        <v>1211</v>
      </c>
      <c r="H32" s="85">
        <f t="shared" si="7"/>
        <v>614</v>
      </c>
      <c r="I32" s="91">
        <f t="shared" si="8"/>
        <v>2</v>
      </c>
      <c r="J32" s="2">
        <v>365</v>
      </c>
      <c r="K32" s="206">
        <f t="shared" si="12"/>
        <v>0.71350000000000002</v>
      </c>
      <c r="L32" s="93">
        <f t="shared" ref="L32:L35" si="13">ROUND(D32*K32,0)</f>
        <v>11974</v>
      </c>
      <c r="M32" s="93">
        <f t="shared" si="11"/>
        <v>4808</v>
      </c>
      <c r="N32" s="208"/>
      <c r="O32" s="3">
        <f t="shared" ref="O32:O37" si="14">1-P32</f>
        <v>0.71350000000000002</v>
      </c>
      <c r="P32" s="3">
        <v>0.28649999999999998</v>
      </c>
    </row>
    <row r="33" spans="1:16" ht="15">
      <c r="A33" s="72" t="s">
        <v>64</v>
      </c>
      <c r="B33" s="82">
        <v>40641</v>
      </c>
      <c r="C33" s="174">
        <v>26000</v>
      </c>
      <c r="D33" s="95">
        <v>16641</v>
      </c>
      <c r="E33" s="2">
        <f>5</f>
        <v>5</v>
      </c>
      <c r="F33" s="2">
        <f t="shared" si="10"/>
        <v>1825</v>
      </c>
      <c r="G33" s="66">
        <v>1089</v>
      </c>
      <c r="H33" s="85">
        <f t="shared" si="7"/>
        <v>736</v>
      </c>
      <c r="I33" s="91">
        <f t="shared" si="8"/>
        <v>2</v>
      </c>
      <c r="J33" s="2">
        <v>365</v>
      </c>
      <c r="K33" s="206">
        <f t="shared" si="12"/>
        <v>0.72039999999999993</v>
      </c>
      <c r="L33" s="93">
        <f t="shared" si="13"/>
        <v>11988</v>
      </c>
      <c r="M33" s="93">
        <f t="shared" si="11"/>
        <v>4653</v>
      </c>
      <c r="N33" s="208"/>
      <c r="O33" s="3">
        <f t="shared" si="14"/>
        <v>0.72039999999999993</v>
      </c>
      <c r="P33" s="3">
        <v>0.27960000000000002</v>
      </c>
    </row>
    <row r="34" spans="1:16" ht="13.5">
      <c r="A34" s="72" t="s">
        <v>66</v>
      </c>
      <c r="B34" s="82">
        <v>41038</v>
      </c>
      <c r="C34" s="174">
        <v>5800</v>
      </c>
      <c r="D34" s="96">
        <v>4371</v>
      </c>
      <c r="E34" s="2">
        <f>5</f>
        <v>5</v>
      </c>
      <c r="F34" s="2">
        <f t="shared" si="10"/>
        <v>1825</v>
      </c>
      <c r="G34" s="66">
        <v>692</v>
      </c>
      <c r="H34" s="85">
        <f t="shared" si="7"/>
        <v>1133</v>
      </c>
      <c r="I34" s="91">
        <f t="shared" si="8"/>
        <v>3</v>
      </c>
      <c r="J34" s="2">
        <v>365</v>
      </c>
      <c r="K34" s="206">
        <f t="shared" si="12"/>
        <v>0.59499999999999997</v>
      </c>
      <c r="L34" s="93">
        <f t="shared" si="13"/>
        <v>2601</v>
      </c>
      <c r="M34" s="93">
        <f t="shared" si="11"/>
        <v>1770</v>
      </c>
      <c r="N34" s="208"/>
      <c r="O34" s="3">
        <f t="shared" si="14"/>
        <v>0.59499999999999997</v>
      </c>
      <c r="P34" s="3">
        <v>0.40500000000000003</v>
      </c>
    </row>
    <row r="35" spans="1:16" ht="13.5">
      <c r="A35" s="72" t="s">
        <v>68</v>
      </c>
      <c r="B35" s="82">
        <v>41064</v>
      </c>
      <c r="C35" s="174">
        <v>29452</v>
      </c>
      <c r="D35" s="96">
        <v>22447</v>
      </c>
      <c r="E35" s="2">
        <f>5</f>
        <v>5</v>
      </c>
      <c r="F35" s="2">
        <f t="shared" si="10"/>
        <v>1825</v>
      </c>
      <c r="G35" s="66">
        <v>666</v>
      </c>
      <c r="H35" s="85">
        <f t="shared" si="7"/>
        <v>1159</v>
      </c>
      <c r="I35" s="91">
        <f t="shared" si="8"/>
        <v>3</v>
      </c>
      <c r="J35" s="2">
        <v>365</v>
      </c>
      <c r="K35" s="206">
        <f t="shared" si="12"/>
        <v>0.59660000000000002</v>
      </c>
      <c r="L35" s="93">
        <f t="shared" si="13"/>
        <v>13392</v>
      </c>
      <c r="M35" s="93">
        <f t="shared" si="11"/>
        <v>9055</v>
      </c>
      <c r="N35" s="208"/>
      <c r="O35" s="3">
        <f t="shared" si="14"/>
        <v>0.59660000000000002</v>
      </c>
      <c r="P35" s="3">
        <v>0.40339999999999998</v>
      </c>
    </row>
    <row r="36" spans="1:16" ht="13.5">
      <c r="A36" s="74" t="s">
        <v>70</v>
      </c>
      <c r="B36" s="83">
        <v>41267</v>
      </c>
      <c r="C36" s="175">
        <v>1089</v>
      </c>
      <c r="D36" s="97">
        <v>903</v>
      </c>
      <c r="E36" s="67">
        <f>5</f>
        <v>5</v>
      </c>
      <c r="F36" s="67">
        <f t="shared" si="10"/>
        <v>1825</v>
      </c>
      <c r="G36" s="68">
        <v>463</v>
      </c>
      <c r="H36" s="67">
        <f t="shared" si="7"/>
        <v>1362</v>
      </c>
      <c r="I36" s="91">
        <f t="shared" si="8"/>
        <v>4</v>
      </c>
      <c r="J36" s="67">
        <v>126</v>
      </c>
      <c r="K36" s="206">
        <f t="shared" si="12"/>
        <v>0.50439999999999996</v>
      </c>
      <c r="L36" s="94">
        <f>ROUND(D36/365*J36*K36,0)</f>
        <v>157</v>
      </c>
      <c r="M36" s="94">
        <f>D36-L36</f>
        <v>746</v>
      </c>
      <c r="N36" s="209"/>
      <c r="O36" s="3">
        <f t="shared" si="14"/>
        <v>0.50439999999999996</v>
      </c>
      <c r="P36" s="3">
        <v>0.49559999999999998</v>
      </c>
    </row>
    <row r="37" spans="1:16" ht="14.25" thickBot="1">
      <c r="A37" s="122" t="s">
        <v>72</v>
      </c>
      <c r="B37" s="120">
        <v>41856</v>
      </c>
      <c r="C37" s="181">
        <v>3450</v>
      </c>
      <c r="D37" s="118">
        <v>3450</v>
      </c>
      <c r="E37" s="116">
        <f>5</f>
        <v>5</v>
      </c>
      <c r="F37" s="116">
        <f t="shared" si="10"/>
        <v>1825</v>
      </c>
      <c r="G37" s="117">
        <v>239</v>
      </c>
      <c r="H37" s="116">
        <f t="shared" si="7"/>
        <v>1586</v>
      </c>
      <c r="I37" s="107">
        <f t="shared" si="8"/>
        <v>4</v>
      </c>
      <c r="J37" s="116">
        <v>239</v>
      </c>
      <c r="K37" s="206">
        <f t="shared" si="12"/>
        <v>0.52700000000000002</v>
      </c>
      <c r="L37" s="115">
        <f>ROUND(D37/365*J37*K37,0)</f>
        <v>1191</v>
      </c>
      <c r="M37" s="115">
        <f t="shared" si="11"/>
        <v>2259</v>
      </c>
      <c r="N37" s="211"/>
      <c r="O37" s="3">
        <f t="shared" si="14"/>
        <v>0.52700000000000002</v>
      </c>
      <c r="P37" s="3">
        <v>0.47299999999999998</v>
      </c>
    </row>
    <row r="38" spans="1:16" ht="16.5" thickBot="1">
      <c r="A38" s="145" t="s">
        <v>20</v>
      </c>
      <c r="B38" s="152"/>
      <c r="C38" s="182">
        <f>SUM(C11:C37)</f>
        <v>247579</v>
      </c>
      <c r="D38" s="147">
        <f>SUM(D11:D37)</f>
        <v>110302</v>
      </c>
      <c r="E38" s="153"/>
      <c r="F38" s="153"/>
      <c r="G38" s="154"/>
      <c r="H38" s="153"/>
      <c r="I38" s="155"/>
      <c r="J38" s="153"/>
      <c r="K38" s="201"/>
      <c r="L38" s="147">
        <f>SUM(L11:L37)</f>
        <v>42426</v>
      </c>
      <c r="M38" s="147">
        <f t="shared" ref="M38" si="15">SUM(M11:M37)</f>
        <v>67876</v>
      </c>
      <c r="N38" s="210"/>
    </row>
    <row r="39" spans="1:16" ht="13.5">
      <c r="A39" s="123"/>
      <c r="B39" s="121"/>
      <c r="C39" s="183"/>
      <c r="D39" s="119"/>
      <c r="E39" s="111"/>
      <c r="F39" s="111"/>
      <c r="G39" s="112"/>
      <c r="H39" s="113"/>
      <c r="I39" s="114"/>
      <c r="J39" s="111"/>
      <c r="K39" s="200"/>
      <c r="L39" s="110"/>
      <c r="M39" s="110"/>
      <c r="N39" s="208"/>
    </row>
    <row r="40" spans="1:16" ht="15">
      <c r="A40" s="75" t="s">
        <v>115</v>
      </c>
      <c r="B40" s="84"/>
      <c r="C40" s="184"/>
      <c r="D40" s="98"/>
      <c r="E40" s="2"/>
      <c r="F40" s="2"/>
      <c r="G40" s="66"/>
      <c r="H40" s="85"/>
      <c r="I40" s="91"/>
      <c r="J40" s="2"/>
      <c r="K40" s="197"/>
      <c r="L40" s="93"/>
      <c r="M40" s="93"/>
      <c r="N40" s="208"/>
    </row>
    <row r="41" spans="1:16" ht="14.25" thickBot="1">
      <c r="A41" s="124" t="s">
        <v>120</v>
      </c>
      <c r="B41" s="125">
        <v>35202</v>
      </c>
      <c r="C41" s="174">
        <v>4682</v>
      </c>
      <c r="D41" s="126">
        <v>287</v>
      </c>
      <c r="E41" s="104">
        <v>10</v>
      </c>
      <c r="F41" s="106">
        <f t="shared" ref="F41" si="16">E41*365</f>
        <v>3650</v>
      </c>
      <c r="G41" s="127">
        <v>6528</v>
      </c>
      <c r="H41" s="106">
        <f t="shared" ref="H41" si="17">F41-G41</f>
        <v>-2878</v>
      </c>
      <c r="I41" s="107">
        <f>ROUND(H41/365,0)</f>
        <v>-8</v>
      </c>
      <c r="J41" s="104">
        <v>0</v>
      </c>
      <c r="K41" s="198"/>
      <c r="L41" s="103">
        <v>0</v>
      </c>
      <c r="M41" s="103">
        <f t="shared" ref="M41" si="18">D41-L41</f>
        <v>287</v>
      </c>
      <c r="N41" s="208"/>
    </row>
    <row r="42" spans="1:16" ht="16.5" thickBot="1">
      <c r="A42" s="145" t="s">
        <v>20</v>
      </c>
      <c r="B42" s="156"/>
      <c r="C42" s="185">
        <f>SUM(C41)</f>
        <v>4682</v>
      </c>
      <c r="D42" s="147">
        <f>SUM(D41)</f>
        <v>287</v>
      </c>
      <c r="E42" s="148"/>
      <c r="F42" s="150"/>
      <c r="G42" s="157"/>
      <c r="H42" s="150"/>
      <c r="I42" s="151"/>
      <c r="J42" s="148"/>
      <c r="K42" s="202"/>
      <c r="L42" s="147">
        <f t="shared" ref="L42:M42" si="19">SUM(L41)</f>
        <v>0</v>
      </c>
      <c r="M42" s="147">
        <f t="shared" si="19"/>
        <v>287</v>
      </c>
      <c r="N42" s="210"/>
    </row>
    <row r="43" spans="1:16" ht="13.5">
      <c r="A43" s="123"/>
      <c r="B43" s="121"/>
      <c r="C43" s="183"/>
      <c r="D43" s="119"/>
      <c r="E43" s="111"/>
      <c r="F43" s="111"/>
      <c r="G43" s="112"/>
      <c r="H43" s="113"/>
      <c r="I43" s="114"/>
      <c r="J43" s="111"/>
      <c r="K43" s="200"/>
      <c r="L43" s="110"/>
      <c r="M43" s="110"/>
      <c r="N43" s="208"/>
    </row>
    <row r="44" spans="1:16" ht="15">
      <c r="A44" s="75" t="s">
        <v>116</v>
      </c>
      <c r="B44" s="84"/>
      <c r="C44" s="184"/>
      <c r="D44" s="98"/>
      <c r="E44" s="2"/>
      <c r="F44" s="2"/>
      <c r="G44" s="66"/>
      <c r="H44" s="85"/>
      <c r="I44" s="91"/>
      <c r="J44" s="2"/>
      <c r="K44" s="197"/>
      <c r="L44" s="93"/>
      <c r="M44" s="93"/>
      <c r="N44" s="208"/>
    </row>
    <row r="45" spans="1:16" ht="13.5">
      <c r="A45" s="87" t="s">
        <v>121</v>
      </c>
      <c r="B45" s="86">
        <v>34862</v>
      </c>
      <c r="C45" s="186">
        <v>42235</v>
      </c>
      <c r="D45" s="96">
        <v>1140</v>
      </c>
      <c r="E45" s="2">
        <v>10</v>
      </c>
      <c r="F45" s="85">
        <f t="shared" ref="F45:F47" si="20">E45*365</f>
        <v>3650</v>
      </c>
      <c r="G45" s="66">
        <v>6868</v>
      </c>
      <c r="H45" s="85">
        <f t="shared" ref="H45:H48" si="21">F45-G45</f>
        <v>-3218</v>
      </c>
      <c r="I45" s="91">
        <f t="shared" ref="I45:I48" si="22">ROUND(H45/365,0)</f>
        <v>-9</v>
      </c>
      <c r="J45" s="2"/>
      <c r="K45" s="197"/>
      <c r="L45" s="93">
        <v>0</v>
      </c>
      <c r="M45" s="93">
        <f t="shared" ref="M45:M46" si="23">D45-L45</f>
        <v>1140</v>
      </c>
      <c r="N45" s="208"/>
    </row>
    <row r="46" spans="1:16" ht="25.5">
      <c r="A46" s="87" t="s">
        <v>122</v>
      </c>
      <c r="B46" s="86">
        <v>34846</v>
      </c>
      <c r="C46" s="186">
        <v>69640</v>
      </c>
      <c r="D46" s="96">
        <v>1298</v>
      </c>
      <c r="E46" s="2">
        <v>10</v>
      </c>
      <c r="F46" s="85">
        <f t="shared" si="20"/>
        <v>3650</v>
      </c>
      <c r="G46" s="66">
        <v>6884</v>
      </c>
      <c r="H46" s="85">
        <f t="shared" si="21"/>
        <v>-3234</v>
      </c>
      <c r="I46" s="91">
        <f t="shared" si="22"/>
        <v>-9</v>
      </c>
      <c r="J46" s="2"/>
      <c r="K46" s="197"/>
      <c r="L46" s="93">
        <v>0</v>
      </c>
      <c r="M46" s="93">
        <f t="shared" si="23"/>
        <v>1298</v>
      </c>
      <c r="N46" s="208"/>
    </row>
    <row r="47" spans="1:16" ht="25.5">
      <c r="A47" s="87" t="s">
        <v>123</v>
      </c>
      <c r="B47" s="86">
        <v>39997</v>
      </c>
      <c r="C47" s="187">
        <v>29574</v>
      </c>
      <c r="D47" s="96">
        <v>11518</v>
      </c>
      <c r="E47" s="2">
        <v>10</v>
      </c>
      <c r="F47" s="85">
        <f t="shared" si="20"/>
        <v>3650</v>
      </c>
      <c r="G47" s="66">
        <v>1763</v>
      </c>
      <c r="H47" s="85">
        <f t="shared" si="21"/>
        <v>1887</v>
      </c>
      <c r="I47" s="91">
        <f t="shared" si="22"/>
        <v>5</v>
      </c>
      <c r="J47" s="2">
        <v>365</v>
      </c>
      <c r="K47" s="206">
        <f t="shared" ref="K47:K48" si="24">O47</f>
        <v>0.3367</v>
      </c>
      <c r="L47" s="93">
        <f>ROUND(D47*K47,0)</f>
        <v>3878</v>
      </c>
      <c r="M47" s="93">
        <f t="shared" ref="M47:M48" si="25">D47-L47</f>
        <v>7640</v>
      </c>
      <c r="N47" s="208"/>
      <c r="O47" s="3">
        <f>1-P47</f>
        <v>0.3367</v>
      </c>
      <c r="P47" s="3">
        <v>0.6633</v>
      </c>
    </row>
    <row r="48" spans="1:16" ht="14.25" thickBot="1">
      <c r="A48" s="101" t="s">
        <v>84</v>
      </c>
      <c r="B48" s="125" t="s">
        <v>124</v>
      </c>
      <c r="C48" s="188">
        <v>6750</v>
      </c>
      <c r="D48" s="126">
        <v>3553</v>
      </c>
      <c r="E48" s="104">
        <v>10</v>
      </c>
      <c r="F48" s="106">
        <f t="shared" ref="F48" si="26">E48*365</f>
        <v>3650</v>
      </c>
      <c r="G48" s="105">
        <v>1186</v>
      </c>
      <c r="H48" s="106">
        <f t="shared" si="21"/>
        <v>2464</v>
      </c>
      <c r="I48" s="107">
        <f t="shared" si="22"/>
        <v>7</v>
      </c>
      <c r="J48" s="104">
        <v>365</v>
      </c>
      <c r="K48" s="206">
        <f t="shared" si="24"/>
        <v>0.28549999999999998</v>
      </c>
      <c r="L48" s="103">
        <f>ROUND(D48*K48,0)</f>
        <v>1014</v>
      </c>
      <c r="M48" s="103">
        <f t="shared" si="25"/>
        <v>2539</v>
      </c>
      <c r="N48" s="208"/>
      <c r="O48" s="3">
        <f>1-P48</f>
        <v>0.28549999999999998</v>
      </c>
      <c r="P48" s="3">
        <v>0.71450000000000002</v>
      </c>
    </row>
    <row r="49" spans="1:16" ht="16.5" thickBot="1">
      <c r="A49" s="145" t="s">
        <v>20</v>
      </c>
      <c r="B49" s="156"/>
      <c r="C49" s="185">
        <f>SUM(C45:C48)</f>
        <v>148199</v>
      </c>
      <c r="D49" s="147">
        <f>SUM(D45:D48)</f>
        <v>17509</v>
      </c>
      <c r="E49" s="148"/>
      <c r="F49" s="150"/>
      <c r="G49" s="149"/>
      <c r="H49" s="150"/>
      <c r="I49" s="151"/>
      <c r="J49" s="148"/>
      <c r="K49" s="202"/>
      <c r="L49" s="147">
        <f>SUM(L45:L48)</f>
        <v>4892</v>
      </c>
      <c r="M49" s="147">
        <f t="shared" ref="M49" si="27">SUM(M45:M48)</f>
        <v>12617</v>
      </c>
      <c r="N49" s="210"/>
    </row>
    <row r="50" spans="1:16" ht="13.5">
      <c r="A50" s="123"/>
      <c r="B50" s="121"/>
      <c r="C50" s="183"/>
      <c r="D50" s="119"/>
      <c r="E50" s="111"/>
      <c r="F50" s="111"/>
      <c r="G50" s="112"/>
      <c r="H50" s="113"/>
      <c r="I50" s="114"/>
      <c r="J50" s="111"/>
      <c r="K50" s="200"/>
      <c r="L50" s="110"/>
      <c r="M50" s="110"/>
      <c r="N50" s="208"/>
    </row>
    <row r="51" spans="1:16" ht="15">
      <c r="A51" s="75" t="s">
        <v>125</v>
      </c>
      <c r="B51" s="84"/>
      <c r="C51" s="184"/>
      <c r="D51" s="98"/>
      <c r="E51" s="2"/>
      <c r="F51" s="2"/>
      <c r="G51" s="66"/>
      <c r="H51" s="85"/>
      <c r="I51" s="91"/>
      <c r="J51" s="2"/>
      <c r="K51" s="197"/>
      <c r="L51" s="93"/>
      <c r="M51" s="93"/>
      <c r="N51" s="208"/>
    </row>
    <row r="52" spans="1:16" ht="13.5">
      <c r="A52" s="88" t="s">
        <v>88</v>
      </c>
      <c r="B52" s="86">
        <v>38054</v>
      </c>
      <c r="C52" s="179">
        <v>973531</v>
      </c>
      <c r="D52" s="96">
        <v>47862</v>
      </c>
      <c r="E52" s="2">
        <v>8</v>
      </c>
      <c r="F52" s="85">
        <f t="shared" ref="F52" si="28">E52*365</f>
        <v>2920</v>
      </c>
      <c r="G52" s="66">
        <v>3676</v>
      </c>
      <c r="H52" s="85">
        <f t="shared" ref="H52:H53" si="29">F52-G52</f>
        <v>-756</v>
      </c>
      <c r="I52" s="91">
        <f t="shared" ref="I52:I53" si="30">ROUND(H52/365,0)</f>
        <v>-2</v>
      </c>
      <c r="J52" s="2"/>
      <c r="K52" s="197"/>
      <c r="L52" s="93">
        <v>0</v>
      </c>
      <c r="M52" s="93">
        <f t="shared" ref="M52" si="31">D52-L52</f>
        <v>47862</v>
      </c>
      <c r="N52" s="208"/>
    </row>
    <row r="53" spans="1:16" ht="14.25" thickBot="1">
      <c r="A53" s="128" t="s">
        <v>126</v>
      </c>
      <c r="B53" s="125">
        <v>40277</v>
      </c>
      <c r="C53" s="174">
        <v>603290</v>
      </c>
      <c r="D53" s="126">
        <v>183378</v>
      </c>
      <c r="E53" s="104">
        <v>8</v>
      </c>
      <c r="F53" s="106">
        <f t="shared" ref="F53" si="32">E53*365</f>
        <v>2920</v>
      </c>
      <c r="G53" s="105">
        <v>1453</v>
      </c>
      <c r="H53" s="106">
        <f t="shared" si="29"/>
        <v>1467</v>
      </c>
      <c r="I53" s="107">
        <f t="shared" si="30"/>
        <v>4</v>
      </c>
      <c r="J53" s="104">
        <v>365</v>
      </c>
      <c r="K53" s="206">
        <f t="shared" ref="K53" si="33">O53</f>
        <v>0.36309999999999998</v>
      </c>
      <c r="L53" s="103">
        <f>ROUND(D53*K53,0)</f>
        <v>66585</v>
      </c>
      <c r="M53" s="103">
        <f t="shared" ref="M53" si="34">D53-L53</f>
        <v>116793</v>
      </c>
      <c r="N53" s="208"/>
      <c r="O53" s="3">
        <f>1-P53</f>
        <v>0.36309999999999998</v>
      </c>
      <c r="P53" s="3">
        <v>0.63690000000000002</v>
      </c>
    </row>
    <row r="54" spans="1:16" ht="16.5" thickBot="1">
      <c r="A54" s="145" t="s">
        <v>20</v>
      </c>
      <c r="B54" s="156"/>
      <c r="C54" s="185">
        <f>SUM(C52:C53)</f>
        <v>1576821</v>
      </c>
      <c r="D54" s="147">
        <f>SUM(D52:D53)</f>
        <v>231240</v>
      </c>
      <c r="E54" s="148"/>
      <c r="F54" s="150"/>
      <c r="G54" s="149"/>
      <c r="H54" s="150"/>
      <c r="I54" s="151"/>
      <c r="J54" s="148"/>
      <c r="K54" s="202"/>
      <c r="L54" s="147">
        <f t="shared" ref="L54:M54" si="35">SUM(L52:L53)</f>
        <v>66585</v>
      </c>
      <c r="M54" s="147">
        <f t="shared" si="35"/>
        <v>164655</v>
      </c>
      <c r="N54" s="210"/>
    </row>
    <row r="55" spans="1:16" ht="15.75">
      <c r="A55" s="129"/>
      <c r="B55" s="130"/>
      <c r="C55" s="189"/>
      <c r="D55" s="131"/>
      <c r="E55" s="111"/>
      <c r="F55" s="111"/>
      <c r="G55" s="112"/>
      <c r="H55" s="113"/>
      <c r="I55" s="114"/>
      <c r="J55" s="111"/>
      <c r="K55" s="200"/>
      <c r="L55" s="110"/>
      <c r="M55" s="110"/>
      <c r="N55" s="208"/>
    </row>
    <row r="56" spans="1:16" ht="15">
      <c r="A56" s="75" t="s">
        <v>86</v>
      </c>
      <c r="B56" s="86"/>
      <c r="C56" s="190"/>
      <c r="D56" s="96"/>
      <c r="E56" s="2"/>
      <c r="F56" s="2"/>
      <c r="G56" s="66"/>
      <c r="H56" s="85"/>
      <c r="I56" s="91"/>
      <c r="J56" s="2"/>
      <c r="K56" s="197"/>
      <c r="L56" s="93"/>
      <c r="M56" s="93"/>
      <c r="N56" s="208"/>
    </row>
    <row r="57" spans="1:16" ht="14.25" thickBot="1">
      <c r="A57" s="128" t="s">
        <v>86</v>
      </c>
      <c r="B57" s="125">
        <v>38442</v>
      </c>
      <c r="C57" s="172">
        <v>1750</v>
      </c>
      <c r="D57" s="126">
        <v>235</v>
      </c>
      <c r="E57" s="104">
        <v>10</v>
      </c>
      <c r="F57" s="106">
        <f t="shared" ref="F57" si="36">E57*365</f>
        <v>3650</v>
      </c>
      <c r="G57" s="105">
        <v>3288</v>
      </c>
      <c r="H57" s="106">
        <f t="shared" ref="H57" si="37">F57-G57</f>
        <v>362</v>
      </c>
      <c r="I57" s="107">
        <f>ROUND(H57/365,0)</f>
        <v>1</v>
      </c>
      <c r="J57" s="104">
        <v>362</v>
      </c>
      <c r="K57" s="206">
        <f t="shared" ref="K57" si="38">O57</f>
        <v>0.62769999999999992</v>
      </c>
      <c r="L57" s="103">
        <f>ROUND(D57/365*J57*K57,0)</f>
        <v>146</v>
      </c>
      <c r="M57" s="103">
        <f t="shared" ref="M57" si="39">D57-L57</f>
        <v>89</v>
      </c>
      <c r="N57" s="208"/>
      <c r="O57" s="3">
        <f>1-P57</f>
        <v>0.62769999999999992</v>
      </c>
      <c r="P57" s="3">
        <v>0.37230000000000002</v>
      </c>
    </row>
    <row r="58" spans="1:16" ht="16.5" thickBot="1">
      <c r="A58" s="145" t="s">
        <v>20</v>
      </c>
      <c r="B58" s="158"/>
      <c r="C58" s="191">
        <f>SUM(C57)</f>
        <v>1750</v>
      </c>
      <c r="D58" s="147">
        <f>SUM(D57)</f>
        <v>235</v>
      </c>
      <c r="E58" s="148"/>
      <c r="F58" s="148"/>
      <c r="G58" s="149"/>
      <c r="H58" s="150"/>
      <c r="I58" s="151"/>
      <c r="J58" s="148"/>
      <c r="K58" s="202"/>
      <c r="L58" s="147">
        <f t="shared" ref="L58:M58" si="40">SUM(L57)</f>
        <v>146</v>
      </c>
      <c r="M58" s="147">
        <f t="shared" si="40"/>
        <v>89</v>
      </c>
      <c r="N58" s="210"/>
    </row>
    <row r="59" spans="1:16" ht="13.5">
      <c r="A59" s="123"/>
      <c r="B59" s="121"/>
      <c r="C59" s="183"/>
      <c r="D59" s="119"/>
      <c r="E59" s="111"/>
      <c r="F59" s="111"/>
      <c r="G59" s="112"/>
      <c r="H59" s="113"/>
      <c r="I59" s="114"/>
      <c r="J59" s="111"/>
      <c r="K59" s="200"/>
      <c r="L59" s="110"/>
      <c r="M59" s="110"/>
      <c r="N59" s="208"/>
    </row>
    <row r="60" spans="1:16" ht="15">
      <c r="A60" s="75" t="s">
        <v>127</v>
      </c>
      <c r="B60" s="84"/>
      <c r="C60" s="184"/>
      <c r="D60" s="98"/>
      <c r="E60" s="2"/>
      <c r="F60" s="2"/>
      <c r="G60" s="66"/>
      <c r="H60" s="85"/>
      <c r="I60" s="91"/>
      <c r="J60" s="2"/>
      <c r="K60" s="197"/>
      <c r="L60" s="93"/>
      <c r="M60" s="93"/>
      <c r="N60" s="208"/>
    </row>
    <row r="61" spans="1:16" ht="15">
      <c r="A61" s="11" t="s">
        <v>92</v>
      </c>
      <c r="B61" s="86">
        <v>39093</v>
      </c>
      <c r="C61" s="179">
        <v>78000</v>
      </c>
      <c r="D61" s="95">
        <v>1992</v>
      </c>
      <c r="E61" s="2">
        <v>3</v>
      </c>
      <c r="F61" s="85">
        <f t="shared" ref="F61:F67" si="41">E61*365</f>
        <v>1095</v>
      </c>
      <c r="G61" s="66">
        <v>2637</v>
      </c>
      <c r="H61" s="85">
        <f t="shared" ref="H61:H70" si="42">F61-G61</f>
        <v>-1542</v>
      </c>
      <c r="I61" s="91">
        <f t="shared" ref="I61:I70" si="43">ROUND(H61/365,0)</f>
        <v>-4</v>
      </c>
      <c r="J61" s="2"/>
      <c r="K61" s="197"/>
      <c r="L61" s="93">
        <v>0</v>
      </c>
      <c r="M61" s="93">
        <f t="shared" ref="M61:M66" si="44">D61-L61</f>
        <v>1992</v>
      </c>
      <c r="N61" s="208"/>
    </row>
    <row r="62" spans="1:16" ht="15">
      <c r="A62" s="8" t="s">
        <v>94</v>
      </c>
      <c r="B62" s="86">
        <v>39947</v>
      </c>
      <c r="C62" s="192">
        <v>3800</v>
      </c>
      <c r="D62" s="95">
        <v>319</v>
      </c>
      <c r="E62" s="2">
        <v>3</v>
      </c>
      <c r="F62" s="85">
        <f t="shared" si="41"/>
        <v>1095</v>
      </c>
      <c r="G62" s="66">
        <v>1783</v>
      </c>
      <c r="H62" s="85">
        <f t="shared" si="42"/>
        <v>-688</v>
      </c>
      <c r="I62" s="91">
        <f t="shared" si="43"/>
        <v>-2</v>
      </c>
      <c r="J62" s="2"/>
      <c r="K62" s="197"/>
      <c r="L62" s="93">
        <v>0</v>
      </c>
      <c r="M62" s="93">
        <f t="shared" si="44"/>
        <v>319</v>
      </c>
      <c r="N62" s="208"/>
    </row>
    <row r="63" spans="1:16" ht="15">
      <c r="A63" s="8" t="s">
        <v>96</v>
      </c>
      <c r="B63" s="86">
        <v>39975</v>
      </c>
      <c r="C63" s="192">
        <v>67912</v>
      </c>
      <c r="D63" s="95">
        <v>5966</v>
      </c>
      <c r="E63" s="2">
        <v>3</v>
      </c>
      <c r="F63" s="85">
        <f t="shared" si="41"/>
        <v>1095</v>
      </c>
      <c r="G63" s="66">
        <v>1755</v>
      </c>
      <c r="H63" s="85">
        <f t="shared" si="42"/>
        <v>-660</v>
      </c>
      <c r="I63" s="91">
        <f t="shared" si="43"/>
        <v>-2</v>
      </c>
      <c r="J63" s="2"/>
      <c r="K63" s="197"/>
      <c r="L63" s="93">
        <v>0</v>
      </c>
      <c r="M63" s="93">
        <f t="shared" si="44"/>
        <v>5966</v>
      </c>
      <c r="N63" s="208"/>
    </row>
    <row r="64" spans="1:16" ht="15">
      <c r="A64" s="8" t="s">
        <v>98</v>
      </c>
      <c r="B64" s="86">
        <v>40078</v>
      </c>
      <c r="C64" s="192">
        <v>40000</v>
      </c>
      <c r="D64" s="95">
        <v>4099</v>
      </c>
      <c r="E64" s="2">
        <v>3</v>
      </c>
      <c r="F64" s="85">
        <f t="shared" si="41"/>
        <v>1095</v>
      </c>
      <c r="G64" s="66">
        <v>1652</v>
      </c>
      <c r="H64" s="85">
        <f t="shared" si="42"/>
        <v>-557</v>
      </c>
      <c r="I64" s="91">
        <f t="shared" si="43"/>
        <v>-2</v>
      </c>
      <c r="J64" s="2"/>
      <c r="K64" s="197"/>
      <c r="L64" s="93">
        <v>0</v>
      </c>
      <c r="M64" s="93">
        <f t="shared" si="44"/>
        <v>4099</v>
      </c>
      <c r="N64" s="208"/>
    </row>
    <row r="65" spans="1:16" ht="15">
      <c r="A65" s="8" t="s">
        <v>100</v>
      </c>
      <c r="B65" s="86">
        <v>40227</v>
      </c>
      <c r="C65" s="192">
        <v>98000</v>
      </c>
      <c r="D65" s="95">
        <f>12116-356</f>
        <v>11760</v>
      </c>
      <c r="E65" s="2">
        <v>3</v>
      </c>
      <c r="F65" s="85">
        <f t="shared" si="41"/>
        <v>1095</v>
      </c>
      <c r="G65" s="66">
        <v>1503</v>
      </c>
      <c r="H65" s="85">
        <f t="shared" si="42"/>
        <v>-408</v>
      </c>
      <c r="I65" s="91">
        <f t="shared" si="43"/>
        <v>-1</v>
      </c>
      <c r="J65" s="2"/>
      <c r="K65" s="197"/>
      <c r="L65" s="93">
        <v>0</v>
      </c>
      <c r="M65" s="93">
        <f t="shared" si="44"/>
        <v>11760</v>
      </c>
      <c r="N65" s="208"/>
    </row>
    <row r="66" spans="1:16" ht="13.5">
      <c r="A66" s="5" t="s">
        <v>102</v>
      </c>
      <c r="B66" s="86">
        <v>40375</v>
      </c>
      <c r="C66" s="193">
        <v>8899</v>
      </c>
      <c r="D66" s="99">
        <v>1377</v>
      </c>
      <c r="E66" s="67">
        <v>3</v>
      </c>
      <c r="F66" s="67">
        <f t="shared" si="41"/>
        <v>1095</v>
      </c>
      <c r="G66" s="68">
        <v>1355</v>
      </c>
      <c r="H66" s="67">
        <f t="shared" si="42"/>
        <v>-260</v>
      </c>
      <c r="I66" s="91">
        <f t="shared" si="43"/>
        <v>-1</v>
      </c>
      <c r="J66" s="2"/>
      <c r="K66" s="197"/>
      <c r="L66" s="93">
        <v>0</v>
      </c>
      <c r="M66" s="93">
        <f t="shared" si="44"/>
        <v>1377</v>
      </c>
      <c r="N66" s="208"/>
    </row>
    <row r="67" spans="1:16" ht="13.5">
      <c r="A67" s="11" t="s">
        <v>104</v>
      </c>
      <c r="B67" s="86">
        <v>41082</v>
      </c>
      <c r="C67" s="179">
        <v>6694</v>
      </c>
      <c r="D67" s="96">
        <v>2771</v>
      </c>
      <c r="E67" s="85">
        <v>3</v>
      </c>
      <c r="F67" s="85">
        <f t="shared" si="41"/>
        <v>1095</v>
      </c>
      <c r="G67" s="66">
        <v>648</v>
      </c>
      <c r="H67" s="85">
        <f t="shared" si="42"/>
        <v>447</v>
      </c>
      <c r="I67" s="91">
        <f t="shared" si="43"/>
        <v>1</v>
      </c>
      <c r="J67" s="2">
        <v>365</v>
      </c>
      <c r="K67" s="206">
        <f>O67</f>
        <v>0.87919999999999998</v>
      </c>
      <c r="L67" s="93">
        <f>ROUND(D67*K67,0)</f>
        <v>2436</v>
      </c>
      <c r="M67" s="93">
        <f t="shared" ref="M67:M70" si="45">D67-L67</f>
        <v>335</v>
      </c>
      <c r="N67" s="208"/>
      <c r="O67" s="3">
        <f>1-P67</f>
        <v>0.87919999999999998</v>
      </c>
      <c r="P67" s="3">
        <v>0.1208</v>
      </c>
    </row>
    <row r="68" spans="1:16" ht="13.5">
      <c r="A68" s="11" t="s">
        <v>106</v>
      </c>
      <c r="B68" s="86">
        <v>41163</v>
      </c>
      <c r="C68" s="179">
        <v>38000</v>
      </c>
      <c r="D68" s="96">
        <v>17753</v>
      </c>
      <c r="E68" s="85">
        <v>3</v>
      </c>
      <c r="F68" s="85">
        <f t="shared" ref="F68" si="46">E68*365</f>
        <v>1095</v>
      </c>
      <c r="G68" s="66">
        <v>567</v>
      </c>
      <c r="H68" s="85">
        <f t="shared" si="42"/>
        <v>528</v>
      </c>
      <c r="I68" s="91">
        <f t="shared" si="43"/>
        <v>1</v>
      </c>
      <c r="J68" s="2">
        <v>365</v>
      </c>
      <c r="K68" s="206">
        <f>O68</f>
        <v>0.89300000000000002</v>
      </c>
      <c r="L68" s="93">
        <f>ROUND(D68*K68,0)</f>
        <v>15853</v>
      </c>
      <c r="M68" s="93">
        <f t="shared" si="45"/>
        <v>1900</v>
      </c>
      <c r="N68" s="208"/>
      <c r="O68" s="3">
        <f t="shared" ref="O68:O70" si="47">1-P68</f>
        <v>0.89300000000000002</v>
      </c>
      <c r="P68" s="3">
        <v>0.107</v>
      </c>
    </row>
    <row r="69" spans="1:16" ht="13.5">
      <c r="A69" s="11" t="s">
        <v>108</v>
      </c>
      <c r="B69" s="86">
        <v>41167</v>
      </c>
      <c r="C69" s="179">
        <v>68250</v>
      </c>
      <c r="D69" s="96">
        <v>32064</v>
      </c>
      <c r="E69" s="85">
        <v>3</v>
      </c>
      <c r="F69" s="85">
        <f t="shared" ref="F69" si="48">E69*365</f>
        <v>1095</v>
      </c>
      <c r="G69" s="66">
        <v>563</v>
      </c>
      <c r="H69" s="85">
        <f t="shared" si="42"/>
        <v>532</v>
      </c>
      <c r="I69" s="91">
        <f t="shared" si="43"/>
        <v>1</v>
      </c>
      <c r="J69" s="2">
        <v>365</v>
      </c>
      <c r="K69" s="206">
        <f>O69</f>
        <v>0.89359999999999995</v>
      </c>
      <c r="L69" s="93">
        <f>ROUND(D69*K69,0)</f>
        <v>28652</v>
      </c>
      <c r="M69" s="93">
        <f t="shared" si="45"/>
        <v>3412</v>
      </c>
      <c r="N69" s="208"/>
      <c r="O69" s="3">
        <f t="shared" si="47"/>
        <v>0.89359999999999995</v>
      </c>
      <c r="P69" s="3">
        <v>0.10639999999999999</v>
      </c>
    </row>
    <row r="70" spans="1:16" ht="14.25" thickBot="1">
      <c r="A70" s="89" t="s">
        <v>110</v>
      </c>
      <c r="B70" s="132">
        <v>41902</v>
      </c>
      <c r="C70" s="194">
        <v>6525</v>
      </c>
      <c r="D70" s="134">
        <v>6525</v>
      </c>
      <c r="E70" s="133">
        <v>3</v>
      </c>
      <c r="F70" s="133">
        <f t="shared" ref="F70" si="49">E70*365</f>
        <v>1095</v>
      </c>
      <c r="G70" s="135">
        <v>193</v>
      </c>
      <c r="H70" s="136">
        <f t="shared" si="42"/>
        <v>902</v>
      </c>
      <c r="I70" s="107">
        <f t="shared" si="43"/>
        <v>2</v>
      </c>
      <c r="J70" s="133">
        <v>193</v>
      </c>
      <c r="K70" s="206">
        <f>O70</f>
        <v>0.77629999999999999</v>
      </c>
      <c r="L70" s="137">
        <f>ROUND(D70/365*193*K70,0)</f>
        <v>2678</v>
      </c>
      <c r="M70" s="137">
        <f t="shared" si="45"/>
        <v>3847</v>
      </c>
      <c r="N70" s="212"/>
      <c r="O70" s="3">
        <f t="shared" si="47"/>
        <v>0.77629999999999999</v>
      </c>
      <c r="P70" s="3">
        <v>0.22370000000000001</v>
      </c>
    </row>
    <row r="71" spans="1:16" ht="16.5" thickBot="1">
      <c r="A71" s="145" t="s">
        <v>20</v>
      </c>
      <c r="B71" s="158"/>
      <c r="C71" s="191">
        <f>SUM(C61:C70)</f>
        <v>416080</v>
      </c>
      <c r="D71" s="147">
        <f>SUM(D61:D70)</f>
        <v>84626</v>
      </c>
      <c r="E71" s="148"/>
      <c r="F71" s="148"/>
      <c r="G71" s="149"/>
      <c r="H71" s="150"/>
      <c r="I71" s="151"/>
      <c r="J71" s="148"/>
      <c r="K71" s="202"/>
      <c r="L71" s="147">
        <f>SUM(L61:L70)</f>
        <v>49619</v>
      </c>
      <c r="M71" s="147">
        <f t="shared" ref="M71" si="50">SUM(M61:M70)</f>
        <v>35007</v>
      </c>
      <c r="N71" s="210"/>
    </row>
    <row r="72" spans="1:16" ht="15.75">
      <c r="A72" s="138"/>
      <c r="B72" s="139"/>
      <c r="C72" s="195"/>
      <c r="D72" s="140"/>
      <c r="E72" s="141"/>
      <c r="F72" s="141"/>
      <c r="G72" s="142"/>
      <c r="H72" s="143"/>
      <c r="I72" s="144"/>
      <c r="J72" s="141"/>
      <c r="K72" s="203"/>
      <c r="L72" s="140"/>
      <c r="M72" s="140"/>
      <c r="N72" s="140"/>
    </row>
    <row r="73" spans="1:16" s="90" customFormat="1">
      <c r="A73" s="166" t="s">
        <v>128</v>
      </c>
      <c r="B73" s="167"/>
      <c r="C73" s="168">
        <f>C71+C58+C54+C49+C42+C38+C8</f>
        <v>2511801</v>
      </c>
      <c r="D73" s="168">
        <f>D71+D58+D54+D49+D42+D38+D8</f>
        <v>524752</v>
      </c>
      <c r="E73" s="169"/>
      <c r="F73" s="169"/>
      <c r="G73" s="170"/>
      <c r="H73" s="169"/>
      <c r="I73" s="171"/>
      <c r="J73" s="169"/>
      <c r="K73" s="204"/>
      <c r="L73" s="168">
        <f>L8+L38+L42+L49+L54+L58+L71</f>
        <v>179240</v>
      </c>
      <c r="M73" s="168">
        <f t="shared" ref="M73" si="51">M71+M58+M54+M49+M42+M38+M8</f>
        <v>345512</v>
      </c>
      <c r="N73" s="210"/>
    </row>
    <row r="78" spans="1:16">
      <c r="O78" s="214">
        <v>41729</v>
      </c>
    </row>
    <row r="79" spans="1:16">
      <c r="B79" s="160" t="s">
        <v>135</v>
      </c>
      <c r="C79" s="159" t="s">
        <v>134</v>
      </c>
      <c r="D79" s="159"/>
    </row>
    <row r="81" spans="11:11">
      <c r="K81" s="215">
        <f>+IF(O78-B4&gt;364,O78-B4,0)</f>
        <v>1468</v>
      </c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86"/>
  <sheetViews>
    <sheetView workbookViewId="0">
      <selection activeCell="D73" sqref="D73:D82"/>
    </sheetView>
  </sheetViews>
  <sheetFormatPr defaultRowHeight="15"/>
  <cols>
    <col min="1" max="1" width="16.7109375" bestFit="1" customWidth="1"/>
    <col min="2" max="2" width="35" bestFit="1" customWidth="1"/>
    <col min="3" max="3" width="12.5703125" bestFit="1" customWidth="1"/>
    <col min="4" max="4" width="13.7109375" bestFit="1" customWidth="1"/>
  </cols>
  <sheetData>
    <row r="2" spans="1:4" ht="15.75" thickBot="1"/>
    <row r="3" spans="1:4" ht="15.75" thickBot="1">
      <c r="A3" s="60" t="s">
        <v>112</v>
      </c>
      <c r="B3" s="4" t="s">
        <v>10</v>
      </c>
      <c r="C3" s="4" t="s">
        <v>11</v>
      </c>
      <c r="D3" s="4" t="s">
        <v>12</v>
      </c>
    </row>
    <row r="4" spans="1:4">
      <c r="A4" s="61" t="s">
        <v>113</v>
      </c>
      <c r="B4" s="5"/>
      <c r="C4" s="6"/>
      <c r="D4" s="7"/>
    </row>
    <row r="5" spans="1:4">
      <c r="A5" s="62">
        <v>0.1391</v>
      </c>
      <c r="B5" s="8" t="s">
        <v>13</v>
      </c>
      <c r="C5" s="9" t="s">
        <v>14</v>
      </c>
      <c r="D5" s="10">
        <v>19000</v>
      </c>
    </row>
    <row r="6" spans="1:4">
      <c r="B6" s="11" t="s">
        <v>15</v>
      </c>
      <c r="C6" s="12" t="s">
        <v>16</v>
      </c>
      <c r="D6" s="13">
        <v>19200</v>
      </c>
    </row>
    <row r="7" spans="1:4">
      <c r="B7" s="5" t="s">
        <v>17</v>
      </c>
      <c r="C7" s="12" t="s">
        <v>18</v>
      </c>
      <c r="D7" s="7">
        <v>23990</v>
      </c>
    </row>
    <row r="8" spans="1:4">
      <c r="B8" s="11" t="s">
        <v>19</v>
      </c>
      <c r="C8" s="12">
        <v>41010</v>
      </c>
      <c r="D8" s="13">
        <v>54500</v>
      </c>
    </row>
    <row r="9" spans="1:4">
      <c r="B9" s="11"/>
      <c r="C9" s="12"/>
      <c r="D9" s="13"/>
    </row>
    <row r="10" spans="1:4">
      <c r="B10" s="14"/>
      <c r="C10" s="15"/>
      <c r="D10" s="16"/>
    </row>
    <row r="11" spans="1:4" ht="15.75" thickBot="1">
      <c r="B11" s="11"/>
      <c r="C11" s="12"/>
      <c r="D11" s="13"/>
    </row>
    <row r="12" spans="1:4" ht="15.75" thickBot="1">
      <c r="B12" s="17" t="s">
        <v>20</v>
      </c>
      <c r="C12" s="4"/>
      <c r="D12" s="18">
        <f>SUM(D3:D10)</f>
        <v>116690</v>
      </c>
    </row>
    <row r="14" spans="1:4">
      <c r="A14" s="61" t="s">
        <v>114</v>
      </c>
      <c r="B14" s="8" t="s">
        <v>21</v>
      </c>
      <c r="C14" s="9" t="s">
        <v>22</v>
      </c>
      <c r="D14" s="10">
        <v>3750</v>
      </c>
    </row>
    <row r="15" spans="1:4">
      <c r="A15" s="62">
        <v>0.1391</v>
      </c>
      <c r="B15" s="11" t="s">
        <v>23</v>
      </c>
      <c r="C15" s="19" t="s">
        <v>24</v>
      </c>
      <c r="D15" s="13">
        <v>792</v>
      </c>
    </row>
    <row r="16" spans="1:4">
      <c r="A16" s="35"/>
      <c r="B16" s="11" t="s">
        <v>25</v>
      </c>
      <c r="C16" s="19" t="s">
        <v>26</v>
      </c>
      <c r="D16" s="13">
        <v>17950</v>
      </c>
    </row>
    <row r="17" spans="1:4">
      <c r="A17" s="35"/>
      <c r="B17" s="11" t="s">
        <v>27</v>
      </c>
      <c r="C17" s="19" t="s">
        <v>28</v>
      </c>
      <c r="D17" s="13">
        <v>1498</v>
      </c>
    </row>
    <row r="18" spans="1:4">
      <c r="A18" s="35"/>
      <c r="B18" s="11" t="s">
        <v>29</v>
      </c>
      <c r="C18" s="19" t="s">
        <v>30</v>
      </c>
      <c r="D18" s="13">
        <v>5900</v>
      </c>
    </row>
    <row r="19" spans="1:4">
      <c r="A19" s="35"/>
      <c r="B19" s="20" t="s">
        <v>31</v>
      </c>
      <c r="C19" s="21" t="s">
        <v>32</v>
      </c>
      <c r="D19" s="22">
        <v>5147</v>
      </c>
    </row>
    <row r="20" spans="1:4">
      <c r="A20" s="35"/>
      <c r="B20" s="11" t="s">
        <v>33</v>
      </c>
      <c r="C20" s="19" t="s">
        <v>34</v>
      </c>
      <c r="D20" s="13">
        <v>5536</v>
      </c>
    </row>
    <row r="21" spans="1:4">
      <c r="A21" s="35"/>
      <c r="B21" s="11" t="s">
        <v>35</v>
      </c>
      <c r="C21" s="19" t="s">
        <v>36</v>
      </c>
      <c r="D21" s="13">
        <v>8585</v>
      </c>
    </row>
    <row r="22" spans="1:4">
      <c r="A22" s="35"/>
      <c r="B22" s="11" t="s">
        <v>35</v>
      </c>
      <c r="C22" s="19" t="s">
        <v>37</v>
      </c>
      <c r="D22" s="13">
        <v>4019</v>
      </c>
    </row>
    <row r="23" spans="1:4">
      <c r="A23" s="35"/>
      <c r="B23" s="11" t="s">
        <v>38</v>
      </c>
      <c r="C23" s="19" t="s">
        <v>39</v>
      </c>
      <c r="D23" s="13">
        <v>7000</v>
      </c>
    </row>
    <row r="24" spans="1:4">
      <c r="A24" s="35"/>
      <c r="B24" s="11" t="s">
        <v>40</v>
      </c>
      <c r="C24" s="19" t="s">
        <v>41</v>
      </c>
      <c r="D24" s="13">
        <v>18900</v>
      </c>
    </row>
    <row r="25" spans="1:4">
      <c r="A25" s="35"/>
      <c r="B25" s="11" t="s">
        <v>42</v>
      </c>
      <c r="C25" s="19" t="s">
        <v>43</v>
      </c>
      <c r="D25" s="13">
        <v>4400</v>
      </c>
    </row>
    <row r="26" spans="1:4" ht="18">
      <c r="A26" s="63"/>
      <c r="B26" s="11" t="s">
        <v>44</v>
      </c>
      <c r="C26" s="19" t="s">
        <v>45</v>
      </c>
      <c r="D26" s="13">
        <v>1225</v>
      </c>
    </row>
    <row r="27" spans="1:4">
      <c r="A27" s="63"/>
      <c r="B27" s="11" t="s">
        <v>46</v>
      </c>
      <c r="C27" s="23" t="s">
        <v>47</v>
      </c>
      <c r="D27" s="13">
        <v>1795</v>
      </c>
    </row>
    <row r="28" spans="1:4">
      <c r="A28" s="63"/>
      <c r="B28" s="11" t="s">
        <v>48</v>
      </c>
      <c r="C28" s="23" t="s">
        <v>49</v>
      </c>
      <c r="D28" s="13">
        <v>2100</v>
      </c>
    </row>
    <row r="29" spans="1:4">
      <c r="A29" s="63"/>
      <c r="B29" s="24" t="s">
        <v>50</v>
      </c>
      <c r="C29" s="25" t="s">
        <v>51</v>
      </c>
      <c r="D29" s="26">
        <v>13500</v>
      </c>
    </row>
    <row r="30" spans="1:4">
      <c r="A30" s="63"/>
      <c r="B30" s="24" t="s">
        <v>52</v>
      </c>
      <c r="C30" s="27" t="s">
        <v>53</v>
      </c>
      <c r="D30" s="26">
        <v>6580</v>
      </c>
    </row>
    <row r="31" spans="1:4">
      <c r="A31" s="63"/>
      <c r="B31" s="8" t="s">
        <v>54</v>
      </c>
      <c r="C31" s="28" t="s">
        <v>55</v>
      </c>
      <c r="D31" s="10">
        <v>23600</v>
      </c>
    </row>
    <row r="32" spans="1:4">
      <c r="A32" s="63"/>
      <c r="B32" s="8" t="s">
        <v>56</v>
      </c>
      <c r="C32" s="28" t="s">
        <v>57</v>
      </c>
      <c r="D32" s="10">
        <v>1395</v>
      </c>
    </row>
    <row r="33" spans="1:4">
      <c r="A33" s="63"/>
      <c r="B33" s="8" t="s">
        <v>58</v>
      </c>
      <c r="C33" s="28" t="s">
        <v>59</v>
      </c>
      <c r="D33" s="10">
        <v>17576</v>
      </c>
    </row>
    <row r="34" spans="1:4">
      <c r="A34" s="63"/>
      <c r="B34" s="8" t="s">
        <v>60</v>
      </c>
      <c r="C34" s="28" t="s">
        <v>61</v>
      </c>
      <c r="D34" s="10">
        <v>3000</v>
      </c>
    </row>
    <row r="35" spans="1:4">
      <c r="A35" s="63"/>
      <c r="B35" s="11" t="s">
        <v>62</v>
      </c>
      <c r="C35" s="23" t="s">
        <v>63</v>
      </c>
      <c r="D35" s="13">
        <v>27540</v>
      </c>
    </row>
    <row r="36" spans="1:4">
      <c r="A36" s="63"/>
      <c r="B36" s="11" t="s">
        <v>64</v>
      </c>
      <c r="C36" s="23" t="s">
        <v>65</v>
      </c>
      <c r="D36" s="13">
        <v>26000</v>
      </c>
    </row>
    <row r="37" spans="1:4">
      <c r="A37" s="63"/>
      <c r="B37" s="11" t="s">
        <v>66</v>
      </c>
      <c r="C37" s="23" t="s">
        <v>67</v>
      </c>
      <c r="D37" s="13">
        <v>5800</v>
      </c>
    </row>
    <row r="38" spans="1:4">
      <c r="A38" s="63"/>
      <c r="B38" s="11" t="s">
        <v>68</v>
      </c>
      <c r="C38" s="23" t="s">
        <v>69</v>
      </c>
      <c r="D38" s="13">
        <v>29452</v>
      </c>
    </row>
    <row r="39" spans="1:4">
      <c r="A39" s="63"/>
      <c r="B39" s="5" t="s">
        <v>70</v>
      </c>
      <c r="C39" s="29" t="s">
        <v>71</v>
      </c>
      <c r="D39" s="7">
        <v>1089</v>
      </c>
    </row>
    <row r="40" spans="1:4">
      <c r="A40" s="63"/>
      <c r="B40" s="30" t="s">
        <v>72</v>
      </c>
      <c r="C40" s="31" t="s">
        <v>73</v>
      </c>
      <c r="D40" s="32">
        <v>3450</v>
      </c>
    </row>
    <row r="41" spans="1:4">
      <c r="A41" s="63"/>
      <c r="B41" s="11"/>
      <c r="C41" s="23"/>
      <c r="D41" s="13"/>
    </row>
    <row r="42" spans="1:4" ht="15.75" thickBot="1"/>
    <row r="43" spans="1:4" ht="15.75" thickBot="1">
      <c r="B43" s="17" t="s">
        <v>20</v>
      </c>
      <c r="C43" s="33"/>
      <c r="D43" s="34">
        <f>SUM(D14:D42)</f>
        <v>247579</v>
      </c>
    </row>
    <row r="45" spans="1:4">
      <c r="A45" s="61" t="s">
        <v>115</v>
      </c>
      <c r="B45" s="11"/>
      <c r="C45" s="35"/>
      <c r="D45" s="13"/>
    </row>
    <row r="46" spans="1:4" ht="15.75" thickBot="1">
      <c r="A46" s="62">
        <v>0.1391</v>
      </c>
      <c r="B46" s="11" t="s">
        <v>74</v>
      </c>
      <c r="C46" s="19" t="s">
        <v>75</v>
      </c>
      <c r="D46" s="13">
        <v>4682</v>
      </c>
    </row>
    <row r="47" spans="1:4" ht="15.75" thickBot="1">
      <c r="A47" s="61"/>
      <c r="B47" s="17" t="s">
        <v>20</v>
      </c>
      <c r="C47" s="4"/>
      <c r="D47" s="18">
        <f>SUM(D46)</f>
        <v>4682</v>
      </c>
    </row>
    <row r="48" spans="1:4">
      <c r="A48" s="61"/>
      <c r="B48" s="36"/>
      <c r="C48" s="37"/>
      <c r="D48" s="38"/>
    </row>
    <row r="49" spans="1:4">
      <c r="A49" s="61"/>
      <c r="B49" s="36"/>
      <c r="C49" s="37"/>
      <c r="D49" s="38"/>
    </row>
    <row r="51" spans="1:4">
      <c r="A51" s="61" t="s">
        <v>116</v>
      </c>
      <c r="B51" s="11"/>
      <c r="C51" s="35"/>
      <c r="D51" s="13"/>
    </row>
    <row r="52" spans="1:4">
      <c r="A52" s="62">
        <v>0.18099999999999999</v>
      </c>
      <c r="B52" s="39" t="s">
        <v>76</v>
      </c>
      <c r="C52" s="40" t="s">
        <v>77</v>
      </c>
      <c r="D52" s="41">
        <v>42235</v>
      </c>
    </row>
    <row r="53" spans="1:4">
      <c r="A53" s="35"/>
      <c r="B53" s="42" t="s">
        <v>78</v>
      </c>
      <c r="C53" s="43"/>
      <c r="D53" s="44"/>
    </row>
    <row r="54" spans="1:4">
      <c r="B54" s="39" t="s">
        <v>79</v>
      </c>
      <c r="C54" s="40" t="s">
        <v>80</v>
      </c>
      <c r="D54" s="41">
        <v>69640</v>
      </c>
    </row>
    <row r="55" spans="1:4">
      <c r="B55" s="42" t="s">
        <v>81</v>
      </c>
      <c r="C55" s="45"/>
      <c r="D55" s="45"/>
    </row>
    <row r="56" spans="1:4">
      <c r="B56" s="46" t="s">
        <v>82</v>
      </c>
      <c r="C56" s="47" t="s">
        <v>55</v>
      </c>
      <c r="D56" s="48">
        <v>29574</v>
      </c>
    </row>
    <row r="57" spans="1:4">
      <c r="B57" s="49" t="s">
        <v>83</v>
      </c>
      <c r="C57" s="50"/>
      <c r="D57" s="50"/>
    </row>
    <row r="58" spans="1:4">
      <c r="B58" s="51" t="s">
        <v>84</v>
      </c>
      <c r="C58" s="52" t="s">
        <v>85</v>
      </c>
      <c r="D58" s="53">
        <v>6750</v>
      </c>
    </row>
    <row r="59" spans="1:4" ht="15.75" thickBot="1"/>
    <row r="60" spans="1:4" ht="15.75" thickBot="1">
      <c r="B60" s="17" t="s">
        <v>20</v>
      </c>
      <c r="C60" s="4"/>
      <c r="D60" s="18">
        <f>SUM(D52:D59)</f>
        <v>148199</v>
      </c>
    </row>
    <row r="62" spans="1:4">
      <c r="A62" s="61" t="s">
        <v>86</v>
      </c>
      <c r="B62" s="11"/>
      <c r="C62" s="35"/>
      <c r="D62" s="13"/>
    </row>
    <row r="63" spans="1:4" ht="15.75" thickBot="1">
      <c r="A63" s="64">
        <v>0.2</v>
      </c>
      <c r="B63" s="11" t="s">
        <v>86</v>
      </c>
      <c r="C63" s="19" t="s">
        <v>87</v>
      </c>
      <c r="D63" s="13">
        <v>1750</v>
      </c>
    </row>
    <row r="64" spans="1:4" ht="15.75" thickBot="1">
      <c r="A64" s="61"/>
      <c r="B64" s="17" t="s">
        <v>20</v>
      </c>
      <c r="C64" s="4"/>
      <c r="D64" s="18">
        <f>SUM(D63)</f>
        <v>1750</v>
      </c>
    </row>
    <row r="66" spans="1:4">
      <c r="A66" s="61" t="s">
        <v>117</v>
      </c>
      <c r="B66" s="11"/>
      <c r="C66" s="35"/>
      <c r="D66" s="13"/>
    </row>
    <row r="67" spans="1:4">
      <c r="A67" s="62">
        <v>0.25890000000000002</v>
      </c>
      <c r="B67" s="11" t="s">
        <v>88</v>
      </c>
      <c r="C67" s="19" t="s">
        <v>89</v>
      </c>
      <c r="D67" s="22">
        <v>973531</v>
      </c>
    </row>
    <row r="68" spans="1:4">
      <c r="B68" s="11" t="s">
        <v>90</v>
      </c>
      <c r="C68" s="12" t="s">
        <v>91</v>
      </c>
      <c r="D68" s="13">
        <v>603290</v>
      </c>
    </row>
    <row r="69" spans="1:4" ht="15.75" thickBot="1"/>
    <row r="70" spans="1:4" ht="15.75" thickBot="1">
      <c r="B70" s="17" t="s">
        <v>20</v>
      </c>
      <c r="C70" s="33"/>
      <c r="D70" s="34">
        <f>SUM(D67:D69)</f>
        <v>1576821</v>
      </c>
    </row>
    <row r="72" spans="1:4">
      <c r="A72" s="61" t="s">
        <v>118</v>
      </c>
    </row>
    <row r="73" spans="1:4">
      <c r="A73" s="64">
        <v>0.4</v>
      </c>
      <c r="B73" s="11" t="s">
        <v>92</v>
      </c>
      <c r="C73" s="23" t="s">
        <v>93</v>
      </c>
      <c r="D73" s="22">
        <v>78000</v>
      </c>
    </row>
    <row r="74" spans="1:4">
      <c r="B74" s="8" t="s">
        <v>94</v>
      </c>
      <c r="C74" s="28" t="s">
        <v>95</v>
      </c>
      <c r="D74" s="54">
        <v>3800</v>
      </c>
    </row>
    <row r="75" spans="1:4">
      <c r="B75" s="8" t="s">
        <v>96</v>
      </c>
      <c r="C75" s="28" t="s">
        <v>97</v>
      </c>
      <c r="D75" s="54">
        <v>67912</v>
      </c>
    </row>
    <row r="76" spans="1:4">
      <c r="B76" s="8" t="s">
        <v>98</v>
      </c>
      <c r="C76" s="28" t="s">
        <v>99</v>
      </c>
      <c r="D76" s="54">
        <v>40000</v>
      </c>
    </row>
    <row r="77" spans="1:4">
      <c r="B77" s="8" t="s">
        <v>100</v>
      </c>
      <c r="C77" s="55" t="s">
        <v>101</v>
      </c>
      <c r="D77" s="54">
        <v>98000</v>
      </c>
    </row>
    <row r="78" spans="1:4">
      <c r="B78" s="5" t="s">
        <v>102</v>
      </c>
      <c r="C78" s="56" t="s">
        <v>103</v>
      </c>
      <c r="D78" s="57">
        <v>8899</v>
      </c>
    </row>
    <row r="79" spans="1:4">
      <c r="B79" s="11" t="s">
        <v>104</v>
      </c>
      <c r="C79" s="23" t="s">
        <v>105</v>
      </c>
      <c r="D79" s="22">
        <v>6694</v>
      </c>
    </row>
    <row r="80" spans="1:4">
      <c r="B80" s="11" t="s">
        <v>106</v>
      </c>
      <c r="C80" s="23" t="s">
        <v>107</v>
      </c>
      <c r="D80" s="22">
        <v>38000</v>
      </c>
    </row>
    <row r="81" spans="2:4">
      <c r="B81" s="11" t="s">
        <v>108</v>
      </c>
      <c r="C81" s="23" t="s">
        <v>109</v>
      </c>
      <c r="D81" s="22">
        <v>68250</v>
      </c>
    </row>
    <row r="82" spans="2:4">
      <c r="B82" s="14" t="s">
        <v>110</v>
      </c>
      <c r="C82" s="58" t="s">
        <v>111</v>
      </c>
      <c r="D82" s="59">
        <v>6525</v>
      </c>
    </row>
    <row r="83" spans="2:4">
      <c r="B83" s="11"/>
      <c r="C83" s="23"/>
      <c r="D83" s="22"/>
    </row>
    <row r="84" spans="2:4">
      <c r="B84" s="11"/>
      <c r="C84" s="23"/>
      <c r="D84" s="22"/>
    </row>
    <row r="85" spans="2:4" ht="15.75" thickBot="1"/>
    <row r="86" spans="2:4" ht="15.75" thickBot="1">
      <c r="B86" s="17" t="s">
        <v>20</v>
      </c>
      <c r="C86" s="33"/>
      <c r="D86" s="34">
        <f>SUM(D73:D85)</f>
        <v>416080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0" sqref="J20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Revised Dep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2015-06-03T08:28:52Z</dcterms:modified>
</cp:coreProperties>
</file>