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705" windowWidth="15135" windowHeight="7470" tabRatio="902" activeTab="1"/>
  </bookViews>
  <sheets>
    <sheet name="DayBook" sheetId="6" r:id="rId1"/>
    <sheet name="FinalAccount" sheetId="7" r:id="rId2"/>
    <sheet name="LedgerDefine" sheetId="8" r:id="rId3"/>
  </sheets>
  <definedNames>
    <definedName name="_xlnm._FilterDatabase" localSheetId="0" hidden="1">DayBook!$A$3:$H$956</definedName>
  </definedNames>
  <calcPr calcId="144525"/>
</workbook>
</file>

<file path=xl/calcChain.xml><?xml version="1.0" encoding="utf-8"?>
<calcChain xmlns="http://schemas.openxmlformats.org/spreadsheetml/2006/main">
  <c r="I12" i="7" l="1" a="1"/>
  <c r="I12" i="7" s="1"/>
  <c r="I13" i="7" a="1"/>
  <c r="I13" i="7"/>
  <c r="I14" i="7" a="1"/>
  <c r="I14" i="7"/>
  <c r="I15" i="7" a="1"/>
  <c r="I15" i="7"/>
  <c r="I16" i="7" a="1"/>
  <c r="I16" i="7"/>
  <c r="I17" i="7" a="1"/>
  <c r="I17" i="7"/>
  <c r="I18" i="7" a="1"/>
  <c r="I18" i="7"/>
  <c r="G16" i="7" a="1"/>
  <c r="G16" i="7" s="1"/>
  <c r="G12" i="7" a="1"/>
  <c r="G12" i="7"/>
  <c r="I22" i="7" a="1"/>
  <c r="I22" i="7" s="1"/>
  <c r="I23" i="7" a="1"/>
  <c r="I23" i="7" s="1"/>
  <c r="I21" i="7" a="1"/>
  <c r="I21" i="7" s="1"/>
  <c r="I7" i="7" a="1"/>
  <c r="I7" i="7" s="1"/>
  <c r="I8" i="7" a="1"/>
  <c r="I8" i="7" s="1"/>
  <c r="I9" i="7" a="1"/>
  <c r="I9" i="7" s="1"/>
  <c r="I6" i="7" a="1"/>
  <c r="I6" i="7" s="1"/>
  <c r="D7" i="7" a="1"/>
  <c r="D7" i="7" s="1"/>
  <c r="D8" i="7" a="1"/>
  <c r="D8" i="7" s="1"/>
  <c r="D9" i="7" a="1"/>
  <c r="D9" i="7" s="1"/>
  <c r="D10" i="7" a="1"/>
  <c r="D10" i="7" s="1"/>
  <c r="D11" i="7" a="1"/>
  <c r="D11" i="7" s="1"/>
  <c r="D12" i="7" a="1"/>
  <c r="D12" i="7" s="1"/>
  <c r="D13" i="7" a="1"/>
  <c r="D13" i="7" s="1"/>
  <c r="D14" i="7" a="1"/>
  <c r="D14" i="7" s="1"/>
  <c r="D15" i="7" a="1"/>
  <c r="D15" i="7" s="1"/>
  <c r="D16" i="7" a="1"/>
  <c r="D16" i="7" s="1"/>
  <c r="D17" i="7" a="1"/>
  <c r="D17" i="7" s="1"/>
  <c r="D18" i="7" a="1"/>
  <c r="D18" i="7" s="1"/>
  <c r="D19" i="7" a="1"/>
  <c r="D19" i="7" s="1"/>
  <c r="D20" i="7" a="1"/>
  <c r="D20" i="7" s="1"/>
  <c r="D21" i="7" a="1"/>
  <c r="D21" i="7" s="1"/>
  <c r="D6" i="7" a="1"/>
  <c r="D6" i="7" s="1"/>
  <c r="B7" i="7" a="1"/>
  <c r="B7" i="7" s="1"/>
  <c r="B8" i="7" a="1"/>
  <c r="B8" i="7" s="1"/>
  <c r="B9" i="7" a="1"/>
  <c r="B9" i="7" s="1"/>
  <c r="B10" i="7" a="1"/>
  <c r="B10" i="7" s="1"/>
  <c r="B11" i="7" a="1"/>
  <c r="B11" i="7" s="1"/>
  <c r="B12" i="7" a="1"/>
  <c r="B12" i="7" s="1"/>
  <c r="B13" i="7" a="1"/>
  <c r="B13" i="7" s="1"/>
  <c r="B14" i="7" a="1"/>
  <c r="B14" i="7" s="1"/>
  <c r="B15" i="7" a="1"/>
  <c r="B15" i="7" s="1"/>
  <c r="B16" i="7" a="1"/>
  <c r="B16" i="7" s="1"/>
  <c r="B17" i="7" a="1"/>
  <c r="B17" i="7" s="1"/>
  <c r="B18" i="7" a="1"/>
  <c r="B18" i="7" s="1"/>
  <c r="B19" i="7" a="1"/>
  <c r="B19" i="7" s="1"/>
  <c r="B20" i="7" a="1"/>
  <c r="B20" i="7" s="1"/>
  <c r="B21" i="7" a="1"/>
  <c r="B21" i="7" s="1"/>
  <c r="B6" i="7" a="1"/>
  <c r="B6" i="7" s="1"/>
  <c r="G4" i="6" l="1"/>
  <c r="D12" i="6"/>
  <c r="D13" i="6"/>
  <c r="D14" i="6"/>
  <c r="D134" i="6"/>
  <c r="D115" i="6"/>
  <c r="D5" i="6" l="1"/>
  <c r="D6" i="6"/>
  <c r="D7" i="6"/>
  <c r="D8" i="6"/>
  <c r="D9" i="6"/>
  <c r="D10" i="6"/>
  <c r="D11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5" i="6"/>
  <c r="D136" i="6"/>
  <c r="D137" i="6"/>
  <c r="D138" i="6"/>
  <c r="D139" i="6"/>
  <c r="D140" i="6"/>
  <c r="D141" i="6"/>
  <c r="D142" i="6"/>
  <c r="D143" i="6"/>
  <c r="D144" i="6"/>
  <c r="D145" i="6"/>
  <c r="D4" i="6"/>
  <c r="A114" i="6"/>
  <c r="A115" i="6" l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F2" i="7"/>
  <c r="B2" i="7" s="1"/>
  <c r="G2" i="7" s="1"/>
  <c r="E7" i="7" l="1"/>
  <c r="E9" i="7"/>
  <c r="E11" i="7"/>
  <c r="E13" i="7"/>
  <c r="E15" i="7"/>
  <c r="E17" i="7"/>
  <c r="E19" i="7"/>
  <c r="E21" i="7"/>
  <c r="E8" i="7"/>
  <c r="E10" i="7"/>
  <c r="E12" i="7"/>
  <c r="E14" i="7"/>
  <c r="E16" i="7"/>
  <c r="E18" i="7"/>
  <c r="E20" i="7"/>
  <c r="E6" i="7"/>
  <c r="A134" i="6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G2" i="6"/>
  <c r="H6" i="7" l="1"/>
  <c r="F69" i="6"/>
  <c r="H16" i="7" l="1"/>
  <c r="J7" i="7"/>
  <c r="J8" i="7"/>
  <c r="C21" i="7"/>
  <c r="C15" i="7"/>
  <c r="C19" i="7"/>
  <c r="C18" i="7"/>
  <c r="C13" i="7"/>
  <c r="C16" i="7"/>
  <c r="C14" i="7"/>
  <c r="H12" i="7"/>
  <c r="J9" i="7"/>
  <c r="C17" i="7"/>
  <c r="C20" i="7"/>
  <c r="F2" i="6"/>
  <c r="G1" i="6" s="1"/>
  <c r="J15" i="7"/>
  <c r="J13" i="7"/>
  <c r="J14" i="7"/>
  <c r="C7" i="7"/>
  <c r="C12" i="7"/>
  <c r="J18" i="7"/>
  <c r="E28" i="7"/>
  <c r="J6" i="7"/>
  <c r="J27" i="7"/>
  <c r="J21" i="7"/>
  <c r="J26" i="7"/>
  <c r="J23" i="7"/>
  <c r="J16" i="7"/>
  <c r="J12" i="7"/>
  <c r="J22" i="7"/>
  <c r="J17" i="7"/>
  <c r="C6" i="7"/>
  <c r="C8" i="7"/>
  <c r="C9" i="7"/>
  <c r="C10" i="7"/>
  <c r="C11" i="7"/>
  <c r="I11" i="7" l="1"/>
  <c r="I20" i="7"/>
  <c r="C26" i="7"/>
  <c r="H20" i="7" s="1"/>
  <c r="J28" i="7"/>
  <c r="C28" i="7" l="1"/>
  <c r="H28" i="7" l="1"/>
  <c r="H26" i="7" s="1"/>
</calcChain>
</file>

<file path=xl/sharedStrings.xml><?xml version="1.0" encoding="utf-8"?>
<sst xmlns="http://schemas.openxmlformats.org/spreadsheetml/2006/main" count="415" uniqueCount="75">
  <si>
    <t>Total</t>
  </si>
  <si>
    <t>Date</t>
  </si>
  <si>
    <t>Narration</t>
  </si>
  <si>
    <t>Net Income</t>
  </si>
  <si>
    <t>HDFC Bank</t>
  </si>
  <si>
    <t>SBI Bank</t>
  </si>
  <si>
    <t>Study Fee Charge</t>
  </si>
  <si>
    <t>Home Use</t>
  </si>
  <si>
    <t>Bank Charge</t>
  </si>
  <si>
    <t>General Purchase for Home</t>
  </si>
  <si>
    <t>Mobile Communication</t>
  </si>
  <si>
    <t>Electricity Charge</t>
  </si>
  <si>
    <t>Bank Interest</t>
  </si>
  <si>
    <t>Salary Income</t>
  </si>
  <si>
    <t>Incentive Income</t>
  </si>
  <si>
    <t>Bonus Income</t>
  </si>
  <si>
    <t>FD Interest</t>
  </si>
  <si>
    <t>Salary Receivable</t>
  </si>
  <si>
    <t>Provident Fund</t>
  </si>
  <si>
    <t>Professional Tax</t>
  </si>
  <si>
    <t>Particulars</t>
  </si>
  <si>
    <t>Debit</t>
  </si>
  <si>
    <t>Credit</t>
  </si>
  <si>
    <t>Capital Acount</t>
  </si>
  <si>
    <t>BS</t>
  </si>
  <si>
    <t>P&amp;L</t>
  </si>
  <si>
    <t>Investment</t>
  </si>
  <si>
    <t>Bank</t>
  </si>
  <si>
    <t>Current Assets</t>
  </si>
  <si>
    <t>Duties&amp;Taxes</t>
  </si>
  <si>
    <t>Ledger</t>
  </si>
  <si>
    <t>Group</t>
  </si>
  <si>
    <t>Sheet</t>
  </si>
  <si>
    <t>Capital Account:</t>
  </si>
  <si>
    <t>Reliance Ins. - CashFlow</t>
  </si>
  <si>
    <t>Kotal Ins. - SuperAdvantage</t>
  </si>
  <si>
    <t>Reliance Ins. - ChildPlan</t>
  </si>
  <si>
    <t>Reliance Ins. - SuperMarket</t>
  </si>
  <si>
    <t>Reliance Ins. - HighestNAV</t>
  </si>
  <si>
    <t>Entry No.</t>
  </si>
  <si>
    <t>Voucher Type</t>
  </si>
  <si>
    <t>Receipt</t>
  </si>
  <si>
    <t>Payment</t>
  </si>
  <si>
    <t>Contra</t>
  </si>
  <si>
    <t>Fixed Deposit in HDFC Bank</t>
  </si>
  <si>
    <t>Fixed Assets:</t>
  </si>
  <si>
    <t>Honda Shine Bike</t>
  </si>
  <si>
    <t>Current Assets:</t>
  </si>
  <si>
    <t>TDS Refundable</t>
  </si>
  <si>
    <t>Loans (Liability):</t>
  </si>
  <si>
    <t>Current Liabilities:</t>
  </si>
  <si>
    <t>Profit &amp; Loss Account</t>
  </si>
  <si>
    <t>Journal</t>
  </si>
  <si>
    <t>Op.Balance</t>
  </si>
  <si>
    <t>Liabilities</t>
  </si>
  <si>
    <t>Amount</t>
  </si>
  <si>
    <t>Assets</t>
  </si>
  <si>
    <t>Balance Sheet</t>
  </si>
  <si>
    <t>Differnce in Opening Balance</t>
  </si>
  <si>
    <t>Fixed Assets</t>
  </si>
  <si>
    <t>DAY Book</t>
  </si>
  <si>
    <t>PF of employee &amp; employer's share till the month of Mar-14</t>
  </si>
  <si>
    <t>MF-HDFC Top 200 (Growth)</t>
  </si>
  <si>
    <t>Leave Encashment</t>
  </si>
  <si>
    <t>Purchase Shoes of Red Chief</t>
  </si>
  <si>
    <t>Purchase Nike sock 3 pair</t>
  </si>
  <si>
    <t>Misc. Items purchase from D-Mart</t>
  </si>
  <si>
    <t>(Add ledger here)</t>
  </si>
  <si>
    <t>Purchase T-shirt from Globus</t>
  </si>
  <si>
    <t>SIP in HFDC Top200</t>
  </si>
  <si>
    <t>(Name of Person)</t>
  </si>
  <si>
    <t>Indirect Expenses</t>
  </si>
  <si>
    <t>Indirect Incomes</t>
  </si>
  <si>
    <t>Loans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</si>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</sst>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\ ##\ ##0.00"/>
    <numFmt numFmtId="165" formatCode="##\ ##\ ##0"/>
    <numFmt numFmtId="166" formatCode="@\: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1" fontId="0" fillId="0" borderId="0" xfId="0" applyNumberFormat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left" indent="1"/>
    </xf>
    <xf numFmtId="14" fontId="0" fillId="0" borderId="0" xfId="0" applyNumberFormat="1"/>
    <xf numFmtId="0" fontId="0" fillId="0" borderId="0" xfId="0" applyAlignment="1">
      <alignment horizontal="left" indent="1"/>
    </xf>
    <xf numFmtId="0" fontId="4" fillId="0" borderId="5" xfId="0" applyFont="1" applyBorder="1"/>
    <xf numFmtId="0" fontId="4" fillId="0" borderId="0" xfId="0" applyFont="1" applyBorder="1"/>
    <xf numFmtId="0" fontId="0" fillId="0" borderId="0" xfId="0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0" fillId="0" borderId="0" xfId="0" applyFont="1" applyAlignment="1">
      <alignment horizontal="left" indent="1"/>
    </xf>
    <xf numFmtId="0" fontId="4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indent="16"/>
    </xf>
    <xf numFmtId="0" fontId="1" fillId="0" borderId="0" xfId="0" applyFont="1" applyAlignment="1">
      <alignment horizontal="left" indent="21"/>
    </xf>
    <xf numFmtId="0" fontId="1" fillId="0" borderId="0" xfId="0" applyFont="1" applyAlignment="1">
      <alignment horizontal="left" indent="24"/>
    </xf>
    <xf numFmtId="164" fontId="0" fillId="0" borderId="6" xfId="0" applyNumberForma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5" fillId="0" borderId="5" xfId="0" applyFont="1" applyBorder="1" applyAlignment="1"/>
    <xf numFmtId="164" fontId="5" fillId="0" borderId="6" xfId="0" applyNumberFormat="1" applyFont="1" applyBorder="1"/>
    <xf numFmtId="14" fontId="0" fillId="2" borderId="3" xfId="0" applyNumberFormat="1" applyFill="1" applyBorder="1"/>
    <xf numFmtId="14" fontId="0" fillId="2" borderId="1" xfId="0" applyNumberFormat="1" applyFill="1" applyBorder="1"/>
    <xf numFmtId="0" fontId="0" fillId="0" borderId="0" xfId="0" applyBorder="1" applyAlignment="1"/>
    <xf numFmtId="0" fontId="4" fillId="0" borderId="0" xfId="0" applyNumberFormat="1" applyFont="1" applyBorder="1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165" fontId="1" fillId="0" borderId="0" xfId="0" applyNumberFormat="1" applyFont="1" applyProtection="1">
      <protection locked="0"/>
    </xf>
    <xf numFmtId="0" fontId="0" fillId="0" borderId="0" xfId="0" applyProtection="1"/>
    <xf numFmtId="14" fontId="0" fillId="0" borderId="0" xfId="0" applyNumberFormat="1" applyProtection="1"/>
    <xf numFmtId="165" fontId="0" fillId="0" borderId="0" xfId="0" applyNumberFormat="1" applyProtection="1"/>
    <xf numFmtId="0" fontId="0" fillId="0" borderId="0" xfId="0" applyAlignment="1" applyProtection="1"/>
    <xf numFmtId="164" fontId="0" fillId="0" borderId="3" xfId="0" applyNumberFormat="1" applyBorder="1"/>
    <xf numFmtId="0" fontId="3" fillId="0" borderId="5" xfId="0" applyFont="1" applyBorder="1" applyAlignment="1">
      <alignment horizontal="left" indent="1"/>
    </xf>
    <xf numFmtId="0" fontId="3" fillId="0" borderId="0" xfId="0" applyFont="1"/>
    <xf numFmtId="166" fontId="4" fillId="0" borderId="5" xfId="0" applyNumberFormat="1" applyFont="1" applyBorder="1"/>
    <xf numFmtId="166" fontId="4" fillId="0" borderId="0" xfId="0" applyNumberFormat="1" applyFont="1" applyBorder="1"/>
    <xf numFmtId="0" fontId="0" fillId="0" borderId="5" xfId="0" applyFont="1" applyBorder="1" applyAlignment="1">
      <alignment horizontal="left" indent="1"/>
    </xf>
    <xf numFmtId="0" fontId="0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8" xfId="0" applyFont="1" applyBorder="1" applyAlignment="1">
      <alignment horizontal="left" indent="16"/>
    </xf>
  </cellXfs>
  <cellStyles count="2">
    <cellStyle name="Normal" xfId="0" builtinId="0"/>
    <cellStyle name="Normal 2" xfId="1"/>
  </cellStyles>
  <dxfs count="13">
    <dxf>
      <font>
        <b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protection locked="0" hidden="0"/>
    </dxf>
    <dxf>
      <numFmt numFmtId="165" formatCode="##\ ##\ ##0"/>
      <protection locked="1" hidden="0"/>
    </dxf>
    <dxf>
      <numFmt numFmtId="165" formatCode="##\ ##\ ##0"/>
      <protection locked="1" hidden="0"/>
    </dxf>
    <dxf>
      <protection locked="1" hidden="0"/>
    </dxf>
    <dxf>
      <numFmt numFmtId="19" formatCode="dd/mm/yyyy"/>
      <protection locked="1" hidden="0"/>
    </dxf>
    <dxf>
      <numFmt numFmtId="19" formatCode="dd/mm/yyyy"/>
      <protection locked="1" hidden="0"/>
    </dxf>
    <dxf>
      <protection locked="1" hidden="0"/>
    </dxf>
    <dxf>
      <protection locked="0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</dxfs>
  <tableStyles count="0" defaultTableStyle="TableStyleMedium9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3:H145" totalsRowShown="0" headerRowDxfId="12" dataDxfId="11">
  <autoFilter ref="A3:H145"/>
  <tableColumns count="8">
    <tableColumn id="1" name="Entry No." dataDxfId="10">
      <calculatedColumnFormula>IF(C3=C4,A3,A3+1)</calculatedColumnFormula>
    </tableColumn>
    <tableColumn id="2" name="Voucher Type" dataDxfId="9"/>
    <tableColumn id="3" name="Date" dataDxfId="8"/>
    <tableColumn id="4" name="Group" dataDxfId="7">
      <calculatedColumnFormula>VLOOKUP(E4,Table2[[Ledger]:[Group]],2,FALSE)</calculatedColumnFormula>
    </tableColumn>
    <tableColumn id="5" name="Particulars" dataDxfId="6"/>
    <tableColumn id="6" name="Debit" dataDxfId="5"/>
    <tableColumn id="7" name="Credit" dataDxfId="4"/>
    <tableColumn id="8" name="Narration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:C31" totalsRowShown="0" headerRowDxfId="0">
  <autoFilter ref="A2:C31"/>
  <sortState ref="A3:C29">
    <sortCondition descending="1" ref="C1:C28"/>
  </sortState>
  <tableColumns count="3">
    <tableColumn id="1" name="Ledger"/>
    <tableColumn id="2" name="Group"/>
    <tableColumn id="3" name="Shee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145"/>
  <sheetViews>
    <sheetView workbookViewId="0">
      <pane ySplit="3" topLeftCell="A103" activePane="bottomLeft" state="frozen"/>
      <selection activeCell="D16" sqref="D16"/>
      <selection pane="bottomLeft" activeCell="E106" sqref="E106"/>
    </sheetView>
  </sheetViews>
  <sheetFormatPr defaultRowHeight="15" x14ac:dyDescent="0.25"/>
  <cols>
    <col min="1" max="1" width="11.28515625" style="36" customWidth="1"/>
    <col min="2" max="2" width="15.28515625" style="36" customWidth="1"/>
    <col min="3" max="4" width="10.42578125" style="36" customWidth="1"/>
    <col min="5" max="5" width="25.7109375" style="36" bestFit="1" customWidth="1"/>
    <col min="6" max="7" width="10.28515625" style="37" customWidth="1"/>
    <col min="8" max="8" width="51" style="36" customWidth="1"/>
    <col min="9" max="14" width="9.42578125" style="36" customWidth="1"/>
    <col min="15" max="16384" width="9.140625" style="36"/>
  </cols>
  <sheetData>
    <row r="1" spans="1:8" x14ac:dyDescent="0.25">
      <c r="A1" s="35" t="s">
        <v>60</v>
      </c>
      <c r="E1" s="37"/>
      <c r="G1" s="37">
        <f>+F2-G2</f>
        <v>0</v>
      </c>
    </row>
    <row r="2" spans="1:8" x14ac:dyDescent="0.25">
      <c r="A2" s="35"/>
      <c r="F2" s="37">
        <f>SUBTOTAL(9,F4:F874)</f>
        <v>634836.49</v>
      </c>
      <c r="G2" s="37">
        <f>SUBTOTAL(9,G4:G874)</f>
        <v>634836.49</v>
      </c>
    </row>
    <row r="3" spans="1:8" s="35" customFormat="1" x14ac:dyDescent="0.25">
      <c r="A3" s="35" t="s">
        <v>39</v>
      </c>
      <c r="B3" s="35" t="s">
        <v>40</v>
      </c>
      <c r="C3" s="35" t="s">
        <v>1</v>
      </c>
      <c r="D3" s="35" t="s">
        <v>31</v>
      </c>
      <c r="E3" s="35" t="s">
        <v>20</v>
      </c>
      <c r="F3" s="38" t="s">
        <v>21</v>
      </c>
      <c r="G3" s="38" t="s">
        <v>22</v>
      </c>
      <c r="H3" s="35" t="s">
        <v>2</v>
      </c>
    </row>
    <row r="4" spans="1:8" x14ac:dyDescent="0.25">
      <c r="A4" s="36">
        <v>1</v>
      </c>
      <c r="B4" s="39" t="s">
        <v>53</v>
      </c>
      <c r="C4" s="40">
        <v>41730</v>
      </c>
      <c r="D4" s="40" t="str">
        <f>VLOOKUP(E4,Table2[[Ledger]:[Group]],2,FALSE)</f>
        <v>Capital Acount</v>
      </c>
      <c r="E4" s="39" t="s">
        <v>70</v>
      </c>
      <c r="F4" s="41"/>
      <c r="G4" s="41">
        <f>SUM(F5:F16)</f>
        <v>119684</v>
      </c>
      <c r="H4" s="39"/>
    </row>
    <row r="5" spans="1:8" x14ac:dyDescent="0.25">
      <c r="A5" s="36">
        <v>1</v>
      </c>
      <c r="B5" s="39" t="s">
        <v>53</v>
      </c>
      <c r="C5" s="40">
        <v>41730</v>
      </c>
      <c r="D5" s="40" t="str">
        <f>VLOOKUP(E5,Table2[[Ledger]:[Group]],2,FALSE)</f>
        <v>Investment</v>
      </c>
      <c r="E5" s="39" t="s">
        <v>18</v>
      </c>
      <c r="F5" s="41">
        <v>10000</v>
      </c>
      <c r="G5" s="41"/>
      <c r="H5" s="39" t="s">
        <v>61</v>
      </c>
    </row>
    <row r="6" spans="1:8" x14ac:dyDescent="0.25">
      <c r="A6" s="36">
        <v>1</v>
      </c>
      <c r="B6" s="39" t="s">
        <v>53</v>
      </c>
      <c r="C6" s="40">
        <v>41730</v>
      </c>
      <c r="D6" s="40" t="str">
        <f>VLOOKUP(E6,Table2[[Ledger]:[Group]],2,FALSE)</f>
        <v>Bank</v>
      </c>
      <c r="E6" s="39" t="s">
        <v>4</v>
      </c>
      <c r="F6" s="41">
        <v>10000</v>
      </c>
      <c r="G6" s="41"/>
      <c r="H6" s="39"/>
    </row>
    <row r="7" spans="1:8" x14ac:dyDescent="0.25">
      <c r="A7" s="36">
        <v>1</v>
      </c>
      <c r="B7" s="39" t="s">
        <v>53</v>
      </c>
      <c r="C7" s="40">
        <v>41730</v>
      </c>
      <c r="D7" s="40" t="str">
        <f>VLOOKUP(E7,Table2[[Ledger]:[Group]],2,FALSE)</f>
        <v>Bank</v>
      </c>
      <c r="E7" s="39" t="s">
        <v>5</v>
      </c>
      <c r="F7" s="41">
        <v>10000</v>
      </c>
      <c r="G7" s="41"/>
      <c r="H7" s="39"/>
    </row>
    <row r="8" spans="1:8" x14ac:dyDescent="0.25">
      <c r="A8" s="36">
        <v>1</v>
      </c>
      <c r="B8" s="39" t="s">
        <v>53</v>
      </c>
      <c r="C8" s="40">
        <v>41730</v>
      </c>
      <c r="D8" s="40" t="str">
        <f>VLOOKUP(E8,Table2[[Ledger]:[Group]],2,FALSE)</f>
        <v>Bank</v>
      </c>
      <c r="E8" s="42" t="s">
        <v>44</v>
      </c>
      <c r="F8" s="41">
        <v>10000</v>
      </c>
      <c r="G8" s="41"/>
      <c r="H8" s="39"/>
    </row>
    <row r="9" spans="1:8" x14ac:dyDescent="0.25">
      <c r="A9" s="36">
        <v>1</v>
      </c>
      <c r="B9" s="39" t="s">
        <v>53</v>
      </c>
      <c r="C9" s="40">
        <v>41730</v>
      </c>
      <c r="D9" s="40" t="str">
        <f>VLOOKUP(E9,Table2[[Ledger]:[Group]],2,FALSE)</f>
        <v>Current Assets</v>
      </c>
      <c r="E9" s="39" t="s">
        <v>17</v>
      </c>
      <c r="F9" s="41">
        <v>17984</v>
      </c>
      <c r="G9" s="41"/>
      <c r="H9" s="39"/>
    </row>
    <row r="10" spans="1:8" x14ac:dyDescent="0.25">
      <c r="A10" s="36">
        <v>1</v>
      </c>
      <c r="B10" s="39" t="s">
        <v>53</v>
      </c>
      <c r="C10" s="40">
        <v>41730</v>
      </c>
      <c r="D10" s="40" t="str">
        <f>VLOOKUP(E10,Table2[[Ledger]:[Group]],2,FALSE)</f>
        <v>Duties&amp;Taxes</v>
      </c>
      <c r="E10" s="39" t="s">
        <v>48</v>
      </c>
      <c r="F10" s="41">
        <v>1700</v>
      </c>
      <c r="G10" s="41"/>
      <c r="H10" s="39"/>
    </row>
    <row r="11" spans="1:8" x14ac:dyDescent="0.25">
      <c r="A11" s="36">
        <v>1</v>
      </c>
      <c r="B11" s="39" t="s">
        <v>53</v>
      </c>
      <c r="C11" s="40">
        <v>41730</v>
      </c>
      <c r="D11" s="40" t="str">
        <f>VLOOKUP(E11,Table2[[Ledger]:[Group]],2,FALSE)</f>
        <v>Fixed Assets</v>
      </c>
      <c r="E11" s="39" t="s">
        <v>46</v>
      </c>
      <c r="F11" s="41">
        <v>10000</v>
      </c>
      <c r="G11" s="41"/>
      <c r="H11" s="39"/>
    </row>
    <row r="12" spans="1:8" x14ac:dyDescent="0.25">
      <c r="A12" s="36">
        <v>1</v>
      </c>
      <c r="B12" s="39" t="s">
        <v>53</v>
      </c>
      <c r="C12" s="40">
        <v>41730</v>
      </c>
      <c r="D12" s="40" t="str">
        <f>VLOOKUP(E12,Table2[[Ledger]:[Group]],2,FALSE)</f>
        <v>Investment</v>
      </c>
      <c r="E12" s="39" t="s">
        <v>34</v>
      </c>
      <c r="F12" s="41">
        <v>10000</v>
      </c>
      <c r="G12" s="41"/>
      <c r="H12" s="39"/>
    </row>
    <row r="13" spans="1:8" x14ac:dyDescent="0.25">
      <c r="A13" s="36">
        <v>1</v>
      </c>
      <c r="B13" s="39" t="s">
        <v>53</v>
      </c>
      <c r="C13" s="40">
        <v>41730</v>
      </c>
      <c r="D13" s="40" t="str">
        <f>VLOOKUP(E13,Table2[[Ledger]:[Group]],2,FALSE)</f>
        <v>Investment</v>
      </c>
      <c r="E13" s="39" t="s">
        <v>36</v>
      </c>
      <c r="F13" s="41">
        <v>10000</v>
      </c>
      <c r="G13" s="41"/>
      <c r="H13" s="39"/>
    </row>
    <row r="14" spans="1:8" x14ac:dyDescent="0.25">
      <c r="A14" s="36">
        <v>1</v>
      </c>
      <c r="B14" s="39" t="s">
        <v>53</v>
      </c>
      <c r="C14" s="40">
        <v>41730</v>
      </c>
      <c r="D14" s="40" t="str">
        <f>VLOOKUP(E14,Table2[[Ledger]:[Group]],2,FALSE)</f>
        <v>Investment</v>
      </c>
      <c r="E14" s="39" t="s">
        <v>37</v>
      </c>
      <c r="F14" s="41">
        <v>10000</v>
      </c>
      <c r="G14" s="41"/>
      <c r="H14" s="39"/>
    </row>
    <row r="15" spans="1:8" x14ac:dyDescent="0.25">
      <c r="A15" s="36">
        <v>1</v>
      </c>
      <c r="B15" s="39" t="s">
        <v>53</v>
      </c>
      <c r="C15" s="40">
        <v>41730</v>
      </c>
      <c r="D15" s="40" t="str">
        <f>VLOOKUP(E15,Table2[[Ledger]:[Group]],2,FALSE)</f>
        <v>Investment</v>
      </c>
      <c r="E15" s="39" t="s">
        <v>38</v>
      </c>
      <c r="F15" s="41">
        <v>10000</v>
      </c>
      <c r="G15" s="41"/>
      <c r="H15" s="39"/>
    </row>
    <row r="16" spans="1:8" x14ac:dyDescent="0.25">
      <c r="A16" s="36">
        <v>1</v>
      </c>
      <c r="B16" s="39" t="s">
        <v>53</v>
      </c>
      <c r="C16" s="40">
        <v>41730</v>
      </c>
      <c r="D16" s="40" t="str">
        <f>VLOOKUP(E16,Table2[[Ledger]:[Group]],2,FALSE)</f>
        <v>Investment</v>
      </c>
      <c r="E16" s="39" t="s">
        <v>35</v>
      </c>
      <c r="F16" s="41">
        <v>10000</v>
      </c>
      <c r="G16" s="41"/>
      <c r="H16" s="39"/>
    </row>
    <row r="17" spans="1:8" x14ac:dyDescent="0.25">
      <c r="A17" s="36">
        <v>2</v>
      </c>
      <c r="B17" s="39" t="s">
        <v>42</v>
      </c>
      <c r="C17" s="40">
        <v>41824</v>
      </c>
      <c r="D17" s="40" t="str">
        <f>VLOOKUP(E17,Table2[[Ledger]:[Group]],2,FALSE)</f>
        <v>Investment</v>
      </c>
      <c r="E17" s="39" t="s">
        <v>35</v>
      </c>
      <c r="F17" s="41">
        <v>20000</v>
      </c>
      <c r="G17" s="41"/>
      <c r="H17" s="39"/>
    </row>
    <row r="18" spans="1:8" x14ac:dyDescent="0.25">
      <c r="A18" s="36">
        <v>2</v>
      </c>
      <c r="B18" s="39" t="s">
        <v>42</v>
      </c>
      <c r="C18" s="40">
        <v>41824</v>
      </c>
      <c r="D18" s="40" t="str">
        <f>VLOOKUP(E18,Table2[[Ledger]:[Group]],2,FALSE)</f>
        <v>Bank</v>
      </c>
      <c r="E18" s="39" t="s">
        <v>4</v>
      </c>
      <c r="F18" s="41"/>
      <c r="G18" s="41">
        <v>20000</v>
      </c>
      <c r="H18" s="39"/>
    </row>
    <row r="19" spans="1:8" x14ac:dyDescent="0.25">
      <c r="A19" s="36">
        <v>3</v>
      </c>
      <c r="B19" s="39" t="s">
        <v>42</v>
      </c>
      <c r="C19" s="40">
        <v>41732</v>
      </c>
      <c r="D19" s="40" t="str">
        <f>VLOOKUP(E19,Table2[[Ledger]:[Group]],2,FALSE)</f>
        <v>Indirect Expenses</v>
      </c>
      <c r="E19" s="39" t="s">
        <v>6</v>
      </c>
      <c r="F19" s="41">
        <v>360</v>
      </c>
      <c r="G19" s="41"/>
      <c r="H19" s="39"/>
    </row>
    <row r="20" spans="1:8" x14ac:dyDescent="0.25">
      <c r="A20" s="36">
        <v>3</v>
      </c>
      <c r="B20" s="39" t="s">
        <v>42</v>
      </c>
      <c r="C20" s="40">
        <v>41732</v>
      </c>
      <c r="D20" s="40" t="str">
        <f>VLOOKUP(E20,Table2[[Ledger]:[Group]],2,FALSE)</f>
        <v>Bank</v>
      </c>
      <c r="E20" s="39" t="s">
        <v>4</v>
      </c>
      <c r="F20" s="41"/>
      <c r="G20" s="41">
        <v>360</v>
      </c>
      <c r="H20" s="39"/>
    </row>
    <row r="21" spans="1:8" x14ac:dyDescent="0.25">
      <c r="A21" s="36">
        <v>3</v>
      </c>
      <c r="B21" s="39" t="s">
        <v>42</v>
      </c>
      <c r="C21" s="40">
        <v>41738</v>
      </c>
      <c r="D21" s="40" t="str">
        <f>VLOOKUP(E21,Table2[[Ledger]:[Group]],2,FALSE)</f>
        <v>Indirect Expenses</v>
      </c>
      <c r="E21" s="39" t="s">
        <v>7</v>
      </c>
      <c r="F21" s="41">
        <v>10000</v>
      </c>
      <c r="G21" s="41"/>
      <c r="H21" s="39"/>
    </row>
    <row r="22" spans="1:8" x14ac:dyDescent="0.25">
      <c r="A22" s="36">
        <v>3</v>
      </c>
      <c r="B22" s="39" t="s">
        <v>42</v>
      </c>
      <c r="C22" s="40">
        <v>41738</v>
      </c>
      <c r="D22" s="40" t="str">
        <f>VLOOKUP(E22,Table2[[Ledger]:[Group]],2,FALSE)</f>
        <v>Bank</v>
      </c>
      <c r="E22" s="39" t="s">
        <v>4</v>
      </c>
      <c r="F22" s="41"/>
      <c r="G22" s="41">
        <v>10000</v>
      </c>
      <c r="H22" s="39"/>
    </row>
    <row r="23" spans="1:8" x14ac:dyDescent="0.25">
      <c r="A23" s="36">
        <v>3</v>
      </c>
      <c r="B23" s="39" t="s">
        <v>42</v>
      </c>
      <c r="C23" s="40">
        <v>41743</v>
      </c>
      <c r="D23" s="40" t="str">
        <f>VLOOKUP(E23,Table2[[Ledger]:[Group]],2,FALSE)</f>
        <v>Indirect Expenses</v>
      </c>
      <c r="E23" s="39" t="s">
        <v>10</v>
      </c>
      <c r="F23" s="41">
        <v>70</v>
      </c>
      <c r="G23" s="41"/>
      <c r="H23" s="39"/>
    </row>
    <row r="24" spans="1:8" x14ac:dyDescent="0.25">
      <c r="A24" s="36">
        <v>3</v>
      </c>
      <c r="B24" s="39" t="s">
        <v>42</v>
      </c>
      <c r="C24" s="40">
        <v>41743</v>
      </c>
      <c r="D24" s="40" t="str">
        <f>VLOOKUP(E24,Table2[[Ledger]:[Group]],2,FALSE)</f>
        <v>Bank</v>
      </c>
      <c r="E24" s="39" t="s">
        <v>4</v>
      </c>
      <c r="F24" s="41"/>
      <c r="G24" s="41">
        <v>70</v>
      </c>
      <c r="H24" s="39"/>
    </row>
    <row r="25" spans="1:8" x14ac:dyDescent="0.25">
      <c r="A25" s="36">
        <v>3</v>
      </c>
      <c r="B25" s="39" t="s">
        <v>42</v>
      </c>
      <c r="C25" s="40">
        <v>41758</v>
      </c>
      <c r="D25" s="40" t="str">
        <f>VLOOKUP(E25,Table2[[Ledger]:[Group]],2,FALSE)</f>
        <v>Indirect Expenses</v>
      </c>
      <c r="E25" s="39" t="s">
        <v>8</v>
      </c>
      <c r="F25" s="41">
        <v>16.850000000000001</v>
      </c>
      <c r="G25" s="41"/>
      <c r="H25" s="39"/>
    </row>
    <row r="26" spans="1:8" x14ac:dyDescent="0.25">
      <c r="A26" s="36">
        <v>3</v>
      </c>
      <c r="B26" s="39" t="s">
        <v>42</v>
      </c>
      <c r="C26" s="40">
        <v>41758</v>
      </c>
      <c r="D26" s="40" t="str">
        <f>VLOOKUP(E26,Table2[[Ledger]:[Group]],2,FALSE)</f>
        <v>Bank</v>
      </c>
      <c r="E26" s="39" t="s">
        <v>4</v>
      </c>
      <c r="F26" s="41"/>
      <c r="G26" s="41">
        <v>16.850000000000001</v>
      </c>
      <c r="H26" s="39"/>
    </row>
    <row r="27" spans="1:8" x14ac:dyDescent="0.25">
      <c r="A27" s="36">
        <v>3</v>
      </c>
      <c r="B27" s="39" t="s">
        <v>42</v>
      </c>
      <c r="C27" s="40">
        <v>41765</v>
      </c>
      <c r="D27" s="40" t="str">
        <f>VLOOKUP(E27,Table2[[Ledger]:[Group]],2,FALSE)</f>
        <v>Indirect Expenses</v>
      </c>
      <c r="E27" s="39" t="s">
        <v>10</v>
      </c>
      <c r="F27" s="41">
        <v>70</v>
      </c>
      <c r="G27" s="41"/>
      <c r="H27" s="39"/>
    </row>
    <row r="28" spans="1:8" x14ac:dyDescent="0.25">
      <c r="A28" s="36">
        <v>3</v>
      </c>
      <c r="B28" s="39" t="s">
        <v>42</v>
      </c>
      <c r="C28" s="40">
        <v>41765</v>
      </c>
      <c r="D28" s="40" t="str">
        <f>VLOOKUP(E28,Table2[[Ledger]:[Group]],2,FALSE)</f>
        <v>Indirect Expenses</v>
      </c>
      <c r="E28" s="39" t="s">
        <v>7</v>
      </c>
      <c r="F28" s="41">
        <v>8000</v>
      </c>
      <c r="G28" s="41"/>
      <c r="H28" s="39"/>
    </row>
    <row r="29" spans="1:8" x14ac:dyDescent="0.25">
      <c r="A29" s="36">
        <v>3</v>
      </c>
      <c r="B29" s="39" t="s">
        <v>42</v>
      </c>
      <c r="C29" s="40">
        <v>41765</v>
      </c>
      <c r="D29" s="40" t="str">
        <f>VLOOKUP(E29,Table2[[Ledger]:[Group]],2,FALSE)</f>
        <v>Bank</v>
      </c>
      <c r="E29" s="39" t="s">
        <v>4</v>
      </c>
      <c r="F29" s="41"/>
      <c r="G29" s="41">
        <v>70</v>
      </c>
      <c r="H29" s="39"/>
    </row>
    <row r="30" spans="1:8" x14ac:dyDescent="0.25">
      <c r="A30" s="36">
        <v>3</v>
      </c>
      <c r="B30" s="39" t="s">
        <v>42</v>
      </c>
      <c r="C30" s="40">
        <v>41765</v>
      </c>
      <c r="D30" s="40" t="str">
        <f>VLOOKUP(E30,Table2[[Ledger]:[Group]],2,FALSE)</f>
        <v>Bank</v>
      </c>
      <c r="E30" s="39" t="s">
        <v>4</v>
      </c>
      <c r="F30" s="41"/>
      <c r="G30" s="41">
        <v>8000</v>
      </c>
      <c r="H30" s="39"/>
    </row>
    <row r="31" spans="1:8" x14ac:dyDescent="0.25">
      <c r="A31" s="36">
        <v>3</v>
      </c>
      <c r="B31" s="39" t="s">
        <v>42</v>
      </c>
      <c r="C31" s="40">
        <v>41771</v>
      </c>
      <c r="D31" s="40" t="str">
        <f>VLOOKUP(E31,Table2[[Ledger]:[Group]],2,FALSE)</f>
        <v>Indirect Expenses</v>
      </c>
      <c r="E31" s="39" t="s">
        <v>10</v>
      </c>
      <c r="F31" s="41">
        <v>70</v>
      </c>
      <c r="G31" s="41"/>
      <c r="H31" s="39"/>
    </row>
    <row r="32" spans="1:8" x14ac:dyDescent="0.25">
      <c r="A32" s="36">
        <v>3</v>
      </c>
      <c r="B32" s="39" t="s">
        <v>42</v>
      </c>
      <c r="C32" s="40">
        <v>41771</v>
      </c>
      <c r="D32" s="40" t="str">
        <f>VLOOKUP(E32,Table2[[Ledger]:[Group]],2,FALSE)</f>
        <v>Bank</v>
      </c>
      <c r="E32" s="39" t="s">
        <v>4</v>
      </c>
      <c r="F32" s="41"/>
      <c r="G32" s="41">
        <v>70</v>
      </c>
      <c r="H32" s="39"/>
    </row>
    <row r="33" spans="1:8" x14ac:dyDescent="0.25">
      <c r="A33" s="36">
        <v>3</v>
      </c>
      <c r="B33" s="39" t="s">
        <v>42</v>
      </c>
      <c r="C33" s="40">
        <v>41773</v>
      </c>
      <c r="D33" s="40" t="str">
        <f>VLOOKUP(E33,Table2[[Ledger]:[Group]],2,FALSE)</f>
        <v>Indirect Expenses</v>
      </c>
      <c r="E33" s="39" t="s">
        <v>7</v>
      </c>
      <c r="F33" s="41">
        <v>1000</v>
      </c>
      <c r="G33" s="41"/>
      <c r="H33" s="39"/>
    </row>
    <row r="34" spans="1:8" x14ac:dyDescent="0.25">
      <c r="A34" s="36">
        <v>3</v>
      </c>
      <c r="B34" s="39" t="s">
        <v>42</v>
      </c>
      <c r="C34" s="40">
        <v>41773</v>
      </c>
      <c r="D34" s="40" t="str">
        <f>VLOOKUP(E34,Table2[[Ledger]:[Group]],2,FALSE)</f>
        <v>Bank</v>
      </c>
      <c r="E34" s="39" t="s">
        <v>4</v>
      </c>
      <c r="F34" s="41"/>
      <c r="G34" s="41">
        <v>1000</v>
      </c>
      <c r="H34" s="39"/>
    </row>
    <row r="35" spans="1:8" x14ac:dyDescent="0.25">
      <c r="A35" s="36">
        <v>3</v>
      </c>
      <c r="B35" s="39" t="s">
        <v>42</v>
      </c>
      <c r="C35" s="40">
        <v>41781</v>
      </c>
      <c r="D35" s="40" t="str">
        <f>VLOOKUP(E35,Table2[[Ledger]:[Group]],2,FALSE)</f>
        <v>Indirect Expenses</v>
      </c>
      <c r="E35" s="39" t="s">
        <v>10</v>
      </c>
      <c r="F35" s="41">
        <v>200</v>
      </c>
      <c r="G35" s="41"/>
      <c r="H35" s="39"/>
    </row>
    <row r="36" spans="1:8" x14ac:dyDescent="0.25">
      <c r="A36" s="36">
        <v>3</v>
      </c>
      <c r="B36" s="39" t="s">
        <v>42</v>
      </c>
      <c r="C36" s="40">
        <v>41781</v>
      </c>
      <c r="D36" s="40" t="str">
        <f>VLOOKUP(E36,Table2[[Ledger]:[Group]],2,FALSE)</f>
        <v>Bank</v>
      </c>
      <c r="E36" s="39" t="s">
        <v>4</v>
      </c>
      <c r="F36" s="41"/>
      <c r="G36" s="41">
        <v>200</v>
      </c>
      <c r="H36" s="39"/>
    </row>
    <row r="37" spans="1:8" x14ac:dyDescent="0.25">
      <c r="A37" s="36">
        <v>3</v>
      </c>
      <c r="B37" s="39" t="s">
        <v>42</v>
      </c>
      <c r="C37" s="40">
        <v>41790</v>
      </c>
      <c r="D37" s="40" t="str">
        <f>VLOOKUP(E37,Table2[[Ledger]:[Group]],2,FALSE)</f>
        <v>Indirect Expenses</v>
      </c>
      <c r="E37" s="39" t="s">
        <v>10</v>
      </c>
      <c r="F37" s="41">
        <v>29</v>
      </c>
      <c r="G37" s="41"/>
      <c r="H37" s="39"/>
    </row>
    <row r="38" spans="1:8" x14ac:dyDescent="0.25">
      <c r="A38" s="36">
        <v>3</v>
      </c>
      <c r="B38" s="39" t="s">
        <v>42</v>
      </c>
      <c r="C38" s="40">
        <v>41790</v>
      </c>
      <c r="D38" s="40" t="str">
        <f>VLOOKUP(E38,Table2[[Ledger]:[Group]],2,FALSE)</f>
        <v>Indirect Expenses</v>
      </c>
      <c r="E38" s="39" t="s">
        <v>6</v>
      </c>
      <c r="F38" s="41">
        <v>455.04</v>
      </c>
      <c r="G38" s="41"/>
      <c r="H38" s="39"/>
    </row>
    <row r="39" spans="1:8" x14ac:dyDescent="0.25">
      <c r="A39" s="36">
        <v>3</v>
      </c>
      <c r="B39" s="39" t="s">
        <v>42</v>
      </c>
      <c r="C39" s="40">
        <v>41790</v>
      </c>
      <c r="D39" s="40" t="str">
        <f>VLOOKUP(E39,Table2[[Ledger]:[Group]],2,FALSE)</f>
        <v>Bank</v>
      </c>
      <c r="E39" s="39" t="s">
        <v>4</v>
      </c>
      <c r="F39" s="41"/>
      <c r="G39" s="41">
        <v>29</v>
      </c>
      <c r="H39" s="39"/>
    </row>
    <row r="40" spans="1:8" x14ac:dyDescent="0.25">
      <c r="A40" s="36">
        <v>3</v>
      </c>
      <c r="B40" s="39" t="s">
        <v>42</v>
      </c>
      <c r="C40" s="40">
        <v>41790</v>
      </c>
      <c r="D40" s="40" t="str">
        <f>VLOOKUP(E40,Table2[[Ledger]:[Group]],2,FALSE)</f>
        <v>Bank</v>
      </c>
      <c r="E40" s="39" t="s">
        <v>4</v>
      </c>
      <c r="F40" s="41"/>
      <c r="G40" s="41">
        <v>455.04</v>
      </c>
      <c r="H40" s="39"/>
    </row>
    <row r="41" spans="1:8" x14ac:dyDescent="0.25">
      <c r="A41" s="36">
        <v>3</v>
      </c>
      <c r="B41" s="39" t="s">
        <v>42</v>
      </c>
      <c r="C41" s="40">
        <v>41791</v>
      </c>
      <c r="D41" s="40" t="str">
        <f>VLOOKUP(E41,Table2[[Ledger]:[Group]],2,FALSE)</f>
        <v>Indirect Expenses</v>
      </c>
      <c r="E41" s="39" t="s">
        <v>7</v>
      </c>
      <c r="F41" s="41">
        <v>10000</v>
      </c>
      <c r="G41" s="41"/>
      <c r="H41" s="39"/>
    </row>
    <row r="42" spans="1:8" x14ac:dyDescent="0.25">
      <c r="A42" s="36">
        <v>3</v>
      </c>
      <c r="B42" s="39" t="s">
        <v>42</v>
      </c>
      <c r="C42" s="40">
        <v>41791</v>
      </c>
      <c r="D42" s="40" t="str">
        <f>VLOOKUP(E42,Table2[[Ledger]:[Group]],2,FALSE)</f>
        <v>Bank</v>
      </c>
      <c r="E42" s="39" t="s">
        <v>4</v>
      </c>
      <c r="F42" s="41"/>
      <c r="G42" s="41">
        <v>10000</v>
      </c>
      <c r="H42" s="39"/>
    </row>
    <row r="43" spans="1:8" x14ac:dyDescent="0.25">
      <c r="A43" s="36">
        <v>3</v>
      </c>
      <c r="B43" s="39" t="s">
        <v>42</v>
      </c>
      <c r="C43" s="40">
        <v>41804</v>
      </c>
      <c r="D43" s="40" t="str">
        <f>VLOOKUP(E43,Table2[[Ledger]:[Group]],2,FALSE)</f>
        <v>Indirect Expenses</v>
      </c>
      <c r="E43" s="39" t="s">
        <v>7</v>
      </c>
      <c r="F43" s="41">
        <v>5000</v>
      </c>
      <c r="G43" s="41"/>
      <c r="H43" s="39"/>
    </row>
    <row r="44" spans="1:8" x14ac:dyDescent="0.25">
      <c r="A44" s="36">
        <v>3</v>
      </c>
      <c r="B44" s="39" t="s">
        <v>42</v>
      </c>
      <c r="C44" s="40">
        <v>41804</v>
      </c>
      <c r="D44" s="40" t="str">
        <f>VLOOKUP(E44,Table2[[Ledger]:[Group]],2,FALSE)</f>
        <v>Bank</v>
      </c>
      <c r="E44" s="39" t="s">
        <v>4</v>
      </c>
      <c r="F44" s="41"/>
      <c r="G44" s="41">
        <v>5000</v>
      </c>
      <c r="H44" s="39"/>
    </row>
    <row r="45" spans="1:8" x14ac:dyDescent="0.25">
      <c r="A45" s="36">
        <v>3</v>
      </c>
      <c r="B45" s="39" t="s">
        <v>42</v>
      </c>
      <c r="C45" s="40">
        <v>41817</v>
      </c>
      <c r="D45" s="40" t="str">
        <f>VLOOKUP(E45,Table2[[Ledger]:[Group]],2,FALSE)</f>
        <v>Indirect Expenses</v>
      </c>
      <c r="E45" s="39" t="s">
        <v>10</v>
      </c>
      <c r="F45" s="41">
        <v>200</v>
      </c>
      <c r="G45" s="41"/>
      <c r="H45" s="39"/>
    </row>
    <row r="46" spans="1:8" x14ac:dyDescent="0.25">
      <c r="A46" s="36">
        <v>3</v>
      </c>
      <c r="B46" s="39" t="s">
        <v>42</v>
      </c>
      <c r="C46" s="40">
        <v>41817</v>
      </c>
      <c r="D46" s="40" t="str">
        <f>VLOOKUP(E46,Table2[[Ledger]:[Group]],2,FALSE)</f>
        <v>Indirect Expenses</v>
      </c>
      <c r="E46" s="39" t="s">
        <v>10</v>
      </c>
      <c r="F46" s="41">
        <v>70</v>
      </c>
      <c r="G46" s="41"/>
      <c r="H46" s="39"/>
    </row>
    <row r="47" spans="1:8" x14ac:dyDescent="0.25">
      <c r="A47" s="36">
        <v>3</v>
      </c>
      <c r="B47" s="39" t="s">
        <v>42</v>
      </c>
      <c r="C47" s="40">
        <v>41817</v>
      </c>
      <c r="D47" s="40" t="str">
        <f>VLOOKUP(E47,Table2[[Ledger]:[Group]],2,FALSE)</f>
        <v>Bank</v>
      </c>
      <c r="E47" s="39" t="s">
        <v>4</v>
      </c>
      <c r="F47" s="41"/>
      <c r="G47" s="41">
        <v>200</v>
      </c>
      <c r="H47" s="39"/>
    </row>
    <row r="48" spans="1:8" x14ac:dyDescent="0.25">
      <c r="A48" s="36">
        <v>3</v>
      </c>
      <c r="B48" s="39" t="s">
        <v>42</v>
      </c>
      <c r="C48" s="40">
        <v>41817</v>
      </c>
      <c r="D48" s="40" t="str">
        <f>VLOOKUP(E48,Table2[[Ledger]:[Group]],2,FALSE)</f>
        <v>Bank</v>
      </c>
      <c r="E48" s="39" t="s">
        <v>4</v>
      </c>
      <c r="F48" s="41"/>
      <c r="G48" s="41">
        <v>70</v>
      </c>
      <c r="H48" s="39"/>
    </row>
    <row r="49" spans="1:8" x14ac:dyDescent="0.25">
      <c r="A49" s="36">
        <v>3</v>
      </c>
      <c r="B49" s="39" t="s">
        <v>42</v>
      </c>
      <c r="C49" s="40">
        <v>41854</v>
      </c>
      <c r="D49" s="40" t="str">
        <f>VLOOKUP(E49,Table2[[Ledger]:[Group]],2,FALSE)</f>
        <v>Indirect Expenses</v>
      </c>
      <c r="E49" s="39" t="s">
        <v>9</v>
      </c>
      <c r="F49" s="41">
        <v>464.75</v>
      </c>
      <c r="G49" s="41"/>
      <c r="H49" s="39" t="s">
        <v>66</v>
      </c>
    </row>
    <row r="50" spans="1:8" x14ac:dyDescent="0.25">
      <c r="A50" s="36">
        <v>3</v>
      </c>
      <c r="B50" s="39" t="s">
        <v>42</v>
      </c>
      <c r="C50" s="40">
        <v>41854</v>
      </c>
      <c r="D50" s="40" t="str">
        <f>VLOOKUP(E50,Table2[[Ledger]:[Group]],2,FALSE)</f>
        <v>Bank</v>
      </c>
      <c r="E50" s="39" t="s">
        <v>4</v>
      </c>
      <c r="F50" s="41"/>
      <c r="G50" s="41">
        <v>464.75</v>
      </c>
      <c r="H50" s="39"/>
    </row>
    <row r="51" spans="1:8" x14ac:dyDescent="0.25">
      <c r="A51" s="36">
        <v>3</v>
      </c>
      <c r="B51" s="39" t="s">
        <v>42</v>
      </c>
      <c r="C51" s="40">
        <v>41859</v>
      </c>
      <c r="D51" s="40" t="str">
        <f>VLOOKUP(E51,Table2[[Ledger]:[Group]],2,FALSE)</f>
        <v>Indirect Expenses</v>
      </c>
      <c r="E51" s="39" t="s">
        <v>8</v>
      </c>
      <c r="F51" s="41">
        <v>16.850000000000001</v>
      </c>
      <c r="G51" s="41"/>
      <c r="H51" s="39"/>
    </row>
    <row r="52" spans="1:8" x14ac:dyDescent="0.25">
      <c r="A52" s="36">
        <v>3</v>
      </c>
      <c r="B52" s="39" t="s">
        <v>42</v>
      </c>
      <c r="C52" s="40">
        <v>41859</v>
      </c>
      <c r="D52" s="40" t="str">
        <f>VLOOKUP(E52,Table2[[Ledger]:[Group]],2,FALSE)</f>
        <v>Bank</v>
      </c>
      <c r="E52" s="39" t="s">
        <v>4</v>
      </c>
      <c r="F52" s="41"/>
      <c r="G52" s="41">
        <v>16.850000000000001</v>
      </c>
      <c r="H52" s="39"/>
    </row>
    <row r="53" spans="1:8" x14ac:dyDescent="0.25">
      <c r="A53" s="36">
        <v>3</v>
      </c>
      <c r="B53" s="39" t="s">
        <v>42</v>
      </c>
      <c r="C53" s="40">
        <v>41860</v>
      </c>
      <c r="D53" s="40" t="str">
        <f>VLOOKUP(E53,Table2[[Ledger]:[Group]],2,FALSE)</f>
        <v>Indirect Expenses</v>
      </c>
      <c r="E53" s="39" t="s">
        <v>11</v>
      </c>
      <c r="F53" s="41">
        <v>980</v>
      </c>
      <c r="G53" s="41"/>
      <c r="H53" s="39"/>
    </row>
    <row r="54" spans="1:8" x14ac:dyDescent="0.25">
      <c r="A54" s="36">
        <v>3</v>
      </c>
      <c r="B54" s="39" t="s">
        <v>42</v>
      </c>
      <c r="C54" s="40">
        <v>41860</v>
      </c>
      <c r="D54" s="40" t="str">
        <f>VLOOKUP(E54,Table2[[Ledger]:[Group]],2,FALSE)</f>
        <v>Bank</v>
      </c>
      <c r="E54" s="39" t="s">
        <v>4</v>
      </c>
      <c r="F54" s="41"/>
      <c r="G54" s="41">
        <v>980</v>
      </c>
      <c r="H54" s="39"/>
    </row>
    <row r="55" spans="1:8" x14ac:dyDescent="0.25">
      <c r="A55" s="36">
        <v>3</v>
      </c>
      <c r="B55" s="39" t="s">
        <v>42</v>
      </c>
      <c r="C55" s="40">
        <v>41862</v>
      </c>
      <c r="D55" s="40" t="str">
        <f>VLOOKUP(E55,Table2[[Ledger]:[Group]],2,FALSE)</f>
        <v>Indirect Expenses</v>
      </c>
      <c r="E55" s="39" t="s">
        <v>7</v>
      </c>
      <c r="F55" s="41">
        <v>8000</v>
      </c>
      <c r="G55" s="41"/>
      <c r="H55" s="39"/>
    </row>
    <row r="56" spans="1:8" x14ac:dyDescent="0.25">
      <c r="A56" s="36">
        <v>3</v>
      </c>
      <c r="B56" s="39" t="s">
        <v>42</v>
      </c>
      <c r="C56" s="40">
        <v>41862</v>
      </c>
      <c r="D56" s="40" t="str">
        <f>VLOOKUP(E56,Table2[[Ledger]:[Group]],2,FALSE)</f>
        <v>Bank</v>
      </c>
      <c r="E56" s="39" t="s">
        <v>4</v>
      </c>
      <c r="F56" s="41"/>
      <c r="G56" s="41">
        <v>8000</v>
      </c>
      <c r="H56" s="39"/>
    </row>
    <row r="57" spans="1:8" x14ac:dyDescent="0.25">
      <c r="A57" s="36">
        <v>3</v>
      </c>
      <c r="B57" s="39" t="s">
        <v>42</v>
      </c>
      <c r="C57" s="40">
        <v>41867</v>
      </c>
      <c r="D57" s="40" t="str">
        <f>VLOOKUP(E57,Table2[[Ledger]:[Group]],2,FALSE)</f>
        <v>Indirect Expenses</v>
      </c>
      <c r="E57" s="39" t="s">
        <v>9</v>
      </c>
      <c r="F57" s="41">
        <v>401</v>
      </c>
      <c r="G57" s="41"/>
      <c r="H57" s="39" t="s">
        <v>68</v>
      </c>
    </row>
    <row r="58" spans="1:8" x14ac:dyDescent="0.25">
      <c r="A58" s="36">
        <v>3</v>
      </c>
      <c r="B58" s="39" t="s">
        <v>42</v>
      </c>
      <c r="C58" s="40">
        <v>41867</v>
      </c>
      <c r="D58" s="40" t="str">
        <f>VLOOKUP(E58,Table2[[Ledger]:[Group]],2,FALSE)</f>
        <v>Bank</v>
      </c>
      <c r="E58" s="39" t="s">
        <v>4</v>
      </c>
      <c r="F58" s="41"/>
      <c r="G58" s="41">
        <v>401</v>
      </c>
      <c r="H58" s="39"/>
    </row>
    <row r="59" spans="1:8" x14ac:dyDescent="0.25">
      <c r="A59" s="36">
        <v>4</v>
      </c>
      <c r="B59" s="39" t="s">
        <v>43</v>
      </c>
      <c r="C59" s="40">
        <v>41756</v>
      </c>
      <c r="D59" s="40" t="str">
        <f>VLOOKUP(E59,Table2[[Ledger]:[Group]],2,FALSE)</f>
        <v>Bank</v>
      </c>
      <c r="E59" s="39" t="s">
        <v>4</v>
      </c>
      <c r="F59" s="41">
        <v>41784</v>
      </c>
      <c r="G59" s="41"/>
      <c r="H59" s="39"/>
    </row>
    <row r="60" spans="1:8" x14ac:dyDescent="0.25">
      <c r="A60" s="36">
        <v>4</v>
      </c>
      <c r="B60" s="39" t="s">
        <v>43</v>
      </c>
      <c r="C60" s="40">
        <v>41756</v>
      </c>
      <c r="D60" s="40" t="str">
        <f>VLOOKUP(E60,Table2[[Ledger]:[Group]],2,FALSE)</f>
        <v>Indirect Incomes</v>
      </c>
      <c r="E60" s="39" t="s">
        <v>16</v>
      </c>
      <c r="F60" s="41"/>
      <c r="G60" s="41">
        <v>1784</v>
      </c>
      <c r="H60" s="39"/>
    </row>
    <row r="61" spans="1:8" x14ac:dyDescent="0.25">
      <c r="A61" s="36">
        <v>4</v>
      </c>
      <c r="B61" s="39" t="s">
        <v>43</v>
      </c>
      <c r="C61" s="40">
        <v>41756</v>
      </c>
      <c r="D61" s="40" t="str">
        <f>VLOOKUP(E61,Table2[[Ledger]:[Group]],2,FALSE)</f>
        <v>Bank</v>
      </c>
      <c r="E61" s="39" t="s">
        <v>44</v>
      </c>
      <c r="F61" s="41"/>
      <c r="G61" s="41">
        <v>40000</v>
      </c>
      <c r="H61" s="39"/>
    </row>
    <row r="62" spans="1:8" x14ac:dyDescent="0.25">
      <c r="A62" s="36">
        <v>5</v>
      </c>
      <c r="B62" s="39" t="s">
        <v>43</v>
      </c>
      <c r="C62" s="40">
        <v>41785</v>
      </c>
      <c r="D62" s="40" t="str">
        <f>VLOOKUP(E62,Table2[[Ledger]:[Group]],2,FALSE)</f>
        <v>Bank</v>
      </c>
      <c r="E62" s="39" t="s">
        <v>4</v>
      </c>
      <c r="F62" s="41">
        <v>10935</v>
      </c>
      <c r="G62" s="41"/>
      <c r="H62" s="39"/>
    </row>
    <row r="63" spans="1:8" x14ac:dyDescent="0.25">
      <c r="A63" s="36">
        <v>5</v>
      </c>
      <c r="B63" s="39" t="s">
        <v>43</v>
      </c>
      <c r="C63" s="40">
        <v>41785</v>
      </c>
      <c r="D63" s="40" t="str">
        <f>VLOOKUP(E63,Table2[[Ledger]:[Group]],2,FALSE)</f>
        <v>Indirect Incomes</v>
      </c>
      <c r="E63" s="39" t="s">
        <v>16</v>
      </c>
      <c r="F63" s="41"/>
      <c r="G63" s="41">
        <v>935</v>
      </c>
      <c r="H63" s="39"/>
    </row>
    <row r="64" spans="1:8" x14ac:dyDescent="0.25">
      <c r="A64" s="36">
        <v>5</v>
      </c>
      <c r="B64" s="39" t="s">
        <v>43</v>
      </c>
      <c r="C64" s="40">
        <v>41785</v>
      </c>
      <c r="D64" s="40" t="str">
        <f>VLOOKUP(E64,Table2[[Ledger]:[Group]],2,FALSE)</f>
        <v>Bank</v>
      </c>
      <c r="E64" s="39" t="s">
        <v>44</v>
      </c>
      <c r="F64" s="41"/>
      <c r="G64" s="41">
        <v>10000</v>
      </c>
      <c r="H64" s="39"/>
    </row>
    <row r="65" spans="1:8" x14ac:dyDescent="0.25">
      <c r="A65" s="36">
        <v>6</v>
      </c>
      <c r="B65" s="39" t="s">
        <v>43</v>
      </c>
      <c r="C65" s="40">
        <v>41796</v>
      </c>
      <c r="D65" s="40" t="str">
        <f>VLOOKUP(E65,Table2[[Ledger]:[Group]],2,FALSE)</f>
        <v>Bank</v>
      </c>
      <c r="E65" s="39" t="s">
        <v>44</v>
      </c>
      <c r="F65" s="41">
        <v>70000</v>
      </c>
      <c r="G65" s="41"/>
      <c r="H65" s="39"/>
    </row>
    <row r="66" spans="1:8" x14ac:dyDescent="0.25">
      <c r="A66" s="36">
        <v>6</v>
      </c>
      <c r="B66" s="39" t="s">
        <v>43</v>
      </c>
      <c r="C66" s="40">
        <v>41796</v>
      </c>
      <c r="D66" s="40" t="str">
        <f>VLOOKUP(E66,Table2[[Ledger]:[Group]],2,FALSE)</f>
        <v>Bank</v>
      </c>
      <c r="E66" s="39" t="s">
        <v>4</v>
      </c>
      <c r="F66" s="41"/>
      <c r="G66" s="41">
        <v>70000</v>
      </c>
      <c r="H66" s="39"/>
    </row>
    <row r="67" spans="1:8" x14ac:dyDescent="0.25">
      <c r="A67" s="36">
        <v>7</v>
      </c>
      <c r="B67" s="39" t="s">
        <v>43</v>
      </c>
      <c r="C67" s="40">
        <v>41796</v>
      </c>
      <c r="D67" s="40" t="str">
        <f>VLOOKUP(E67,Table2[[Ledger]:[Group]],2,FALSE)</f>
        <v>Bank</v>
      </c>
      <c r="E67" s="39" t="s">
        <v>44</v>
      </c>
      <c r="F67" s="41">
        <v>15000</v>
      </c>
      <c r="G67" s="41"/>
      <c r="H67" s="39"/>
    </row>
    <row r="68" spans="1:8" x14ac:dyDescent="0.25">
      <c r="A68" s="36">
        <v>7</v>
      </c>
      <c r="B68" s="39" t="s">
        <v>43</v>
      </c>
      <c r="C68" s="40">
        <v>41796</v>
      </c>
      <c r="D68" s="40" t="str">
        <f>VLOOKUP(E68,Table2[[Ledger]:[Group]],2,FALSE)</f>
        <v>Bank</v>
      </c>
      <c r="E68" s="39" t="s">
        <v>4</v>
      </c>
      <c r="F68" s="41"/>
      <c r="G68" s="41">
        <v>15000</v>
      </c>
      <c r="H68" s="39"/>
    </row>
    <row r="69" spans="1:8" x14ac:dyDescent="0.25">
      <c r="A69" s="36">
        <v>8</v>
      </c>
      <c r="B69" s="39" t="s">
        <v>43</v>
      </c>
      <c r="C69" s="40">
        <v>41870</v>
      </c>
      <c r="D69" s="40" t="str">
        <f>VLOOKUP(E69,Table2[[Ledger]:[Group]],2,FALSE)</f>
        <v>Bank</v>
      </c>
      <c r="E69" s="39" t="s">
        <v>4</v>
      </c>
      <c r="F69" s="41">
        <f>20888</f>
        <v>20888</v>
      </c>
      <c r="G69" s="41"/>
      <c r="H69" s="39"/>
    </row>
    <row r="70" spans="1:8" x14ac:dyDescent="0.25">
      <c r="A70" s="36">
        <v>8</v>
      </c>
      <c r="B70" s="39" t="s">
        <v>43</v>
      </c>
      <c r="C70" s="40">
        <v>41870</v>
      </c>
      <c r="D70" s="40" t="str">
        <f>VLOOKUP(E70,Table2[[Ledger]:[Group]],2,FALSE)</f>
        <v>Indirect Incomes</v>
      </c>
      <c r="E70" s="39" t="s">
        <v>16</v>
      </c>
      <c r="F70" s="41"/>
      <c r="G70" s="41">
        <v>888</v>
      </c>
      <c r="H70" s="39"/>
    </row>
    <row r="71" spans="1:8" x14ac:dyDescent="0.25">
      <c r="A71" s="36">
        <v>8</v>
      </c>
      <c r="B71" s="39" t="s">
        <v>43</v>
      </c>
      <c r="C71" s="40">
        <v>41870</v>
      </c>
      <c r="D71" s="40" t="str">
        <f>VLOOKUP(E71,Table2[[Ledger]:[Group]],2,FALSE)</f>
        <v>Bank</v>
      </c>
      <c r="E71" s="39" t="s">
        <v>44</v>
      </c>
      <c r="F71" s="41"/>
      <c r="G71" s="41">
        <v>20000</v>
      </c>
      <c r="H71" s="39"/>
    </row>
    <row r="72" spans="1:8" x14ac:dyDescent="0.25">
      <c r="A72" s="36">
        <v>9</v>
      </c>
      <c r="B72" s="39" t="s">
        <v>41</v>
      </c>
      <c r="C72" s="40">
        <v>41730</v>
      </c>
      <c r="D72" s="40" t="str">
        <f>VLOOKUP(E72,Table2[[Ledger]:[Group]],2,FALSE)</f>
        <v>Bank</v>
      </c>
      <c r="E72" s="39" t="s">
        <v>4</v>
      </c>
      <c r="F72" s="41">
        <v>250</v>
      </c>
      <c r="G72" s="41"/>
      <c r="H72" s="39"/>
    </row>
    <row r="73" spans="1:8" x14ac:dyDescent="0.25">
      <c r="A73" s="36">
        <v>9</v>
      </c>
      <c r="B73" s="39" t="s">
        <v>41</v>
      </c>
      <c r="C73" s="40">
        <v>41730</v>
      </c>
      <c r="D73" s="40" t="str">
        <f>VLOOKUP(E73,Table2[[Ledger]:[Group]],2,FALSE)</f>
        <v>Indirect Incomes</v>
      </c>
      <c r="E73" s="39" t="s">
        <v>12</v>
      </c>
      <c r="F73" s="41"/>
      <c r="G73" s="41">
        <v>250</v>
      </c>
      <c r="H73" s="39"/>
    </row>
    <row r="74" spans="1:8" x14ac:dyDescent="0.25">
      <c r="A74" s="36">
        <v>10</v>
      </c>
      <c r="B74" s="39" t="s">
        <v>41</v>
      </c>
      <c r="C74" s="40">
        <v>41750</v>
      </c>
      <c r="D74" s="40" t="str">
        <f>VLOOKUP(E74,Table2[[Ledger]:[Group]],2,FALSE)</f>
        <v>Bank</v>
      </c>
      <c r="E74" s="39" t="s">
        <v>4</v>
      </c>
      <c r="F74" s="41">
        <v>3100</v>
      </c>
      <c r="G74" s="41"/>
      <c r="H74" s="39"/>
    </row>
    <row r="75" spans="1:8" x14ac:dyDescent="0.25">
      <c r="A75" s="36">
        <v>10</v>
      </c>
      <c r="B75" s="39" t="s">
        <v>41</v>
      </c>
      <c r="C75" s="40">
        <v>41750</v>
      </c>
      <c r="D75" s="40" t="str">
        <f>VLOOKUP(E75,Table2[[Ledger]:[Group]],2,FALSE)</f>
        <v>Indirect Incomes</v>
      </c>
      <c r="E75" s="39" t="s">
        <v>14</v>
      </c>
      <c r="F75" s="41"/>
      <c r="G75" s="41">
        <v>3100</v>
      </c>
      <c r="H75" s="39"/>
    </row>
    <row r="76" spans="1:8" x14ac:dyDescent="0.25">
      <c r="A76" s="36">
        <v>10</v>
      </c>
      <c r="B76" s="39" t="s">
        <v>41</v>
      </c>
      <c r="C76" s="40">
        <v>41792</v>
      </c>
      <c r="D76" s="40" t="str">
        <f>VLOOKUP(E76,Table2[[Ledger]:[Group]],2,FALSE)</f>
        <v>Bank</v>
      </c>
      <c r="E76" s="39" t="s">
        <v>4</v>
      </c>
      <c r="F76" s="41">
        <v>3150</v>
      </c>
      <c r="G76" s="41"/>
      <c r="H76" s="39"/>
    </row>
    <row r="77" spans="1:8" x14ac:dyDescent="0.25">
      <c r="A77" s="36">
        <v>10</v>
      </c>
      <c r="B77" s="39" t="s">
        <v>41</v>
      </c>
      <c r="C77" s="40">
        <v>41792</v>
      </c>
      <c r="D77" s="40" t="str">
        <f>VLOOKUP(E77,Table2[[Ledger]:[Group]],2,FALSE)</f>
        <v>Indirect Incomes</v>
      </c>
      <c r="E77" s="39" t="s">
        <v>14</v>
      </c>
      <c r="F77" s="41"/>
      <c r="G77" s="41">
        <v>3150</v>
      </c>
      <c r="H77" s="39"/>
    </row>
    <row r="78" spans="1:8" x14ac:dyDescent="0.25">
      <c r="A78" s="36">
        <v>10</v>
      </c>
      <c r="B78" s="39" t="s">
        <v>41</v>
      </c>
      <c r="C78" s="40">
        <v>41800</v>
      </c>
      <c r="D78" s="40" t="str">
        <f>VLOOKUP(E78,Table2[[Ledger]:[Group]],2,FALSE)</f>
        <v>Bank</v>
      </c>
      <c r="E78" s="39" t="s">
        <v>4</v>
      </c>
      <c r="F78" s="41">
        <v>1980</v>
      </c>
      <c r="G78" s="41"/>
      <c r="H78" s="39"/>
    </row>
    <row r="79" spans="1:8" x14ac:dyDescent="0.25">
      <c r="A79" s="36">
        <v>10</v>
      </c>
      <c r="B79" s="39" t="s">
        <v>41</v>
      </c>
      <c r="C79" s="40">
        <v>41800</v>
      </c>
      <c r="D79" s="40" t="str">
        <f>VLOOKUP(E79,Table2[[Ledger]:[Group]],2,FALSE)</f>
        <v>Indirect Incomes</v>
      </c>
      <c r="E79" s="39" t="s">
        <v>14</v>
      </c>
      <c r="F79" s="41"/>
      <c r="G79" s="41">
        <v>1980</v>
      </c>
      <c r="H79" s="39"/>
    </row>
    <row r="80" spans="1:8" x14ac:dyDescent="0.25">
      <c r="A80" s="36">
        <v>10</v>
      </c>
      <c r="B80" s="39" t="s">
        <v>41</v>
      </c>
      <c r="C80" s="40">
        <v>41829</v>
      </c>
      <c r="D80" s="40" t="str">
        <f>VLOOKUP(E80,Table2[[Ledger]:[Group]],2,FALSE)</f>
        <v>Bank</v>
      </c>
      <c r="E80" s="39" t="s">
        <v>4</v>
      </c>
      <c r="F80" s="41">
        <v>900</v>
      </c>
      <c r="G80" s="41"/>
      <c r="H80" s="39"/>
    </row>
    <row r="81" spans="1:8" x14ac:dyDescent="0.25">
      <c r="A81" s="36">
        <v>10</v>
      </c>
      <c r="B81" s="39" t="s">
        <v>41</v>
      </c>
      <c r="C81" s="40">
        <v>41829</v>
      </c>
      <c r="D81" s="40" t="str">
        <f>VLOOKUP(E81,Table2[[Ledger]:[Group]],2,FALSE)</f>
        <v>Indirect Incomes</v>
      </c>
      <c r="E81" s="39" t="s">
        <v>14</v>
      </c>
      <c r="F81" s="41"/>
      <c r="G81" s="41">
        <v>900</v>
      </c>
      <c r="H81" s="39"/>
    </row>
    <row r="82" spans="1:8" x14ac:dyDescent="0.25">
      <c r="A82" s="36">
        <v>10</v>
      </c>
      <c r="B82" s="39" t="s">
        <v>41</v>
      </c>
      <c r="C82" s="40">
        <v>41855</v>
      </c>
      <c r="D82" s="40" t="str">
        <f>VLOOKUP(E82,Table2[[Ledger]:[Group]],2,FALSE)</f>
        <v>Bank</v>
      </c>
      <c r="E82" s="39" t="s">
        <v>4</v>
      </c>
      <c r="F82" s="41">
        <v>990</v>
      </c>
      <c r="G82" s="41"/>
      <c r="H82" s="39"/>
    </row>
    <row r="83" spans="1:8" x14ac:dyDescent="0.25">
      <c r="A83" s="36">
        <v>10</v>
      </c>
      <c r="B83" s="39" t="s">
        <v>41</v>
      </c>
      <c r="C83" s="40">
        <v>41855</v>
      </c>
      <c r="D83" s="40" t="str">
        <f>VLOOKUP(E83,Table2[[Ledger]:[Group]],2,FALSE)</f>
        <v>Indirect Incomes</v>
      </c>
      <c r="E83" s="39" t="s">
        <v>14</v>
      </c>
      <c r="F83" s="41"/>
      <c r="G83" s="41">
        <v>990</v>
      </c>
      <c r="H83" s="39"/>
    </row>
    <row r="84" spans="1:8" x14ac:dyDescent="0.25">
      <c r="A84" s="36">
        <v>11</v>
      </c>
      <c r="B84" s="39" t="s">
        <v>41</v>
      </c>
      <c r="C84" s="40">
        <v>41859</v>
      </c>
      <c r="D84" s="40" t="str">
        <f>VLOOKUP(E84,Table2[[Ledger]:[Group]],2,FALSE)</f>
        <v>Bank</v>
      </c>
      <c r="E84" s="39" t="s">
        <v>4</v>
      </c>
      <c r="F84" s="41">
        <v>1700</v>
      </c>
      <c r="G84" s="41"/>
      <c r="H84" s="39"/>
    </row>
    <row r="85" spans="1:8" x14ac:dyDescent="0.25">
      <c r="A85" s="36">
        <v>11</v>
      </c>
      <c r="B85" s="39" t="s">
        <v>41</v>
      </c>
      <c r="C85" s="40">
        <v>41859</v>
      </c>
      <c r="D85" s="40" t="str">
        <f>VLOOKUP(E85,Table2[[Ledger]:[Group]],2,FALSE)</f>
        <v>Duties&amp;Taxes</v>
      </c>
      <c r="E85" s="39" t="s">
        <v>48</v>
      </c>
      <c r="F85" s="41"/>
      <c r="G85" s="41">
        <v>1700</v>
      </c>
      <c r="H85" s="39"/>
    </row>
    <row r="86" spans="1:8" x14ac:dyDescent="0.25">
      <c r="A86" s="36">
        <v>12</v>
      </c>
      <c r="B86" s="39" t="s">
        <v>41</v>
      </c>
      <c r="C86" s="40">
        <v>41864</v>
      </c>
      <c r="D86" s="40" t="str">
        <f>VLOOKUP(E86,Table2[[Ledger]:[Group]],2,FALSE)</f>
        <v>Bank</v>
      </c>
      <c r="E86" s="39" t="s">
        <v>4</v>
      </c>
      <c r="F86" s="41">
        <v>21266</v>
      </c>
      <c r="G86" s="41"/>
      <c r="H86" s="39"/>
    </row>
    <row r="87" spans="1:8" x14ac:dyDescent="0.25">
      <c r="A87" s="36">
        <v>12</v>
      </c>
      <c r="B87" s="39" t="s">
        <v>41</v>
      </c>
      <c r="C87" s="40">
        <v>41864</v>
      </c>
      <c r="D87" s="40" t="str">
        <f>VLOOKUP(E87,Table2[[Ledger]:[Group]],2,FALSE)</f>
        <v>Indirect Incomes</v>
      </c>
      <c r="E87" s="39" t="s">
        <v>15</v>
      </c>
      <c r="F87" s="41"/>
      <c r="G87" s="41">
        <v>21266</v>
      </c>
      <c r="H87" s="39"/>
    </row>
    <row r="88" spans="1:8" x14ac:dyDescent="0.25">
      <c r="A88" s="36">
        <v>13</v>
      </c>
      <c r="B88" s="39" t="s">
        <v>41</v>
      </c>
      <c r="C88" s="40">
        <v>41736</v>
      </c>
      <c r="D88" s="40" t="str">
        <f>VLOOKUP(E88,Table2[[Ledger]:[Group]],2,FALSE)</f>
        <v>Bank</v>
      </c>
      <c r="E88" s="39" t="s">
        <v>4</v>
      </c>
      <c r="F88" s="41">
        <v>17984</v>
      </c>
      <c r="G88" s="41"/>
      <c r="H88" s="39"/>
    </row>
    <row r="89" spans="1:8" x14ac:dyDescent="0.25">
      <c r="A89" s="36">
        <v>13</v>
      </c>
      <c r="B89" s="39" t="s">
        <v>41</v>
      </c>
      <c r="C89" s="40">
        <v>41736</v>
      </c>
      <c r="D89" s="40" t="str">
        <f>VLOOKUP(E89,Table2[[Ledger]:[Group]],2,FALSE)</f>
        <v>Current Assets</v>
      </c>
      <c r="E89" s="39" t="s">
        <v>17</v>
      </c>
      <c r="F89" s="41"/>
      <c r="G89" s="41">
        <v>17984</v>
      </c>
      <c r="H89" s="39"/>
    </row>
    <row r="90" spans="1:8" x14ac:dyDescent="0.25">
      <c r="A90" s="36">
        <v>14</v>
      </c>
      <c r="B90" s="39" t="s">
        <v>41</v>
      </c>
      <c r="C90" s="40">
        <v>41765</v>
      </c>
      <c r="D90" s="40" t="str">
        <f>VLOOKUP(E90,Table2[[Ledger]:[Group]],2,FALSE)</f>
        <v>Bank</v>
      </c>
      <c r="E90" s="39" t="s">
        <v>4</v>
      </c>
      <c r="F90" s="41">
        <v>19640</v>
      </c>
      <c r="G90" s="41"/>
      <c r="H90" s="39"/>
    </row>
    <row r="91" spans="1:8" x14ac:dyDescent="0.25">
      <c r="A91" s="36">
        <v>14</v>
      </c>
      <c r="B91" s="39" t="s">
        <v>41</v>
      </c>
      <c r="C91" s="40">
        <v>41765</v>
      </c>
      <c r="D91" s="40" t="str">
        <f>VLOOKUP(E91,Table2[[Ledger]:[Group]],2,FALSE)</f>
        <v>Indirect Incomes</v>
      </c>
      <c r="E91" s="39" t="s">
        <v>13</v>
      </c>
      <c r="F91" s="41"/>
      <c r="G91" s="41">
        <v>22000</v>
      </c>
      <c r="H91" s="39"/>
    </row>
    <row r="92" spans="1:8" x14ac:dyDescent="0.25">
      <c r="A92" s="36">
        <v>14</v>
      </c>
      <c r="B92" s="39" t="s">
        <v>41</v>
      </c>
      <c r="C92" s="40">
        <v>41765</v>
      </c>
      <c r="D92" s="40" t="str">
        <f>VLOOKUP(E92,Table2[[Ledger]:[Group]],2,FALSE)</f>
        <v>Investment</v>
      </c>
      <c r="E92" s="39" t="s">
        <v>18</v>
      </c>
      <c r="F92" s="41">
        <v>2160</v>
      </c>
      <c r="G92" s="41"/>
      <c r="H92" s="39"/>
    </row>
    <row r="93" spans="1:8" x14ac:dyDescent="0.25">
      <c r="A93" s="36">
        <v>14</v>
      </c>
      <c r="B93" s="39" t="s">
        <v>41</v>
      </c>
      <c r="C93" s="40">
        <v>41765</v>
      </c>
      <c r="D93" s="40" t="str">
        <f>VLOOKUP(E93,Table2[[Ledger]:[Group]],2,FALSE)</f>
        <v>Indirect Expenses</v>
      </c>
      <c r="E93" s="39" t="s">
        <v>19</v>
      </c>
      <c r="F93" s="41">
        <v>200</v>
      </c>
      <c r="G93" s="41"/>
      <c r="H93" s="39"/>
    </row>
    <row r="94" spans="1:8" x14ac:dyDescent="0.25">
      <c r="A94" s="36">
        <v>15</v>
      </c>
      <c r="B94" s="39" t="s">
        <v>41</v>
      </c>
      <c r="C94" s="40">
        <v>41795</v>
      </c>
      <c r="D94" s="40" t="str">
        <f>VLOOKUP(E94,Table2[[Ledger]:[Group]],2,FALSE)</f>
        <v>Bank</v>
      </c>
      <c r="E94" s="39" t="s">
        <v>4</v>
      </c>
      <c r="F94" s="41">
        <v>19640</v>
      </c>
      <c r="G94" s="41"/>
      <c r="H94" s="39"/>
    </row>
    <row r="95" spans="1:8" x14ac:dyDescent="0.25">
      <c r="A95" s="36">
        <v>15</v>
      </c>
      <c r="B95" s="39" t="s">
        <v>41</v>
      </c>
      <c r="C95" s="40">
        <v>41795</v>
      </c>
      <c r="D95" s="40" t="str">
        <f>VLOOKUP(E95,Table2[[Ledger]:[Group]],2,FALSE)</f>
        <v>Indirect Incomes</v>
      </c>
      <c r="E95" s="39" t="s">
        <v>13</v>
      </c>
      <c r="F95" s="41"/>
      <c r="G95" s="41">
        <v>22000</v>
      </c>
      <c r="H95" s="39"/>
    </row>
    <row r="96" spans="1:8" x14ac:dyDescent="0.25">
      <c r="A96" s="36">
        <v>15</v>
      </c>
      <c r="B96" s="39" t="s">
        <v>41</v>
      </c>
      <c r="C96" s="40">
        <v>41795</v>
      </c>
      <c r="D96" s="40" t="str">
        <f>VLOOKUP(E96,Table2[[Ledger]:[Group]],2,FALSE)</f>
        <v>Investment</v>
      </c>
      <c r="E96" s="39" t="s">
        <v>18</v>
      </c>
      <c r="F96" s="41">
        <v>2160</v>
      </c>
      <c r="G96" s="41"/>
      <c r="H96" s="39"/>
    </row>
    <row r="97" spans="1:8" x14ac:dyDescent="0.25">
      <c r="A97" s="36">
        <v>15</v>
      </c>
      <c r="B97" s="39" t="s">
        <v>41</v>
      </c>
      <c r="C97" s="40">
        <v>41795</v>
      </c>
      <c r="D97" s="40" t="str">
        <f>VLOOKUP(E97,Table2[[Ledger]:[Group]],2,FALSE)</f>
        <v>Indirect Expenses</v>
      </c>
      <c r="E97" s="39" t="s">
        <v>19</v>
      </c>
      <c r="F97" s="41">
        <v>200</v>
      </c>
      <c r="G97" s="41"/>
      <c r="H97" s="39"/>
    </row>
    <row r="98" spans="1:8" x14ac:dyDescent="0.25">
      <c r="A98" s="36">
        <v>16</v>
      </c>
      <c r="B98" s="39" t="s">
        <v>41</v>
      </c>
      <c r="C98" s="40">
        <v>41823</v>
      </c>
      <c r="D98" s="40" t="str">
        <f>VLOOKUP(E98,Table2[[Ledger]:[Group]],2,FALSE)</f>
        <v>Bank</v>
      </c>
      <c r="E98" s="39" t="s">
        <v>4</v>
      </c>
      <c r="F98" s="41">
        <v>18976</v>
      </c>
      <c r="G98" s="41"/>
      <c r="H98" s="39"/>
    </row>
    <row r="99" spans="1:8" x14ac:dyDescent="0.25">
      <c r="A99" s="36">
        <v>16</v>
      </c>
      <c r="B99" s="39" t="s">
        <v>41</v>
      </c>
      <c r="C99" s="40">
        <v>41823</v>
      </c>
      <c r="D99" s="40" t="str">
        <f>VLOOKUP(E99,Table2[[Ledger]:[Group]],2,FALSE)</f>
        <v>Indirect Incomes</v>
      </c>
      <c r="E99" s="39" t="s">
        <v>13</v>
      </c>
      <c r="F99" s="41"/>
      <c r="G99" s="41">
        <v>21264</v>
      </c>
      <c r="H99" s="39"/>
    </row>
    <row r="100" spans="1:8" x14ac:dyDescent="0.25">
      <c r="A100" s="36">
        <v>16</v>
      </c>
      <c r="B100" s="39" t="s">
        <v>41</v>
      </c>
      <c r="C100" s="40">
        <v>41823</v>
      </c>
      <c r="D100" s="40" t="str">
        <f>VLOOKUP(E100,Table2[[Ledger]:[Group]],2,FALSE)</f>
        <v>Investment</v>
      </c>
      <c r="E100" s="39" t="s">
        <v>18</v>
      </c>
      <c r="F100" s="41">
        <v>2088</v>
      </c>
      <c r="G100" s="41"/>
      <c r="H100" s="39"/>
    </row>
    <row r="101" spans="1:8" x14ac:dyDescent="0.25">
      <c r="A101" s="36">
        <v>16</v>
      </c>
      <c r="B101" s="39" t="s">
        <v>41</v>
      </c>
      <c r="C101" s="40">
        <v>41823</v>
      </c>
      <c r="D101" s="40" t="str">
        <f>VLOOKUP(E101,Table2[[Ledger]:[Group]],2,FALSE)</f>
        <v>Indirect Expenses</v>
      </c>
      <c r="E101" s="39" t="s">
        <v>19</v>
      </c>
      <c r="F101" s="41">
        <v>200</v>
      </c>
      <c r="G101" s="41"/>
      <c r="H101" s="39"/>
    </row>
    <row r="102" spans="1:8" x14ac:dyDescent="0.25">
      <c r="A102" s="36">
        <v>17</v>
      </c>
      <c r="B102" s="39" t="s">
        <v>41</v>
      </c>
      <c r="C102" s="40">
        <v>41857</v>
      </c>
      <c r="D102" s="40" t="str">
        <f>VLOOKUP(E102,Table2[[Ledger]:[Group]],2,FALSE)</f>
        <v>Bank</v>
      </c>
      <c r="E102" s="39" t="s">
        <v>4</v>
      </c>
      <c r="F102" s="41">
        <v>19640</v>
      </c>
      <c r="G102" s="41"/>
      <c r="H102" s="39"/>
    </row>
    <row r="103" spans="1:8" x14ac:dyDescent="0.25">
      <c r="A103" s="36">
        <v>17</v>
      </c>
      <c r="B103" s="39" t="s">
        <v>41</v>
      </c>
      <c r="C103" s="40">
        <v>41857</v>
      </c>
      <c r="D103" s="40" t="str">
        <f>VLOOKUP(E103,Table2[[Ledger]:[Group]],2,FALSE)</f>
        <v>Indirect Incomes</v>
      </c>
      <c r="E103" s="39" t="s">
        <v>13</v>
      </c>
      <c r="F103" s="41"/>
      <c r="G103" s="41">
        <v>22000</v>
      </c>
      <c r="H103" s="39"/>
    </row>
    <row r="104" spans="1:8" x14ac:dyDescent="0.25">
      <c r="A104" s="36">
        <v>17</v>
      </c>
      <c r="B104" s="39" t="s">
        <v>41</v>
      </c>
      <c r="C104" s="40">
        <v>41857</v>
      </c>
      <c r="D104" s="40" t="str">
        <f>VLOOKUP(E104,Table2[[Ledger]:[Group]],2,FALSE)</f>
        <v>Investment</v>
      </c>
      <c r="E104" s="39" t="s">
        <v>18</v>
      </c>
      <c r="F104" s="41">
        <v>2160</v>
      </c>
      <c r="G104" s="41"/>
      <c r="H104" s="39"/>
    </row>
    <row r="105" spans="1:8" x14ac:dyDescent="0.25">
      <c r="A105" s="36">
        <v>17</v>
      </c>
      <c r="B105" s="39" t="s">
        <v>41</v>
      </c>
      <c r="C105" s="40">
        <v>41857</v>
      </c>
      <c r="D105" s="40" t="str">
        <f>VLOOKUP(E105,Table2[[Ledger]:[Group]],2,FALSE)</f>
        <v>Indirect Expenses</v>
      </c>
      <c r="E105" s="39" t="s">
        <v>19</v>
      </c>
      <c r="F105" s="41">
        <v>200</v>
      </c>
      <c r="G105" s="41"/>
      <c r="H105" s="39"/>
    </row>
    <row r="106" spans="1:8" x14ac:dyDescent="0.25">
      <c r="A106" s="36">
        <v>18</v>
      </c>
      <c r="B106" s="39" t="s">
        <v>52</v>
      </c>
      <c r="C106" s="40">
        <v>41876</v>
      </c>
      <c r="D106" s="40" t="str">
        <f>VLOOKUP(E106,Table2[[Ledger]:[Group]],2,FALSE)</f>
        <v>Bank</v>
      </c>
      <c r="E106" s="42" t="s">
        <v>44</v>
      </c>
      <c r="F106" s="41">
        <v>164</v>
      </c>
      <c r="G106" s="41"/>
      <c r="H106" s="39"/>
    </row>
    <row r="107" spans="1:8" x14ac:dyDescent="0.25">
      <c r="A107" s="36">
        <v>18</v>
      </c>
      <c r="B107" s="39" t="s">
        <v>52</v>
      </c>
      <c r="C107" s="40">
        <v>41876</v>
      </c>
      <c r="D107" s="40" t="str">
        <f>VLOOKUP(E107,Table2[[Ledger]:[Group]],2,FALSE)</f>
        <v>Indirect Incomes</v>
      </c>
      <c r="E107" s="42" t="s">
        <v>16</v>
      </c>
      <c r="F107" s="41"/>
      <c r="G107" s="41">
        <v>164</v>
      </c>
      <c r="H107" s="39"/>
    </row>
    <row r="108" spans="1:8" x14ac:dyDescent="0.25">
      <c r="A108" s="36">
        <v>19</v>
      </c>
      <c r="B108" s="39" t="s">
        <v>41</v>
      </c>
      <c r="C108" s="40">
        <v>41884</v>
      </c>
      <c r="D108" s="40" t="str">
        <f>VLOOKUP(E108,Table2[[Ledger]:[Group]],2,FALSE)</f>
        <v>Bank</v>
      </c>
      <c r="E108" s="42" t="s">
        <v>4</v>
      </c>
      <c r="F108" s="41">
        <v>19640</v>
      </c>
      <c r="G108" s="41"/>
      <c r="H108" s="39"/>
    </row>
    <row r="109" spans="1:8" x14ac:dyDescent="0.25">
      <c r="A109" s="36">
        <v>19</v>
      </c>
      <c r="B109" s="39" t="s">
        <v>41</v>
      </c>
      <c r="C109" s="40">
        <v>41884</v>
      </c>
      <c r="D109" s="40" t="str">
        <f>VLOOKUP(E109,Table2[[Ledger]:[Group]],2,FALSE)</f>
        <v>Indirect Incomes</v>
      </c>
      <c r="E109" s="42" t="s">
        <v>13</v>
      </c>
      <c r="F109" s="41"/>
      <c r="G109" s="41">
        <v>22000</v>
      </c>
      <c r="H109" s="39"/>
    </row>
    <row r="110" spans="1:8" x14ac:dyDescent="0.25">
      <c r="A110" s="36">
        <v>19</v>
      </c>
      <c r="B110" s="39" t="s">
        <v>41</v>
      </c>
      <c r="C110" s="40">
        <v>41884</v>
      </c>
      <c r="D110" s="40" t="str">
        <f>VLOOKUP(E110,Table2[[Ledger]:[Group]],2,FALSE)</f>
        <v>Investment</v>
      </c>
      <c r="E110" s="42" t="s">
        <v>18</v>
      </c>
      <c r="F110" s="41">
        <v>2160</v>
      </c>
      <c r="G110" s="41"/>
      <c r="H110" s="39"/>
    </row>
    <row r="111" spans="1:8" x14ac:dyDescent="0.25">
      <c r="A111" s="36">
        <v>19</v>
      </c>
      <c r="B111" s="39" t="s">
        <v>41</v>
      </c>
      <c r="C111" s="40">
        <v>41884</v>
      </c>
      <c r="D111" s="40" t="str">
        <f>VLOOKUP(E111,Table2[[Ledger]:[Group]],2,FALSE)</f>
        <v>Indirect Expenses</v>
      </c>
      <c r="E111" s="42" t="s">
        <v>19</v>
      </c>
      <c r="F111" s="41">
        <v>200</v>
      </c>
      <c r="G111" s="41"/>
      <c r="H111" s="39"/>
    </row>
    <row r="112" spans="1:8" x14ac:dyDescent="0.25">
      <c r="A112" s="36">
        <v>20</v>
      </c>
      <c r="B112" s="39" t="s">
        <v>42</v>
      </c>
      <c r="C112" s="40">
        <v>41886</v>
      </c>
      <c r="D112" s="40" t="str">
        <f>VLOOKUP(E112,Table2[[Ledger]:[Group]],2,FALSE)</f>
        <v>Indirect Expenses</v>
      </c>
      <c r="E112" s="39" t="s">
        <v>7</v>
      </c>
      <c r="F112" s="41">
        <v>8000</v>
      </c>
      <c r="G112" s="41"/>
      <c r="H112" s="39"/>
    </row>
    <row r="113" spans="1:8" x14ac:dyDescent="0.25">
      <c r="A113" s="36">
        <v>20</v>
      </c>
      <c r="B113" s="39" t="s">
        <v>42</v>
      </c>
      <c r="C113" s="40">
        <v>41886</v>
      </c>
      <c r="D113" s="40" t="str">
        <f>VLOOKUP(E113,Table2[[Ledger]:[Group]],2,FALSE)</f>
        <v>Bank</v>
      </c>
      <c r="E113" s="39" t="s">
        <v>4</v>
      </c>
      <c r="F113" s="41"/>
      <c r="G113" s="41">
        <v>8000</v>
      </c>
      <c r="H113" s="39"/>
    </row>
    <row r="114" spans="1:8" x14ac:dyDescent="0.25">
      <c r="A114" s="36">
        <f>IF(C113=C114,A113,A113+1)</f>
        <v>21</v>
      </c>
      <c r="B114" s="39" t="s">
        <v>41</v>
      </c>
      <c r="C114" s="40">
        <v>41888</v>
      </c>
      <c r="D114" s="40" t="str">
        <f>VLOOKUP(E114,Table2[[Ledger]:[Group]],2,FALSE)</f>
        <v>Bank</v>
      </c>
      <c r="E114" s="39" t="s">
        <v>4</v>
      </c>
      <c r="F114" s="41">
        <v>7500</v>
      </c>
      <c r="G114" s="41"/>
      <c r="H114" s="39"/>
    </row>
    <row r="115" spans="1:8" x14ac:dyDescent="0.25">
      <c r="A115" s="36">
        <f>IF(C114=C115,A114,A114+1)</f>
        <v>21</v>
      </c>
      <c r="B115" s="39" t="s">
        <v>41</v>
      </c>
      <c r="C115" s="40">
        <v>41888</v>
      </c>
      <c r="D115" s="40" t="str">
        <f>VLOOKUP(E115,Table2[[Ledger]:[Group]],2,FALSE)</f>
        <v>Investment</v>
      </c>
      <c r="E115" s="39" t="s">
        <v>36</v>
      </c>
      <c r="F115" s="41"/>
      <c r="G115" s="41">
        <v>7500</v>
      </c>
      <c r="H115" s="39"/>
    </row>
    <row r="116" spans="1:8" x14ac:dyDescent="0.25">
      <c r="A116" s="36">
        <f>IF(C115=C116,A115,A115+1)</f>
        <v>22</v>
      </c>
      <c r="B116" s="39" t="s">
        <v>42</v>
      </c>
      <c r="C116" s="40">
        <v>41898</v>
      </c>
      <c r="D116" s="40" t="str">
        <f>VLOOKUP(E116,Table2[[Ledger]:[Group]],2,FALSE)</f>
        <v>Indirect Expenses</v>
      </c>
      <c r="E116" s="39" t="s">
        <v>10</v>
      </c>
      <c r="F116" s="41">
        <v>248</v>
      </c>
      <c r="G116" s="41"/>
      <c r="H116" s="39"/>
    </row>
    <row r="117" spans="1:8" x14ac:dyDescent="0.25">
      <c r="A117" s="36">
        <f>IF(C116=C117,A116,A116+1)</f>
        <v>22</v>
      </c>
      <c r="B117" s="39" t="s">
        <v>42</v>
      </c>
      <c r="C117" s="40">
        <v>41898</v>
      </c>
      <c r="D117" s="40" t="str">
        <f>VLOOKUP(E117,Table2[[Ledger]:[Group]],2,FALSE)</f>
        <v>Bank</v>
      </c>
      <c r="E117" s="39" t="s">
        <v>4</v>
      </c>
      <c r="F117" s="41"/>
      <c r="G117" s="41">
        <v>248</v>
      </c>
      <c r="H117" s="39"/>
    </row>
    <row r="118" spans="1:8" x14ac:dyDescent="0.25">
      <c r="A118" s="36">
        <f t="shared" ref="A118:A145" si="0">IF(C117=C118,A117,A117+1)</f>
        <v>23</v>
      </c>
      <c r="B118" s="39" t="s">
        <v>43</v>
      </c>
      <c r="C118" s="40">
        <v>41901</v>
      </c>
      <c r="D118" s="40" t="str">
        <f>VLOOKUP(E118,Table2[[Ledger]:[Group]],2,FALSE)</f>
        <v>Bank</v>
      </c>
      <c r="E118" s="39" t="s">
        <v>5</v>
      </c>
      <c r="F118" s="41">
        <v>70000</v>
      </c>
      <c r="G118" s="41"/>
      <c r="H118" s="39"/>
    </row>
    <row r="119" spans="1:8" x14ac:dyDescent="0.25">
      <c r="A119" s="36">
        <f t="shared" si="0"/>
        <v>23</v>
      </c>
      <c r="B119" s="39" t="s">
        <v>43</v>
      </c>
      <c r="C119" s="40">
        <v>41901</v>
      </c>
      <c r="D119" s="40" t="str">
        <f>VLOOKUP(E119,Table2[[Ledger]:[Group]],2,FALSE)</f>
        <v>Bank</v>
      </c>
      <c r="E119" s="39" t="s">
        <v>4</v>
      </c>
      <c r="F119" s="41"/>
      <c r="G119" s="41">
        <v>70000</v>
      </c>
      <c r="H119" s="39"/>
    </row>
    <row r="120" spans="1:8" x14ac:dyDescent="0.25">
      <c r="A120" s="36">
        <f t="shared" si="0"/>
        <v>24</v>
      </c>
      <c r="B120" s="39" t="s">
        <v>42</v>
      </c>
      <c r="C120" s="40">
        <v>41904</v>
      </c>
      <c r="D120" s="40" t="str">
        <f>VLOOKUP(E120,Table2[[Ledger]:[Group]],2,FALSE)</f>
        <v>Indirect Expenses</v>
      </c>
      <c r="E120" s="39" t="s">
        <v>6</v>
      </c>
      <c r="F120" s="41">
        <v>1500</v>
      </c>
      <c r="G120" s="41"/>
      <c r="H120" s="39"/>
    </row>
    <row r="121" spans="1:8" x14ac:dyDescent="0.25">
      <c r="A121" s="36">
        <f t="shared" si="0"/>
        <v>24</v>
      </c>
      <c r="B121" s="39" t="s">
        <v>42</v>
      </c>
      <c r="C121" s="40">
        <v>41904</v>
      </c>
      <c r="D121" s="40" t="str">
        <f>VLOOKUP(E121,Table2[[Ledger]:[Group]],2,FALSE)</f>
        <v>Bank</v>
      </c>
      <c r="E121" s="39" t="s">
        <v>4</v>
      </c>
      <c r="F121" s="41"/>
      <c r="G121" s="41">
        <v>1500</v>
      </c>
      <c r="H121" s="39"/>
    </row>
    <row r="122" spans="1:8" x14ac:dyDescent="0.25">
      <c r="A122" s="36">
        <f t="shared" si="0"/>
        <v>25</v>
      </c>
      <c r="B122" s="39" t="s">
        <v>42</v>
      </c>
      <c r="C122" s="40">
        <v>41911</v>
      </c>
      <c r="D122" s="40" t="str">
        <f>VLOOKUP(E122,Table2[[Ledger]:[Group]],2,FALSE)</f>
        <v>Indirect Expenses</v>
      </c>
      <c r="E122" s="39" t="s">
        <v>10</v>
      </c>
      <c r="F122" s="41">
        <v>40</v>
      </c>
      <c r="G122" s="41"/>
      <c r="H122" s="39"/>
    </row>
    <row r="123" spans="1:8" x14ac:dyDescent="0.25">
      <c r="A123" s="36">
        <f t="shared" si="0"/>
        <v>25</v>
      </c>
      <c r="B123" s="39" t="s">
        <v>42</v>
      </c>
      <c r="C123" s="40">
        <v>41911</v>
      </c>
      <c r="D123" s="40" t="str">
        <f>VLOOKUP(E123,Table2[[Ledger]:[Group]],2,FALSE)</f>
        <v>Bank</v>
      </c>
      <c r="E123" s="39" t="s">
        <v>4</v>
      </c>
      <c r="F123" s="41"/>
      <c r="G123" s="41">
        <v>40</v>
      </c>
      <c r="H123" s="39"/>
    </row>
    <row r="124" spans="1:8" x14ac:dyDescent="0.25">
      <c r="A124" s="36">
        <f t="shared" si="0"/>
        <v>26</v>
      </c>
      <c r="B124" s="39" t="s">
        <v>42</v>
      </c>
      <c r="C124" s="40">
        <v>41912</v>
      </c>
      <c r="D124" s="40" t="str">
        <f>VLOOKUP(E124,Table2[[Ledger]:[Group]],2,FALSE)</f>
        <v>Investment</v>
      </c>
      <c r="E124" s="39" t="s">
        <v>62</v>
      </c>
      <c r="F124" s="41">
        <v>2000</v>
      </c>
      <c r="G124" s="41"/>
      <c r="H124" s="39" t="s">
        <v>69</v>
      </c>
    </row>
    <row r="125" spans="1:8" x14ac:dyDescent="0.25">
      <c r="A125" s="36">
        <f t="shared" si="0"/>
        <v>26</v>
      </c>
      <c r="B125" s="39" t="s">
        <v>42</v>
      </c>
      <c r="C125" s="40">
        <v>41912</v>
      </c>
      <c r="D125" s="40" t="str">
        <f>VLOOKUP(E125,Table2[[Ledger]:[Group]],2,FALSE)</f>
        <v>Bank</v>
      </c>
      <c r="E125" s="39" t="s">
        <v>4</v>
      </c>
      <c r="F125" s="41"/>
      <c r="G125" s="41">
        <v>2000</v>
      </c>
      <c r="H125" s="39"/>
    </row>
    <row r="126" spans="1:8" x14ac:dyDescent="0.25">
      <c r="A126" s="36">
        <f t="shared" si="0"/>
        <v>27</v>
      </c>
      <c r="B126" s="39" t="s">
        <v>41</v>
      </c>
      <c r="C126" s="40">
        <v>41913</v>
      </c>
      <c r="D126" s="40" t="str">
        <f>VLOOKUP(E126,Table2[[Ledger]:[Group]],2,FALSE)</f>
        <v>Bank</v>
      </c>
      <c r="E126" s="39" t="s">
        <v>4</v>
      </c>
      <c r="F126" s="41">
        <v>627</v>
      </c>
      <c r="G126" s="41"/>
      <c r="H126" s="39"/>
    </row>
    <row r="127" spans="1:8" x14ac:dyDescent="0.25">
      <c r="A127" s="36">
        <f t="shared" si="0"/>
        <v>27</v>
      </c>
      <c r="B127" s="39" t="s">
        <v>41</v>
      </c>
      <c r="C127" s="40">
        <v>41913</v>
      </c>
      <c r="D127" s="40" t="str">
        <f>VLOOKUP(E127,Table2[[Ledger]:[Group]],2,FALSE)</f>
        <v>Indirect Incomes</v>
      </c>
      <c r="E127" s="39" t="s">
        <v>12</v>
      </c>
      <c r="F127" s="41"/>
      <c r="G127" s="41">
        <v>627</v>
      </c>
      <c r="H127" s="39"/>
    </row>
    <row r="128" spans="1:8" x14ac:dyDescent="0.25">
      <c r="A128" s="36">
        <f t="shared" si="0"/>
        <v>28</v>
      </c>
      <c r="B128" s="39" t="s">
        <v>42</v>
      </c>
      <c r="C128" s="40">
        <v>41918</v>
      </c>
      <c r="D128" s="40" t="str">
        <f>VLOOKUP(E128,Table2[[Ledger]:[Group]],2,FALSE)</f>
        <v>Indirect Expenses</v>
      </c>
      <c r="E128" s="39" t="s">
        <v>10</v>
      </c>
      <c r="F128" s="41">
        <v>199</v>
      </c>
      <c r="G128" s="41"/>
      <c r="H128" s="39"/>
    </row>
    <row r="129" spans="1:8" x14ac:dyDescent="0.25">
      <c r="A129" s="36">
        <f t="shared" si="0"/>
        <v>28</v>
      </c>
      <c r="B129" s="39" t="s">
        <v>42</v>
      </c>
      <c r="C129" s="40">
        <v>41918</v>
      </c>
      <c r="D129" s="40" t="str">
        <f>VLOOKUP(E129,Table2[[Ledger]:[Group]],2,FALSE)</f>
        <v>Bank</v>
      </c>
      <c r="E129" s="39" t="s">
        <v>4</v>
      </c>
      <c r="F129" s="41"/>
      <c r="G129" s="41">
        <v>199</v>
      </c>
      <c r="H129" s="39"/>
    </row>
    <row r="130" spans="1:8" x14ac:dyDescent="0.25">
      <c r="A130" s="36">
        <f t="shared" si="0"/>
        <v>29</v>
      </c>
      <c r="B130" s="39" t="s">
        <v>41</v>
      </c>
      <c r="C130" s="40">
        <v>41884</v>
      </c>
      <c r="D130" s="40" t="str">
        <f>VLOOKUP(E130,Table2[[Ledger]:[Group]],2,FALSE)</f>
        <v>Bank</v>
      </c>
      <c r="E130" s="42" t="s">
        <v>4</v>
      </c>
      <c r="F130" s="41">
        <v>19640</v>
      </c>
      <c r="G130" s="41"/>
    </row>
    <row r="131" spans="1:8" x14ac:dyDescent="0.25">
      <c r="A131" s="36">
        <f t="shared" si="0"/>
        <v>30</v>
      </c>
      <c r="B131" s="39" t="s">
        <v>41</v>
      </c>
      <c r="C131" s="40">
        <v>41921</v>
      </c>
      <c r="D131" s="40" t="str">
        <f>VLOOKUP(E131,Table2[[Ledger]:[Group]],2,FALSE)</f>
        <v>Indirect Incomes</v>
      </c>
      <c r="E131" s="42" t="s">
        <v>13</v>
      </c>
      <c r="F131" s="41"/>
      <c r="G131" s="41">
        <v>22000</v>
      </c>
    </row>
    <row r="132" spans="1:8" x14ac:dyDescent="0.25">
      <c r="A132" s="36">
        <f t="shared" si="0"/>
        <v>30</v>
      </c>
      <c r="B132" s="39" t="s">
        <v>41</v>
      </c>
      <c r="C132" s="40">
        <v>41921</v>
      </c>
      <c r="D132" s="40" t="str">
        <f>VLOOKUP(E132,Table2[[Ledger]:[Group]],2,FALSE)</f>
        <v>Investment</v>
      </c>
      <c r="E132" s="42" t="s">
        <v>18</v>
      </c>
      <c r="F132" s="41">
        <v>2160</v>
      </c>
      <c r="G132" s="41"/>
    </row>
    <row r="133" spans="1:8" x14ac:dyDescent="0.25">
      <c r="A133" s="36">
        <f t="shared" si="0"/>
        <v>30</v>
      </c>
      <c r="B133" s="39" t="s">
        <v>41</v>
      </c>
      <c r="C133" s="40">
        <v>41921</v>
      </c>
      <c r="D133" s="40" t="str">
        <f>VLOOKUP(E133,Table2[[Ledger]:[Group]],2,FALSE)</f>
        <v>Indirect Expenses</v>
      </c>
      <c r="E133" s="42" t="s">
        <v>19</v>
      </c>
      <c r="F133" s="41">
        <v>200</v>
      </c>
      <c r="G133" s="41"/>
    </row>
    <row r="134" spans="1:8" x14ac:dyDescent="0.25">
      <c r="A134" s="36">
        <f t="shared" si="0"/>
        <v>30</v>
      </c>
      <c r="B134" s="39" t="s">
        <v>41</v>
      </c>
      <c r="C134" s="40">
        <v>41921</v>
      </c>
      <c r="D134" s="40" t="str">
        <f>VLOOKUP(E134,Table2[[Ledger]:[Group]],2,FALSE)</f>
        <v>Investment</v>
      </c>
      <c r="E134" s="39" t="s">
        <v>36</v>
      </c>
      <c r="F134" s="41">
        <v>6537</v>
      </c>
      <c r="G134" s="41"/>
    </row>
    <row r="135" spans="1:8" x14ac:dyDescent="0.25">
      <c r="A135" s="36">
        <f>IF(C134=C135,A134,A134+1)</f>
        <v>30</v>
      </c>
      <c r="B135" s="39" t="s">
        <v>41</v>
      </c>
      <c r="C135" s="40">
        <v>41921</v>
      </c>
      <c r="D135" s="40" t="str">
        <f>VLOOKUP(E135,Table2[[Ledger]:[Group]],2,FALSE)</f>
        <v>Bank</v>
      </c>
      <c r="E135" s="39" t="s">
        <v>4</v>
      </c>
      <c r="F135" s="41"/>
      <c r="G135" s="41">
        <v>6537</v>
      </c>
    </row>
    <row r="136" spans="1:8" x14ac:dyDescent="0.25">
      <c r="A136" s="36">
        <f t="shared" si="0"/>
        <v>31</v>
      </c>
      <c r="B136" s="39" t="s">
        <v>42</v>
      </c>
      <c r="C136" s="40">
        <v>41922</v>
      </c>
      <c r="D136" s="40" t="str">
        <f>VLOOKUP(E136,Table2[[Ledger]:[Group]],2,FALSE)</f>
        <v>Indirect Expenses</v>
      </c>
      <c r="E136" s="39" t="s">
        <v>7</v>
      </c>
      <c r="F136" s="41">
        <v>8000</v>
      </c>
      <c r="G136" s="41"/>
    </row>
    <row r="137" spans="1:8" x14ac:dyDescent="0.25">
      <c r="A137" s="36">
        <f t="shared" si="0"/>
        <v>31</v>
      </c>
      <c r="B137" s="39" t="s">
        <v>42</v>
      </c>
      <c r="C137" s="40">
        <v>41922</v>
      </c>
      <c r="D137" s="40" t="str">
        <f>VLOOKUP(E137,Table2[[Ledger]:[Group]],2,FALSE)</f>
        <v>Bank</v>
      </c>
      <c r="E137" s="39" t="s">
        <v>4</v>
      </c>
      <c r="F137" s="41"/>
      <c r="G137" s="41">
        <v>8000</v>
      </c>
    </row>
    <row r="138" spans="1:8" x14ac:dyDescent="0.25">
      <c r="A138" s="36">
        <f t="shared" si="0"/>
        <v>32</v>
      </c>
      <c r="B138" s="39" t="s">
        <v>42</v>
      </c>
      <c r="C138" s="40">
        <v>41926</v>
      </c>
      <c r="D138" s="40" t="str">
        <f>VLOOKUP(E138,Table2[[Ledger]:[Group]],2,FALSE)</f>
        <v>Indirect Expenses</v>
      </c>
      <c r="E138" s="39" t="s">
        <v>9</v>
      </c>
      <c r="F138" s="41">
        <v>181</v>
      </c>
      <c r="G138" s="41"/>
      <c r="H138" s="36" t="s">
        <v>65</v>
      </c>
    </row>
    <row r="139" spans="1:8" x14ac:dyDescent="0.25">
      <c r="A139" s="36">
        <f t="shared" si="0"/>
        <v>32</v>
      </c>
      <c r="B139" s="39" t="s">
        <v>42</v>
      </c>
      <c r="C139" s="40">
        <v>41926</v>
      </c>
      <c r="D139" s="40" t="str">
        <f>VLOOKUP(E139,Table2[[Ledger]:[Group]],2,FALSE)</f>
        <v>Bank</v>
      </c>
      <c r="E139" s="39" t="s">
        <v>4</v>
      </c>
      <c r="F139" s="41"/>
      <c r="G139" s="41">
        <v>181</v>
      </c>
    </row>
    <row r="140" spans="1:8" x14ac:dyDescent="0.25">
      <c r="A140" s="36">
        <f t="shared" si="0"/>
        <v>33</v>
      </c>
      <c r="B140" s="39" t="s">
        <v>42</v>
      </c>
      <c r="C140" s="40">
        <v>41929</v>
      </c>
      <c r="D140" s="40" t="str">
        <f>VLOOKUP(E140,Table2[[Ledger]:[Group]],2,FALSE)</f>
        <v>Indirect Expenses</v>
      </c>
      <c r="E140" s="39" t="s">
        <v>11</v>
      </c>
      <c r="F140" s="41">
        <v>947</v>
      </c>
      <c r="G140" s="41"/>
    </row>
    <row r="141" spans="1:8" x14ac:dyDescent="0.25">
      <c r="A141" s="36">
        <f t="shared" si="0"/>
        <v>33</v>
      </c>
      <c r="B141" s="39" t="s">
        <v>42</v>
      </c>
      <c r="C141" s="40">
        <v>41929</v>
      </c>
      <c r="D141" s="40" t="str">
        <f>VLOOKUP(E141,Table2[[Ledger]:[Group]],2,FALSE)</f>
        <v>Bank</v>
      </c>
      <c r="E141" s="39" t="s">
        <v>4</v>
      </c>
      <c r="F141" s="41"/>
      <c r="G141" s="41">
        <v>947</v>
      </c>
    </row>
    <row r="142" spans="1:8" x14ac:dyDescent="0.25">
      <c r="A142" s="36">
        <f t="shared" si="0"/>
        <v>34</v>
      </c>
      <c r="B142" s="39" t="s">
        <v>42</v>
      </c>
      <c r="C142" s="40">
        <v>41930</v>
      </c>
      <c r="D142" s="40" t="str">
        <f>VLOOKUP(E142,Table2[[Ledger]:[Group]],2,FALSE)</f>
        <v>Indirect Expenses</v>
      </c>
      <c r="E142" s="39" t="s">
        <v>10</v>
      </c>
      <c r="F142" s="41">
        <v>70</v>
      </c>
      <c r="G142" s="41"/>
      <c r="H142" s="39"/>
    </row>
    <row r="143" spans="1:8" x14ac:dyDescent="0.25">
      <c r="A143" s="36">
        <f t="shared" si="0"/>
        <v>34</v>
      </c>
      <c r="B143" s="39" t="s">
        <v>42</v>
      </c>
      <c r="C143" s="40">
        <v>41930</v>
      </c>
      <c r="D143" s="40" t="str">
        <f>VLOOKUP(E143,Table2[[Ledger]:[Group]],2,FALSE)</f>
        <v>Bank</v>
      </c>
      <c r="E143" s="39" t="s">
        <v>4</v>
      </c>
      <c r="F143" s="41"/>
      <c r="G143" s="41">
        <v>70</v>
      </c>
    </row>
    <row r="144" spans="1:8" x14ac:dyDescent="0.25">
      <c r="A144" s="36">
        <f t="shared" si="0"/>
        <v>35</v>
      </c>
      <c r="B144" s="39" t="s">
        <v>42</v>
      </c>
      <c r="C144" s="40">
        <v>41931</v>
      </c>
      <c r="D144" s="40" t="str">
        <f>VLOOKUP(E144,Table2[[Ledger]:[Group]],2,FALSE)</f>
        <v>Indirect Expenses</v>
      </c>
      <c r="E144" s="39" t="s">
        <v>9</v>
      </c>
      <c r="F144" s="41">
        <v>2545</v>
      </c>
      <c r="G144" s="41"/>
      <c r="H144" s="36" t="s">
        <v>64</v>
      </c>
    </row>
    <row r="145" spans="1:7" x14ac:dyDescent="0.25">
      <c r="A145" s="36">
        <f t="shared" si="0"/>
        <v>35</v>
      </c>
      <c r="B145" s="39" t="s">
        <v>42</v>
      </c>
      <c r="C145" s="40">
        <v>41931</v>
      </c>
      <c r="D145" s="40" t="str">
        <f>VLOOKUP(E145,Table2[[Ledger]:[Group]],2,FALSE)</f>
        <v>Bank</v>
      </c>
      <c r="E145" s="39" t="s">
        <v>4</v>
      </c>
      <c r="F145" s="41"/>
      <c r="G145" s="41">
        <v>2545</v>
      </c>
    </row>
  </sheetData>
  <dataValidations count="1">
    <dataValidation type="list" allowBlank="1" showInputMessage="1" showErrorMessage="1" sqref="B4:B974">
      <formula1>"Payment, Receipt, Journal, Contra"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LedgerDefine!$A$3:$A$29</xm:f>
          </x14:formula1>
          <xm:sqref>E4:E1048576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J35"/>
  <sheetViews>
    <sheetView showGridLines="0" tabSelected="1" workbookViewId="0">
      <pane ySplit="3" topLeftCell="A4" activePane="bottomLeft" state="frozen"/>
      <selection pane="bottomLeft" activeCell="I15" sqref="I15"/>
    </sheetView>
  </sheetViews>
  <sheetFormatPr defaultRowHeight="15" x14ac:dyDescent="0.25"/>
  <cols>
    <col min="1" max="1" width="4.7109375" customWidth="1"/>
    <col min="2" max="2" width="26.42578125" customWidth="1"/>
    <col min="3" max="3" width="10.5703125" customWidth="1"/>
    <col min="4" max="4" width="26.42578125" customWidth="1"/>
    <col min="5" max="5" width="10.5703125" customWidth="1"/>
    <col min="6" max="6" width="11.140625" customWidth="1"/>
    <col min="7" max="7" width="26.42578125" customWidth="1"/>
    <col min="8" max="8" width="10.5703125" customWidth="1"/>
    <col min="9" max="9" width="26.42578125" customWidth="1"/>
    <col min="10" max="10" width="10.5703125" customWidth="1"/>
    <col min="11" max="12" width="9.140625" customWidth="1"/>
    <col min="16" max="16" width="25.85546875" bestFit="1" customWidth="1"/>
    <col min="17" max="17" width="15.85546875" bestFit="1" customWidth="1"/>
    <col min="18" max="18" width="8.42578125" customWidth="1"/>
  </cols>
  <sheetData>
    <row r="1" spans="2:10" x14ac:dyDescent="0.25">
      <c r="B1" s="24" t="s">
        <v>51</v>
      </c>
      <c r="F1" s="32">
        <v>41730</v>
      </c>
      <c r="G1" s="25" t="s">
        <v>57</v>
      </c>
    </row>
    <row r="2" spans="2:10" x14ac:dyDescent="0.25">
      <c r="B2" s="52" t="str">
        <f ca="1">CONCATENATE("Date from ",TEXT(F1,"dd-mm-yyyy")," to ",TEXT(F2,"dd-mm-yyyy"))</f>
        <v>Date from 01-04-2014 to 06-12-2014</v>
      </c>
      <c r="C2" s="52"/>
      <c r="D2" s="52"/>
      <c r="F2" s="31">
        <f ca="1">NOW()</f>
        <v>41979.713535532406</v>
      </c>
      <c r="G2" s="23" t="str">
        <f ca="1">B2</f>
        <v>Date from 01-04-2014 to 06-12-2014</v>
      </c>
    </row>
    <row r="3" spans="2:10" x14ac:dyDescent="0.25">
      <c r="B3" s="20" t="s">
        <v>20</v>
      </c>
      <c r="C3" s="21" t="s">
        <v>21</v>
      </c>
      <c r="D3" s="22" t="s">
        <v>20</v>
      </c>
      <c r="E3" s="21" t="s">
        <v>22</v>
      </c>
      <c r="G3" s="20" t="s">
        <v>54</v>
      </c>
      <c r="H3" s="21" t="s">
        <v>55</v>
      </c>
      <c r="I3" s="22" t="s">
        <v>56</v>
      </c>
      <c r="J3" s="21" t="s">
        <v>55</v>
      </c>
    </row>
    <row r="4" spans="2:10" x14ac:dyDescent="0.25">
      <c r="B4" s="4"/>
      <c r="C4" s="5"/>
      <c r="D4" s="1"/>
      <c r="E4" s="5"/>
      <c r="G4" s="4"/>
      <c r="H4" s="5"/>
      <c r="I4" s="1"/>
      <c r="J4" s="6"/>
    </row>
    <row r="5" spans="2:10" x14ac:dyDescent="0.25">
      <c r="B5" s="46" t="s">
        <v>71</v>
      </c>
      <c r="C5" s="26"/>
      <c r="D5" s="47" t="s">
        <v>72</v>
      </c>
      <c r="E5" s="26"/>
      <c r="G5" s="10" t="s">
        <v>33</v>
      </c>
      <c r="H5" s="26"/>
      <c r="I5" s="11" t="s">
        <v>45</v>
      </c>
      <c r="J5" s="26"/>
    </row>
    <row r="6" spans="2:10" x14ac:dyDescent="0.25">
      <c r="B6" s="7" t="str">
        <f t="array" ref="B6">IFERROR(INDEX(Table2[Ledger],SMALL(IF(Table2[Group]=$B$5,ROW(Table2[Group]),""),ROW()-5)-2),"")</f>
        <v>Bank Charge</v>
      </c>
      <c r="C6" s="26">
        <f ca="1">SUMPRODUCT((DayBook!$C$6:$C$4983&gt;=FinalAccount!$F$1)*(DayBook!$C$6:$C$4983&lt;=FinalAccount!$F$2)*(DayBook!$E$6:$E$4983=FinalAccount!B6)*(DayBook!$F$6:$F$4983))</f>
        <v>33.700000000000003</v>
      </c>
      <c r="D6" s="12" t="str">
        <f t="array" ref="D6">IFERROR(INDEX(Table2[Ledger],SMALL(IF(Table2[Group]=$D$5,ROW(Table2[Group]),""),ROW()-5)-2),"")</f>
        <v>Bank Interest</v>
      </c>
      <c r="E6" s="26">
        <f ca="1">SUMPRODUCT((DayBook!$C$6:$C$4983&gt;=FinalAccount!$F$1)*(DayBook!$C$6:$C$4983&lt;=FinalAccount!$F$2)*(DayBook!$E$6:$E$4983=FinalAccount!D6)*(DayBook!$G$6:$G$4983))</f>
        <v>877</v>
      </c>
      <c r="G6" s="44" t="s">
        <v>70</v>
      </c>
      <c r="H6" s="26">
        <f ca="1">SUMPRODUCT((DayBook!$C$4:$C$4983&gt;=FinalAccount!$F$1)*(DayBook!$C$4:$C$4983&lt;=FinalAccount!$F$2)*(DayBook!$E$4:$E$4983=FinalAccount!G6)*(DayBook!$G$4:$G$4983))-SUMPRODUCT((DayBook!$C$4:$C$4983&gt;=FinalAccount!$F$1)*(DayBook!$C$4:$C$4983&lt;=FinalAccount!$F$2)*(DayBook!$E$4:$E$4983=FinalAccount!G6)*(DayBook!$F$4:$F$4983))</f>
        <v>119684</v>
      </c>
      <c r="I6" s="1" t="str">
        <f t="array" ref="I6">IFERROR(INDEX(Table2[Ledger],SMALL(IF(Table2[Group]="Fixed Assets",ROW(Table2[Group]),""),ROW()-5)-2),"")</f>
        <v>Honda Shine Bike</v>
      </c>
      <c r="J6" s="26">
        <f ca="1">SUMPRODUCT((DayBook!$C$5:$C$4983&gt;=FinalAccount!$F$1)*(DayBook!$C$5:$C$4983&lt;=FinalAccount!$F$2)*(DayBook!$E$5:$E$4983=FinalAccount!I6)*(DayBook!$F$5:$F$4983))-SUMPRODUCT((DayBook!$C$5:$C$4983&gt;=FinalAccount!$F$1)*(DayBook!$C$5:$C$4983&lt;=FinalAccount!$F$2)*(DayBook!$E$5:$E$4983=FinalAccount!I6)*(DayBook!$G$5:$G$4983))</f>
        <v>10000</v>
      </c>
    </row>
    <row r="7" spans="2:10" x14ac:dyDescent="0.25">
      <c r="B7" s="7" t="str">
        <f t="array" ref="B7">IFERROR(INDEX(Table2[Ledger],SMALL(IF(Table2[Group]=$B$5,ROW(Table2[Group]),""),ROW()-5)-2),"")</f>
        <v>Electricity Charge</v>
      </c>
      <c r="C7" s="26">
        <f ca="1">SUMPRODUCT((DayBook!$C$6:$C$4983&gt;=FinalAccount!$F$1)*(DayBook!$C$6:$C$4983&lt;=FinalAccount!$F$2)*(DayBook!$E$6:$E$4983=FinalAccount!B7)*(DayBook!$F$6:$F$4983))</f>
        <v>1927</v>
      </c>
      <c r="D7" s="12" t="str">
        <f t="array" ref="D7">IFERROR(INDEX(Table2[Ledger],SMALL(IF(Table2[Group]=$D$5,ROW(Table2[Group]),""),ROW()-5)-2),"")</f>
        <v>Bonus Income</v>
      </c>
      <c r="E7" s="26">
        <f ca="1">SUMPRODUCT((DayBook!$C$6:$C$4983&gt;=FinalAccount!$F$1)*(DayBook!$C$6:$C$4983&lt;=FinalAccount!$F$2)*(DayBook!$E$6:$E$4983=FinalAccount!D7)*(DayBook!$G$6:$G$4983))</f>
        <v>21266</v>
      </c>
      <c r="G7" s="44"/>
      <c r="H7" s="26"/>
      <c r="I7" s="1" t="str">
        <f t="array" ref="I7">IFERROR(INDEX(Table2[Ledger],SMALL(IF(Table2[Group]="Fixed Assets",ROW(Table2[Group]),""),ROW()-5)-2),"")</f>
        <v/>
      </c>
      <c r="J7" s="26">
        <f ca="1">SUMPRODUCT((DayBook!$C$5:$C$4983&gt;=FinalAccount!$F$1)*(DayBook!$C$5:$C$4983&lt;=FinalAccount!$F$2)*(DayBook!$E$5:$E$4983=FinalAccount!I7)*(DayBook!$F$5:$F$4983))-SUMPRODUCT((DayBook!$C$5:$C$4983&gt;=FinalAccount!$F$1)*(DayBook!$C$5:$C$4983&lt;=FinalAccount!$F$2)*(DayBook!$E$5:$E$4983=FinalAccount!I7)*(DayBook!$G$5:$G$4983))</f>
        <v>0</v>
      </c>
    </row>
    <row r="8" spans="2:10" x14ac:dyDescent="0.25">
      <c r="B8" s="7" t="str">
        <f t="array" ref="B8">IFERROR(INDEX(Table2[Ledger],SMALL(IF(Table2[Group]=$B$5,ROW(Table2[Group]),""),ROW()-5)-2),"")</f>
        <v>General Purchase for Home</v>
      </c>
      <c r="C8" s="26">
        <f ca="1">SUMPRODUCT((DayBook!$C$6:$C$4983&gt;=FinalAccount!$F$1)*(DayBook!$C$6:$C$4983&lt;=FinalAccount!$F$2)*(DayBook!$E$6:$E$4983=FinalAccount!B8)*(DayBook!$F$6:$F$4983))</f>
        <v>3591.75</v>
      </c>
      <c r="D8" s="12" t="str">
        <f t="array" ref="D8">IFERROR(INDEX(Table2[Ledger],SMALL(IF(Table2[Group]=$D$5,ROW(Table2[Group]),""),ROW()-5)-2),"")</f>
        <v>Leave Encashment</v>
      </c>
      <c r="E8" s="26">
        <f ca="1">SUMPRODUCT((DayBook!$C$6:$C$4983&gt;=FinalAccount!$F$1)*(DayBook!$C$6:$C$4983&lt;=FinalAccount!$F$2)*(DayBook!$E$6:$E$4983=FinalAccount!D8)*(DayBook!$G$6:$G$4983))</f>
        <v>0</v>
      </c>
      <c r="G8" s="44"/>
      <c r="H8" s="26"/>
      <c r="I8" s="1" t="str">
        <f t="array" ref="I8">IFERROR(INDEX(Table2[Ledger],SMALL(IF(Table2[Group]="Fixed Assets",ROW(Table2[Group]),""),ROW()-5)-2),"")</f>
        <v/>
      </c>
      <c r="J8" s="26">
        <f ca="1">SUMPRODUCT((DayBook!$C$5:$C$4983&gt;=FinalAccount!$F$1)*(DayBook!$C$5:$C$4983&lt;=FinalAccount!$F$2)*(DayBook!$E$5:$E$4983=FinalAccount!I8)*(DayBook!$F$5:$F$4983))-SUMPRODUCT((DayBook!$C$5:$C$4983&gt;=FinalAccount!$F$1)*(DayBook!$C$5:$C$4983&lt;=FinalAccount!$F$2)*(DayBook!$E$5:$E$4983=FinalAccount!I8)*(DayBook!$G$5:$G$4983))</f>
        <v>0</v>
      </c>
    </row>
    <row r="9" spans="2:10" x14ac:dyDescent="0.25">
      <c r="B9" s="7" t="str">
        <f t="array" ref="B9">IFERROR(INDEX(Table2[Ledger],SMALL(IF(Table2[Group]=$B$5,ROW(Table2[Group]),""),ROW()-5)-2),"")</f>
        <v>Home Use</v>
      </c>
      <c r="C9" s="26">
        <f ca="1">SUMPRODUCT((DayBook!$C$6:$C$4983&gt;=FinalAccount!$F$1)*(DayBook!$C$6:$C$4983&lt;=FinalAccount!$F$2)*(DayBook!$E$6:$E$4983=FinalAccount!B9)*(DayBook!$F$6:$F$4983))</f>
        <v>58000</v>
      </c>
      <c r="D9" s="12" t="str">
        <f t="array" ref="D9">IFERROR(INDEX(Table2[Ledger],SMALL(IF(Table2[Group]=$D$5,ROW(Table2[Group]),""),ROW()-5)-2),"")</f>
        <v>FD Interest</v>
      </c>
      <c r="E9" s="26">
        <f ca="1">SUMPRODUCT((DayBook!$C$6:$C$4983&gt;=FinalAccount!$F$1)*(DayBook!$C$6:$C$4983&lt;=FinalAccount!$F$2)*(DayBook!$E$6:$E$4983=FinalAccount!D9)*(DayBook!$G$6:$G$4983))</f>
        <v>3771</v>
      </c>
      <c r="G9" s="44"/>
      <c r="H9" s="26"/>
      <c r="I9" s="1" t="str">
        <f t="array" ref="I9">IFERROR(INDEX(Table2[Ledger],SMALL(IF(Table2[Group]="Fixed Assets",ROW(Table2[Group]),""),ROW()-5)-2),"")</f>
        <v/>
      </c>
      <c r="J9" s="26">
        <f ca="1">SUMPRODUCT((DayBook!$C$5:$C$4983&gt;=FinalAccount!$F$1)*(DayBook!$C$5:$C$4983&lt;=FinalAccount!$F$2)*(DayBook!$E$5:$E$4983=FinalAccount!I9)*(DayBook!$F$5:$F$4983))-SUMPRODUCT((DayBook!$C$5:$C$4983&gt;=FinalAccount!$F$1)*(DayBook!$C$5:$C$4983&lt;=FinalAccount!$F$2)*(DayBook!$E$5:$E$4983=FinalAccount!I9)*(DayBook!$G$5:$G$4983))</f>
        <v>0</v>
      </c>
    </row>
    <row r="10" spans="2:10" x14ac:dyDescent="0.25">
      <c r="B10" s="7" t="str">
        <f t="array" ref="B10">IFERROR(INDEX(Table2[Ledger],SMALL(IF(Table2[Group]=$B$5,ROW(Table2[Group]),""),ROW()-5)-2),"")</f>
        <v>Mobile Communication</v>
      </c>
      <c r="C10" s="26">
        <f ca="1">SUMPRODUCT((DayBook!$C$6:$C$4983&gt;=FinalAccount!$F$1)*(DayBook!$C$6:$C$4983&lt;=FinalAccount!$F$2)*(DayBook!$E$6:$E$4983=FinalAccount!B10)*(DayBook!$F$6:$F$4983))</f>
        <v>1266</v>
      </c>
      <c r="D10" s="12" t="str">
        <f t="array" ref="D10">IFERROR(INDEX(Table2[Ledger],SMALL(IF(Table2[Group]=$D$5,ROW(Table2[Group]),""),ROW()-5)-2),"")</f>
        <v>Incentive Income</v>
      </c>
      <c r="E10" s="26">
        <f ca="1">SUMPRODUCT((DayBook!$C$6:$C$4983&gt;=FinalAccount!$F$1)*(DayBook!$C$6:$C$4983&lt;=FinalAccount!$F$2)*(DayBook!$E$6:$E$4983=FinalAccount!D10)*(DayBook!$G$6:$G$4983))</f>
        <v>10120</v>
      </c>
      <c r="G10" s="4"/>
      <c r="H10" s="26"/>
      <c r="I10" s="1"/>
      <c r="J10" s="26"/>
    </row>
    <row r="11" spans="2:10" x14ac:dyDescent="0.25">
      <c r="B11" s="7" t="str">
        <f t="array" ref="B11">IFERROR(INDEX(Table2[Ledger],SMALL(IF(Table2[Group]=$B$5,ROW(Table2[Group]),""),ROW()-5)-2),"")</f>
        <v>Professional Tax</v>
      </c>
      <c r="C11" s="26">
        <f ca="1">SUMPRODUCT((DayBook!$C$6:$C$4983&gt;=FinalAccount!$F$1)*(DayBook!$C$6:$C$4983&lt;=FinalAccount!$F$2)*(DayBook!$E$6:$E$4983=FinalAccount!B11)*(DayBook!$F$6:$F$4983))</f>
        <v>1200</v>
      </c>
      <c r="D11" s="12" t="str">
        <f t="array" ref="D11">IFERROR(INDEX(Table2[Ledger],SMALL(IF(Table2[Group]=$D$5,ROW(Table2[Group]),""),ROW()-5)-2),"")</f>
        <v>Salary Income</v>
      </c>
      <c r="E11" s="26">
        <f ca="1">SUMPRODUCT((DayBook!$C$6:$C$4983&gt;=FinalAccount!$F$1)*(DayBook!$C$6:$C$4983&lt;=FinalAccount!$F$2)*(DayBook!$E$6:$E$4983=FinalAccount!D11)*(DayBook!$G$6:$G$4983))</f>
        <v>131264</v>
      </c>
      <c r="G11" s="10" t="s">
        <v>49</v>
      </c>
      <c r="H11" s="26"/>
      <c r="I11" s="34" t="str">
        <f ca="1">"Investments:  "&amp;SUM(J12:J18)</f>
        <v>Investments:  93925</v>
      </c>
      <c r="J11" s="26"/>
    </row>
    <row r="12" spans="2:10" x14ac:dyDescent="0.25">
      <c r="B12" s="7" t="str">
        <f t="array" ref="B12">IFERROR(INDEX(Table2[Ledger],SMALL(IF(Table2[Group]=$B$5,ROW(Table2[Group]),""),ROW()-5)-2),"")</f>
        <v>Study Fee Charge</v>
      </c>
      <c r="C12" s="26">
        <f ca="1">SUMPRODUCT((DayBook!$C$6:$C$4983&gt;=FinalAccount!$F$1)*(DayBook!$C$6:$C$4983&lt;=FinalAccount!$F$2)*(DayBook!$E$6:$E$4983=FinalAccount!B12)*(DayBook!$F$6:$F$4983))</f>
        <v>2315.04</v>
      </c>
      <c r="D12" s="12" t="str">
        <f t="array" ref="D12">IFERROR(INDEX(Table2[Ledger],SMALL(IF(Table2[Group]=$D$5,ROW(Table2[Group]),""),ROW()-5)-2),"")</f>
        <v/>
      </c>
      <c r="E12" s="26">
        <f ca="1">SUMPRODUCT((DayBook!$C$6:$C$4983&gt;=FinalAccount!$F$1)*(DayBook!$C$6:$C$4983&lt;=FinalAccount!$F$2)*(DayBook!$E$6:$E$4983=FinalAccount!D12)*(DayBook!$G$6:$G$4983))</f>
        <v>0</v>
      </c>
      <c r="G12" s="49">
        <f t="array" ref="G12">IFERROR(INDEX(Table2[Ledger],SMALL(IF(Table2[Group]="Loans",ROW(Table2[Group]),""),ROW()-11)-2),"")</f>
        <v>0</v>
      </c>
      <c r="H12" s="26">
        <f ca="1">SUMPRODUCT((DayBook!$C$4:$C$4983&gt;=FinalAccount!$F$1)*(DayBook!$C$4:$C$4983&lt;=FinalAccount!$F$2)*(DayBook!$E$4:$E$4983=FinalAccount!G12)*(DayBook!$G$4:$G$4983))-SUMPRODUCT((DayBook!$C$4:$C$4983&gt;=FinalAccount!$F$1)*(DayBook!$C$4:$C$4983&lt;=FinalAccount!$F$2)*(DayBook!$E$4:$E$4983=FinalAccount!G12)*(DayBook!$F$4:$F$4983))</f>
        <v>0</v>
      </c>
      <c r="I12" s="9" t="str">
        <f t="array" ref="I12">IFERROR(INDEX(Table2[Ledger],SMALL(IF(Table2[Group]="Investment",ROW(Table2[Group]),""),ROW()-11)-2),"")</f>
        <v>Kotal Ins. - SuperAdvantage</v>
      </c>
      <c r="J12" s="26">
        <f ca="1">SUMPRODUCT((DayBook!$C$5:$C$4983&gt;=FinalAccount!$F$1)*(DayBook!$C$5:$C$4983&lt;=FinalAccount!$F$2)*(DayBook!$E$5:$E$4983=FinalAccount!I12)*(DayBook!$F$5:$F$4983))-SUMPRODUCT((DayBook!$C$5:$C$4983&gt;=FinalAccount!$F$1)*(DayBook!$C$5:$C$4983&lt;=FinalAccount!$F$2)*(DayBook!$E$5:$E$4983=FinalAccount!I12)*(DayBook!$G$5:$G$4983))</f>
        <v>30000</v>
      </c>
    </row>
    <row r="13" spans="2:10" x14ac:dyDescent="0.25">
      <c r="B13" s="7" t="str">
        <f t="array" ref="B13">IFERROR(INDEX(Table2[Ledger],SMALL(IF(Table2[Group]=$B$5,ROW(Table2[Group]),""),ROW()-5)-2),"")</f>
        <v/>
      </c>
      <c r="C13" s="26">
        <f ca="1">SUMPRODUCT((DayBook!$C$6:$C$4983&gt;=FinalAccount!$F$1)*(DayBook!$C$6:$C$4983&lt;=FinalAccount!$F$2)*(DayBook!$E$6:$E$4983=FinalAccount!B13)*(DayBook!$F$6:$F$4983))</f>
        <v>0</v>
      </c>
      <c r="D13" s="12" t="str">
        <f t="array" ref="D13">IFERROR(INDEX(Table2[Ledger],SMALL(IF(Table2[Group]=$D$5,ROW(Table2[Group]),""),ROW()-5)-2),"")</f>
        <v/>
      </c>
      <c r="E13" s="26">
        <f ca="1">SUMPRODUCT((DayBook!$C$6:$C$4983&gt;=FinalAccount!$F$1)*(DayBook!$C$6:$C$4983&lt;=FinalAccount!$F$2)*(DayBook!$E$6:$E$4983=FinalAccount!D13)*(DayBook!$G$6:$G$4983))</f>
        <v>0</v>
      </c>
      <c r="G13" s="50"/>
      <c r="H13" s="26"/>
      <c r="I13" s="9" t="str">
        <f t="array" ref="I13">IFERROR(INDEX(Table2[Ledger],SMALL(IF(Table2[Group]="Investment",ROW(Table2[Group]),""),ROW()-11)-2),"")</f>
        <v>Provident Fund</v>
      </c>
      <c r="J13" s="26">
        <f ca="1">SUMPRODUCT((DayBook!$C$5:$C$4983&gt;=FinalAccount!$F$1)*(DayBook!$C$5:$C$4983&lt;=FinalAccount!$F$2)*(DayBook!$E$5:$E$4983=FinalAccount!I13)*(DayBook!$F$5:$F$4983))-SUMPRODUCT((DayBook!$C$5:$C$4983&gt;=FinalAccount!$F$1)*(DayBook!$C$5:$C$4983&lt;=FinalAccount!$F$2)*(DayBook!$E$5:$E$4983=FinalAccount!I13)*(DayBook!$G$5:$G$4983))</f>
        <v>22888</v>
      </c>
    </row>
    <row r="14" spans="2:10" x14ac:dyDescent="0.25">
      <c r="B14" s="7" t="str">
        <f t="array" ref="B14">IFERROR(INDEX(Table2[Ledger],SMALL(IF(Table2[Group]=$B$5,ROW(Table2[Group]),""),ROW()-5)-2),"")</f>
        <v/>
      </c>
      <c r="C14" s="26">
        <f ca="1">SUMPRODUCT((DayBook!$C$6:$C$4983&gt;=FinalAccount!$F$1)*(DayBook!$C$6:$C$4983&lt;=FinalAccount!$F$2)*(DayBook!$E$6:$E$4983=FinalAccount!B14)*(DayBook!$F$6:$F$4983))</f>
        <v>0</v>
      </c>
      <c r="D14" s="12" t="str">
        <f t="array" ref="D14">IFERROR(INDEX(Table2[Ledger],SMALL(IF(Table2[Group]=$D$5,ROW(Table2[Group]),""),ROW()-5)-2),"")</f>
        <v/>
      </c>
      <c r="E14" s="26">
        <f ca="1">SUMPRODUCT((DayBook!$C$6:$C$4983&gt;=FinalAccount!$F$1)*(DayBook!$C$6:$C$4983&lt;=FinalAccount!$F$2)*(DayBook!$E$6:$E$4983=FinalAccount!D14)*(DayBook!$G$6:$G$4983))</f>
        <v>0</v>
      </c>
      <c r="G14" s="51"/>
      <c r="H14" s="26"/>
      <c r="I14" s="9" t="str">
        <f t="array" ref="I14">IFERROR(INDEX(Table2[Ledger],SMALL(IF(Table2[Group]="Investment",ROW(Table2[Group]),""),ROW()-11)-2),"")</f>
        <v>Reliance Ins. - CashFlow</v>
      </c>
      <c r="J14" s="26">
        <f ca="1">SUMPRODUCT((DayBook!$C$5:$C$4983&gt;=FinalAccount!$F$1)*(DayBook!$C$5:$C$4983&lt;=FinalAccount!$F$2)*(DayBook!$E$5:$E$4983=FinalAccount!I14)*(DayBook!$F$5:$F$4983))-SUMPRODUCT((DayBook!$C$5:$C$4983&gt;=FinalAccount!$F$1)*(DayBook!$C$5:$C$4983&lt;=FinalAccount!$F$2)*(DayBook!$E$5:$E$4983=FinalAccount!I14)*(DayBook!$G$5:$G$4983))</f>
        <v>10000</v>
      </c>
    </row>
    <row r="15" spans="2:10" x14ac:dyDescent="0.25">
      <c r="B15" s="7" t="str">
        <f t="array" ref="B15">IFERROR(INDEX(Table2[Ledger],SMALL(IF(Table2[Group]=$B$5,ROW(Table2[Group]),""),ROW()-5)-2),"")</f>
        <v/>
      </c>
      <c r="C15" s="26">
        <f ca="1">SUMPRODUCT((DayBook!$C$6:$C$4983&gt;=FinalAccount!$F$1)*(DayBook!$C$6:$C$4983&lt;=FinalAccount!$F$2)*(DayBook!$E$6:$E$4983=FinalAccount!B15)*(DayBook!$F$6:$F$4983))</f>
        <v>0</v>
      </c>
      <c r="D15" s="12" t="str">
        <f t="array" ref="D15">IFERROR(INDEX(Table2[Ledger],SMALL(IF(Table2[Group]=$D$5,ROW(Table2[Group]),""),ROW()-5)-2),"")</f>
        <v/>
      </c>
      <c r="E15" s="26">
        <f ca="1">SUMPRODUCT((DayBook!$C$6:$C$4983&gt;=FinalAccount!$F$1)*(DayBook!$C$6:$C$4983&lt;=FinalAccount!$F$2)*(DayBook!$E$6:$E$4983=FinalAccount!D15)*(DayBook!$G$6:$G$4983))</f>
        <v>0</v>
      </c>
      <c r="G15" s="50" t="s">
        <v>50</v>
      </c>
      <c r="H15" s="26"/>
      <c r="I15" s="9" t="str">
        <f t="array" ref="I15">IFERROR(INDEX(Table2[Ledger],SMALL(IF(Table2[Group]="Investment",ROW(Table2[Group]),""),ROW()-11)-2),"")</f>
        <v>Reliance Ins. - ChildPlan</v>
      </c>
      <c r="J15" s="26">
        <f ca="1">SUMPRODUCT((DayBook!$C$5:$C$4983&gt;=FinalAccount!$F$1)*(DayBook!$C$5:$C$4983&lt;=FinalAccount!$F$2)*(DayBook!$E$5:$E$4983=FinalAccount!I15)*(DayBook!$F$5:$F$4983))-SUMPRODUCT((DayBook!$C$5:$C$4983&gt;=FinalAccount!$F$1)*(DayBook!$C$5:$C$4983&lt;=FinalAccount!$F$2)*(DayBook!$E$5:$E$4983=FinalAccount!I15)*(DayBook!$G$5:$G$4983))</f>
        <v>9037</v>
      </c>
    </row>
    <row r="16" spans="2:10" x14ac:dyDescent="0.25">
      <c r="B16" s="7" t="str">
        <f t="array" ref="B16">IFERROR(INDEX(Table2[Ledger],SMALL(IF(Table2[Group]=$B$5,ROW(Table2[Group]),""),ROW()-5)-2),"")</f>
        <v/>
      </c>
      <c r="C16" s="26">
        <f ca="1">SUMPRODUCT((DayBook!$C$6:$C$4983&gt;=FinalAccount!$F$1)*(DayBook!$C$6:$C$4983&lt;=FinalAccount!$F$2)*(DayBook!$E$6:$E$4983=FinalAccount!B16)*(DayBook!$F$6:$F$4983))</f>
        <v>0</v>
      </c>
      <c r="D16" s="12" t="str">
        <f t="array" ref="D16">IFERROR(INDEX(Table2[Ledger],SMALL(IF(Table2[Group]=$D$5,ROW(Table2[Group]),""),ROW()-5)-2),"")</f>
        <v/>
      </c>
      <c r="E16" s="26">
        <f ca="1">SUMPRODUCT((DayBook!$C$6:$C$4983&gt;=FinalAccount!$F$1)*(DayBook!$C$6:$C$4983&lt;=FinalAccount!$F$2)*(DayBook!$E$6:$E$4983=FinalAccount!D16)*(DayBook!$G$6:$G$4983))</f>
        <v>0</v>
      </c>
      <c r="G16" s="51">
        <f t="array" ref="G16">IFERROR(INDEX(Table2[Ledger],SMALL(IF(Table2[Group]="Current Liabilities",ROW(Table2[Group]),""),ROW()-15)-2),"")</f>
        <v>0</v>
      </c>
      <c r="H16" s="26">
        <f ca="1">SUMPRODUCT((DayBook!$C$4:$C$4983&gt;=FinalAccount!$F$1)*(DayBook!$C$4:$C$4983&lt;=FinalAccount!$F$2)*(DayBook!$E$4:$E$4983=FinalAccount!G16)*(DayBook!$G$4:$G$4983))-SUMPRODUCT((DayBook!$C$4:$C$4983&gt;=FinalAccount!$F$1)*(DayBook!$C$4:$C$4983&lt;=FinalAccount!$F$2)*(DayBook!$E$4:$E$4983=FinalAccount!G16)*(DayBook!$F$4:$F$4983))</f>
        <v>0</v>
      </c>
      <c r="I16" s="9" t="str">
        <f t="array" ref="I16">IFERROR(INDEX(Table2[Ledger],SMALL(IF(Table2[Group]="Investment",ROW(Table2[Group]),""),ROW()-11)-2),"")</f>
        <v>Reliance Ins. - SuperMarket</v>
      </c>
      <c r="J16" s="26">
        <f ca="1">SUMPRODUCT((DayBook!$C$5:$C$4983&gt;=FinalAccount!$F$1)*(DayBook!$C$5:$C$4983&lt;=FinalAccount!$F$2)*(DayBook!$E$5:$E$4983=FinalAccount!I16)*(DayBook!$F$5:$F$4983))-SUMPRODUCT((DayBook!$C$5:$C$4983&gt;=FinalAccount!$F$1)*(DayBook!$C$5:$C$4983&lt;=FinalAccount!$F$2)*(DayBook!$E$5:$E$4983=FinalAccount!I16)*(DayBook!$G$5:$G$4983))</f>
        <v>10000</v>
      </c>
    </row>
    <row r="17" spans="2:10" x14ac:dyDescent="0.25">
      <c r="B17" s="7" t="str">
        <f t="array" ref="B17">IFERROR(INDEX(Table2[Ledger],SMALL(IF(Table2[Group]=$B$5,ROW(Table2[Group]),""),ROW()-5)-2),"")</f>
        <v/>
      </c>
      <c r="C17" s="26">
        <f ca="1">SUMPRODUCT((DayBook!$C$6:$C$4983&gt;=FinalAccount!$F$1)*(DayBook!$C$6:$C$4983&lt;=FinalAccount!$F$2)*(DayBook!$E$6:$E$4983=FinalAccount!B17)*(DayBook!$F$6:$F$4983))</f>
        <v>0</v>
      </c>
      <c r="D17" s="12" t="str">
        <f t="array" ref="D17">IFERROR(INDEX(Table2[Ledger],SMALL(IF(Table2[Group]=$D$5,ROW(Table2[Group]),""),ROW()-5)-2),"")</f>
        <v/>
      </c>
      <c r="E17" s="26">
        <f ca="1">SUMPRODUCT((DayBook!$C$6:$C$4983&gt;=FinalAccount!$F$1)*(DayBook!$C$6:$C$4983&lt;=FinalAccount!$F$2)*(DayBook!$E$6:$E$4983=FinalAccount!D17)*(DayBook!$G$6:$G$4983))</f>
        <v>0</v>
      </c>
      <c r="G17" s="7"/>
      <c r="H17" s="27"/>
      <c r="I17" s="9" t="str">
        <f t="array" ref="I17">IFERROR(INDEX(Table2[Ledger],SMALL(IF(Table2[Group]="Investment",ROW(Table2[Group]),""),ROW()-11)-2),"")</f>
        <v>Reliance Ins. - HighestNAV</v>
      </c>
      <c r="J17" s="26">
        <f ca="1">SUMPRODUCT((DayBook!$C$5:$C$4983&gt;=FinalAccount!$F$1)*(DayBook!$C$5:$C$4983&lt;=FinalAccount!$F$2)*(DayBook!$E$5:$E$4983=FinalAccount!I17)*(DayBook!$F$5:$F$4983))-SUMPRODUCT((DayBook!$C$5:$C$4983&gt;=FinalAccount!$F$1)*(DayBook!$C$5:$C$4983&lt;=FinalAccount!$F$2)*(DayBook!$E$5:$E$4983=FinalAccount!I17)*(DayBook!$G$5:$G$4983))</f>
        <v>10000</v>
      </c>
    </row>
    <row r="18" spans="2:10" x14ac:dyDescent="0.25">
      <c r="B18" s="7" t="str">
        <f t="array" ref="B18">IFERROR(INDEX(Table2[Ledger],SMALL(IF(Table2[Group]=$B$5,ROW(Table2[Group]),""),ROW()-5)-2),"")</f>
        <v/>
      </c>
      <c r="C18" s="26">
        <f ca="1">SUMPRODUCT((DayBook!$C$6:$C$4983&gt;=FinalAccount!$F$1)*(DayBook!$C$6:$C$4983&lt;=FinalAccount!$F$2)*(DayBook!$E$6:$E$4983=FinalAccount!B18)*(DayBook!$F$6:$F$4983))</f>
        <v>0</v>
      </c>
      <c r="D18" s="12" t="str">
        <f t="array" ref="D18">IFERROR(INDEX(Table2[Ledger],SMALL(IF(Table2[Group]=$D$5,ROW(Table2[Group]),""),ROW()-5)-2),"")</f>
        <v/>
      </c>
      <c r="E18" s="26">
        <f ca="1">SUMPRODUCT((DayBook!$C$6:$C$4983&gt;=FinalAccount!$F$1)*(DayBook!$C$6:$C$4983&lt;=FinalAccount!$F$2)*(DayBook!$E$6:$E$4983=FinalAccount!D18)*(DayBook!$G$6:$G$4983))</f>
        <v>0</v>
      </c>
      <c r="G18" s="7"/>
      <c r="H18" s="27"/>
      <c r="I18" s="9" t="str">
        <f t="array" ref="I18">IFERROR(INDEX(Table2[Ledger],SMALL(IF(Table2[Group]="Investment",ROW(Table2[Group]),""),ROW()-11)-2),"")</f>
        <v>MF-HDFC Top 200 (Growth)</v>
      </c>
      <c r="J18" s="26">
        <f ca="1">SUMPRODUCT((DayBook!$C$5:$C$4983&gt;=FinalAccount!$F$1)*(DayBook!$C$5:$C$4983&lt;=FinalAccount!$F$2)*(DayBook!$E$5:$E$4983=FinalAccount!I18)*(DayBook!$F$5:$F$4983))-SUMPRODUCT((DayBook!$C$5:$C$4983&gt;=FinalAccount!$F$1)*(DayBook!$C$5:$C$4983&lt;=FinalAccount!$F$2)*(DayBook!$E$5:$E$4983=FinalAccount!I18)*(DayBook!$G$5:$G$4983))</f>
        <v>2000</v>
      </c>
    </row>
    <row r="19" spans="2:10" x14ac:dyDescent="0.25">
      <c r="B19" s="7" t="str">
        <f t="array" ref="B19">IFERROR(INDEX(Table2[Ledger],SMALL(IF(Table2[Group]=$B$5,ROW(Table2[Group]),""),ROW()-5)-2),"")</f>
        <v/>
      </c>
      <c r="C19" s="26">
        <f ca="1">SUMPRODUCT((DayBook!$C$6:$C$4983&gt;=FinalAccount!$F$1)*(DayBook!$C$6:$C$4983&lt;=FinalAccount!$F$2)*(DayBook!$E$6:$E$4983=FinalAccount!B19)*(DayBook!$F$6:$F$4983))</f>
        <v>0</v>
      </c>
      <c r="D19" s="12" t="str">
        <f t="array" ref="D19">IFERROR(INDEX(Table2[Ledger],SMALL(IF(Table2[Group]=$D$5,ROW(Table2[Group]),""),ROW()-5)-2),"")</f>
        <v/>
      </c>
      <c r="E19" s="26">
        <f ca="1">SUMPRODUCT((DayBook!$C$6:$C$4983&gt;=FinalAccount!$F$1)*(DayBook!$C$6:$C$4983&lt;=FinalAccount!$F$2)*(DayBook!$E$6:$E$4983=FinalAccount!D19)*(DayBook!$G$6:$G$4983))</f>
        <v>0</v>
      </c>
      <c r="G19" s="7"/>
      <c r="H19" s="27"/>
      <c r="J19" s="5"/>
    </row>
    <row r="20" spans="2:10" x14ac:dyDescent="0.25">
      <c r="B20" s="7" t="str">
        <f t="array" ref="B20">IFERROR(INDEX(Table2[Ledger],SMALL(IF(Table2[Group]=$B$5,ROW(Table2[Group]),""),ROW()-5)-2),"")</f>
        <v/>
      </c>
      <c r="C20" s="26">
        <f ca="1">SUMPRODUCT((DayBook!$C$6:$C$4983&gt;=FinalAccount!$F$1)*(DayBook!$C$6:$C$4983&lt;=FinalAccount!$F$2)*(DayBook!$E$6:$E$4983=FinalAccount!B20)*(DayBook!$F$6:$F$4983))</f>
        <v>0</v>
      </c>
      <c r="D20" s="12" t="str">
        <f t="array" ref="D20">IFERROR(INDEX(Table2[Ledger],SMALL(IF(Table2[Group]=$D$5,ROW(Table2[Group]),""),ROW()-5)-2),"")</f>
        <v/>
      </c>
      <c r="E20" s="26">
        <f ca="1">SUMPRODUCT((DayBook!$C$6:$C$4983&gt;=FinalAccount!$F$1)*(DayBook!$C$6:$C$4983&lt;=FinalAccount!$F$2)*(DayBook!$E$6:$E$4983=FinalAccount!D20)*(DayBook!$G$6:$G$4983))</f>
        <v>0</v>
      </c>
      <c r="G20" s="48" t="s">
        <v>51</v>
      </c>
      <c r="H20" s="27">
        <f ca="1">C26</f>
        <v>98964.510000000009</v>
      </c>
      <c r="I20" s="15" t="str">
        <f ca="1">"Bank Account:  "&amp;SUM(J21:J23)</f>
        <v>Bank Account:  114723.51</v>
      </c>
      <c r="J20" s="26"/>
    </row>
    <row r="21" spans="2:10" x14ac:dyDescent="0.25">
      <c r="B21" s="7" t="str">
        <f t="array" ref="B21">IFERROR(INDEX(Table2[Ledger],SMALL(IF(Table2[Group]=$B$5,ROW(Table2[Group]),""),ROW()-5)-2),"")</f>
        <v/>
      </c>
      <c r="C21" s="26">
        <f ca="1">SUMPRODUCT((DayBook!$C$6:$C$4983&gt;=FinalAccount!$F$1)*(DayBook!$C$6:$C$4983&lt;=FinalAccount!$F$2)*(DayBook!$E$6:$E$4983=FinalAccount!B21)*(DayBook!$F$6:$F$4983))</f>
        <v>0</v>
      </c>
      <c r="D21" s="12" t="str">
        <f t="array" ref="D21">IFERROR(INDEX(Table2[Ledger],SMALL(IF(Table2[Group]=$D$5,ROW(Table2[Group]),""),ROW()-5)-2),"")</f>
        <v/>
      </c>
      <c r="E21" s="26">
        <f ca="1">SUMPRODUCT((DayBook!$C$6:$C$4983&gt;=FinalAccount!$F$1)*(DayBook!$C$6:$C$4983&lt;=FinalAccount!$F$2)*(DayBook!$E$6:$E$4983=FinalAccount!D21)*(DayBook!$G$6:$G$4983))</f>
        <v>0</v>
      </c>
      <c r="G21" s="7"/>
      <c r="H21" s="26"/>
      <c r="I21" s="14" t="str">
        <f t="array" ref="I21">IFERROR(INDEX(Table2[Ledger],SMALL(IF(Table2[Group]="Bank",ROW(Table2[Group]),""),ROW()-20)-2),"")</f>
        <v>HDFC Bank</v>
      </c>
      <c r="J21" s="26">
        <f ca="1">SUMPRODUCT((DayBook!$C$5:$C$4983&gt;=FinalAccount!$F$1)*(DayBook!$C$5:$C$4983&lt;=FinalAccount!$F$2)*(DayBook!$E$5:$E$4983=FinalAccount!I21)*(DayBook!$F$5:$F$4983))-SUMPRODUCT((DayBook!$C$5:$C$4983&gt;=FinalAccount!$F$1)*(DayBook!$C$5:$C$4983&lt;=FinalAccount!$F$2)*(DayBook!$E$5:$E$4983=FinalAccount!I21)*(DayBook!$G$5:$G$4983))</f>
        <v>9559.5100000000093</v>
      </c>
    </row>
    <row r="22" spans="2:10" x14ac:dyDescent="0.25">
      <c r="B22" s="7"/>
      <c r="C22" s="26"/>
      <c r="D22" s="12"/>
      <c r="E22" s="26"/>
      <c r="G22" s="7"/>
      <c r="H22" s="26"/>
      <c r="I22" s="14" t="str">
        <f t="array" ref="I22">IFERROR(INDEX(Table2[Ledger],SMALL(IF(Table2[Group]="Bank",ROW(Table2[Group]),""),ROW()-20)-2),"")</f>
        <v>SBI Bank</v>
      </c>
      <c r="J22" s="26">
        <f ca="1">SUMPRODUCT((DayBook!$C$5:$C$4983&gt;=FinalAccount!$F$1)*(DayBook!$C$5:$C$4983&lt;=FinalAccount!$F$2)*(DayBook!$E$5:$E$4983=FinalAccount!I22)*(DayBook!$F$5:$F$4983))-SUMPRODUCT((DayBook!$C$5:$C$4983&gt;=FinalAccount!$F$1)*(DayBook!$C$5:$C$4983&lt;=FinalAccount!$F$2)*(DayBook!$E$5:$E$4983=FinalAccount!I22)*(DayBook!$G$5:$G$4983))</f>
        <v>80000</v>
      </c>
    </row>
    <row r="23" spans="2:10" x14ac:dyDescent="0.25">
      <c r="B23" s="7"/>
      <c r="C23" s="26"/>
      <c r="D23" s="12"/>
      <c r="E23" s="26"/>
      <c r="G23" s="7"/>
      <c r="H23" s="26"/>
      <c r="I23" s="14" t="str">
        <f t="array" ref="I23">IFERROR(INDEX(Table2[Ledger],SMALL(IF(Table2[Group]="Bank",ROW(Table2[Group]),""),ROW()-20)-2),"")</f>
        <v>Fixed Deposit in HDFC Bank</v>
      </c>
      <c r="J23" s="26">
        <f ca="1">SUMPRODUCT((DayBook!$C$5:$C$4983&gt;=FinalAccount!$F$1)*(DayBook!$C$5:$C$4983&lt;=FinalAccount!$F$2)*(DayBook!$E$5:$E$4983=FinalAccount!I23)*(DayBook!$F$5:$F$4983))-SUMPRODUCT((DayBook!$C$5:$C$4983&gt;=FinalAccount!$F$1)*(DayBook!$C$5:$C$4983&lt;=FinalAccount!$F$2)*(DayBook!$E$5:$E$4983=FinalAccount!I23)*(DayBook!$G$5:$G$4983))</f>
        <v>25164</v>
      </c>
    </row>
    <row r="24" spans="2:10" x14ac:dyDescent="0.25">
      <c r="B24" s="7"/>
      <c r="C24" s="26"/>
      <c r="D24" s="12"/>
      <c r="E24" s="26"/>
      <c r="G24" s="7"/>
      <c r="H24" s="26"/>
      <c r="I24" s="9"/>
      <c r="J24" s="26"/>
    </row>
    <row r="25" spans="2:10" x14ac:dyDescent="0.25">
      <c r="B25" s="4"/>
      <c r="C25" s="26"/>
      <c r="D25" s="1"/>
      <c r="E25" s="26"/>
      <c r="G25" s="7"/>
      <c r="H25" s="26"/>
      <c r="I25" s="17" t="s">
        <v>47</v>
      </c>
      <c r="J25" s="26"/>
    </row>
    <row r="26" spans="2:10" x14ac:dyDescent="0.25">
      <c r="B26" s="13" t="s">
        <v>3</v>
      </c>
      <c r="C26" s="27">
        <f ca="1">E28-SUM(C6:C25)</f>
        <v>98964.510000000009</v>
      </c>
      <c r="D26" s="1"/>
      <c r="E26" s="26"/>
      <c r="G26" s="29" t="s">
        <v>58</v>
      </c>
      <c r="H26" s="30">
        <f ca="1">+H28-J28</f>
        <v>0</v>
      </c>
      <c r="I26" s="9" t="s">
        <v>17</v>
      </c>
      <c r="J26" s="26">
        <f ca="1">SUMPRODUCT((DayBook!$C$5:$C$4983&gt;=FinalAccount!$F$1)*(DayBook!$C$5:$C$4983&lt;=FinalAccount!$F$2)*(DayBook!$E$5:$E$4983=FinalAccount!I26)*(DayBook!$F$5:$F$4983))-SUMPRODUCT((DayBook!$C$5:$C$4983&gt;=FinalAccount!$F$1)*(DayBook!$C$5:$C$4983&lt;=FinalAccount!$F$2)*(DayBook!$E$5:$E$4983=FinalAccount!I26)*(DayBook!$G$5:$G$4983))</f>
        <v>0</v>
      </c>
    </row>
    <row r="27" spans="2:10" x14ac:dyDescent="0.25">
      <c r="B27" s="4"/>
      <c r="C27" s="26"/>
      <c r="D27" s="1"/>
      <c r="E27" s="26"/>
      <c r="G27" s="4"/>
      <c r="H27" s="26"/>
      <c r="I27" s="12" t="s">
        <v>48</v>
      </c>
      <c r="J27" s="43">
        <f ca="1">SUMPRODUCT((DayBook!$C$5:$C$4983&gt;=FinalAccount!$F$1)*(DayBook!$C$5:$C$4983&lt;=FinalAccount!$F$2)*(DayBook!$E$5:$E$4983=FinalAccount!I27)*(DayBook!$F$5:$F$4983))-SUMPRODUCT((DayBook!$C$5:$C$4983&gt;=FinalAccount!$F$1)*(DayBook!$C$5:$C$4983&lt;=FinalAccount!$F$2)*(DayBook!$E$5:$E$4983=FinalAccount!I27)*(DayBook!$G$5:$G$4983))</f>
        <v>0</v>
      </c>
    </row>
    <row r="28" spans="2:10" x14ac:dyDescent="0.25">
      <c r="B28" s="20" t="s">
        <v>0</v>
      </c>
      <c r="C28" s="28">
        <f ca="1">SUM(C6:C27)</f>
        <v>167298</v>
      </c>
      <c r="D28" s="22" t="s">
        <v>0</v>
      </c>
      <c r="E28" s="28">
        <f ca="1">SUM(E6:E27)</f>
        <v>167298</v>
      </c>
      <c r="G28" s="18" t="s">
        <v>0</v>
      </c>
      <c r="H28" s="28">
        <f ca="1">SUM(H6:H25)</f>
        <v>218648.51</v>
      </c>
      <c r="I28" s="19" t="s">
        <v>0</v>
      </c>
      <c r="J28" s="28">
        <f ca="1">SUM(J6:J27)</f>
        <v>218648.51</v>
      </c>
    </row>
    <row r="31" spans="2:10" x14ac:dyDescent="0.25">
      <c r="C31" s="8"/>
    </row>
    <row r="32" spans="2:10" x14ac:dyDescent="0.25">
      <c r="C32" s="3"/>
    </row>
    <row r="33" spans="3:5" x14ac:dyDescent="0.25">
      <c r="C33" s="8"/>
    </row>
    <row r="34" spans="3:5" x14ac:dyDescent="0.25">
      <c r="C34" s="3"/>
      <c r="E34" s="3"/>
    </row>
    <row r="35" spans="3:5" x14ac:dyDescent="0.25">
      <c r="E35" s="3"/>
    </row>
  </sheetData>
  <mergeCells count="1">
    <mergeCell ref="B2:D2"/>
  </mergeCells>
  <conditionalFormatting sqref="H26">
    <cfRule type="cellIs" dxfId="2" priority="1" operator="not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31"/>
  <sheetViews>
    <sheetView topLeftCell="A8" workbookViewId="0">
      <selection activeCell="A2" sqref="A2"/>
    </sheetView>
  </sheetViews>
  <sheetFormatPr defaultRowHeight="15" x14ac:dyDescent="0.25"/>
  <cols>
    <col min="1" max="1" width="25.85546875" bestFit="1" customWidth="1"/>
    <col min="2" max="2" width="16.7109375" bestFit="1" customWidth="1"/>
    <col min="3" max="3" width="8.42578125" bestFit="1" customWidth="1"/>
  </cols>
  <sheetData>
    <row r="1" spans="1:3" x14ac:dyDescent="0.25">
      <c r="A1" s="45" t="s">
        <v>67</v>
      </c>
    </row>
    <row r="2" spans="1:3" x14ac:dyDescent="0.25">
      <c r="A2" s="2" t="s">
        <v>30</v>
      </c>
      <c r="B2" s="2" t="s">
        <v>31</v>
      </c>
      <c r="C2" s="2" t="s">
        <v>32</v>
      </c>
    </row>
    <row r="3" spans="1:3" x14ac:dyDescent="0.25">
      <c r="A3" t="s">
        <v>4</v>
      </c>
      <c r="B3" t="s">
        <v>27</v>
      </c>
      <c r="C3" t="s">
        <v>24</v>
      </c>
    </row>
    <row r="4" spans="1:3" x14ac:dyDescent="0.25">
      <c r="A4" t="s">
        <v>5</v>
      </c>
      <c r="B4" t="s">
        <v>27</v>
      </c>
      <c r="C4" t="s">
        <v>24</v>
      </c>
    </row>
    <row r="5" spans="1:3" x14ac:dyDescent="0.25">
      <c r="A5" t="s">
        <v>8</v>
      </c>
      <c r="B5" t="s">
        <v>71</v>
      </c>
      <c r="C5" t="s">
        <v>25</v>
      </c>
    </row>
    <row r="6" spans="1:3" x14ac:dyDescent="0.25">
      <c r="A6" t="s">
        <v>11</v>
      </c>
      <c r="B6" t="s">
        <v>71</v>
      </c>
      <c r="C6" t="s">
        <v>25</v>
      </c>
    </row>
    <row r="7" spans="1:3" x14ac:dyDescent="0.25">
      <c r="A7" t="s">
        <v>9</v>
      </c>
      <c r="B7" t="s">
        <v>71</v>
      </c>
      <c r="C7" t="s">
        <v>25</v>
      </c>
    </row>
    <row r="8" spans="1:3" x14ac:dyDescent="0.25">
      <c r="A8" t="s">
        <v>7</v>
      </c>
      <c r="B8" t="s">
        <v>71</v>
      </c>
      <c r="C8" t="s">
        <v>25</v>
      </c>
    </row>
    <row r="9" spans="1:3" x14ac:dyDescent="0.25">
      <c r="A9" t="s">
        <v>10</v>
      </c>
      <c r="B9" t="s">
        <v>71</v>
      </c>
      <c r="C9" t="s">
        <v>25</v>
      </c>
    </row>
    <row r="10" spans="1:3" x14ac:dyDescent="0.25">
      <c r="A10" t="s">
        <v>19</v>
      </c>
      <c r="B10" t="s">
        <v>71</v>
      </c>
      <c r="C10" t="s">
        <v>25</v>
      </c>
    </row>
    <row r="11" spans="1:3" x14ac:dyDescent="0.25">
      <c r="A11" t="s">
        <v>6</v>
      </c>
      <c r="B11" t="s">
        <v>71</v>
      </c>
      <c r="C11" t="s">
        <v>25</v>
      </c>
    </row>
    <row r="12" spans="1:3" x14ac:dyDescent="0.25">
      <c r="A12" t="s">
        <v>12</v>
      </c>
      <c r="B12" t="s">
        <v>72</v>
      </c>
      <c r="C12" t="s">
        <v>25</v>
      </c>
    </row>
    <row r="13" spans="1:3" x14ac:dyDescent="0.25">
      <c r="A13" t="s">
        <v>15</v>
      </c>
      <c r="B13" t="s">
        <v>72</v>
      </c>
      <c r="C13" t="s">
        <v>25</v>
      </c>
    </row>
    <row r="14" spans="1:3" x14ac:dyDescent="0.25">
      <c r="A14" t="s">
        <v>63</v>
      </c>
      <c r="B14" t="s">
        <v>72</v>
      </c>
      <c r="C14" t="s">
        <v>25</v>
      </c>
    </row>
    <row r="15" spans="1:3" x14ac:dyDescent="0.25">
      <c r="A15" t="s">
        <v>16</v>
      </c>
      <c r="B15" t="s">
        <v>72</v>
      </c>
      <c r="C15" t="s">
        <v>25</v>
      </c>
    </row>
    <row r="16" spans="1:3" x14ac:dyDescent="0.25">
      <c r="A16" t="s">
        <v>14</v>
      </c>
      <c r="B16" t="s">
        <v>72</v>
      </c>
      <c r="C16" t="s">
        <v>25</v>
      </c>
    </row>
    <row r="17" spans="1:3" x14ac:dyDescent="0.25">
      <c r="A17" t="s">
        <v>13</v>
      </c>
      <c r="B17" t="s">
        <v>72</v>
      </c>
      <c r="C17" t="s">
        <v>25</v>
      </c>
    </row>
    <row r="18" spans="1:3" x14ac:dyDescent="0.25">
      <c r="A18" s="45" t="s">
        <v>70</v>
      </c>
      <c r="B18" t="s">
        <v>23</v>
      </c>
      <c r="C18" t="s">
        <v>24</v>
      </c>
    </row>
    <row r="19" spans="1:3" x14ac:dyDescent="0.25">
      <c r="A19" t="s">
        <v>17</v>
      </c>
      <c r="B19" t="s">
        <v>28</v>
      </c>
      <c r="C19" t="s">
        <v>24</v>
      </c>
    </row>
    <row r="20" spans="1:3" x14ac:dyDescent="0.25">
      <c r="A20" t="s">
        <v>48</v>
      </c>
      <c r="B20" t="s">
        <v>29</v>
      </c>
      <c r="C20" t="s">
        <v>24</v>
      </c>
    </row>
    <row r="21" spans="1:3" x14ac:dyDescent="0.25">
      <c r="A21" t="s">
        <v>44</v>
      </c>
      <c r="B21" t="s">
        <v>27</v>
      </c>
      <c r="C21" t="s">
        <v>24</v>
      </c>
    </row>
    <row r="22" spans="1:3" x14ac:dyDescent="0.25">
      <c r="A22" t="s">
        <v>35</v>
      </c>
      <c r="B22" t="s">
        <v>26</v>
      </c>
      <c r="C22" t="s">
        <v>24</v>
      </c>
    </row>
    <row r="23" spans="1:3" x14ac:dyDescent="0.25">
      <c r="A23" s="1" t="s">
        <v>46</v>
      </c>
      <c r="B23" t="s">
        <v>59</v>
      </c>
      <c r="C23" t="s">
        <v>24</v>
      </c>
    </row>
    <row r="24" spans="1:3" x14ac:dyDescent="0.25">
      <c r="A24" s="16" t="s">
        <v>18</v>
      </c>
      <c r="B24" t="s">
        <v>26</v>
      </c>
      <c r="C24" t="s">
        <v>24</v>
      </c>
    </row>
    <row r="25" spans="1:3" x14ac:dyDescent="0.25">
      <c r="A25" s="33" t="s">
        <v>34</v>
      </c>
      <c r="B25" t="s">
        <v>26</v>
      </c>
      <c r="C25" t="s">
        <v>24</v>
      </c>
    </row>
    <row r="26" spans="1:3" x14ac:dyDescent="0.25">
      <c r="A26" s="33" t="s">
        <v>36</v>
      </c>
      <c r="B26" t="s">
        <v>26</v>
      </c>
      <c r="C26" t="s">
        <v>24</v>
      </c>
    </row>
    <row r="27" spans="1:3" x14ac:dyDescent="0.25">
      <c r="A27" s="33" t="s">
        <v>37</v>
      </c>
      <c r="B27" t="s">
        <v>26</v>
      </c>
      <c r="C27" t="s">
        <v>24</v>
      </c>
    </row>
    <row r="28" spans="1:3" x14ac:dyDescent="0.25">
      <c r="A28" s="33" t="s">
        <v>38</v>
      </c>
      <c r="B28" t="s">
        <v>26</v>
      </c>
      <c r="C28" t="s">
        <v>24</v>
      </c>
    </row>
    <row r="29" spans="1:3" x14ac:dyDescent="0.25">
      <c r="A29" s="33" t="s">
        <v>62</v>
      </c>
      <c r="B29" t="s">
        <v>26</v>
      </c>
      <c r="C29" t="s">
        <v>24</v>
      </c>
    </row>
    <row r="30" spans="1:3" x14ac:dyDescent="0.25">
      <c r="B30" t="s">
        <v>73</v>
      </c>
      <c r="C30" t="s">
        <v>24</v>
      </c>
    </row>
    <row r="31" spans="1:3" x14ac:dyDescent="0.25">
      <c r="B31" t="s">
        <v>74</v>
      </c>
      <c r="C31" t="s">
        <v>24</v>
      </c>
    </row>
  </sheetData>
  <conditionalFormatting sqref="A2:A31">
    <cfRule type="duplicateValues" dxfId="1" priority="4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DayBook</vt:lpstr>
      <vt:lpstr>FinalAccount</vt:lpstr>
      <vt:lpstr>LedgerDefine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Ashish</cp:lastModifiedBy>
  <cp:lastPrinted>2014-11-18T11:32:40Z</cp:lastPrinted>
  <dcterms:created xsi:type="dcterms:W3CDTF">2010-01-31T19:02:49Z</dcterms:created>
  <dcterms:modified xsi:type="dcterms:W3CDTF">2014-12-06T11:38:10Z</dcterms:modified>
</cp:coreProperties>
</file>